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6.xml" ContentType="application/vnd.openxmlformats-officedocument.drawing+xml"/>
  <Override PartName="/xl/drawings/drawing5.xml" ContentType="application/vnd.openxmlformats-officedocument.drawing+xml"/>
  <Override PartName="/xl/drawings/drawing4.xml" ContentType="application/vnd.openxmlformats-officedocument.drawing+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drawings/drawing1.xml" ContentType="application/vnd.openxmlformats-officedocument.drawing+xml"/>
  <Override PartName="/xl/styles.xml" ContentType="application/vnd.openxmlformats-officedocument.spreadsheetml.styles+xml"/>
  <Override PartName="/xl/drawings/drawing2.xml" ContentType="application/vnd.openxmlformats-officedocument.drawing+xml"/>
  <Override PartName="/xl/drawings/drawing3.xml" ContentType="application/vnd.openxmlformats-officedocument.drawing+xml"/>
  <Override PartName="/xl/worksheets/sheet7.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xml" ContentType="application/vnd.openxmlformats-officedocument.spreadsheetml.externalLink+xml"/>
  <Override PartName="/xl/externalLinks/externalLink4.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90" windowWidth="12120" windowHeight="8445" activeTab="5"/>
  </bookViews>
  <sheets>
    <sheet name="PA1" sheetId="1" r:id="rId1"/>
    <sheet name="PA2" sheetId="5" r:id="rId2"/>
    <sheet name="PA3" sheetId="7" r:id="rId3"/>
    <sheet name="PA4" sheetId="10" r:id="rId4"/>
    <sheet name="PA5" sheetId="13" r:id="rId5"/>
    <sheet name="Novo PA6" sheetId="20" r:id="rId6"/>
    <sheet name="Plan3" sheetId="8" r:id="rId7"/>
  </sheets>
  <externalReferences>
    <externalReference r:id="rId8"/>
    <externalReference r:id="rId9"/>
    <externalReference r:id="rId10"/>
    <externalReference r:id="rId11"/>
  </externalReferences>
  <definedNames>
    <definedName name="_xlnm.Print_Area" localSheetId="4">'PA5'!$A$1:$M$74</definedName>
    <definedName name="Cronogr_2" localSheetId="5">#REF!</definedName>
    <definedName name="Cronogr_2" localSheetId="1">#REF!</definedName>
    <definedName name="Cronogr_2" localSheetId="2">#REF!</definedName>
    <definedName name="Cronogr_2" localSheetId="3">#REF!</definedName>
    <definedName name="Cronogr_2" localSheetId="4">#REF!</definedName>
    <definedName name="Cronogr_2">#REF!</definedName>
    <definedName name="Desembolso2015" localSheetId="5">#REF!</definedName>
    <definedName name="Desembolso2015">#REF!</definedName>
    <definedName name="Estados" localSheetId="5">#REF!</definedName>
    <definedName name="Estados">#REF!</definedName>
    <definedName name="Impact1" localSheetId="5">'[1]5. Riscos e Plano Mitigação'!#REF!</definedName>
    <definedName name="Impact1">'[1]5. Riscos e Plano Mitigação'!#REF!</definedName>
    <definedName name="Meses" localSheetId="5">#REF!</definedName>
    <definedName name="Meses">#REF!</definedName>
    <definedName name="MmExcelLinker_27407D62_408B_4BD1_9EAB_5FFB263639E4" localSheetId="5">3-PA [2]Completo!$J$45:$J$45</definedName>
    <definedName name="MmExcelLinker_27407D62_408B_4BD1_9EAB_5FFB263639E4">3-PA [2]Completo!$J$45:$J$45</definedName>
    <definedName name="Probability1" localSheetId="5">'[1]5. Riscos e Plano Mitigação'!#REF!</definedName>
    <definedName name="Probability1">'[1]5. Riscos e Plano Mitigação'!#REF!</definedName>
    <definedName name="Responsaveis">[3]Parâmetros!$C$8:$C$34</definedName>
    <definedName name="Responsáveis" localSheetId="5">#REF!</definedName>
    <definedName name="Responsáveis">#REF!</definedName>
    <definedName name="_xlnm.Print_Titles" localSheetId="0">'PA1'!$1:$7</definedName>
    <definedName name="_xlnm.Print_Titles" localSheetId="1">'PA2'!$1:$7</definedName>
    <definedName name="_xlnm.Print_Titles" localSheetId="2">'PA3'!$1:$7</definedName>
    <definedName name="_xlnm.Print_Titles" localSheetId="3">'PA4'!$1:$7</definedName>
    <definedName name="_xlnm.Print_Titles" localSheetId="4">'PA5'!$1:$7</definedName>
    <definedName name="Trimestres" localSheetId="5">#REF!</definedName>
    <definedName name="Trimestres" localSheetId="1">#REF!</definedName>
    <definedName name="Trimestres" localSheetId="2">#REF!</definedName>
    <definedName name="Trimestres" localSheetId="3">#REF!</definedName>
    <definedName name="Trimestres" localSheetId="4">#REF!</definedName>
    <definedName name="Trimestres">#REF!</definedName>
  </definedNames>
  <calcPr calcId="124519"/>
</workbook>
</file>

<file path=xl/calcChain.xml><?xml version="1.0" encoding="utf-8"?>
<calcChain xmlns="http://schemas.openxmlformats.org/spreadsheetml/2006/main">
  <c r="P58" i="20"/>
  <c r="T58" s="1"/>
  <c r="H57"/>
  <c r="H91"/>
  <c r="H90"/>
  <c r="H89"/>
  <c r="H88"/>
  <c r="T83"/>
  <c r="T82"/>
  <c r="T77"/>
  <c r="H77"/>
  <c r="T76"/>
  <c r="T75"/>
  <c r="H75"/>
  <c r="T74"/>
  <c r="H74"/>
  <c r="T73"/>
  <c r="T72"/>
  <c r="H72"/>
  <c r="T71"/>
  <c r="T70"/>
  <c r="T69"/>
  <c r="H69"/>
  <c r="T68"/>
  <c r="T67"/>
  <c r="T66"/>
  <c r="H66"/>
  <c r="P65"/>
  <c r="T65" s="1"/>
  <c r="H65"/>
  <c r="T64"/>
  <c r="T63"/>
  <c r="T52"/>
  <c r="T51"/>
  <c r="H51"/>
  <c r="T50"/>
  <c r="H50"/>
  <c r="T49"/>
  <c r="H49"/>
  <c r="T48"/>
  <c r="T43"/>
  <c r="H43"/>
  <c r="T42"/>
  <c r="H42"/>
  <c r="T41"/>
  <c r="H41"/>
  <c r="T40"/>
  <c r="H40"/>
  <c r="T39"/>
  <c r="T38"/>
  <c r="T37"/>
  <c r="T36"/>
  <c r="H36"/>
  <c r="T35"/>
  <c r="H35"/>
  <c r="T34"/>
  <c r="H34"/>
  <c r="T33"/>
  <c r="T32"/>
  <c r="T31"/>
  <c r="H31"/>
  <c r="T30"/>
  <c r="H30"/>
  <c r="T29"/>
  <c r="T28"/>
  <c r="H28"/>
  <c r="T27"/>
  <c r="H27"/>
  <c r="T26"/>
  <c r="H26"/>
  <c r="T25"/>
  <c r="T24"/>
  <c r="H24"/>
  <c r="T23"/>
  <c r="P22"/>
  <c r="T22" s="1"/>
  <c r="T21"/>
  <c r="T20"/>
  <c r="T19"/>
  <c r="T18"/>
  <c r="H18"/>
  <c r="T17"/>
  <c r="H17"/>
  <c r="T16"/>
  <c r="T15"/>
  <c r="H15"/>
  <c r="T14"/>
  <c r="H14"/>
  <c r="T9"/>
  <c r="H9"/>
  <c r="T8"/>
  <c r="E80" i="13" l="1"/>
  <c r="E81"/>
  <c r="E79"/>
  <c r="D64"/>
  <c r="G69"/>
  <c r="E68"/>
  <c r="D80"/>
  <c r="D83"/>
  <c r="D79"/>
  <c r="D61"/>
  <c r="D68" l="1"/>
  <c r="E67"/>
  <c r="E66"/>
  <c r="D66"/>
  <c r="E64"/>
  <c r="D81" s="1"/>
  <c r="E63"/>
  <c r="E61"/>
  <c r="E60"/>
  <c r="E59"/>
  <c r="E58"/>
  <c r="E57"/>
  <c r="E56"/>
  <c r="E55"/>
  <c r="E54"/>
  <c r="E53"/>
  <c r="E52"/>
  <c r="E51"/>
  <c r="E50"/>
  <c r="E49"/>
  <c r="E48"/>
  <c r="E47"/>
  <c r="E46"/>
  <c r="E45"/>
  <c r="E44"/>
  <c r="E43"/>
  <c r="E42"/>
  <c r="E41"/>
  <c r="E40"/>
  <c r="E39"/>
  <c r="E38"/>
  <c r="E37"/>
  <c r="E36"/>
  <c r="E35"/>
  <c r="D33"/>
  <c r="E33" s="1"/>
  <c r="E32"/>
  <c r="E31"/>
  <c r="E30"/>
  <c r="E29"/>
  <c r="E28"/>
  <c r="D26"/>
  <c r="E26" s="1"/>
  <c r="E25"/>
  <c r="E24"/>
  <c r="E23"/>
  <c r="E22"/>
  <c r="E21"/>
  <c r="E20"/>
  <c r="E19"/>
  <c r="E18"/>
  <c r="E17"/>
  <c r="E16"/>
  <c r="E15"/>
  <c r="E14"/>
  <c r="E13"/>
  <c r="E12"/>
  <c r="E11"/>
  <c r="E10"/>
  <c r="E9"/>
  <c r="D82" l="1"/>
  <c r="E69"/>
  <c r="D69"/>
  <c r="D59" i="10"/>
  <c r="D32"/>
  <c r="D26"/>
  <c r="D64"/>
  <c r="D66" s="1"/>
  <c r="D62"/>
  <c r="D5"/>
  <c r="E54" s="1"/>
  <c r="D64" i="7"/>
  <c r="D62"/>
  <c r="D60"/>
  <c r="D57"/>
  <c r="D31"/>
  <c r="D26"/>
  <c r="D5"/>
  <c r="E48" s="1"/>
  <c r="D57" i="5"/>
  <c r="D26"/>
  <c r="D62"/>
  <c r="D63" s="1"/>
  <c r="D60"/>
  <c r="D64" s="1"/>
  <c r="E64" s="1"/>
  <c r="D31"/>
  <c r="D5"/>
  <c r="E44" s="1"/>
  <c r="D55" i="1"/>
  <c r="D29"/>
  <c r="D5"/>
  <c r="E42" s="1"/>
  <c r="D19"/>
  <c r="D25" s="1"/>
  <c r="D58"/>
  <c r="D60"/>
  <c r="H69" i="13" l="1"/>
  <c r="E32" i="10"/>
  <c r="E58"/>
  <c r="E30"/>
  <c r="E9"/>
  <c r="E59"/>
  <c r="D67"/>
  <c r="E67" s="1"/>
  <c r="E12"/>
  <c r="E16"/>
  <c r="E20"/>
  <c r="E24"/>
  <c r="E28"/>
  <c r="E37"/>
  <c r="E41"/>
  <c r="E45"/>
  <c r="E49"/>
  <c r="E53"/>
  <c r="E57"/>
  <c r="E65"/>
  <c r="E11"/>
  <c r="E15"/>
  <c r="E19"/>
  <c r="E23"/>
  <c r="E26"/>
  <c r="E36"/>
  <c r="E40"/>
  <c r="E44"/>
  <c r="E48"/>
  <c r="E52"/>
  <c r="E56"/>
  <c r="E61"/>
  <c r="E62" s="1"/>
  <c r="E64"/>
  <c r="E66" s="1"/>
  <c r="E10"/>
  <c r="E14"/>
  <c r="E18"/>
  <c r="E22"/>
  <c r="E31"/>
  <c r="E35"/>
  <c r="E39"/>
  <c r="E43"/>
  <c r="E47"/>
  <c r="E51"/>
  <c r="E55"/>
  <c r="E13"/>
  <c r="E17"/>
  <c r="E21"/>
  <c r="E25"/>
  <c r="E29"/>
  <c r="E34"/>
  <c r="E38"/>
  <c r="E42"/>
  <c r="E46"/>
  <c r="E50"/>
  <c r="D65" i="7"/>
  <c r="E63"/>
  <c r="E65"/>
  <c r="E16"/>
  <c r="E40"/>
  <c r="E52"/>
  <c r="E56"/>
  <c r="E11"/>
  <c r="E15"/>
  <c r="E19"/>
  <c r="E23"/>
  <c r="E26"/>
  <c r="E35"/>
  <c r="E39"/>
  <c r="E43"/>
  <c r="E47"/>
  <c r="E51"/>
  <c r="E55"/>
  <c r="E59"/>
  <c r="E60" s="1"/>
  <c r="E62"/>
  <c r="E64" s="1"/>
  <c r="E12"/>
  <c r="E20"/>
  <c r="E28"/>
  <c r="E36"/>
  <c r="E44"/>
  <c r="E10"/>
  <c r="E14"/>
  <c r="E18"/>
  <c r="E22"/>
  <c r="E30"/>
  <c r="E34"/>
  <c r="E38"/>
  <c r="E42"/>
  <c r="E46"/>
  <c r="E50"/>
  <c r="E54"/>
  <c r="E57"/>
  <c r="E9"/>
  <c r="E13"/>
  <c r="E17"/>
  <c r="E21"/>
  <c r="E25"/>
  <c r="E29"/>
  <c r="E33"/>
  <c r="E37"/>
  <c r="E41"/>
  <c r="E45"/>
  <c r="E49"/>
  <c r="E53"/>
  <c r="E24"/>
  <c r="E35" i="5"/>
  <c r="E9"/>
  <c r="E23"/>
  <c r="E18"/>
  <c r="E14"/>
  <c r="E10"/>
  <c r="E55"/>
  <c r="E49"/>
  <c r="E45"/>
  <c r="E40"/>
  <c r="E36"/>
  <c r="E24"/>
  <c r="E20"/>
  <c r="E15"/>
  <c r="E11"/>
  <c r="E56"/>
  <c r="E50"/>
  <c r="E46"/>
  <c r="E41"/>
  <c r="E37"/>
  <c r="E52"/>
  <c r="E51"/>
  <c r="E30"/>
  <c r="E21"/>
  <c r="E16"/>
  <c r="E12"/>
  <c r="E33"/>
  <c r="E53"/>
  <c r="E47"/>
  <c r="E42"/>
  <c r="E38"/>
  <c r="E25"/>
  <c r="E22"/>
  <c r="E17"/>
  <c r="E13"/>
  <c r="E19"/>
  <c r="E54"/>
  <c r="E48"/>
  <c r="E43"/>
  <c r="E39"/>
  <c r="E34"/>
  <c r="D62" i="1"/>
  <c r="E62"/>
  <c r="E26" i="5"/>
  <c r="E59"/>
  <c r="E60" s="1"/>
  <c r="E62"/>
  <c r="E63" s="1"/>
  <c r="E29"/>
  <c r="E57"/>
  <c r="E28"/>
  <c r="E60" i="1"/>
  <c r="E61" s="1"/>
  <c r="E25"/>
  <c r="E18"/>
  <c r="E41"/>
  <c r="E13"/>
  <c r="E28"/>
  <c r="E48"/>
  <c r="E12"/>
  <c r="E27"/>
  <c r="E43"/>
  <c r="E54"/>
  <c r="E38"/>
  <c r="E33"/>
  <c r="E49"/>
  <c r="E20"/>
  <c r="E40"/>
  <c r="E19"/>
  <c r="E35"/>
  <c r="E51"/>
  <c r="E11"/>
  <c r="E55"/>
  <c r="E46"/>
  <c r="E21"/>
  <c r="E45"/>
  <c r="E57"/>
  <c r="E58" s="1"/>
  <c r="E17"/>
  <c r="E32"/>
  <c r="E52"/>
  <c r="E16"/>
  <c r="E31"/>
  <c r="E47"/>
  <c r="D61"/>
  <c r="E50"/>
  <c r="E34"/>
  <c r="E10"/>
  <c r="E14"/>
  <c r="E37"/>
  <c r="E53"/>
  <c r="E9"/>
  <c r="E24"/>
  <c r="E44"/>
  <c r="E22"/>
  <c r="E36"/>
  <c r="E23"/>
  <c r="E39"/>
  <c r="E15"/>
  <c r="E31" i="7" l="1"/>
  <c r="E31" i="5"/>
  <c r="E29" i="1"/>
</calcChain>
</file>

<file path=xl/sharedStrings.xml><?xml version="1.0" encoding="utf-8"?>
<sst xmlns="http://schemas.openxmlformats.org/spreadsheetml/2006/main" count="3120" uniqueCount="514">
  <si>
    <t>No</t>
  </si>
  <si>
    <t>Descrição do Contrato</t>
  </si>
  <si>
    <t>Custo Estimado (R$)</t>
  </si>
  <si>
    <t>Custo Estimado (US$)</t>
  </si>
  <si>
    <t>Método aquisição (1)</t>
  </si>
  <si>
    <t>Revisão (2)</t>
  </si>
  <si>
    <t>Fonte (%)</t>
  </si>
  <si>
    <t>Datas estimadas</t>
  </si>
  <si>
    <t>BID</t>
  </si>
  <si>
    <t>Local</t>
  </si>
  <si>
    <t xml:space="preserve">Publicação anúncio </t>
  </si>
  <si>
    <t>Término Contrato</t>
  </si>
  <si>
    <t>Dolar US$</t>
  </si>
  <si>
    <t>Apoio na elaboração de TdR e na especificação de soluções técnicas (estima-se 2 consultores)</t>
  </si>
  <si>
    <t>ADM</t>
  </si>
  <si>
    <t>BID CI</t>
  </si>
  <si>
    <t>ex-post</t>
  </si>
  <si>
    <t>I Trim 2014</t>
  </si>
  <si>
    <t>IV Trim 2014</t>
  </si>
  <si>
    <t>P</t>
  </si>
  <si>
    <t>Auditoria Externa</t>
  </si>
  <si>
    <t>BID SBQC</t>
  </si>
  <si>
    <t>ex-ante</t>
  </si>
  <si>
    <t>II Trim 2018</t>
  </si>
  <si>
    <t>Contratação de estudos de  Instituiçoes que realizam pesquisas econômicos-fiscais;</t>
  </si>
  <si>
    <t>P3.4</t>
  </si>
  <si>
    <t>BID SQC</t>
  </si>
  <si>
    <t>II Trim 2014</t>
  </si>
  <si>
    <t>II Trim 2015</t>
  </si>
  <si>
    <t>Aquisição ou desenvolvimento de sistemas de integração dos créditos tributários</t>
  </si>
  <si>
    <t>P3.5</t>
  </si>
  <si>
    <t>Legislação Nacional</t>
  </si>
  <si>
    <t>III Trim 2014</t>
  </si>
  <si>
    <t>IV Trim 2015</t>
  </si>
  <si>
    <t>Contratação de consultoria  para desenvolver e implantar Novo Modelo de Planejamento Fiscal (Inteligência Artificial)</t>
  </si>
  <si>
    <t>Desenvolvimento e implantação de sistema de classificação do crédito tributário quanto a possibilidade de recuperação;</t>
  </si>
  <si>
    <t>P5.1</t>
  </si>
  <si>
    <t>IV Trim 2016</t>
  </si>
  <si>
    <t>Desenvolvimento de sistema para consulta a registros de bens do devedor;</t>
  </si>
  <si>
    <t>IV Trim 2017</t>
  </si>
  <si>
    <t>Modelo de Desenvolvimento de RH baseado em competências, com respectivo Plano de Capacitação continuada</t>
  </si>
  <si>
    <t>P11.1</t>
  </si>
  <si>
    <t>Desenvolvimento do Novo modelo de Gestão de Fiscalização de Estabelecimentos: roteiros de auditoria fiscal eletrõnica para receita tributária e não tributária, Avaliação de Auditorias realizadas e Desempenho Funcional.</t>
  </si>
  <si>
    <t>P3.3</t>
  </si>
  <si>
    <t>C10</t>
  </si>
  <si>
    <t>Redesenho de processos e proposta de estrutura</t>
  </si>
  <si>
    <t>P1.2</t>
  </si>
  <si>
    <t>SBQ</t>
  </si>
  <si>
    <t>I Trim 2017</t>
  </si>
  <si>
    <t>C11</t>
  </si>
  <si>
    <t>Consultoria para Desenvolvimento e Implantação do Novo Modelo de Planejamento e Gestão Estratégica</t>
  </si>
  <si>
    <t>P1.1</t>
  </si>
  <si>
    <t>I Trim 2015</t>
  </si>
  <si>
    <t>II Trim 2016</t>
  </si>
  <si>
    <t>C12</t>
  </si>
  <si>
    <t>Customização do Sistema Fazendário de Trânsito (SIT) e do software de integração de equipamentos</t>
  </si>
  <si>
    <t>P3.1</t>
  </si>
  <si>
    <t>C13</t>
  </si>
  <si>
    <t>Desenvolver sistema para Gestão da Fiscalização baseado no novo modelo</t>
  </si>
  <si>
    <t>C14</t>
  </si>
  <si>
    <t>Desenvolver sistema de acompanhamento das receitas não tributárias</t>
  </si>
  <si>
    <t>C15</t>
  </si>
  <si>
    <t>Contratação de consultoria para desenvolver e implantar na ferramenta BI os critérios de cruzamento de informações para geração de relatórios e consultas on-line</t>
  </si>
  <si>
    <t>P6.1</t>
  </si>
  <si>
    <t>C16</t>
  </si>
  <si>
    <t>Segurança da informação</t>
  </si>
  <si>
    <t>P10.1</t>
  </si>
  <si>
    <t>III Trim 2017</t>
  </si>
  <si>
    <t>Capacitação (incscrição em cursos de mercado - ICM)</t>
  </si>
  <si>
    <t xml:space="preserve">P3.3, P5.1, PA1, A2, </t>
  </si>
  <si>
    <t>BID CP</t>
  </si>
  <si>
    <t>IV Trim 2013</t>
  </si>
  <si>
    <t>III Trim 2018</t>
  </si>
  <si>
    <t xml:space="preserve">Serviços gráficos </t>
  </si>
  <si>
    <t>1.1</t>
  </si>
  <si>
    <t>Software da Inteligência Fiscal contemplando customização, treinamento e implantação</t>
  </si>
  <si>
    <t>P3.2</t>
  </si>
  <si>
    <t>PE / ARP</t>
  </si>
  <si>
    <t>Implantação de uma central de telecobrança;</t>
  </si>
  <si>
    <t>Aquisição de Sistema de disponibilização da Legislação Tributária Eletrônica</t>
  </si>
  <si>
    <t>P3.6</t>
  </si>
  <si>
    <t>Adquirir totens de autoatendimento</t>
  </si>
  <si>
    <t>P9.1</t>
  </si>
  <si>
    <t>Licenças para migração de aplicativos atuais para plataforma atualizada</t>
  </si>
  <si>
    <t>Licenças para sistemas de informações gerenciais</t>
  </si>
  <si>
    <t xml:space="preserve">Computadores </t>
  </si>
  <si>
    <t>Notebooks</t>
  </si>
  <si>
    <t>B10</t>
  </si>
  <si>
    <t>Impressora/scanner</t>
  </si>
  <si>
    <t>B11</t>
  </si>
  <si>
    <t>Sofware de segurança da informação</t>
  </si>
  <si>
    <t>B12</t>
  </si>
  <si>
    <t>Software de gestão integrada de projetos</t>
  </si>
  <si>
    <t>B13</t>
  </si>
  <si>
    <t>Certificados digitais</t>
  </si>
  <si>
    <t>B14</t>
  </si>
  <si>
    <t>Anel de fibra ótica para interconexão das principais unidades</t>
  </si>
  <si>
    <t>I Trim 2016</t>
  </si>
  <si>
    <t>B15</t>
  </si>
  <si>
    <t>Equipamentos de videoconferência</t>
  </si>
  <si>
    <t>B16</t>
  </si>
  <si>
    <t>Software de Gestão do Desenvolvimento de RH</t>
  </si>
  <si>
    <t>B17</t>
  </si>
  <si>
    <t>Kit de Pesagem Dinâmica de Cargas conforme detalhado na planilha 27d_Det. EqApoio</t>
  </si>
  <si>
    <t>B18</t>
  </si>
  <si>
    <t>Kit de Apoio à implantação do Novo Modelo de Fiscalização de Trânsito, conforme detalhado na planilha 27d_Det. EqApoio</t>
  </si>
  <si>
    <t>B19</t>
  </si>
  <si>
    <t>Veículos para fiscalização de trânsito conforme detalhado na planilha 27d_Det. EqApoio</t>
  </si>
  <si>
    <t>B20</t>
  </si>
  <si>
    <t>Kit de equipamentos de suporte à administração do Projeto (notebook, impressora, tela e projetor multimídia)</t>
  </si>
  <si>
    <t>III Trim 2013</t>
  </si>
  <si>
    <t>B21</t>
  </si>
  <si>
    <t>Software de gestão e acompanhamento do projeto</t>
  </si>
  <si>
    <t>B22</t>
  </si>
  <si>
    <t>Aquisição de ferramenta de acompanhamento de indicadores com base na metodologia do BSC</t>
  </si>
  <si>
    <t>IV Trim. 2015</t>
  </si>
  <si>
    <t>IV Trim. 2018</t>
  </si>
  <si>
    <t>B23</t>
  </si>
  <si>
    <t>Aquisição de dispositivos miniaturizados para coleta e transmissão de evidências de áudio e vídeo</t>
  </si>
  <si>
    <t>B24</t>
  </si>
  <si>
    <t>Kit de ferramentas de apreensão e autenticação de dados (licenças de software de auditagem para extração de dados dos equipamentos)</t>
  </si>
  <si>
    <t>B25</t>
  </si>
  <si>
    <t>Aquisição de material de escritório (pastas, canetas, blocos, crachá)</t>
  </si>
  <si>
    <t>Reforma das instalações físicas das unidades da SEFAZ.</t>
  </si>
  <si>
    <t>TOTAL OBRAS</t>
  </si>
  <si>
    <t>Passagens e diárias</t>
  </si>
  <si>
    <r>
      <t xml:space="preserve">(1) </t>
    </r>
    <r>
      <rPr>
        <sz val="10"/>
        <rFont val="Calibri"/>
        <family val="2"/>
      </rPr>
      <t xml:space="preserve">Métodos de Licitação/Seleção: </t>
    </r>
    <r>
      <rPr>
        <b/>
        <sz val="10"/>
        <rFont val="Calibri"/>
        <family val="2"/>
      </rPr>
      <t>a) BID: LPI:</t>
    </r>
    <r>
      <rPr>
        <sz val="10"/>
        <rFont val="Calibri"/>
        <family val="2"/>
      </rPr>
      <t xml:space="preserve"> Licitação Pública Internacional; </t>
    </r>
    <r>
      <rPr>
        <b/>
        <sz val="10"/>
        <rFont val="Calibri"/>
        <family val="2"/>
      </rPr>
      <t xml:space="preserve">LPN: </t>
    </r>
    <r>
      <rPr>
        <sz val="10"/>
        <rFont val="Calibri"/>
        <family val="2"/>
      </rPr>
      <t xml:space="preserve">Licitação Pública Nacional; </t>
    </r>
    <r>
      <rPr>
        <b/>
        <sz val="10"/>
        <rFont val="Calibri"/>
        <family val="2"/>
      </rPr>
      <t xml:space="preserve">CP: </t>
    </r>
    <r>
      <rPr>
        <sz val="10"/>
        <rFont val="Calibri"/>
        <family val="2"/>
      </rPr>
      <t xml:space="preserve">Comparação de Preços; </t>
    </r>
    <r>
      <rPr>
        <b/>
        <sz val="10"/>
        <rFont val="Calibri"/>
        <family val="2"/>
      </rPr>
      <t xml:space="preserve">CD: </t>
    </r>
    <r>
      <rPr>
        <sz val="10"/>
        <rFont val="Calibri"/>
        <family val="2"/>
      </rPr>
      <t xml:space="preserve">Contratação Direta; </t>
    </r>
    <r>
      <rPr>
        <b/>
        <sz val="10"/>
        <rFont val="Calibri"/>
        <family val="2"/>
      </rPr>
      <t xml:space="preserve">SBQC: </t>
    </r>
    <r>
      <rPr>
        <sz val="10"/>
        <rFont val="Calibri"/>
        <family val="2"/>
      </rPr>
      <t xml:space="preserve">Seleção Baseada em Qualidade e Custo; </t>
    </r>
    <r>
      <rPr>
        <b/>
        <sz val="10"/>
        <rFont val="Calibri"/>
        <family val="2"/>
      </rPr>
      <t xml:space="preserve">SQS: </t>
    </r>
    <r>
      <rPr>
        <sz val="10"/>
        <rFont val="Calibri"/>
        <family val="2"/>
      </rPr>
      <t>Seleção Baseada nas Qualificações dos Consu</t>
    </r>
  </si>
  <si>
    <r>
      <t xml:space="preserve">(2) </t>
    </r>
    <r>
      <rPr>
        <sz val="10"/>
        <rFont val="Calibri"/>
        <family val="2"/>
      </rPr>
      <t>Ex-post ou Ex-ante</t>
    </r>
  </si>
  <si>
    <t>Apoio na elaboração de TdR e na especificação de soluções técnicas (01 consultor)</t>
  </si>
  <si>
    <t>IITrim 2018</t>
  </si>
  <si>
    <t>IVTrim 2014</t>
  </si>
  <si>
    <t>IITrim 2015</t>
  </si>
  <si>
    <t>ITrim 2015</t>
  </si>
  <si>
    <t>III Trim 2015</t>
  </si>
  <si>
    <t>IIITrim 2014</t>
  </si>
  <si>
    <t>IIITrim 2015</t>
  </si>
  <si>
    <t>IVTrim 2015</t>
  </si>
  <si>
    <t>C17</t>
  </si>
  <si>
    <t>Customização do Sistema de disponibilização da Legislação Tributária Eletrônica</t>
  </si>
  <si>
    <t>Apoio na Gestão de Mudança Organizacional (01 consultor)</t>
  </si>
  <si>
    <t>IV Trim. 2014</t>
  </si>
  <si>
    <t>II Trim 2011</t>
  </si>
  <si>
    <t>GOVERNO DO ESTADO DE SERGIPE</t>
  </si>
  <si>
    <t>Secretaria de Estado da Fazenda</t>
  </si>
  <si>
    <t>GERPLAM - Ger. Plan. Gest. Adm.</t>
  </si>
  <si>
    <t>UCP - Unid. de Coord. do PROMOFAZ</t>
  </si>
  <si>
    <t>Contrato de Empréstimo Nº 2518/OC-BR</t>
  </si>
  <si>
    <t>PLANO DE AQUISIÇÕES (PA) PARA 18 MESES</t>
  </si>
  <si>
    <t>Atualizado por: Marta Auxiliadora - Coord. Geral</t>
  </si>
  <si>
    <t>Atualização Nº: 01</t>
  </si>
  <si>
    <t>Atualizado em: 28/11/2013</t>
  </si>
  <si>
    <t>Comentário</t>
  </si>
  <si>
    <t>Status 
(3)</t>
  </si>
  <si>
    <t>1. SERVIÇOS DE CONSULTORIA</t>
  </si>
  <si>
    <t>2. SERVIÇOS TÉCNICOS (Exceto Consultoria)</t>
  </si>
  <si>
    <t>3. BENS</t>
  </si>
  <si>
    <t>4. OBRAS</t>
  </si>
  <si>
    <t>5. DESPESAS OPERACIONAIS</t>
  </si>
  <si>
    <t>TOTAL GERAL</t>
  </si>
  <si>
    <t>SUBTOTAL CONSULTORIA</t>
  </si>
  <si>
    <t>SUBTOTAL SERVIÇOS TÉCNICOS</t>
  </si>
  <si>
    <t>SUBTOTAL BENS</t>
  </si>
  <si>
    <t>SUBTOTAL DESPESAS OPERACIONAIS</t>
  </si>
  <si>
    <t>OBS.:</t>
  </si>
  <si>
    <r>
      <rPr>
        <b/>
        <sz val="10"/>
        <rFont val="Calibri"/>
        <family val="2"/>
      </rPr>
      <t>(3)</t>
    </r>
    <r>
      <rPr>
        <sz val="10"/>
        <rFont val="Calibri"/>
        <family val="2"/>
      </rPr>
      <t xml:space="preserve"> Status: </t>
    </r>
    <r>
      <rPr>
        <b/>
        <sz val="10"/>
        <rFont val="Calibri"/>
        <family val="2"/>
      </rPr>
      <t>P</t>
    </r>
    <r>
      <rPr>
        <sz val="10"/>
        <rFont val="Calibri"/>
        <family val="2"/>
      </rPr>
      <t xml:space="preserve"> - Pendente; </t>
    </r>
    <r>
      <rPr>
        <b/>
        <sz val="10"/>
        <rFont val="Calibri"/>
        <family val="2"/>
      </rPr>
      <t>EP</t>
    </r>
    <r>
      <rPr>
        <sz val="10"/>
        <rFont val="Calibri"/>
        <family val="2"/>
      </rPr>
      <t xml:space="preserve"> - Em Processo; </t>
    </r>
    <r>
      <rPr>
        <b/>
        <sz val="10"/>
        <rFont val="Calibri"/>
        <family val="2"/>
      </rPr>
      <t>A</t>
    </r>
    <r>
      <rPr>
        <sz val="10"/>
        <rFont val="Calibri"/>
        <family val="2"/>
      </rPr>
      <t xml:space="preserve"> - Adjudicado; </t>
    </r>
    <r>
      <rPr>
        <b/>
        <sz val="10"/>
        <rFont val="Calibri"/>
        <family val="2"/>
      </rPr>
      <t>C</t>
    </r>
    <r>
      <rPr>
        <sz val="10"/>
        <rFont val="Calibri"/>
        <family val="2"/>
      </rPr>
      <t xml:space="preserve"> - Cancelado.</t>
    </r>
  </si>
  <si>
    <t>Produto vinc. no PA/POA</t>
  </si>
  <si>
    <t>Atualizado em: 10/04/2014</t>
  </si>
  <si>
    <t>Atualização Nº: 02</t>
  </si>
  <si>
    <t xml:space="preserve">Public. anúncio </t>
  </si>
  <si>
    <t>C</t>
  </si>
  <si>
    <t>.</t>
  </si>
  <si>
    <t>Remanejada p/ Consultoria</t>
  </si>
  <si>
    <t>Software cedido pela SEFAZ/BA</t>
  </si>
  <si>
    <t>Incluídos na aquisição de TI</t>
  </si>
  <si>
    <t>Já adquiridos c/ recursos próprios</t>
  </si>
  <si>
    <t>EP</t>
  </si>
  <si>
    <t>Parte do recurso transferida p C17</t>
  </si>
  <si>
    <t>C01</t>
  </si>
  <si>
    <t>C02</t>
  </si>
  <si>
    <t>C03</t>
  </si>
  <si>
    <t>C04</t>
  </si>
  <si>
    <t>C05</t>
  </si>
  <si>
    <t>C06</t>
  </si>
  <si>
    <t>C07</t>
  </si>
  <si>
    <t>C08</t>
  </si>
  <si>
    <t>C09</t>
  </si>
  <si>
    <t>T01</t>
  </si>
  <si>
    <t>T02</t>
  </si>
  <si>
    <t>B01</t>
  </si>
  <si>
    <t>B02</t>
  </si>
  <si>
    <t>B03</t>
  </si>
  <si>
    <t>B04</t>
  </si>
  <si>
    <t>B05</t>
  </si>
  <si>
    <t>B07</t>
  </si>
  <si>
    <t>B08</t>
  </si>
  <si>
    <t>B09</t>
  </si>
  <si>
    <t>O01</t>
  </si>
  <si>
    <t>D01</t>
  </si>
  <si>
    <t>T03</t>
  </si>
  <si>
    <t>BID CD</t>
  </si>
  <si>
    <t>Atualização Nº: 03</t>
  </si>
  <si>
    <t>Atualizado em: 25/06/2014</t>
  </si>
  <si>
    <t>D02</t>
  </si>
  <si>
    <t>Organização de Reunião da COGEF</t>
  </si>
  <si>
    <t>Kit de equipamentos de suporte à administração do Projeto (notebook, impressora colorida, tela e projetor multimídia)</t>
  </si>
  <si>
    <t>Remanejado R$ 86.100 p/ C06</t>
  </si>
  <si>
    <t>Acrescentado R$ 86,100 de B02</t>
  </si>
  <si>
    <t>T04</t>
  </si>
  <si>
    <t>Remanejado p/ T04</t>
  </si>
  <si>
    <t>Customização do BI</t>
  </si>
  <si>
    <t>P6.1 e P10.1</t>
  </si>
  <si>
    <t xml:space="preserve">Junção das aquisições C15 e B07 </t>
  </si>
  <si>
    <t>B26</t>
  </si>
  <si>
    <t>Datashows</t>
  </si>
  <si>
    <t>Remanejado R$ 15.000 p/ B26</t>
  </si>
  <si>
    <t>Recursos oriundos de B10</t>
  </si>
  <si>
    <t>Atualização Nº: 04</t>
  </si>
  <si>
    <t>Atualizado em: 19/09/2014</t>
  </si>
  <si>
    <t>Remanejada p/ T03</t>
  </si>
  <si>
    <t>A</t>
  </si>
  <si>
    <t xml:space="preserve"> </t>
  </si>
  <si>
    <t>Remanejamento de R$ 100.000 para B27</t>
  </si>
  <si>
    <t>T05</t>
  </si>
  <si>
    <t>Customização do Software de Gestão Integrada de Projetos</t>
  </si>
  <si>
    <t>Substituído de CP para PE/ARP</t>
  </si>
  <si>
    <t>B27</t>
  </si>
  <si>
    <t>Aquisição de Servidores do BI</t>
  </si>
  <si>
    <t>P10.2</t>
  </si>
  <si>
    <t>Atualizado em: 07/11/2014</t>
  </si>
  <si>
    <t>Atualização Nº: 05</t>
  </si>
  <si>
    <t>Acrescentado R$ 86.100 de B02</t>
  </si>
  <si>
    <t>IV Trim 2018</t>
  </si>
  <si>
    <t>SUBTOTAL CONSULTORIA (4)</t>
  </si>
  <si>
    <t>SUBTOTAL SERVIÇOS TÉCNICOS (4)</t>
  </si>
  <si>
    <t>Remanejado R$ 155.000 p/ T05</t>
  </si>
  <si>
    <t>SUBTOTAL BENS (4)</t>
  </si>
  <si>
    <t>SUBTOTAL OBRAS (4)</t>
  </si>
  <si>
    <t>SUBTOTAL DESPESAS OPERACIONAIS (4)</t>
  </si>
  <si>
    <t>TOTAL GERAL (4)</t>
  </si>
  <si>
    <r>
      <rPr>
        <b/>
        <sz val="10"/>
        <rFont val="Calibri"/>
        <family val="2"/>
      </rPr>
      <t xml:space="preserve">(4) </t>
    </r>
    <r>
      <rPr>
        <sz val="10"/>
        <rFont val="Calibri"/>
        <family val="2"/>
      </rPr>
      <t>Esta soma exclui</t>
    </r>
    <r>
      <rPr>
        <b/>
        <sz val="10"/>
        <rFont val="Calibri"/>
        <family val="2"/>
      </rPr>
      <t xml:space="preserve"> </t>
    </r>
    <r>
      <rPr>
        <sz val="10"/>
        <rFont val="Calibri"/>
        <family val="2"/>
      </rPr>
      <t>os itens cancelados e, no caso dos processos adjudicados, considera os valores  contratados.</t>
    </r>
  </si>
  <si>
    <t>Remanejado p/ C16</t>
  </si>
  <si>
    <t>Recursos oriundos de T04</t>
  </si>
  <si>
    <t>Recursos oriundos de B12</t>
  </si>
  <si>
    <r>
      <rPr>
        <b/>
        <sz val="10"/>
        <rFont val="Calibri"/>
        <family val="2"/>
        <scheme val="minor"/>
      </rPr>
      <t xml:space="preserve">(5) </t>
    </r>
    <r>
      <rPr>
        <b/>
        <sz val="12"/>
        <color theme="1"/>
        <rFont val="Calibri"/>
        <family val="2"/>
        <scheme val="minor"/>
      </rPr>
      <t>Alterações:</t>
    </r>
    <r>
      <rPr>
        <sz val="12"/>
        <color theme="1"/>
        <rFont val="Calibri"/>
        <family val="2"/>
        <scheme val="minor"/>
      </rPr>
      <t xml:space="preserve"> Indicar em vermelho as alterações feitas nas aquisições já constantes do PA</t>
    </r>
  </si>
  <si>
    <r>
      <rPr>
        <b/>
        <sz val="10"/>
        <rFont val="Calibri"/>
        <family val="2"/>
        <scheme val="minor"/>
      </rPr>
      <t>(6)</t>
    </r>
    <r>
      <rPr>
        <sz val="10"/>
        <rFont val="Calibri"/>
        <family val="2"/>
        <scheme val="minor"/>
      </rPr>
      <t xml:space="preserve"> </t>
    </r>
    <r>
      <rPr>
        <b/>
        <sz val="12"/>
        <color theme="1"/>
        <rFont val="Calibri"/>
        <family val="2"/>
        <scheme val="minor"/>
      </rPr>
      <t>Inclusões:</t>
    </r>
    <r>
      <rPr>
        <sz val="12"/>
        <color theme="1"/>
        <rFont val="Calibri"/>
        <family val="2"/>
        <scheme val="minor"/>
      </rPr>
      <t xml:space="preserve"> Indicar em azul as aquisições agora incluídas no PA</t>
    </r>
  </si>
  <si>
    <r>
      <rPr>
        <b/>
        <sz val="10"/>
        <rFont val="Calibri"/>
        <family val="2"/>
        <scheme val="minor"/>
      </rPr>
      <t>(7)</t>
    </r>
    <r>
      <rPr>
        <sz val="10"/>
        <rFont val="Calibri"/>
        <family val="2"/>
        <scheme val="minor"/>
      </rPr>
      <t xml:space="preserve"> </t>
    </r>
    <r>
      <rPr>
        <b/>
        <sz val="12"/>
        <color theme="1"/>
        <rFont val="Calibri"/>
        <family val="2"/>
        <scheme val="minor"/>
      </rPr>
      <t>Cancelamentos:</t>
    </r>
    <r>
      <rPr>
        <sz val="12"/>
        <color theme="1"/>
        <rFont val="Calibri"/>
        <family val="2"/>
        <scheme val="minor"/>
      </rPr>
      <t xml:space="preserve"> indicar em verde os cancelamentos das aquisições constantes do PA</t>
    </r>
  </si>
  <si>
    <r>
      <t xml:space="preserve">(1) </t>
    </r>
    <r>
      <rPr>
        <sz val="10"/>
        <rFont val="Calibri"/>
        <family val="2"/>
      </rPr>
      <t xml:space="preserve">Métodos de Licitação/Seleção: </t>
    </r>
    <r>
      <rPr>
        <b/>
        <sz val="10"/>
        <rFont val="Calibri"/>
        <family val="2"/>
      </rPr>
      <t>a) BID: LPI:</t>
    </r>
    <r>
      <rPr>
        <sz val="10"/>
        <rFont val="Calibri"/>
        <family val="2"/>
      </rPr>
      <t xml:space="preserve"> Licitação Pública Internacional; </t>
    </r>
    <r>
      <rPr>
        <b/>
        <sz val="10"/>
        <rFont val="Calibri"/>
        <family val="2"/>
      </rPr>
      <t xml:space="preserve">LPN: </t>
    </r>
    <r>
      <rPr>
        <sz val="10"/>
        <rFont val="Calibri"/>
        <family val="2"/>
      </rPr>
      <t xml:space="preserve">Licitação Pública Nacional; </t>
    </r>
    <r>
      <rPr>
        <b/>
        <sz val="10"/>
        <rFont val="Calibri"/>
        <family val="2"/>
      </rPr>
      <t xml:space="preserve">CP: </t>
    </r>
    <r>
      <rPr>
        <sz val="10"/>
        <rFont val="Calibri"/>
        <family val="2"/>
      </rPr>
      <t xml:space="preserve">Comparação de Preços; </t>
    </r>
    <r>
      <rPr>
        <b/>
        <sz val="10"/>
        <rFont val="Calibri"/>
        <family val="2"/>
      </rPr>
      <t xml:space="preserve">CD: </t>
    </r>
    <r>
      <rPr>
        <sz val="10"/>
        <rFont val="Calibri"/>
        <family val="2"/>
      </rPr>
      <t xml:space="preserve">Contratação Direta; </t>
    </r>
    <r>
      <rPr>
        <b/>
        <sz val="10"/>
        <rFont val="Calibri"/>
        <family val="2"/>
      </rPr>
      <t xml:space="preserve">SBQC: </t>
    </r>
    <r>
      <rPr>
        <sz val="10"/>
        <rFont val="Calibri"/>
        <family val="2"/>
      </rPr>
      <t xml:space="preserve">Seleção Baseada em Qualidade e Custo; </t>
    </r>
    <r>
      <rPr>
        <b/>
        <sz val="10"/>
        <rFont val="Calibri"/>
        <family val="2"/>
      </rPr>
      <t xml:space="preserve">SQS: </t>
    </r>
    <r>
      <rPr>
        <sz val="10"/>
        <rFont val="Calibri"/>
        <family val="2"/>
      </rPr>
      <t>Seleção Baseada nas Qualificações dos Consultores</t>
    </r>
  </si>
  <si>
    <t>Custo Estimado (R$) (4)</t>
  </si>
  <si>
    <t>Impressoras/scanners</t>
  </si>
  <si>
    <t>Nº PRISM BR 10607</t>
  </si>
  <si>
    <t>UCP - Unid. de Coord. PROMOFAZ</t>
  </si>
  <si>
    <t>Nº PRISM BRB 2566</t>
  </si>
  <si>
    <t>Nº PRISM BRB 2564</t>
  </si>
  <si>
    <t>Nº PRISM BRB 2565 e BRB 2567</t>
  </si>
  <si>
    <t>Nº PRISM BRB 2470</t>
  </si>
  <si>
    <t>IITrim 2016</t>
  </si>
  <si>
    <t>III Trim 2016</t>
  </si>
  <si>
    <t>Remanejamento de R$ 180.000 para C10</t>
  </si>
  <si>
    <t>Acrescentado R$ 180.000 de C11</t>
  </si>
  <si>
    <t>Acrescentado R$ 15.000 de B11</t>
  </si>
  <si>
    <t>Adjudicados</t>
  </si>
  <si>
    <t>Pendentes</t>
  </si>
  <si>
    <t>Em Processamento</t>
  </si>
  <si>
    <t>Cancelados</t>
  </si>
  <si>
    <t>Total Vigente</t>
  </si>
  <si>
    <t>Sistema Nacional</t>
  </si>
  <si>
    <t>Contratação Direta </t>
  </si>
  <si>
    <t>Comparação de Qualificações (3 CV's)</t>
  </si>
  <si>
    <t>Tempo Trabajado</t>
  </si>
  <si>
    <t>Somaglobal</t>
  </si>
  <si>
    <t>Termos de Referência</t>
  </si>
  <si>
    <t>Consultoria - Firmas </t>
  </si>
  <si>
    <t>Solicitud de Propuestas e Termos de Referência</t>
  </si>
  <si>
    <t>Serviços Que Não São De Consultoria </t>
  </si>
  <si>
    <t>Obras </t>
  </si>
  <si>
    <t>Doc. de precalificación para construcción de obras</t>
  </si>
  <si>
    <t>Contratação de Obras Menores</t>
  </si>
  <si>
    <t>Contratação de Obras Mayores</t>
  </si>
  <si>
    <t>Comparação de Preços para Obras</t>
  </si>
  <si>
    <t>Suministro e instalación de sist. de información</t>
  </si>
  <si>
    <t>Bens </t>
  </si>
  <si>
    <t>Suministro e instalación de plantas e equipos</t>
  </si>
  <si>
    <t>Valor Aditado</t>
  </si>
  <si>
    <t>Quantidade</t>
  </si>
  <si>
    <t>Data de 
Transferencia</t>
  </si>
  <si>
    <t>Assinatura do Contrato/ Convênio por Adjudicação dos Subprojetos</t>
  </si>
  <si>
    <t>Montante Estimado % Contrapartida:</t>
  </si>
  <si>
    <t>Montante Estimado % BID:</t>
  </si>
  <si>
    <t>Montante Estimado em US$:</t>
  </si>
  <si>
    <t>Especificaciones Técnicas</t>
  </si>
  <si>
    <t>Comentários</t>
  </si>
  <si>
    <t>Valor Final</t>
  </si>
  <si>
    <t>Aditivo</t>
  </si>
  <si>
    <t>PRISM</t>
  </si>
  <si>
    <t>Valor Adjudicado</t>
  </si>
  <si>
    <t>Datas</t>
  </si>
  <si>
    <t>S</t>
  </si>
  <si>
    <t>Quantidade Estimada de Subprojetos:</t>
  </si>
  <si>
    <t>Categoria de Investimento:</t>
  </si>
  <si>
    <t xml:space="preserve">Montante Estimado </t>
  </si>
  <si>
    <t>Número de Processo:</t>
  </si>
  <si>
    <t>Descrição adicional:</t>
  </si>
  <si>
    <t>Objeto da Transferencia:</t>
  </si>
  <si>
    <t>Unidade Executora:</t>
  </si>
  <si>
    <t>Número</t>
  </si>
  <si>
    <t>Comparação de Preços para Bens</t>
  </si>
  <si>
    <t>SUBPROJETOS</t>
  </si>
  <si>
    <t>Aquisição de Bens - Sector Salud</t>
  </si>
  <si>
    <t>Adq. libros de textos e material de lectura</t>
  </si>
  <si>
    <t>Consultoria - Individuos </t>
  </si>
  <si>
    <t>Assinatura do Contrato</t>
  </si>
  <si>
    <t>Manifestação de Interesse</t>
  </si>
  <si>
    <t>Comentários - para UCS incluir método de Seleção</t>
  </si>
  <si>
    <t>Atividade</t>
  </si>
  <si>
    <t>Somaglobal + Gastos Reembolsables</t>
  </si>
  <si>
    <t>CAPACITAÇÃO</t>
  </si>
  <si>
    <t>Somaalzada</t>
  </si>
  <si>
    <t>Preços Unitarios</t>
  </si>
  <si>
    <t>Llave em mano</t>
  </si>
  <si>
    <t>Firma Contrato</t>
  </si>
  <si>
    <t>Não Objeção aos  TDR da Atividade</t>
  </si>
  <si>
    <t>SomaAlzada</t>
  </si>
  <si>
    <t>CONSULTORIAS INDIVIDUAL</t>
  </si>
  <si>
    <t>Ex-Post</t>
  </si>
  <si>
    <t>Produto 1.2, Componente I (US$ 366.667)
Produto 3.3, Componente II (US$ 133.333)</t>
  </si>
  <si>
    <t>Redesenho de Processos Organizacionais e Proposta de Nova Estrutura para a SEFAZ</t>
  </si>
  <si>
    <t>Redesenho de Processos</t>
  </si>
  <si>
    <t>SEFAZ</t>
  </si>
  <si>
    <t>Número do Processo:</t>
  </si>
  <si>
    <t>Seleção Baseada na Qualificação do Consultor (SQC)</t>
  </si>
  <si>
    <t>CONSULTORIAS FIRMAS</t>
  </si>
  <si>
    <t>Adesão à Ata de Registro de Preços</t>
  </si>
  <si>
    <t>Produto 6.1, Componente III
Produto 10.1 Componente IV</t>
  </si>
  <si>
    <t>Licitação Pública Internacional por Lotes </t>
  </si>
  <si>
    <t>Documento de Licitação</t>
  </si>
  <si>
    <t>Licitação Pública Internacional em 2 etapas </t>
  </si>
  <si>
    <t>SERVIÇOS QUE NÃO SÃO DE CONSULTORIA</t>
  </si>
  <si>
    <t>Licitação Internacional Limitada </t>
  </si>
  <si>
    <t>Comparação de Preços </t>
  </si>
  <si>
    <t>Licitação Pública Nacional </t>
  </si>
  <si>
    <t>Licitação Pública Internacional</t>
  </si>
  <si>
    <t>Publicação do Anúncio</t>
  </si>
  <si>
    <t>Contrato Terminado</t>
  </si>
  <si>
    <t>Contrato em Ejecución</t>
  </si>
  <si>
    <t>BENS</t>
  </si>
  <si>
    <t>Rechazo de Ofertas</t>
  </si>
  <si>
    <t>Processo em curso</t>
  </si>
  <si>
    <t>Ex-Ante</t>
  </si>
  <si>
    <t>Unidade Executora</t>
  </si>
  <si>
    <t>OBRAS</t>
  </si>
  <si>
    <t>INFORMAÇÃO PARA PREENCHIMENTO INICIAL DO PLANO DE AQUISIÇÕES (EM CURSO E/OU ÚLTIMO APRESENTADO)</t>
  </si>
  <si>
    <t>#</t>
  </si>
  <si>
    <r>
      <t>Método de Seleção/Aquisição</t>
    </r>
    <r>
      <rPr>
        <i/>
        <sz val="10"/>
        <color indexed="9"/>
        <rFont val="Calibri"/>
        <family val="2"/>
      </rPr>
      <t/>
    </r>
  </si>
  <si>
    <t>Método de Revisão:</t>
  </si>
  <si>
    <t>Montante Estimado % Local:</t>
  </si>
  <si>
    <t>Qtd</t>
  </si>
  <si>
    <t>Ampliação do Prédio Sede</t>
  </si>
  <si>
    <t>Ampliação do mezanino do prédio sede da SEFAZ.</t>
  </si>
  <si>
    <t>016.000.02736/2013-8</t>
  </si>
  <si>
    <t>Produto 3.3, Componente II</t>
  </si>
  <si>
    <t>NA</t>
  </si>
  <si>
    <t>Concorrência Pública nº 09/2013</t>
  </si>
  <si>
    <t>O02</t>
  </si>
  <si>
    <t>Produto 3.1, Componente II</t>
  </si>
  <si>
    <t>Qtd de Lotes:</t>
  </si>
  <si>
    <t>Software da Inteligência Fiscal</t>
  </si>
  <si>
    <t>016.000.02157/2015-1</t>
  </si>
  <si>
    <t>Produto 3.2, Componente II</t>
  </si>
  <si>
    <t>BRB 2836</t>
  </si>
  <si>
    <t>Pregão Eletrônico – PE Nº 091/2015</t>
  </si>
  <si>
    <t>Central de Telecobrança</t>
  </si>
  <si>
    <t>Produto 5.1, Componente II</t>
  </si>
  <si>
    <t>Sistema de disponibilização da Legislação Tributária Eletrônica</t>
  </si>
  <si>
    <t>Produto 3.6, Componente II</t>
  </si>
  <si>
    <t>Totens de Autoatendimento</t>
  </si>
  <si>
    <t>Produto 9.1, Componente IV</t>
  </si>
  <si>
    <t>Licenças para migração de aplicativos</t>
  </si>
  <si>
    <t>Produto 10.1, Componente IV</t>
  </si>
  <si>
    <t>016.000.06509/2014-0</t>
  </si>
  <si>
    <t>BRB 2566</t>
  </si>
  <si>
    <t>016.000.05437/2014-7</t>
  </si>
  <si>
    <t>BRB 2564</t>
  </si>
  <si>
    <t>016.000.06832/2014-8</t>
  </si>
  <si>
    <t>BRB 2565 e BRB 2567</t>
  </si>
  <si>
    <t>Licença de software de gestão integrada de projetos</t>
  </si>
  <si>
    <t>016.000.00199/2015-1</t>
  </si>
  <si>
    <t>BR 10881</t>
  </si>
  <si>
    <t>Anel de fibra ótica</t>
  </si>
  <si>
    <t>Software de Gestão de RH</t>
  </si>
  <si>
    <t>Produto 11.1, Componente IV</t>
  </si>
  <si>
    <t>II Trim 2017</t>
  </si>
  <si>
    <t>Kit de Pesagem Dinâmica de Carga</t>
  </si>
  <si>
    <t>Aquisição cancelada devido às indefinições dos Postos de Fronteira</t>
  </si>
  <si>
    <t>Kit de Apoio à implantação do Novo Modelo de Fiscalização de Trânsito</t>
  </si>
  <si>
    <t>016.000.08817/2014-7</t>
  </si>
  <si>
    <t>BRB 2838</t>
  </si>
  <si>
    <t>Pregão Eletrônico – PE Nº 342/2014</t>
  </si>
  <si>
    <t>Kit de equipamentos de suporte à administração do Projeto</t>
  </si>
  <si>
    <t>Produto A1, Gestão do Projeto</t>
  </si>
  <si>
    <t>Software de gestão do projeto</t>
  </si>
  <si>
    <t>Produto A2, Monitor. do Projeto</t>
  </si>
  <si>
    <t>Produto 1.1, Componente I</t>
  </si>
  <si>
    <t>Aquisição de dispositivos miniaturizados</t>
  </si>
  <si>
    <t>016.000.10519/2014-4</t>
  </si>
  <si>
    <t>BRB 2837</t>
  </si>
  <si>
    <t>Pregão Eletrônico – PE Nº 016/2015</t>
  </si>
  <si>
    <t>Kit de ferramentas de apreensão e autenticação de dados</t>
  </si>
  <si>
    <t>Aquisição de material de escritório</t>
  </si>
  <si>
    <t>Aquisição de material de escritório (pastas, canetas, blocos, crachá) p/ PE</t>
  </si>
  <si>
    <t>016.000.02256/2015-8</t>
  </si>
  <si>
    <t>BRB 2842</t>
  </si>
  <si>
    <t>Pregão Eletrônico – PE Nº 061/2015</t>
  </si>
  <si>
    <t>Recursos transferidos p/ B29</t>
  </si>
  <si>
    <t>B28</t>
  </si>
  <si>
    <t>Hardware para Datacenter</t>
  </si>
  <si>
    <t>Equipamentos de TI (servidores) para reforçar o Datacenter</t>
  </si>
  <si>
    <t>B29</t>
  </si>
  <si>
    <t>Rede sem fio</t>
  </si>
  <si>
    <t>Equipamentos da rede wireless (access point e roteadores)</t>
  </si>
  <si>
    <t>Pregão Eletrônico</t>
  </si>
  <si>
    <t>B30</t>
  </si>
  <si>
    <t>Mobiliário Sede</t>
  </si>
  <si>
    <t>Móveis e divisórias p/ o prédio sede devido à ampliação</t>
  </si>
  <si>
    <t>B31</t>
  </si>
  <si>
    <t>Tela para Datashow</t>
  </si>
  <si>
    <t>Tela de Datashow para a sala de situação</t>
  </si>
  <si>
    <t>Licitação Pública Internacional com Precalificação</t>
  </si>
  <si>
    <t>Passagens e diárias diversas</t>
  </si>
  <si>
    <t>Passagens via contrato centralizado e diárias pagas diretamente</t>
  </si>
  <si>
    <t>Organização da 24ª Reunião da COGEF</t>
  </si>
  <si>
    <t>015.000.17409/2013-6</t>
  </si>
  <si>
    <t>BRB 2470</t>
  </si>
  <si>
    <t>Adesão à Ata de Registro de Preços nº 280/2014</t>
  </si>
  <si>
    <t>Capacitação</t>
  </si>
  <si>
    <t>Inscrição em cursos de mercado - ICM</t>
  </si>
  <si>
    <t>Produtos diversos</t>
  </si>
  <si>
    <t>Desmembrado na cat. "Capacitação", itens L01, L02, L03 e L04.</t>
  </si>
  <si>
    <t>Serviços gráficos para o Planejamento Estratégico</t>
  </si>
  <si>
    <t>Sistema da Legislação Tributária Eletrônica</t>
  </si>
  <si>
    <t>Customização de BI</t>
  </si>
  <si>
    <t>Desenvolvimento e implantação na ferramenta de BI dos critérios de cruzamento de informações</t>
  </si>
  <si>
    <t>Software de Gestão Integrada de Projetos</t>
  </si>
  <si>
    <t>016.000.11625/2014-4</t>
  </si>
  <si>
    <t>Produto 10.1 Componente IV</t>
  </si>
  <si>
    <t>BR 10876</t>
  </si>
  <si>
    <t>Seleção Baseada na Qualidade e Custo (SBQC)</t>
  </si>
  <si>
    <t>Seleção Baseada na Qualidade (SBQ)</t>
  </si>
  <si>
    <t>Contratação Direta (CD)</t>
  </si>
  <si>
    <t>Seleção Baseada no Menor Custo (SBMC)</t>
  </si>
  <si>
    <t>Auditoria Externa Anual do PROMOFAZ</t>
  </si>
  <si>
    <t>016.000.00072/2015-8</t>
  </si>
  <si>
    <t>BR 10877</t>
  </si>
  <si>
    <t>Seleção Baseada em Orçamento Fixo (SBOF)</t>
  </si>
  <si>
    <t>Estudos Econômico-fiscais</t>
  </si>
  <si>
    <t>Contratação de estudos de  Instituiçoes que realizam pesquisas econômico-fiscais;</t>
  </si>
  <si>
    <t>Produto 3.4, Componente II</t>
  </si>
  <si>
    <t>Sistema de integração dos créditos tributários</t>
  </si>
  <si>
    <t>Aquisição ou desenvolvimento de sistema de integração dos créditos tributários</t>
  </si>
  <si>
    <t>Produto 3.5, Componente II</t>
  </si>
  <si>
    <t>Autorizada Contratação Direta da Sergipetec, empresa pública estadual. Concluído.</t>
  </si>
  <si>
    <t>Sistema de Planejamento Fiscal</t>
  </si>
  <si>
    <t>Desenvolvimento do Sistema de Planejamento Fiscal (Inteligência Artificial)</t>
  </si>
  <si>
    <t>Sistema de Classificação do Crédito Tributário</t>
  </si>
  <si>
    <t>BR 10879</t>
  </si>
  <si>
    <t>Sistema para consulta a registros de bens do devedor</t>
  </si>
  <si>
    <t>Recursos transferidos p/ B02</t>
  </si>
  <si>
    <t>Consultoria de RH para Gestão de Competências</t>
  </si>
  <si>
    <t>Novo modelo de Gestão de Fiscalização de Estabelecimentos</t>
  </si>
  <si>
    <t>Desenvolvimento de: roteiros de auditoria fiscal eletrônica para receita tributária e não tributária, avaliação de auditorias realizadas e desempenho funcional.</t>
  </si>
  <si>
    <t>Recursos transferidos p/ C10, pois o Redesenho de Processos incorporou esta finalidade</t>
  </si>
  <si>
    <t>Planejamento e Gestão Estratégica baseada em BSC</t>
  </si>
  <si>
    <t>Implantação do Novo Modelo de Planejamento e Gestão Estratégica focada em resultado</t>
  </si>
  <si>
    <t>016.000.005381/2015-4</t>
  </si>
  <si>
    <t>BR 10985</t>
  </si>
  <si>
    <t>Customização do SIT</t>
  </si>
  <si>
    <t>Customização do Sistema Fazendário de Trânsito e do software de integração de equipamentos</t>
  </si>
  <si>
    <t>Sistema para Gestão da Fiscalização de Estabelecimentos</t>
  </si>
  <si>
    <t>Sistema de acompanhamento das receitas não tributárias</t>
  </si>
  <si>
    <t>Consultoria de BI</t>
  </si>
  <si>
    <t>Desenvolver e implantar na ferramenta BI os critérios de cruzamento de informações para geração de relatórios e consultas on-line</t>
  </si>
  <si>
    <t>Produto 6.1, Componente III</t>
  </si>
  <si>
    <t>Consultor Individual para auxiliar a UCP</t>
  </si>
  <si>
    <t>Apoio na elaboração de TdRs e na especificação de soluções técnicas</t>
  </si>
  <si>
    <t>016.000.004835/2014-8</t>
  </si>
  <si>
    <t>BR 10607</t>
  </si>
  <si>
    <t>Em execução</t>
  </si>
  <si>
    <t>Apoio na Gestão de Mudança Organizacional</t>
  </si>
  <si>
    <t>Curso de Coaching para o corpo gerencial da SEFAZ</t>
  </si>
  <si>
    <t>016.000.00174/2015-1</t>
  </si>
  <si>
    <t>Concluído</t>
  </si>
  <si>
    <t>L01</t>
  </si>
  <si>
    <t>Capacitação no uso de novas ferramentas e sistemas</t>
  </si>
  <si>
    <t>Capacitação no uso do novo sistema de inteligência artificial</t>
  </si>
  <si>
    <t>L02</t>
  </si>
  <si>
    <t>Cobrança administrativa e operação dos sistemas</t>
  </si>
  <si>
    <t>Cobrança administrativa e operação dos novos sistemas criados</t>
  </si>
  <si>
    <t>L03</t>
  </si>
  <si>
    <t>Monitoramento e Avaliação</t>
  </si>
  <si>
    <t>Monitoramento e Avaliação do PROMOFAZ</t>
  </si>
  <si>
    <t>L04</t>
  </si>
  <si>
    <t>Indicadores de Desempenho de Projeto</t>
  </si>
  <si>
    <t>Indicadores de Desempenho para o PROMOFAZ e PE</t>
  </si>
  <si>
    <r>
      <t xml:space="preserve">(1) Status: </t>
    </r>
    <r>
      <rPr>
        <b/>
        <sz val="10"/>
        <rFont val="Calibri"/>
        <family val="2"/>
      </rPr>
      <t>P</t>
    </r>
    <r>
      <rPr>
        <sz val="10"/>
        <rFont val="Calibri"/>
        <family val="2"/>
      </rPr>
      <t xml:space="preserve"> - Pendente; </t>
    </r>
    <r>
      <rPr>
        <b/>
        <sz val="10"/>
        <rFont val="Calibri"/>
        <family val="2"/>
      </rPr>
      <t>EP</t>
    </r>
    <r>
      <rPr>
        <sz val="10"/>
        <rFont val="Calibri"/>
        <family val="2"/>
      </rPr>
      <t xml:space="preserve"> - Em Processo; </t>
    </r>
    <r>
      <rPr>
        <b/>
        <sz val="10"/>
        <rFont val="Calibri"/>
        <family val="2"/>
      </rPr>
      <t>A</t>
    </r>
    <r>
      <rPr>
        <sz val="10"/>
        <rFont val="Calibri"/>
        <family val="2"/>
      </rPr>
      <t xml:space="preserve"> - Adjudicado; </t>
    </r>
    <r>
      <rPr>
        <b/>
        <sz val="10"/>
        <rFont val="Calibri"/>
        <family val="2"/>
      </rPr>
      <t>C</t>
    </r>
    <r>
      <rPr>
        <sz val="10"/>
        <rFont val="Calibri"/>
        <family val="2"/>
      </rPr>
      <t xml:space="preserve"> - Cancelado.</t>
    </r>
  </si>
  <si>
    <r>
      <t xml:space="preserve">(2) </t>
    </r>
    <r>
      <rPr>
        <b/>
        <sz val="12"/>
        <color theme="1"/>
        <rFont val="Calibri"/>
        <family val="2"/>
        <scheme val="minor"/>
      </rPr>
      <t>Alterações:</t>
    </r>
    <r>
      <rPr>
        <sz val="12"/>
        <color theme="1"/>
        <rFont val="Calibri"/>
        <family val="2"/>
        <scheme val="minor"/>
      </rPr>
      <t xml:space="preserve"> Indicar em vermelho as alterações feitas nas aquisições já constantes do PA</t>
    </r>
  </si>
  <si>
    <r>
      <t xml:space="preserve">(3) </t>
    </r>
    <r>
      <rPr>
        <b/>
        <sz val="12"/>
        <color theme="1"/>
        <rFont val="Calibri"/>
        <family val="2"/>
        <scheme val="minor"/>
      </rPr>
      <t>Inclusões:</t>
    </r>
    <r>
      <rPr>
        <sz val="12"/>
        <color theme="1"/>
        <rFont val="Calibri"/>
        <family val="2"/>
        <scheme val="minor"/>
      </rPr>
      <t xml:space="preserve"> Indicar em azul as aquisições agora incluídas no PA</t>
    </r>
  </si>
  <si>
    <r>
      <t xml:space="preserve">(4) </t>
    </r>
    <r>
      <rPr>
        <b/>
        <sz val="12"/>
        <color theme="1"/>
        <rFont val="Calibri"/>
        <family val="2"/>
        <scheme val="minor"/>
      </rPr>
      <t>Cancelamentos:</t>
    </r>
    <r>
      <rPr>
        <sz val="12"/>
        <color theme="1"/>
        <rFont val="Calibri"/>
        <family val="2"/>
        <scheme val="minor"/>
      </rPr>
      <t xml:space="preserve"> indicar em verde os cancelamentos das aquisições constantes do PA</t>
    </r>
  </si>
  <si>
    <t>,</t>
  </si>
  <si>
    <t>Reforma de Postos Fiscais</t>
  </si>
  <si>
    <t>Reforma de Postos Fiscais, em especial,  Propriá e Cristinápolis</t>
  </si>
  <si>
    <t>DESPESAS OPERACIONAIS</t>
  </si>
  <si>
    <t>Concorrência Pública</t>
  </si>
  <si>
    <t>Veículos para fiscalização de trânsito</t>
  </si>
  <si>
    <t>Aquisição de software BSC</t>
  </si>
  <si>
    <t>Pregão Eletrônico / Adesão à Ata de Registro de Preço</t>
  </si>
</sst>
</file>

<file path=xl/styles.xml><?xml version="1.0" encoding="utf-8"?>
<styleSheet xmlns="http://schemas.openxmlformats.org/spreadsheetml/2006/main">
  <numFmts count="11">
    <numFmt numFmtId="43" formatCode="_-* #,##0.00_-;\-* #,##0.00_-;_-* &quot;-&quot;??_-;_-@_-"/>
    <numFmt numFmtId="164" formatCode="_(* #,##0_);_(* \(#,##0\);_(* &quot;-&quot;_);_(@_)"/>
    <numFmt numFmtId="165" formatCode="_(&quot;R$ &quot;* #,##0.00_);_(&quot;R$ &quot;* \(#,##0.00\);_(&quot;R$ &quot;* &quot;-&quot;??_);_(@_)"/>
    <numFmt numFmtId="166" formatCode="_(* #,##0.00_);_(* \(#,##0.00\);_(* &quot;-&quot;??_);_(@_)"/>
    <numFmt numFmtId="167" formatCode="_(* #,##0.00_);_(* \(#,##0.00\);_(* \-??_);_(@_)"/>
    <numFmt numFmtId="168" formatCode="_(* #,##0_);_(* \(#,##0\);_(* \-??_);_(@_)"/>
    <numFmt numFmtId="169" formatCode="_(* #,##0_);_(* \(#,##0\);_(* &quot;-&quot;??_);_(@_)"/>
    <numFmt numFmtId="170" formatCode="[$-416]mmmm\-yy;@"/>
    <numFmt numFmtId="171" formatCode="0.000"/>
    <numFmt numFmtId="172" formatCode="_-* #,##0_-;\-* #,##0_-;_-* &quot;-&quot;??_-;_-@_-"/>
    <numFmt numFmtId="173" formatCode="[$-416]mmm\-yy;@"/>
  </numFmts>
  <fonts count="45">
    <font>
      <sz val="10"/>
      <name val="Arial"/>
    </font>
    <font>
      <sz val="11"/>
      <color theme="1"/>
      <name val="Calibri"/>
      <family val="2"/>
      <scheme val="minor"/>
    </font>
    <font>
      <sz val="11"/>
      <color theme="1"/>
      <name val="Calibri"/>
      <family val="2"/>
      <scheme val="minor"/>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sz val="11"/>
      <color indexed="20"/>
      <name val="Calibri"/>
      <family val="2"/>
    </font>
    <font>
      <sz val="10"/>
      <name val="Arial"/>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0"/>
      <name val="Calibri"/>
      <family val="2"/>
    </font>
    <font>
      <sz val="10"/>
      <name val="Calibri"/>
      <family val="2"/>
    </font>
    <font>
      <sz val="10"/>
      <color indexed="10"/>
      <name val="Calibri"/>
      <family val="2"/>
    </font>
    <font>
      <sz val="10"/>
      <color rgb="FFFF0000"/>
      <name val="Calibri"/>
      <family val="2"/>
    </font>
    <font>
      <sz val="10"/>
      <color rgb="FFFF0000"/>
      <name val="Arial"/>
      <family val="2"/>
    </font>
    <font>
      <sz val="10"/>
      <name val="Calibri"/>
      <family val="2"/>
      <scheme val="minor"/>
    </font>
    <font>
      <b/>
      <sz val="10"/>
      <name val="Calibri"/>
      <family val="2"/>
      <scheme val="minor"/>
    </font>
    <font>
      <b/>
      <sz val="10"/>
      <color rgb="FF3399FF"/>
      <name val="Calibri"/>
      <family val="2"/>
      <scheme val="minor"/>
    </font>
    <font>
      <b/>
      <sz val="10"/>
      <color rgb="FF00B050"/>
      <name val="Calibri"/>
      <family val="2"/>
      <scheme val="minor"/>
    </font>
    <font>
      <b/>
      <sz val="10"/>
      <color rgb="FFFF0000"/>
      <name val="Calibri"/>
      <family val="2"/>
      <scheme val="minor"/>
    </font>
    <font>
      <sz val="12"/>
      <color theme="1"/>
      <name val="Calibri"/>
      <family val="2"/>
      <scheme val="minor"/>
    </font>
    <font>
      <b/>
      <sz val="12"/>
      <color theme="1"/>
      <name val="Calibri"/>
      <family val="2"/>
      <scheme val="minor"/>
    </font>
    <font>
      <sz val="10"/>
      <name val="Arial"/>
    </font>
    <font>
      <sz val="11"/>
      <name val="Calibri"/>
      <family val="2"/>
      <scheme val="minor"/>
    </font>
    <font>
      <sz val="10"/>
      <color theme="1"/>
      <name val="Calibri"/>
      <family val="2"/>
      <scheme val="minor"/>
    </font>
    <font>
      <sz val="10"/>
      <color indexed="9"/>
      <name val="Calibri"/>
      <family val="2"/>
      <scheme val="minor"/>
    </font>
    <font>
      <b/>
      <sz val="12"/>
      <color indexed="9"/>
      <name val="Calibri"/>
      <family val="2"/>
      <scheme val="minor"/>
    </font>
    <font>
      <i/>
      <sz val="10"/>
      <color indexed="9"/>
      <name val="Calibri"/>
      <family val="2"/>
    </font>
    <font>
      <b/>
      <sz val="12"/>
      <name val="Calibri"/>
      <family val="2"/>
      <scheme val="minor"/>
    </font>
    <font>
      <sz val="10"/>
      <color rgb="FF00B0F0"/>
      <name val="Calibri"/>
      <family val="2"/>
      <scheme val="minor"/>
    </font>
    <font>
      <sz val="10"/>
      <color rgb="FF00B0F0"/>
      <name val="Arial"/>
      <family val="2"/>
    </font>
    <font>
      <sz val="10"/>
      <color rgb="FF00B050"/>
      <name val="Calibri"/>
      <family val="2"/>
      <scheme val="minor"/>
    </font>
    <font>
      <sz val="10"/>
      <color rgb="FF00B050"/>
      <name val="Arial"/>
      <family val="2"/>
    </font>
    <font>
      <sz val="11"/>
      <color rgb="FF00B050"/>
      <name val="Calibri"/>
      <family val="2"/>
      <scheme val="minor"/>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6" tint="0.59999389629810485"/>
        <bgColor indexed="64"/>
      </patternFill>
    </fill>
    <fill>
      <patternFill patternType="solid">
        <fgColor theme="4" tint="0.59999389629810485"/>
        <bgColor indexed="64"/>
      </patternFill>
    </fill>
    <fill>
      <patternFill patternType="solid">
        <fgColor indexed="55"/>
        <bgColor indexed="64"/>
      </patternFill>
    </fill>
    <fill>
      <patternFill patternType="solid">
        <fgColor indexed="22"/>
        <bgColor indexed="64"/>
      </patternFill>
    </fill>
    <fill>
      <patternFill patternType="solid">
        <fgColor indexed="48"/>
        <bgColor indexed="64"/>
      </patternFill>
    </fill>
    <fill>
      <patternFill patternType="solid">
        <fgColor theme="5" tint="0.39997558519241921"/>
        <bgColor indexed="64"/>
      </patternFill>
    </fill>
  </fills>
  <borders count="5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8"/>
      </left>
      <right style="thin">
        <color indexed="8"/>
      </right>
      <top/>
      <bottom style="thin">
        <color indexed="8"/>
      </bottom>
      <diagonal/>
    </border>
    <border>
      <left style="medium">
        <color indexed="8"/>
      </left>
      <right style="thin">
        <color indexed="8"/>
      </right>
      <top style="thin">
        <color indexed="8"/>
      </top>
      <bottom style="thin">
        <color indexed="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medium">
        <color indexed="64"/>
      </bottom>
      <diagonal/>
    </border>
    <border>
      <left/>
      <right style="thin">
        <color indexed="64"/>
      </right>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style="thin">
        <color indexed="64"/>
      </top>
      <bottom style="thin">
        <color indexed="64"/>
      </bottom>
      <diagonal/>
    </border>
  </borders>
  <cellStyleXfs count="152">
    <xf numFmtId="0" fontId="0" fillId="0" borderId="0"/>
    <xf numFmtId="0" fontId="3" fillId="2"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6" fillId="16" borderId="1" applyNumberFormat="0" applyAlignment="0" applyProtection="0"/>
    <xf numFmtId="0" fontId="6" fillId="16" borderId="1" applyNumberFormat="0" applyAlignment="0" applyProtection="0"/>
    <xf numFmtId="0" fontId="7" fillId="17" borderId="2" applyNumberFormat="0" applyAlignment="0" applyProtection="0"/>
    <xf numFmtId="0" fontId="7" fillId="17" borderId="2" applyNumberFormat="0" applyAlignment="0" applyProtection="0"/>
    <xf numFmtId="0" fontId="8" fillId="0" borderId="3" applyNumberFormat="0" applyFill="0" applyAlignment="0" applyProtection="0"/>
    <xf numFmtId="0" fontId="8" fillId="0" borderId="3" applyNumberFormat="0" applyFill="0" applyAlignment="0" applyProtection="0"/>
    <xf numFmtId="0" fontId="4" fillId="18"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9" fillId="7" borderId="1" applyNumberFormat="0" applyAlignment="0" applyProtection="0"/>
    <xf numFmtId="0" fontId="9" fillId="7" borderId="1" applyNumberFormat="0" applyAlignment="0" applyProtection="0"/>
    <xf numFmtId="0" fontId="10" fillId="3" borderId="0" applyNumberFormat="0" applyBorder="0" applyAlignment="0" applyProtection="0"/>
    <xf numFmtId="0" fontId="10" fillId="3" borderId="0" applyNumberFormat="0" applyBorder="0" applyAlignment="0" applyProtection="0"/>
    <xf numFmtId="165" fontId="11" fillId="0" borderId="0" applyFont="0" applyFill="0" applyBorder="0" applyAlignment="0" applyProtection="0"/>
    <xf numFmtId="0" fontId="12" fillId="22" borderId="0" applyNumberFormat="0" applyBorder="0" applyAlignment="0" applyProtection="0"/>
    <xf numFmtId="0" fontId="12" fillId="22" borderId="0" applyNumberFormat="0" applyBorder="0" applyAlignment="0" applyProtection="0"/>
    <xf numFmtId="0" fontId="11" fillId="0" borderId="0"/>
    <xf numFmtId="0" fontId="11" fillId="0" borderId="0"/>
    <xf numFmtId="0" fontId="11" fillId="23" borderId="4" applyNumberFormat="0" applyFont="0" applyAlignment="0" applyProtection="0"/>
    <xf numFmtId="0" fontId="11" fillId="23" borderId="4" applyNumberFormat="0" applyFont="0" applyAlignment="0" applyProtection="0"/>
    <xf numFmtId="0" fontId="11" fillId="23" borderId="4" applyNumberFormat="0" applyFont="0" applyAlignment="0" applyProtection="0"/>
    <xf numFmtId="0" fontId="11" fillId="23" borderId="4" applyNumberFormat="0" applyFont="0" applyAlignment="0" applyProtection="0"/>
    <xf numFmtId="9" fontId="11" fillId="0" borderId="0" applyFill="0" applyBorder="0" applyAlignment="0" applyProtection="0"/>
    <xf numFmtId="9" fontId="11" fillId="0" borderId="0" applyFill="0" applyBorder="0" applyAlignment="0" applyProtection="0"/>
    <xf numFmtId="9" fontId="11" fillId="0" borderId="0" applyFill="0" applyBorder="0" applyAlignment="0" applyProtection="0"/>
    <xf numFmtId="0" fontId="13" fillId="16" borderId="5" applyNumberFormat="0" applyAlignment="0" applyProtection="0"/>
    <xf numFmtId="0" fontId="13" fillId="16" borderId="5" applyNumberFormat="0" applyAlignment="0" applyProtection="0"/>
    <xf numFmtId="167" fontId="11" fillId="0" borderId="0" applyFill="0" applyBorder="0" applyAlignment="0" applyProtection="0"/>
    <xf numFmtId="167" fontId="11" fillId="0" borderId="0" applyFill="0" applyBorder="0" applyAlignment="0" applyProtection="0"/>
    <xf numFmtId="167" fontId="11" fillId="0" borderId="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6" applyNumberFormat="0" applyFill="0" applyAlignment="0" applyProtection="0"/>
    <xf numFmtId="0" fontId="17" fillId="0" borderId="6"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9" fillId="0" borderId="8" applyNumberFormat="0" applyFill="0" applyAlignment="0" applyProtection="0"/>
    <xf numFmtId="0" fontId="19" fillId="0" borderId="8" applyNumberFormat="0" applyFill="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6" fillId="0" borderId="0" applyNumberFormat="0" applyFill="0" applyBorder="0" applyAlignment="0" applyProtection="0"/>
    <xf numFmtId="0" fontId="20" fillId="0" borderId="9" applyNumberFormat="0" applyFill="0" applyAlignment="0" applyProtection="0"/>
    <xf numFmtId="0" fontId="20" fillId="0" borderId="9" applyNumberFormat="0" applyFill="0" applyAlignment="0" applyProtection="0"/>
    <xf numFmtId="167" fontId="11" fillId="0" borderId="0" applyFill="0" applyBorder="0" applyAlignment="0" applyProtection="0"/>
    <xf numFmtId="9" fontId="33" fillId="0" borderId="0" applyFont="0" applyFill="0" applyBorder="0" applyAlignment="0" applyProtection="0"/>
    <xf numFmtId="0" fontId="11" fillId="0" borderId="0"/>
    <xf numFmtId="0" fontId="11" fillId="0" borderId="0"/>
    <xf numFmtId="0" fontId="11" fillId="0" borderId="0"/>
    <xf numFmtId="9" fontId="2" fillId="0" borderId="0" applyFont="0" applyFill="0" applyBorder="0" applyAlignment="0" applyProtection="0"/>
    <xf numFmtId="43" fontId="2" fillId="0" borderId="0" applyFont="0" applyFill="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5" fillId="4" borderId="0" applyNumberFormat="0" applyBorder="0" applyAlignment="0" applyProtection="0"/>
    <xf numFmtId="0" fontId="6" fillId="16" borderId="1" applyNumberFormat="0" applyAlignment="0" applyProtection="0"/>
    <xf numFmtId="0" fontId="7" fillId="17" borderId="2" applyNumberFormat="0" applyAlignment="0" applyProtection="0"/>
    <xf numFmtId="0" fontId="8" fillId="0" borderId="3" applyNumberFormat="0" applyFill="0" applyAlignment="0" applyProtection="0"/>
    <xf numFmtId="0" fontId="4" fillId="18"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21" borderId="0" applyNumberFormat="0" applyBorder="0" applyAlignment="0" applyProtection="0"/>
    <xf numFmtId="0" fontId="9" fillId="7" borderId="1" applyNumberFormat="0" applyAlignment="0" applyProtection="0"/>
    <xf numFmtId="0" fontId="10" fillId="3" borderId="0" applyNumberFormat="0" applyBorder="0" applyAlignment="0" applyProtection="0"/>
    <xf numFmtId="0" fontId="12" fillId="22" borderId="0" applyNumberFormat="0" applyBorder="0" applyAlignment="0" applyProtection="0"/>
    <xf numFmtId="0" fontId="11" fillId="0" borderId="0"/>
    <xf numFmtId="173" fontId="11" fillId="0" borderId="0"/>
    <xf numFmtId="0" fontId="2" fillId="0" borderId="0"/>
    <xf numFmtId="173" fontId="2" fillId="0" borderId="0"/>
    <xf numFmtId="173" fontId="2" fillId="0" borderId="0"/>
    <xf numFmtId="173" fontId="2" fillId="0" borderId="0"/>
    <xf numFmtId="173" fontId="2" fillId="0" borderId="0"/>
    <xf numFmtId="0" fontId="11" fillId="23" borderId="4" applyNumberFormat="0" applyFont="0" applyAlignment="0" applyProtection="0"/>
    <xf numFmtId="9" fontId="11" fillId="0" borderId="0" applyFill="0" applyBorder="0" applyAlignment="0" applyProtection="0"/>
    <xf numFmtId="0" fontId="13" fillId="16" borderId="5" applyNumberFormat="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7" fillId="0" borderId="6" applyNumberFormat="0" applyFill="0" applyAlignment="0" applyProtection="0"/>
    <xf numFmtId="0" fontId="18" fillId="0" borderId="7" applyNumberFormat="0" applyFill="0" applyAlignment="0" applyProtection="0"/>
    <xf numFmtId="0" fontId="19" fillId="0" borderId="8" applyNumberFormat="0" applyFill="0" applyAlignment="0" applyProtection="0"/>
    <xf numFmtId="0" fontId="19" fillId="0" borderId="0" applyNumberFormat="0" applyFill="0" applyBorder="0" applyAlignment="0" applyProtection="0"/>
    <xf numFmtId="0" fontId="16" fillId="0" borderId="0" applyNumberFormat="0" applyFill="0" applyBorder="0" applyAlignment="0" applyProtection="0"/>
    <xf numFmtId="0" fontId="20" fillId="0" borderId="9" applyNumberFormat="0" applyFill="0" applyAlignment="0" applyProtection="0"/>
    <xf numFmtId="43" fontId="1" fillId="0" borderId="0" applyFont="0" applyFill="0" applyBorder="0" applyAlignment="0" applyProtection="0"/>
    <xf numFmtId="9" fontId="1" fillId="0" borderId="0" applyFont="0" applyFill="0" applyBorder="0" applyAlignment="0" applyProtection="0"/>
  </cellStyleXfs>
  <cellXfs count="461">
    <xf numFmtId="0" fontId="0" fillId="0" borderId="0" xfId="0"/>
    <xf numFmtId="0" fontId="22" fillId="0" borderId="0" xfId="0" applyFont="1"/>
    <xf numFmtId="0" fontId="22" fillId="0" borderId="14" xfId="0" applyFont="1" applyFill="1" applyBorder="1" applyAlignment="1">
      <alignment horizontal="center" vertical="center"/>
    </xf>
    <xf numFmtId="0" fontId="22" fillId="0" borderId="15" xfId="0" applyFont="1" applyBorder="1" applyAlignment="1">
      <alignment horizontal="left" vertical="center" wrapText="1"/>
    </xf>
    <xf numFmtId="0" fontId="22" fillId="0" borderId="15" xfId="0" applyFont="1" applyBorder="1" applyAlignment="1">
      <alignment horizontal="center" vertical="center" wrapText="1"/>
    </xf>
    <xf numFmtId="169" fontId="22" fillId="0" borderId="15" xfId="77" applyNumberFormat="1" applyFont="1" applyFill="1" applyBorder="1" applyAlignment="1">
      <alignment horizontal="center" vertical="center" wrapText="1"/>
    </xf>
    <xf numFmtId="169" fontId="22" fillId="0" borderId="15" xfId="77" applyNumberFormat="1" applyFont="1" applyBorder="1" applyAlignment="1">
      <alignment vertical="center" wrapText="1"/>
    </xf>
    <xf numFmtId="0" fontId="11" fillId="0" borderId="15" xfId="0" applyFont="1" applyBorder="1" applyAlignment="1">
      <alignment horizontal="center" vertical="center" wrapText="1"/>
    </xf>
    <xf numFmtId="9" fontId="11" fillId="0" borderId="15" xfId="72" applyFont="1" applyBorder="1" applyAlignment="1">
      <alignment horizontal="center" vertical="center" wrapText="1"/>
    </xf>
    <xf numFmtId="170" fontId="11" fillId="0" borderId="15" xfId="0" applyNumberFormat="1" applyFont="1" applyBorder="1" applyAlignment="1">
      <alignment horizontal="center" vertical="center" wrapText="1"/>
    </xf>
    <xf numFmtId="169" fontId="22" fillId="0" borderId="15" xfId="77" applyNumberFormat="1" applyFont="1" applyFill="1" applyBorder="1" applyAlignment="1">
      <alignment vertical="center" wrapText="1"/>
    </xf>
    <xf numFmtId="9" fontId="22" fillId="0" borderId="15" xfId="72" applyFont="1" applyBorder="1" applyAlignment="1">
      <alignment horizontal="center" vertical="center" wrapText="1"/>
    </xf>
    <xf numFmtId="170" fontId="22" fillId="0" borderId="15" xfId="0" applyNumberFormat="1" applyFont="1" applyBorder="1" applyAlignment="1">
      <alignment horizontal="center" vertical="center" wrapText="1"/>
    </xf>
    <xf numFmtId="166" fontId="22" fillId="0" borderId="15" xfId="77" applyNumberFormat="1" applyFont="1" applyBorder="1" applyAlignment="1">
      <alignment horizontal="center" vertical="center" wrapText="1"/>
    </xf>
    <xf numFmtId="0" fontId="11" fillId="0" borderId="15" xfId="0" applyFont="1" applyBorder="1" applyAlignment="1" applyProtection="1">
      <alignment horizontal="center" vertical="center" wrapText="1"/>
      <protection locked="0"/>
    </xf>
    <xf numFmtId="0" fontId="22" fillId="0" borderId="17" xfId="0" applyFont="1" applyBorder="1" applyAlignment="1">
      <alignment horizontal="center" vertical="center" wrapText="1"/>
    </xf>
    <xf numFmtId="169" fontId="22" fillId="0" borderId="17" xfId="77" applyNumberFormat="1" applyFont="1" applyFill="1" applyBorder="1" applyAlignment="1">
      <alignment vertical="center" wrapText="1"/>
    </xf>
    <xf numFmtId="9" fontId="22" fillId="0" borderId="17" xfId="72" applyFont="1" applyBorder="1" applyAlignment="1">
      <alignment horizontal="center" vertical="center" wrapText="1"/>
    </xf>
    <xf numFmtId="0" fontId="22" fillId="0" borderId="14" xfId="0" applyFont="1" applyBorder="1" applyAlignment="1">
      <alignment horizontal="center" vertical="center"/>
    </xf>
    <xf numFmtId="164" fontId="22" fillId="0" borderId="15" xfId="77" applyNumberFormat="1" applyFont="1" applyBorder="1" applyAlignment="1">
      <alignment horizontal="center" vertical="center" wrapText="1"/>
    </xf>
    <xf numFmtId="169" fontId="22" fillId="0" borderId="15" xfId="77" applyNumberFormat="1" applyFont="1" applyBorder="1" applyAlignment="1">
      <alignment horizontal="center" vertical="center" wrapText="1"/>
    </xf>
    <xf numFmtId="0" fontId="23" fillId="0" borderId="0" xfId="0" applyFont="1"/>
    <xf numFmtId="0" fontId="11" fillId="0" borderId="15" xfId="0" applyFont="1" applyBorder="1" applyAlignment="1">
      <alignment horizontal="left" vertical="center" wrapText="1"/>
    </xf>
    <xf numFmtId="9" fontId="23" fillId="0" borderId="15" xfId="72" applyFont="1" applyBorder="1" applyAlignment="1">
      <alignment horizontal="center" vertical="center" wrapText="1"/>
    </xf>
    <xf numFmtId="0" fontId="22" fillId="0" borderId="15" xfId="0" applyFont="1" applyBorder="1"/>
    <xf numFmtId="0" fontId="22" fillId="0" borderId="15" xfId="0" applyFont="1" applyBorder="1" applyAlignment="1">
      <alignment horizontal="center"/>
    </xf>
    <xf numFmtId="0" fontId="22" fillId="0" borderId="0" xfId="0" applyFont="1" applyAlignment="1">
      <alignment horizontal="center"/>
    </xf>
    <xf numFmtId="169" fontId="22" fillId="0" borderId="0" xfId="0" applyNumberFormat="1" applyFont="1" applyAlignment="1">
      <alignment horizontal="center"/>
    </xf>
    <xf numFmtId="169" fontId="22" fillId="0" borderId="0" xfId="0" applyNumberFormat="1" applyFont="1"/>
    <xf numFmtId="166" fontId="22" fillId="0" borderId="0" xfId="0" applyNumberFormat="1" applyFont="1"/>
    <xf numFmtId="0" fontId="22" fillId="0" borderId="0" xfId="0" applyNumberFormat="1" applyFont="1" applyAlignment="1"/>
    <xf numFmtId="168" fontId="11" fillId="0" borderId="0" xfId="75" applyNumberFormat="1" applyAlignment="1"/>
    <xf numFmtId="0" fontId="22" fillId="0" borderId="14" xfId="0" applyFont="1" applyBorder="1" applyAlignment="1" applyProtection="1">
      <alignment vertical="center" wrapText="1"/>
      <protection locked="0"/>
    </xf>
    <xf numFmtId="168" fontId="22" fillId="0" borderId="0" xfId="0" applyNumberFormat="1" applyFont="1" applyAlignment="1"/>
    <xf numFmtId="169" fontId="22" fillId="25" borderId="15" xfId="77" applyNumberFormat="1" applyFont="1" applyFill="1" applyBorder="1" applyAlignment="1">
      <alignment vertical="center" wrapText="1"/>
    </xf>
    <xf numFmtId="0" fontId="22" fillId="26" borderId="15" xfId="0" applyFont="1" applyFill="1" applyBorder="1" applyAlignment="1">
      <alignment horizontal="left" vertical="center" wrapText="1"/>
    </xf>
    <xf numFmtId="0" fontId="22" fillId="26" borderId="15" xfId="0" applyFont="1" applyFill="1" applyBorder="1" applyAlignment="1">
      <alignment horizontal="center" vertical="center" wrapText="1"/>
    </xf>
    <xf numFmtId="169" fontId="22" fillId="26" borderId="15" xfId="77" applyNumberFormat="1" applyFont="1" applyFill="1" applyBorder="1" applyAlignment="1">
      <alignment vertical="center" wrapText="1"/>
    </xf>
    <xf numFmtId="0" fontId="22" fillId="26" borderId="15" xfId="0" applyFont="1" applyFill="1" applyBorder="1" applyAlignment="1" applyProtection="1">
      <alignment vertical="center" wrapText="1"/>
      <protection locked="0"/>
    </xf>
    <xf numFmtId="3" fontId="22" fillId="26" borderId="14" xfId="0" applyNumberFormat="1" applyFont="1" applyFill="1" applyBorder="1" applyAlignment="1" applyProtection="1">
      <alignment vertical="center" wrapText="1"/>
      <protection locked="0"/>
    </xf>
    <xf numFmtId="166" fontId="22" fillId="26" borderId="15" xfId="77" applyNumberFormat="1" applyFont="1" applyFill="1" applyBorder="1" applyAlignment="1">
      <alignment horizontal="center" vertical="center" wrapText="1"/>
    </xf>
    <xf numFmtId="169" fontId="22" fillId="26" borderId="15" xfId="77" applyNumberFormat="1" applyFont="1" applyFill="1" applyBorder="1" applyAlignment="1">
      <alignment horizontal="center" vertical="center" wrapText="1"/>
    </xf>
    <xf numFmtId="0" fontId="22" fillId="26" borderId="15" xfId="0" applyFont="1" applyFill="1" applyBorder="1" applyAlignment="1">
      <alignment vertical="center" wrapText="1"/>
    </xf>
    <xf numFmtId="169" fontId="22" fillId="26" borderId="15" xfId="77" applyNumberFormat="1" applyFont="1" applyFill="1" applyBorder="1" applyAlignment="1">
      <alignment horizontal="right" vertical="center" wrapText="1"/>
    </xf>
    <xf numFmtId="0" fontId="22" fillId="26" borderId="20" xfId="0" applyFont="1" applyFill="1" applyBorder="1" applyAlignment="1" applyProtection="1">
      <alignment vertical="center" wrapText="1"/>
      <protection locked="0"/>
    </xf>
    <xf numFmtId="0" fontId="22" fillId="26" borderId="21" xfId="0" applyFont="1" applyFill="1" applyBorder="1" applyAlignment="1" applyProtection="1">
      <alignment vertical="center"/>
      <protection locked="0"/>
    </xf>
    <xf numFmtId="0" fontId="11" fillId="26" borderId="15" xfId="0" applyFont="1" applyFill="1" applyBorder="1" applyAlignment="1">
      <alignment horizontal="left" vertical="center" wrapText="1"/>
    </xf>
    <xf numFmtId="0" fontId="21" fillId="0" borderId="10" xfId="0" applyFont="1" applyBorder="1" applyAlignment="1">
      <alignment horizontal="center" vertical="top" wrapText="1"/>
    </xf>
    <xf numFmtId="0" fontId="21" fillId="0" borderId="10" xfId="0" applyFont="1" applyBorder="1" applyAlignment="1">
      <alignment horizontal="center" vertical="center" wrapText="1"/>
    </xf>
    <xf numFmtId="169" fontId="24" fillId="0" borderId="15" xfId="77" applyNumberFormat="1" applyFont="1" applyFill="1" applyBorder="1" applyAlignment="1">
      <alignment horizontal="center" vertical="center" wrapText="1"/>
    </xf>
    <xf numFmtId="170" fontId="25" fillId="0" borderId="15" xfId="0" applyNumberFormat="1" applyFont="1" applyBorder="1" applyAlignment="1">
      <alignment horizontal="center" vertical="center" wrapText="1"/>
    </xf>
    <xf numFmtId="170" fontId="24" fillId="0" borderId="15" xfId="0" applyNumberFormat="1" applyFont="1" applyBorder="1" applyAlignment="1">
      <alignment horizontal="center" vertical="center" wrapText="1"/>
    </xf>
    <xf numFmtId="0" fontId="25" fillId="0" borderId="17" xfId="0" applyFont="1" applyBorder="1" applyAlignment="1">
      <alignment horizontal="center" vertical="center" wrapText="1"/>
    </xf>
    <xf numFmtId="169" fontId="24" fillId="26" borderId="15" xfId="77" applyNumberFormat="1" applyFont="1" applyFill="1" applyBorder="1" applyAlignment="1">
      <alignment horizontal="center" vertical="center" wrapText="1"/>
    </xf>
    <xf numFmtId="0" fontId="22" fillId="0" borderId="0" xfId="0" applyFont="1" applyAlignment="1">
      <alignment horizontal="left"/>
    </xf>
    <xf numFmtId="0" fontId="21" fillId="0" borderId="0" xfId="0" applyFont="1" applyAlignment="1">
      <alignment horizontal="left"/>
    </xf>
    <xf numFmtId="2" fontId="22" fillId="0" borderId="0" xfId="0" applyNumberFormat="1" applyFont="1" applyAlignment="1">
      <alignment horizontal="left"/>
    </xf>
    <xf numFmtId="0" fontId="22" fillId="0" borderId="0" xfId="0" applyFont="1" applyAlignment="1">
      <alignment horizontal="right"/>
    </xf>
    <xf numFmtId="0" fontId="22" fillId="0" borderId="0" xfId="0" applyFont="1" applyAlignment="1">
      <alignment horizontal="center" vertical="top"/>
    </xf>
    <xf numFmtId="0" fontId="22" fillId="0" borderId="0" xfId="0" applyFont="1" applyAlignment="1">
      <alignment horizontal="left" vertical="top"/>
    </xf>
    <xf numFmtId="0" fontId="22" fillId="0" borderId="0" xfId="0" applyFont="1" applyAlignment="1">
      <alignment vertical="center"/>
    </xf>
    <xf numFmtId="0" fontId="21" fillId="0" borderId="0" xfId="0" applyFont="1" applyAlignment="1">
      <alignment horizontal="center" vertical="center"/>
    </xf>
    <xf numFmtId="169" fontId="21" fillId="0" borderId="10" xfId="0" applyNumberFormat="1" applyFont="1" applyBorder="1" applyAlignment="1">
      <alignment horizontal="right" vertical="center" wrapText="1"/>
    </xf>
    <xf numFmtId="169" fontId="22" fillId="0" borderId="15" xfId="0" applyNumberFormat="1" applyFont="1" applyBorder="1" applyAlignment="1">
      <alignment horizontal="right" vertical="center" wrapText="1"/>
    </xf>
    <xf numFmtId="169" fontId="22" fillId="0" borderId="0" xfId="0" applyNumberFormat="1" applyFont="1" applyAlignment="1">
      <alignment vertical="center"/>
    </xf>
    <xf numFmtId="168" fontId="11" fillId="0" borderId="0" xfId="75" applyNumberFormat="1" applyAlignment="1">
      <alignment vertical="center"/>
    </xf>
    <xf numFmtId="168" fontId="22" fillId="0" borderId="0" xfId="0" applyNumberFormat="1" applyFont="1" applyAlignment="1">
      <alignment vertical="center"/>
    </xf>
    <xf numFmtId="3" fontId="22" fillId="26" borderId="15" xfId="0" applyNumberFormat="1" applyFont="1" applyFill="1" applyBorder="1" applyAlignment="1" applyProtection="1">
      <alignment vertical="center" wrapText="1"/>
      <protection locked="0"/>
    </xf>
    <xf numFmtId="0" fontId="22" fillId="0" borderId="15" xfId="0" applyFont="1" applyBorder="1" applyAlignment="1" applyProtection="1">
      <alignment vertical="center" wrapText="1"/>
      <protection locked="0"/>
    </xf>
    <xf numFmtId="0" fontId="22" fillId="26" borderId="15" xfId="0" applyFont="1" applyFill="1" applyBorder="1" applyAlignment="1" applyProtection="1">
      <alignment vertical="center"/>
      <protection locked="0"/>
    </xf>
    <xf numFmtId="170" fontId="11" fillId="0" borderId="16" xfId="0" applyNumberFormat="1" applyFont="1" applyBorder="1" applyAlignment="1">
      <alignment horizontal="center" vertical="center" wrapText="1"/>
    </xf>
    <xf numFmtId="170" fontId="22" fillId="0" borderId="16" xfId="0" applyNumberFormat="1" applyFont="1" applyBorder="1" applyAlignment="1">
      <alignment horizontal="center" vertical="center" wrapText="1"/>
    </xf>
    <xf numFmtId="0" fontId="22" fillId="0" borderId="10" xfId="0" applyFont="1" applyBorder="1" applyAlignment="1">
      <alignment horizontal="center" vertical="center" wrapText="1"/>
    </xf>
    <xf numFmtId="169" fontId="21" fillId="0" borderId="10" xfId="77" applyNumberFormat="1" applyFont="1" applyBorder="1" applyAlignment="1">
      <alignment horizontal="center" vertical="center" wrapText="1"/>
    </xf>
    <xf numFmtId="169" fontId="21" fillId="27" borderId="33" xfId="0" applyNumberFormat="1" applyFont="1" applyFill="1" applyBorder="1" applyAlignment="1">
      <alignment horizontal="right" vertical="center" wrapText="1"/>
    </xf>
    <xf numFmtId="169" fontId="21" fillId="27" borderId="34" xfId="0" applyNumberFormat="1" applyFont="1" applyFill="1" applyBorder="1" applyAlignment="1">
      <alignment horizontal="right" vertical="center" wrapText="1"/>
    </xf>
    <xf numFmtId="9" fontId="22" fillId="0" borderId="10" xfId="72" applyFont="1" applyBorder="1" applyAlignment="1">
      <alignment horizontal="center" vertical="center" wrapText="1"/>
    </xf>
    <xf numFmtId="170" fontId="22" fillId="0" borderId="10" xfId="0" applyNumberFormat="1" applyFont="1" applyBorder="1" applyAlignment="1">
      <alignment horizontal="center" vertical="center" wrapText="1"/>
    </xf>
    <xf numFmtId="170" fontId="22" fillId="0" borderId="11" xfId="0" applyNumberFormat="1" applyFont="1" applyBorder="1" applyAlignment="1">
      <alignment horizontal="center" vertical="center" wrapText="1"/>
    </xf>
    <xf numFmtId="0" fontId="22" fillId="29" borderId="14" xfId="0" applyFont="1" applyFill="1" applyBorder="1" applyAlignment="1">
      <alignment horizontal="center" vertical="center"/>
    </xf>
    <xf numFmtId="0" fontId="22" fillId="29" borderId="15" xfId="0" applyFont="1" applyFill="1" applyBorder="1" applyAlignment="1">
      <alignment vertical="center" wrapText="1"/>
    </xf>
    <xf numFmtId="0" fontId="22" fillId="29" borderId="15" xfId="0" applyFont="1" applyFill="1" applyBorder="1" applyAlignment="1">
      <alignment horizontal="center" vertical="center" wrapText="1"/>
    </xf>
    <xf numFmtId="169" fontId="22" fillId="29" borderId="15" xfId="77" applyNumberFormat="1" applyFont="1" applyFill="1" applyBorder="1" applyAlignment="1">
      <alignment horizontal="center" vertical="center" wrapText="1"/>
    </xf>
    <xf numFmtId="9" fontId="22" fillId="29" borderId="15" xfId="72" applyFont="1" applyFill="1" applyBorder="1" applyAlignment="1">
      <alignment horizontal="center" vertical="center" wrapText="1"/>
    </xf>
    <xf numFmtId="170" fontId="22" fillId="29" borderId="15" xfId="0" applyNumberFormat="1" applyFont="1" applyFill="1" applyBorder="1" applyAlignment="1">
      <alignment horizontal="center" vertical="center" wrapText="1"/>
    </xf>
    <xf numFmtId="170" fontId="11" fillId="29" borderId="15" xfId="0" applyNumberFormat="1" applyFont="1" applyFill="1" applyBorder="1" applyAlignment="1">
      <alignment horizontal="center" vertical="center" wrapText="1"/>
    </xf>
    <xf numFmtId="0" fontId="22" fillId="29" borderId="15" xfId="0" applyFont="1" applyFill="1" applyBorder="1" applyAlignment="1">
      <alignment horizontal="left" vertical="center" wrapText="1"/>
    </xf>
    <xf numFmtId="166" fontId="22" fillId="29" borderId="15" xfId="77" applyNumberFormat="1" applyFont="1" applyFill="1" applyBorder="1" applyAlignment="1">
      <alignment horizontal="center" vertical="center" wrapText="1"/>
    </xf>
    <xf numFmtId="0" fontId="11" fillId="29" borderId="15" xfId="0" applyFont="1" applyFill="1" applyBorder="1" applyAlignment="1">
      <alignment horizontal="left" vertical="center" wrapText="1"/>
    </xf>
    <xf numFmtId="9" fontId="23" fillId="29" borderId="15" xfId="72" applyFont="1" applyFill="1" applyBorder="1" applyAlignment="1">
      <alignment horizontal="center" vertical="center" wrapText="1"/>
    </xf>
    <xf numFmtId="0" fontId="22" fillId="29" borderId="0" xfId="0" applyFont="1" applyFill="1" applyAlignment="1">
      <alignment vertical="center"/>
    </xf>
    <xf numFmtId="0" fontId="22" fillId="30" borderId="14" xfId="0" applyFont="1" applyFill="1" applyBorder="1" applyAlignment="1">
      <alignment horizontal="center" vertical="center"/>
    </xf>
    <xf numFmtId="0" fontId="22" fillId="30" borderId="15" xfId="0" applyFont="1" applyFill="1" applyBorder="1" applyAlignment="1">
      <alignment horizontal="left" vertical="center" wrapText="1"/>
    </xf>
    <xf numFmtId="166" fontId="22" fillId="30" borderId="15" xfId="77" applyNumberFormat="1" applyFont="1" applyFill="1" applyBorder="1" applyAlignment="1">
      <alignment horizontal="center" vertical="center" wrapText="1"/>
    </xf>
    <xf numFmtId="169" fontId="22" fillId="30" borderId="15" xfId="77" applyNumberFormat="1" applyFont="1" applyFill="1" applyBorder="1" applyAlignment="1">
      <alignment horizontal="center" vertical="center" wrapText="1"/>
    </xf>
    <xf numFmtId="169" fontId="22" fillId="30" borderId="15" xfId="77" applyNumberFormat="1" applyFont="1" applyFill="1" applyBorder="1" applyAlignment="1">
      <alignment vertical="center" wrapText="1"/>
    </xf>
    <xf numFmtId="0" fontId="22" fillId="30" borderId="15" xfId="0" applyFont="1" applyFill="1" applyBorder="1" applyAlignment="1">
      <alignment horizontal="center" vertical="center" wrapText="1"/>
    </xf>
    <xf numFmtId="9" fontId="22" fillId="30" borderId="15" xfId="72" applyFont="1" applyFill="1" applyBorder="1" applyAlignment="1">
      <alignment horizontal="center" vertical="center" wrapText="1"/>
    </xf>
    <xf numFmtId="170" fontId="22" fillId="30" borderId="15" xfId="0" applyNumberFormat="1" applyFont="1" applyFill="1" applyBorder="1" applyAlignment="1">
      <alignment horizontal="center" vertical="center" wrapText="1"/>
    </xf>
    <xf numFmtId="170" fontId="11" fillId="30" borderId="15" xfId="0" applyNumberFormat="1" applyFont="1" applyFill="1" applyBorder="1" applyAlignment="1">
      <alignment horizontal="center" vertical="center" wrapText="1"/>
    </xf>
    <xf numFmtId="0" fontId="11" fillId="30" borderId="15" xfId="0" applyFont="1" applyFill="1" applyBorder="1" applyAlignment="1">
      <alignment horizontal="center" vertical="center" wrapText="1"/>
    </xf>
    <xf numFmtId="9" fontId="11" fillId="30" borderId="15" xfId="72" applyFont="1" applyFill="1" applyBorder="1" applyAlignment="1">
      <alignment horizontal="center" vertical="center" wrapText="1"/>
    </xf>
    <xf numFmtId="170" fontId="22" fillId="29" borderId="16" xfId="0" applyNumberFormat="1" applyFont="1" applyFill="1" applyBorder="1" applyAlignment="1">
      <alignment horizontal="left" vertical="center" wrapText="1"/>
    </xf>
    <xf numFmtId="170" fontId="11" fillId="0" borderId="16" xfId="0" applyNumberFormat="1" applyFont="1" applyBorder="1" applyAlignment="1">
      <alignment horizontal="left" vertical="center" wrapText="1"/>
    </xf>
    <xf numFmtId="170" fontId="22" fillId="0" borderId="16" xfId="0" applyNumberFormat="1" applyFont="1" applyBorder="1" applyAlignment="1">
      <alignment horizontal="left" vertical="center" wrapText="1"/>
    </xf>
    <xf numFmtId="170" fontId="11" fillId="30" borderId="16" xfId="0" applyNumberFormat="1" applyFont="1" applyFill="1" applyBorder="1" applyAlignment="1">
      <alignment horizontal="left" vertical="center" wrapText="1"/>
    </xf>
    <xf numFmtId="169" fontId="24" fillId="25" borderId="15" xfId="77" applyNumberFormat="1" applyFont="1" applyFill="1" applyBorder="1" applyAlignment="1">
      <alignment vertical="center" wrapText="1"/>
    </xf>
    <xf numFmtId="169" fontId="24" fillId="26" borderId="15" xfId="77" applyNumberFormat="1" applyFont="1" applyFill="1" applyBorder="1" applyAlignment="1">
      <alignment vertical="center" wrapText="1"/>
    </xf>
    <xf numFmtId="0" fontId="21" fillId="0" borderId="10"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10" xfId="0" applyFont="1" applyBorder="1" applyAlignment="1">
      <alignment horizontal="center" vertical="top" wrapText="1"/>
    </xf>
    <xf numFmtId="0" fontId="11" fillId="0" borderId="17" xfId="0" applyFont="1" applyBorder="1" applyAlignment="1">
      <alignment horizontal="center" vertical="center" wrapText="1"/>
    </xf>
    <xf numFmtId="0" fontId="24" fillId="0" borderId="15" xfId="0" applyFont="1" applyBorder="1" applyAlignment="1">
      <alignment horizontal="center" vertical="center" wrapText="1"/>
    </xf>
    <xf numFmtId="0" fontId="24" fillId="30" borderId="14" xfId="0" applyFont="1" applyFill="1" applyBorder="1" applyAlignment="1">
      <alignment horizontal="center" vertical="center"/>
    </xf>
    <xf numFmtId="0" fontId="24" fillId="30" borderId="15" xfId="0" applyFont="1" applyFill="1" applyBorder="1" applyAlignment="1">
      <alignment horizontal="left" vertical="center" wrapText="1"/>
    </xf>
    <xf numFmtId="166" fontId="24" fillId="30" borderId="15" xfId="77" applyNumberFormat="1" applyFont="1" applyFill="1" applyBorder="1" applyAlignment="1">
      <alignment horizontal="center" vertical="center" wrapText="1"/>
    </xf>
    <xf numFmtId="169" fontId="24" fillId="30" borderId="15" xfId="77" applyNumberFormat="1" applyFont="1" applyFill="1" applyBorder="1" applyAlignment="1">
      <alignment horizontal="center" vertical="center" wrapText="1"/>
    </xf>
    <xf numFmtId="169" fontId="24" fillId="30" borderId="15" xfId="77" applyNumberFormat="1" applyFont="1" applyFill="1" applyBorder="1" applyAlignment="1">
      <alignment vertical="center" wrapText="1"/>
    </xf>
    <xf numFmtId="0" fontId="24" fillId="30" borderId="15" xfId="0" applyFont="1" applyFill="1" applyBorder="1" applyAlignment="1">
      <alignment horizontal="center" vertical="center" wrapText="1"/>
    </xf>
    <xf numFmtId="9" fontId="24" fillId="30" borderId="15" xfId="72" applyFont="1" applyFill="1" applyBorder="1" applyAlignment="1">
      <alignment horizontal="center" vertical="center" wrapText="1"/>
    </xf>
    <xf numFmtId="170" fontId="24" fillId="30" borderId="15" xfId="0" applyNumberFormat="1" applyFont="1" applyFill="1" applyBorder="1" applyAlignment="1">
      <alignment horizontal="center" vertical="center" wrapText="1"/>
    </xf>
    <xf numFmtId="170" fontId="25" fillId="30" borderId="15" xfId="0" applyNumberFormat="1" applyFont="1" applyFill="1" applyBorder="1" applyAlignment="1">
      <alignment horizontal="center" vertical="center" wrapText="1"/>
    </xf>
    <xf numFmtId="170" fontId="25" fillId="30" borderId="16" xfId="0" applyNumberFormat="1" applyFont="1" applyFill="1" applyBorder="1" applyAlignment="1">
      <alignment horizontal="left" vertical="center" wrapText="1"/>
    </xf>
    <xf numFmtId="0" fontId="21" fillId="0" borderId="10" xfId="0" applyFont="1" applyBorder="1" applyAlignment="1">
      <alignment horizontal="center" vertical="center" wrapText="1"/>
    </xf>
    <xf numFmtId="0" fontId="21" fillId="0" borderId="10" xfId="0" applyFont="1" applyBorder="1" applyAlignment="1">
      <alignment horizontal="center" vertical="top" wrapText="1"/>
    </xf>
    <xf numFmtId="170" fontId="24" fillId="0" borderId="16" xfId="0" applyNumberFormat="1" applyFont="1" applyBorder="1" applyAlignment="1">
      <alignment horizontal="left" vertical="center" wrapText="1"/>
    </xf>
    <xf numFmtId="0" fontId="24" fillId="29" borderId="14" xfId="0" applyFont="1" applyFill="1" applyBorder="1" applyAlignment="1">
      <alignment horizontal="center" vertical="center"/>
    </xf>
    <xf numFmtId="0" fontId="24" fillId="29" borderId="15" xfId="0" applyFont="1" applyFill="1" applyBorder="1" applyAlignment="1">
      <alignment horizontal="left" vertical="center" wrapText="1"/>
    </xf>
    <xf numFmtId="166" fontId="24" fillId="29" borderId="15" xfId="77" applyNumberFormat="1" applyFont="1" applyFill="1" applyBorder="1" applyAlignment="1">
      <alignment horizontal="center" vertical="center" wrapText="1"/>
    </xf>
    <xf numFmtId="169" fontId="24" fillId="29" borderId="15" xfId="77" applyNumberFormat="1" applyFont="1" applyFill="1" applyBorder="1" applyAlignment="1">
      <alignment horizontal="center" vertical="center" wrapText="1"/>
    </xf>
    <xf numFmtId="0" fontId="24" fillId="29" borderId="15" xfId="0" applyFont="1" applyFill="1" applyBorder="1" applyAlignment="1">
      <alignment horizontal="center" vertical="center" wrapText="1"/>
    </xf>
    <xf numFmtId="9" fontId="24" fillId="29" borderId="15" xfId="72" applyFont="1" applyFill="1" applyBorder="1" applyAlignment="1">
      <alignment horizontal="center" vertical="center" wrapText="1"/>
    </xf>
    <xf numFmtId="170" fontId="24" fillId="29" borderId="15" xfId="0" applyNumberFormat="1" applyFont="1" applyFill="1" applyBorder="1" applyAlignment="1">
      <alignment horizontal="center" vertical="center" wrapText="1"/>
    </xf>
    <xf numFmtId="170" fontId="25" fillId="29" borderId="15" xfId="0" applyNumberFormat="1" applyFont="1" applyFill="1" applyBorder="1" applyAlignment="1">
      <alignment horizontal="center" vertical="center" wrapText="1"/>
    </xf>
    <xf numFmtId="170" fontId="24" fillId="29" borderId="16" xfId="0" applyNumberFormat="1" applyFont="1" applyFill="1" applyBorder="1" applyAlignment="1">
      <alignment horizontal="left" vertical="center" wrapText="1"/>
    </xf>
    <xf numFmtId="0" fontId="26" fillId="0" borderId="0" xfId="64" applyFont="1" applyAlignment="1">
      <alignment horizontal="center"/>
    </xf>
    <xf numFmtId="0" fontId="26" fillId="0" borderId="0" xfId="64" applyFont="1"/>
    <xf numFmtId="0" fontId="26" fillId="0" borderId="0" xfId="64" applyFont="1" applyAlignment="1">
      <alignment vertical="center"/>
    </xf>
    <xf numFmtId="0" fontId="26" fillId="0" borderId="0" xfId="64" applyFont="1" applyAlignment="1">
      <alignment horizontal="left"/>
    </xf>
    <xf numFmtId="0" fontId="27" fillId="0" borderId="0" xfId="64" applyFont="1" applyAlignment="1">
      <alignment horizontal="left"/>
    </xf>
    <xf numFmtId="0" fontId="27" fillId="0" borderId="0" xfId="64" applyFont="1" applyAlignment="1">
      <alignment horizontal="center" vertical="center"/>
    </xf>
    <xf numFmtId="0" fontId="26" fillId="0" borderId="0" xfId="64" applyFont="1" applyAlignment="1">
      <alignment horizontal="right"/>
    </xf>
    <xf numFmtId="2" fontId="26" fillId="0" borderId="0" xfId="64" applyNumberFormat="1" applyFont="1" applyAlignment="1">
      <alignment horizontal="left"/>
    </xf>
    <xf numFmtId="0" fontId="26" fillId="0" borderId="0" xfId="64" applyFont="1" applyAlignment="1">
      <alignment horizontal="left" vertical="top"/>
    </xf>
    <xf numFmtId="0" fontId="27" fillId="0" borderId="10" xfId="64" applyFont="1" applyBorder="1" applyAlignment="1">
      <alignment horizontal="center" vertical="center" wrapText="1"/>
    </xf>
    <xf numFmtId="0" fontId="26" fillId="0" borderId="14" xfId="64" applyFont="1" applyFill="1" applyBorder="1" applyAlignment="1">
      <alignment horizontal="center" vertical="center"/>
    </xf>
    <xf numFmtId="0" fontId="26" fillId="0" borderId="15" xfId="64" applyFont="1" applyFill="1" applyBorder="1" applyAlignment="1">
      <alignment horizontal="left" vertical="center" wrapText="1"/>
    </xf>
    <xf numFmtId="0" fontId="26" fillId="0" borderId="15" xfId="64" applyFont="1" applyFill="1" applyBorder="1" applyAlignment="1">
      <alignment horizontal="center" vertical="center" wrapText="1"/>
    </xf>
    <xf numFmtId="169" fontId="26" fillId="0" borderId="15" xfId="77" applyNumberFormat="1" applyFont="1" applyFill="1" applyBorder="1" applyAlignment="1">
      <alignment horizontal="center" vertical="center" wrapText="1"/>
    </xf>
    <xf numFmtId="169" fontId="26" fillId="0" borderId="15" xfId="77" applyNumberFormat="1" applyFont="1" applyFill="1" applyBorder="1" applyAlignment="1">
      <alignment vertical="center" wrapText="1"/>
    </xf>
    <xf numFmtId="9" fontId="26" fillId="0" borderId="15" xfId="72" applyFont="1" applyFill="1" applyBorder="1" applyAlignment="1">
      <alignment horizontal="center" vertical="center" wrapText="1"/>
    </xf>
    <xf numFmtId="170" fontId="26" fillId="0" borderId="15" xfId="64" applyNumberFormat="1" applyFont="1" applyFill="1" applyBorder="1" applyAlignment="1">
      <alignment horizontal="center" vertical="center" wrapText="1"/>
    </xf>
    <xf numFmtId="170" fontId="26" fillId="0" borderId="16" xfId="64" applyNumberFormat="1" applyFont="1" applyFill="1" applyBorder="1" applyAlignment="1">
      <alignment horizontal="left" vertical="center" wrapText="1"/>
    </xf>
    <xf numFmtId="0" fontId="26" fillId="0" borderId="0" xfId="64" applyFont="1" applyFill="1"/>
    <xf numFmtId="0" fontId="26" fillId="25" borderId="15" xfId="64" applyFont="1" applyFill="1" applyBorder="1" applyAlignment="1">
      <alignment horizontal="left" vertical="center" wrapText="1"/>
    </xf>
    <xf numFmtId="0" fontId="26" fillId="25" borderId="15" xfId="64" applyFont="1" applyFill="1" applyBorder="1" applyAlignment="1">
      <alignment horizontal="center" vertical="center" wrapText="1"/>
    </xf>
    <xf numFmtId="169" fontId="26" fillId="25" borderId="15" xfId="77" applyNumberFormat="1" applyFont="1" applyFill="1" applyBorder="1" applyAlignment="1">
      <alignment vertical="center" wrapText="1"/>
    </xf>
    <xf numFmtId="0" fontId="26" fillId="0" borderId="15" xfId="64" applyFont="1" applyBorder="1" applyAlignment="1">
      <alignment horizontal="center" vertical="center" wrapText="1"/>
    </xf>
    <xf numFmtId="9" fontId="26" fillId="0" borderId="15" xfId="72" applyFont="1" applyBorder="1" applyAlignment="1">
      <alignment horizontal="center" vertical="center" wrapText="1"/>
    </xf>
    <xf numFmtId="170" fontId="26" fillId="0" borderId="15" xfId="64" applyNumberFormat="1" applyFont="1" applyBorder="1" applyAlignment="1">
      <alignment horizontal="center" vertical="center" wrapText="1"/>
    </xf>
    <xf numFmtId="170" fontId="26" fillId="0" borderId="16" xfId="64" applyNumberFormat="1" applyFont="1" applyBorder="1" applyAlignment="1">
      <alignment horizontal="left" vertical="center" wrapText="1"/>
    </xf>
    <xf numFmtId="169" fontId="26" fillId="0" borderId="0" xfId="64" applyNumberFormat="1" applyFont="1"/>
    <xf numFmtId="0" fontId="26" fillId="25" borderId="15" xfId="64" applyFont="1" applyFill="1" applyBorder="1" applyAlignment="1" applyProtection="1">
      <alignment vertical="center" wrapText="1"/>
      <protection locked="0"/>
    </xf>
    <xf numFmtId="3" fontId="26" fillId="25" borderId="14" xfId="64" applyNumberFormat="1" applyFont="1" applyFill="1" applyBorder="1" applyAlignment="1" applyProtection="1">
      <alignment vertical="center" wrapText="1"/>
      <protection locked="0"/>
    </xf>
    <xf numFmtId="166" fontId="26" fillId="25" borderId="15" xfId="77" applyNumberFormat="1" applyFont="1" applyFill="1" applyBorder="1" applyAlignment="1">
      <alignment horizontal="center" vertical="center" wrapText="1"/>
    </xf>
    <xf numFmtId="0" fontId="26" fillId="0" borderId="15" xfId="64" applyFont="1" applyBorder="1" applyAlignment="1">
      <alignment horizontal="left" vertical="center" wrapText="1"/>
    </xf>
    <xf numFmtId="169" fontId="26" fillId="25" borderId="15" xfId="77" applyNumberFormat="1" applyFont="1" applyFill="1" applyBorder="1" applyAlignment="1">
      <alignment horizontal="center" vertical="center" wrapText="1"/>
    </xf>
    <xf numFmtId="0" fontId="27" fillId="0" borderId="10" xfId="64" applyFont="1" applyBorder="1" applyAlignment="1">
      <alignment horizontal="center" vertical="top" wrapText="1"/>
    </xf>
    <xf numFmtId="169" fontId="27" fillId="0" borderId="10" xfId="64" applyNumberFormat="1" applyFont="1" applyBorder="1" applyAlignment="1">
      <alignment horizontal="right" vertical="center" wrapText="1"/>
    </xf>
    <xf numFmtId="0" fontId="26" fillId="0" borderId="14" xfId="64" applyFont="1" applyBorder="1" applyAlignment="1">
      <alignment horizontal="center" vertical="center"/>
    </xf>
    <xf numFmtId="166" fontId="26" fillId="0" borderId="15" xfId="77" applyNumberFormat="1" applyFont="1" applyBorder="1" applyAlignment="1">
      <alignment horizontal="center" vertical="center" wrapText="1"/>
    </xf>
    <xf numFmtId="164" fontId="26" fillId="0" borderId="15" xfId="77" applyNumberFormat="1" applyFont="1" applyBorder="1" applyAlignment="1">
      <alignment horizontal="center" vertical="center" wrapText="1"/>
    </xf>
    <xf numFmtId="169" fontId="26" fillId="0" borderId="15" xfId="77" applyNumberFormat="1" applyFont="1" applyBorder="1" applyAlignment="1">
      <alignment vertical="center" wrapText="1"/>
    </xf>
    <xf numFmtId="0" fontId="26" fillId="25" borderId="15" xfId="64" applyFont="1" applyFill="1" applyBorder="1" applyAlignment="1">
      <alignment vertical="center" wrapText="1"/>
    </xf>
    <xf numFmtId="169" fontId="26" fillId="0" borderId="15" xfId="64" applyNumberFormat="1" applyFont="1" applyBorder="1" applyAlignment="1">
      <alignment horizontal="right" vertical="center" wrapText="1"/>
    </xf>
    <xf numFmtId="0" fontId="26" fillId="0" borderId="10" xfId="64" applyFont="1" applyBorder="1" applyAlignment="1">
      <alignment horizontal="center" vertical="center" wrapText="1"/>
    </xf>
    <xf numFmtId="169" fontId="27" fillId="32" borderId="33" xfId="64" applyNumberFormat="1" applyFont="1" applyFill="1" applyBorder="1" applyAlignment="1">
      <alignment horizontal="right" vertical="center" wrapText="1"/>
    </xf>
    <xf numFmtId="166" fontId="26" fillId="0" borderId="0" xfId="64" applyNumberFormat="1" applyFont="1"/>
    <xf numFmtId="169" fontId="26" fillId="0" borderId="0" xfId="64" applyNumberFormat="1" applyFont="1" applyAlignment="1">
      <alignment horizontal="center"/>
    </xf>
    <xf numFmtId="169" fontId="26" fillId="0" borderId="0" xfId="64" applyNumberFormat="1" applyFont="1" applyAlignment="1">
      <alignment vertical="center"/>
    </xf>
    <xf numFmtId="0" fontId="26" fillId="0" borderId="0" xfId="64" applyFont="1" applyAlignment="1">
      <alignment horizontal="center" vertical="top"/>
    </xf>
    <xf numFmtId="0" fontId="26" fillId="0" borderId="0" xfId="64" applyNumberFormat="1" applyFont="1" applyAlignment="1"/>
    <xf numFmtId="168" fontId="26" fillId="0" borderId="0" xfId="75" applyNumberFormat="1" applyFont="1" applyAlignment="1">
      <alignment vertical="center"/>
    </xf>
    <xf numFmtId="168" fontId="26" fillId="0" borderId="0" xfId="64" applyNumberFormat="1" applyFont="1" applyAlignment="1">
      <alignment vertical="center"/>
    </xf>
    <xf numFmtId="0" fontId="26" fillId="26" borderId="14" xfId="64" applyFont="1" applyFill="1" applyBorder="1" applyAlignment="1">
      <alignment horizontal="center" vertical="center"/>
    </xf>
    <xf numFmtId="0" fontId="26" fillId="26" borderId="15" xfId="64" applyFont="1" applyFill="1" applyBorder="1" applyAlignment="1">
      <alignment horizontal="left" vertical="center" wrapText="1"/>
    </xf>
    <xf numFmtId="166" fontId="26" fillId="26" borderId="15" xfId="77" applyNumberFormat="1" applyFont="1" applyFill="1" applyBorder="1" applyAlignment="1">
      <alignment horizontal="center" vertical="center" wrapText="1"/>
    </xf>
    <xf numFmtId="0" fontId="26" fillId="26" borderId="15" xfId="64" applyFont="1" applyFill="1" applyBorder="1" applyAlignment="1">
      <alignment horizontal="center" vertical="center" wrapText="1"/>
    </xf>
    <xf numFmtId="9" fontId="26" fillId="26" borderId="15" xfId="72" applyFont="1" applyFill="1" applyBorder="1" applyAlignment="1">
      <alignment horizontal="center" vertical="center" wrapText="1"/>
    </xf>
    <xf numFmtId="170" fontId="26" fillId="26" borderId="15" xfId="64" applyNumberFormat="1" applyFont="1" applyFill="1" applyBorder="1" applyAlignment="1">
      <alignment horizontal="center" vertical="center" wrapText="1"/>
    </xf>
    <xf numFmtId="169" fontId="26" fillId="26" borderId="15" xfId="64" applyNumberFormat="1" applyFont="1" applyFill="1" applyBorder="1" applyAlignment="1">
      <alignment horizontal="right" vertical="center" wrapText="1"/>
    </xf>
    <xf numFmtId="0" fontId="28" fillId="26" borderId="14" xfId="64" applyFont="1" applyFill="1" applyBorder="1" applyAlignment="1">
      <alignment horizontal="center" vertical="center"/>
    </xf>
    <xf numFmtId="0" fontId="28" fillId="26" borderId="15" xfId="64" applyFont="1" applyFill="1" applyBorder="1" applyAlignment="1">
      <alignment horizontal="left" vertical="center" wrapText="1"/>
    </xf>
    <xf numFmtId="166" fontId="28" fillId="26" borderId="15" xfId="77" applyNumberFormat="1" applyFont="1" applyFill="1" applyBorder="1" applyAlignment="1">
      <alignment horizontal="center" vertical="center" wrapText="1"/>
    </xf>
    <xf numFmtId="169" fontId="28" fillId="26" borderId="15" xfId="77" applyNumberFormat="1" applyFont="1" applyFill="1" applyBorder="1" applyAlignment="1">
      <alignment horizontal="center" vertical="center" wrapText="1"/>
    </xf>
    <xf numFmtId="169" fontId="28" fillId="26" borderId="15" xfId="77" applyNumberFormat="1" applyFont="1" applyFill="1" applyBorder="1" applyAlignment="1">
      <alignment vertical="center" wrapText="1"/>
    </xf>
    <xf numFmtId="0" fontId="28" fillId="26" borderId="15" xfId="64" applyFont="1" applyFill="1" applyBorder="1" applyAlignment="1">
      <alignment horizontal="center" vertical="center" wrapText="1"/>
    </xf>
    <xf numFmtId="9" fontId="28" fillId="26" borderId="15" xfId="72" applyFont="1" applyFill="1" applyBorder="1" applyAlignment="1">
      <alignment horizontal="center" vertical="center" wrapText="1"/>
    </xf>
    <xf numFmtId="170" fontId="28" fillId="26" borderId="15" xfId="64" applyNumberFormat="1" applyFont="1" applyFill="1" applyBorder="1" applyAlignment="1">
      <alignment horizontal="center" vertical="center" wrapText="1"/>
    </xf>
    <xf numFmtId="170" fontId="28" fillId="26" borderId="16" xfId="64" applyNumberFormat="1" applyFont="1" applyFill="1" applyBorder="1" applyAlignment="1">
      <alignment horizontal="left" vertical="center" wrapText="1"/>
    </xf>
    <xf numFmtId="0" fontId="29" fillId="26" borderId="14" xfId="64" applyFont="1" applyFill="1" applyBorder="1" applyAlignment="1">
      <alignment horizontal="center" vertical="center"/>
    </xf>
    <xf numFmtId="0" fontId="29" fillId="26" borderId="15" xfId="64" applyFont="1" applyFill="1" applyBorder="1" applyAlignment="1">
      <alignment horizontal="left" vertical="center" wrapText="1"/>
    </xf>
    <xf numFmtId="0" fontId="29" fillId="26" borderId="15" xfId="64" applyFont="1" applyFill="1" applyBorder="1" applyAlignment="1">
      <alignment horizontal="center" vertical="center" wrapText="1"/>
    </xf>
    <xf numFmtId="169" fontId="29" fillId="26" borderId="15" xfId="77" applyNumberFormat="1" applyFont="1" applyFill="1" applyBorder="1" applyAlignment="1">
      <alignment horizontal="center" vertical="center" wrapText="1"/>
    </xf>
    <xf numFmtId="9" fontId="29" fillId="26" borderId="15" xfId="72" applyFont="1" applyFill="1" applyBorder="1" applyAlignment="1">
      <alignment horizontal="center" vertical="center" wrapText="1"/>
    </xf>
    <xf numFmtId="170" fontId="29" fillId="26" borderId="15" xfId="64" applyNumberFormat="1" applyFont="1" applyFill="1" applyBorder="1" applyAlignment="1">
      <alignment horizontal="center" vertical="center" wrapText="1"/>
    </xf>
    <xf numFmtId="170" fontId="29" fillId="26" borderId="16" xfId="64" applyNumberFormat="1" applyFont="1" applyFill="1" applyBorder="1" applyAlignment="1">
      <alignment horizontal="left" vertical="center" wrapText="1"/>
    </xf>
    <xf numFmtId="0" fontId="30" fillId="0" borderId="15" xfId="64" applyFont="1" applyBorder="1" applyAlignment="1">
      <alignment horizontal="center" vertical="center" wrapText="1"/>
    </xf>
    <xf numFmtId="170" fontId="30" fillId="0" borderId="16" xfId="64" applyNumberFormat="1" applyFont="1" applyBorder="1" applyAlignment="1">
      <alignment horizontal="left" vertical="center" wrapText="1"/>
    </xf>
    <xf numFmtId="170" fontId="30" fillId="0" borderId="15" xfId="64" applyNumberFormat="1" applyFont="1" applyBorder="1" applyAlignment="1">
      <alignment horizontal="center" vertical="center" wrapText="1"/>
    </xf>
    <xf numFmtId="170" fontId="27" fillId="0" borderId="16" xfId="64" applyNumberFormat="1" applyFont="1" applyBorder="1" applyAlignment="1">
      <alignment horizontal="left" vertical="center" wrapText="1"/>
    </xf>
    <xf numFmtId="170" fontId="30" fillId="26" borderId="15" xfId="64" applyNumberFormat="1" applyFont="1" applyFill="1" applyBorder="1" applyAlignment="1">
      <alignment horizontal="center" vertical="center" wrapText="1"/>
    </xf>
    <xf numFmtId="170" fontId="30" fillId="26" borderId="16" xfId="64" applyNumberFormat="1" applyFont="1" applyFill="1" applyBorder="1" applyAlignment="1">
      <alignment horizontal="left" vertical="center" wrapText="1"/>
    </xf>
    <xf numFmtId="169" fontId="30" fillId="25" borderId="15" xfId="77" applyNumberFormat="1" applyFont="1" applyFill="1" applyBorder="1" applyAlignment="1">
      <alignment horizontal="center" vertical="center" wrapText="1"/>
    </xf>
    <xf numFmtId="169" fontId="30" fillId="25" borderId="15" xfId="77" applyNumberFormat="1" applyFont="1" applyFill="1" applyBorder="1" applyAlignment="1">
      <alignment vertical="center" wrapText="1"/>
    </xf>
    <xf numFmtId="169" fontId="30" fillId="26" borderId="15" xfId="77" applyNumberFormat="1" applyFont="1" applyFill="1" applyBorder="1" applyAlignment="1">
      <alignment horizontal="center" vertical="center" wrapText="1"/>
    </xf>
    <xf numFmtId="169" fontId="30" fillId="26" borderId="15" xfId="77" applyNumberFormat="1" applyFont="1" applyFill="1" applyBorder="1" applyAlignment="1">
      <alignment vertical="center" wrapText="1"/>
    </xf>
    <xf numFmtId="169" fontId="30" fillId="0" borderId="15" xfId="77" applyNumberFormat="1" applyFont="1" applyFill="1" applyBorder="1" applyAlignment="1">
      <alignment vertical="center" wrapText="1"/>
    </xf>
    <xf numFmtId="170" fontId="30" fillId="0" borderId="15" xfId="64" applyNumberFormat="1" applyFont="1" applyFill="1" applyBorder="1" applyAlignment="1">
      <alignment horizontal="center" vertical="center" wrapText="1"/>
    </xf>
    <xf numFmtId="49" fontId="31" fillId="0" borderId="0" xfId="0" applyNumberFormat="1" applyFont="1" applyAlignment="1">
      <alignment horizontal="center"/>
    </xf>
    <xf numFmtId="169" fontId="30" fillId="0" borderId="15" xfId="64" applyNumberFormat="1" applyFont="1" applyBorder="1" applyAlignment="1">
      <alignment horizontal="right" vertical="center" wrapText="1"/>
    </xf>
    <xf numFmtId="169" fontId="30" fillId="26" borderId="15" xfId="64" applyNumberFormat="1" applyFont="1" applyFill="1" applyBorder="1" applyAlignment="1">
      <alignment horizontal="right" vertical="center" wrapText="1"/>
    </xf>
    <xf numFmtId="0" fontId="30" fillId="0" borderId="15" xfId="64" applyFont="1" applyBorder="1" applyAlignment="1" applyProtection="1">
      <alignment horizontal="center" vertical="center" wrapText="1"/>
      <protection locked="0"/>
    </xf>
    <xf numFmtId="49" fontId="31" fillId="0" borderId="0" xfId="0" applyNumberFormat="1" applyFont="1" applyAlignment="1">
      <alignment horizontal="right"/>
    </xf>
    <xf numFmtId="168" fontId="26" fillId="0" borderId="40" xfId="75" applyNumberFormat="1" applyFont="1" applyBorder="1" applyAlignment="1">
      <alignment vertical="center"/>
    </xf>
    <xf numFmtId="171" fontId="26" fillId="0" borderId="0" xfId="64" applyNumberFormat="1" applyFont="1"/>
    <xf numFmtId="170" fontId="30" fillId="0" borderId="0" xfId="64" applyNumberFormat="1" applyFont="1" applyBorder="1" applyAlignment="1">
      <alignment horizontal="center" vertical="center" wrapText="1"/>
    </xf>
    <xf numFmtId="9" fontId="26" fillId="0" borderId="0" xfId="95" applyFont="1" applyAlignment="1">
      <alignment horizontal="left" vertical="center"/>
    </xf>
    <xf numFmtId="0" fontId="11" fillId="0" borderId="0" xfId="96"/>
    <xf numFmtId="0" fontId="11" fillId="0" borderId="0" xfId="96" applyAlignment="1">
      <alignment horizontal="center"/>
    </xf>
    <xf numFmtId="4" fontId="11" fillId="0" borderId="0" xfId="96" applyNumberFormat="1"/>
    <xf numFmtId="0" fontId="34" fillId="0" borderId="0" xfId="96" applyFont="1" applyBorder="1"/>
    <xf numFmtId="0" fontId="26" fillId="0" borderId="0" xfId="97" applyFont="1" applyFill="1" applyBorder="1" applyAlignment="1">
      <alignment vertical="center" wrapText="1"/>
    </xf>
    <xf numFmtId="0" fontId="11" fillId="0" borderId="0" xfId="97" applyFont="1" applyBorder="1"/>
    <xf numFmtId="0" fontId="26" fillId="0" borderId="0" xfId="97" applyFont="1" applyFill="1" applyBorder="1" applyAlignment="1">
      <alignment horizontal="left" vertical="center" wrapText="1"/>
    </xf>
    <xf numFmtId="0" fontId="26" fillId="0" borderId="11" xfId="98" applyFont="1" applyFill="1" applyBorder="1" applyAlignment="1">
      <alignment vertical="center" wrapText="1"/>
    </xf>
    <xf numFmtId="0" fontId="26" fillId="0" borderId="35" xfId="98" applyFont="1" applyFill="1" applyBorder="1" applyAlignment="1">
      <alignment vertical="center" wrapText="1"/>
    </xf>
    <xf numFmtId="0" fontId="35" fillId="0" borderId="10" xfId="98" applyFont="1" applyFill="1" applyBorder="1" applyAlignment="1">
      <alignment horizontal="center" vertical="center" wrapText="1"/>
    </xf>
    <xf numFmtId="10" fontId="26" fillId="0" borderId="10" xfId="98" applyNumberFormat="1" applyFont="1" applyFill="1" applyBorder="1" applyAlignment="1">
      <alignment horizontal="center" vertical="center" wrapText="1"/>
    </xf>
    <xf numFmtId="10" fontId="26" fillId="0" borderId="10" xfId="98" applyNumberFormat="1" applyFont="1" applyFill="1" applyBorder="1" applyAlignment="1">
      <alignment vertical="center" wrapText="1"/>
    </xf>
    <xf numFmtId="0" fontId="26" fillId="0" borderId="10" xfId="98" applyFont="1" applyFill="1" applyBorder="1" applyAlignment="1">
      <alignment vertical="center" wrapText="1"/>
    </xf>
    <xf numFmtId="0" fontId="26" fillId="0" borderId="28" xfId="98" applyFont="1" applyFill="1" applyBorder="1" applyAlignment="1">
      <alignment vertical="center" wrapText="1"/>
    </xf>
    <xf numFmtId="0" fontId="26" fillId="0" borderId="16" xfId="98" applyFont="1" applyFill="1" applyBorder="1" applyAlignment="1">
      <alignment vertical="center" wrapText="1"/>
    </xf>
    <xf numFmtId="0" fontId="26" fillId="0" borderId="41" xfId="98" applyFont="1" applyFill="1" applyBorder="1" applyAlignment="1">
      <alignment vertical="center" wrapText="1"/>
    </xf>
    <xf numFmtId="0" fontId="35" fillId="0" borderId="15" xfId="98" applyFont="1" applyFill="1" applyBorder="1" applyAlignment="1">
      <alignment horizontal="center" vertical="center" wrapText="1"/>
    </xf>
    <xf numFmtId="10" fontId="26" fillId="0" borderId="15" xfId="98" applyNumberFormat="1" applyFont="1" applyFill="1" applyBorder="1" applyAlignment="1">
      <alignment horizontal="center" vertical="center" wrapText="1"/>
    </xf>
    <xf numFmtId="10" fontId="26" fillId="0" borderId="15" xfId="98" applyNumberFormat="1" applyFont="1" applyFill="1" applyBorder="1" applyAlignment="1">
      <alignment vertical="center" wrapText="1"/>
    </xf>
    <xf numFmtId="0" fontId="26" fillId="0" borderId="15" xfId="98" applyFont="1" applyFill="1" applyBorder="1" applyAlignment="1">
      <alignment vertical="center" wrapText="1"/>
    </xf>
    <xf numFmtId="0" fontId="26" fillId="0" borderId="14" xfId="98" applyFont="1" applyFill="1" applyBorder="1" applyAlignment="1">
      <alignment vertical="center" wrapText="1"/>
    </xf>
    <xf numFmtId="0" fontId="35" fillId="34" borderId="42" xfId="98" applyFont="1" applyFill="1" applyBorder="1" applyAlignment="1">
      <alignment horizontal="center" vertical="center" wrapText="1"/>
    </xf>
    <xf numFmtId="4" fontId="36" fillId="33" borderId="15" xfId="98" applyNumberFormat="1" applyFont="1" applyFill="1" applyBorder="1" applyAlignment="1">
      <alignment horizontal="center" vertical="center" wrapText="1"/>
    </xf>
    <xf numFmtId="0" fontId="26" fillId="0" borderId="0" xfId="98" applyFont="1" applyFill="1" applyBorder="1" applyAlignment="1">
      <alignment vertical="center" wrapText="1"/>
    </xf>
    <xf numFmtId="0" fontId="26" fillId="0" borderId="0" xfId="98" applyFont="1" applyFill="1" applyBorder="1" applyAlignment="1">
      <alignment horizontal="center" vertical="center" wrapText="1"/>
    </xf>
    <xf numFmtId="0" fontId="35" fillId="0" borderId="0" xfId="98" applyFont="1" applyFill="1" applyBorder="1" applyAlignment="1">
      <alignment horizontal="center" vertical="center" wrapText="1"/>
    </xf>
    <xf numFmtId="10" fontId="26" fillId="0" borderId="0" xfId="98" applyNumberFormat="1" applyFont="1" applyFill="1" applyBorder="1" applyAlignment="1">
      <alignment vertical="center" wrapText="1"/>
    </xf>
    <xf numFmtId="0" fontId="35" fillId="34" borderId="15" xfId="98" applyFont="1" applyFill="1" applyBorder="1" applyAlignment="1">
      <alignment horizontal="center" vertical="center" wrapText="1"/>
    </xf>
    <xf numFmtId="0" fontId="11" fillId="0" borderId="0" xfId="98"/>
    <xf numFmtId="0" fontId="11" fillId="0" borderId="0" xfId="98" applyFont="1" applyBorder="1"/>
    <xf numFmtId="0" fontId="36" fillId="33" borderId="15" xfId="98" applyFont="1" applyFill="1" applyBorder="1" applyAlignment="1">
      <alignment horizontal="center" vertical="center" wrapText="1"/>
    </xf>
    <xf numFmtId="0" fontId="26" fillId="0" borderId="15" xfId="98" applyFont="1" applyFill="1" applyBorder="1" applyAlignment="1">
      <alignment horizontal="center" vertical="center" wrapText="1"/>
    </xf>
    <xf numFmtId="0" fontId="26" fillId="0" borderId="10" xfId="98" applyFont="1" applyFill="1" applyBorder="1" applyAlignment="1">
      <alignment horizontal="center" vertical="center" wrapText="1"/>
    </xf>
    <xf numFmtId="0" fontId="1" fillId="0" borderId="0" xfId="96" applyFont="1" applyAlignment="1">
      <alignment horizontal="center"/>
    </xf>
    <xf numFmtId="0" fontId="11" fillId="0" borderId="0" xfId="96" applyBorder="1"/>
    <xf numFmtId="4" fontId="11" fillId="0" borderId="0" xfId="96" applyNumberFormat="1" applyBorder="1"/>
    <xf numFmtId="9" fontId="11" fillId="0" borderId="0" xfId="96" applyNumberFormat="1" applyBorder="1"/>
    <xf numFmtId="0" fontId="11" fillId="0" borderId="0" xfId="96" applyBorder="1" applyAlignment="1">
      <alignment horizontal="center"/>
    </xf>
    <xf numFmtId="0" fontId="1" fillId="0" borderId="0" xfId="96" applyFont="1" applyBorder="1" applyAlignment="1">
      <alignment horizontal="center"/>
    </xf>
    <xf numFmtId="9" fontId="36" fillId="33" borderId="15" xfId="98" applyNumberFormat="1" applyFont="1" applyFill="1" applyBorder="1" applyAlignment="1">
      <alignment horizontal="center" vertical="center" wrapText="1"/>
    </xf>
    <xf numFmtId="9" fontId="26" fillId="0" borderId="15" xfId="98" applyNumberFormat="1" applyFont="1" applyFill="1" applyBorder="1" applyAlignment="1">
      <alignment vertical="center" wrapText="1"/>
    </xf>
    <xf numFmtId="172" fontId="26" fillId="0" borderId="41" xfId="98" applyNumberFormat="1" applyFont="1" applyFill="1" applyBorder="1" applyAlignment="1">
      <alignment vertical="center" wrapText="1"/>
    </xf>
    <xf numFmtId="0" fontId="40" fillId="0" borderId="14" xfId="98" applyFont="1" applyFill="1" applyBorder="1" applyAlignment="1">
      <alignment vertical="center" wrapText="1"/>
    </xf>
    <xf numFmtId="0" fontId="40" fillId="0" borderId="15" xfId="98" applyFont="1" applyFill="1" applyBorder="1" applyAlignment="1">
      <alignment vertical="center" wrapText="1"/>
    </xf>
    <xf numFmtId="9" fontId="40" fillId="0" borderId="15" xfId="98" applyNumberFormat="1" applyFont="1" applyFill="1" applyBorder="1" applyAlignment="1">
      <alignment vertical="center" wrapText="1"/>
    </xf>
    <xf numFmtId="10" fontId="40" fillId="0" borderId="15" xfId="98" applyNumberFormat="1" applyFont="1" applyFill="1" applyBorder="1" applyAlignment="1">
      <alignment vertical="center" wrapText="1"/>
    </xf>
    <xf numFmtId="0" fontId="40" fillId="0" borderId="15" xfId="98" applyFont="1" applyFill="1" applyBorder="1" applyAlignment="1">
      <alignment horizontal="center" vertical="center" wrapText="1"/>
    </xf>
    <xf numFmtId="0" fontId="40" fillId="0" borderId="16" xfId="98" applyFont="1" applyFill="1" applyBorder="1" applyAlignment="1">
      <alignment vertical="center" wrapText="1"/>
    </xf>
    <xf numFmtId="0" fontId="41" fillId="0" borderId="0" xfId="98" applyFont="1"/>
    <xf numFmtId="0" fontId="40" fillId="0" borderId="0" xfId="97" applyFont="1" applyFill="1" applyBorder="1" applyAlignment="1">
      <alignment vertical="center" wrapText="1"/>
    </xf>
    <xf numFmtId="0" fontId="41" fillId="0" borderId="0" xfId="98" applyFont="1" applyBorder="1"/>
    <xf numFmtId="0" fontId="41" fillId="0" borderId="0" xfId="96" applyFont="1"/>
    <xf numFmtId="9" fontId="11" fillId="0" borderId="0" xfId="96" applyNumberFormat="1"/>
    <xf numFmtId="0" fontId="42" fillId="0" borderId="14" xfId="98" applyFont="1" applyFill="1" applyBorder="1" applyAlignment="1">
      <alignment vertical="center" wrapText="1"/>
    </xf>
    <xf numFmtId="0" fontId="42" fillId="0" borderId="15" xfId="98" applyFont="1" applyFill="1" applyBorder="1" applyAlignment="1">
      <alignment vertical="center" wrapText="1"/>
    </xf>
    <xf numFmtId="0" fontId="42" fillId="26" borderId="15" xfId="64" applyFont="1" applyFill="1" applyBorder="1" applyAlignment="1">
      <alignment horizontal="left" vertical="center" wrapText="1"/>
    </xf>
    <xf numFmtId="169" fontId="42" fillId="26" borderId="15" xfId="77" applyNumberFormat="1" applyFont="1" applyFill="1" applyBorder="1" applyAlignment="1">
      <alignment horizontal="center" vertical="center" wrapText="1"/>
    </xf>
    <xf numFmtId="9" fontId="42" fillId="0" borderId="15" xfId="98" applyNumberFormat="1" applyFont="1" applyFill="1" applyBorder="1" applyAlignment="1">
      <alignment vertical="center" wrapText="1"/>
    </xf>
    <xf numFmtId="10" fontId="42" fillId="0" borderId="15" xfId="98" applyNumberFormat="1" applyFont="1" applyFill="1" applyBorder="1" applyAlignment="1">
      <alignment vertical="center" wrapText="1"/>
    </xf>
    <xf numFmtId="10" fontId="42" fillId="0" borderId="15" xfId="98" applyNumberFormat="1" applyFont="1" applyFill="1" applyBorder="1" applyAlignment="1">
      <alignment horizontal="center" vertical="center" wrapText="1"/>
    </xf>
    <xf numFmtId="0" fontId="42" fillId="0" borderId="15" xfId="98" applyFont="1" applyFill="1" applyBorder="1" applyAlignment="1">
      <alignment horizontal="center" vertical="center" wrapText="1"/>
    </xf>
    <xf numFmtId="0" fontId="42" fillId="0" borderId="16" xfId="98" applyFont="1" applyFill="1" applyBorder="1" applyAlignment="1">
      <alignment vertical="center" wrapText="1"/>
    </xf>
    <xf numFmtId="0" fontId="43" fillId="0" borderId="0" xfId="98" applyFont="1"/>
    <xf numFmtId="0" fontId="43" fillId="0" borderId="0" xfId="98" applyFont="1" applyBorder="1"/>
    <xf numFmtId="0" fontId="43" fillId="0" borderId="0" xfId="96" applyFont="1"/>
    <xf numFmtId="0" fontId="42" fillId="0" borderId="0" xfId="97" applyFont="1" applyFill="1" applyBorder="1" applyAlignment="1">
      <alignment vertical="center" wrapText="1"/>
    </xf>
    <xf numFmtId="0" fontId="26" fillId="0" borderId="15" xfId="98" quotePrefix="1" applyFont="1" applyFill="1" applyBorder="1" applyAlignment="1">
      <alignment vertical="center" wrapText="1"/>
    </xf>
    <xf numFmtId="0" fontId="42" fillId="25" borderId="15" xfId="64" applyFont="1" applyFill="1" applyBorder="1" applyAlignment="1">
      <alignment horizontal="left" vertical="center" wrapText="1"/>
    </xf>
    <xf numFmtId="169" fontId="42" fillId="25" borderId="15" xfId="77" applyNumberFormat="1" applyFont="1" applyFill="1" applyBorder="1" applyAlignment="1">
      <alignment vertical="center" wrapText="1"/>
    </xf>
    <xf numFmtId="169" fontId="42" fillId="26" borderId="15" xfId="77" applyNumberFormat="1" applyFont="1" applyFill="1" applyBorder="1" applyAlignment="1">
      <alignment vertical="center" wrapText="1"/>
    </xf>
    <xf numFmtId="0" fontId="40" fillId="26" borderId="15" xfId="64" applyFont="1" applyFill="1" applyBorder="1" applyAlignment="1">
      <alignment horizontal="left" vertical="center" wrapText="1"/>
    </xf>
    <xf numFmtId="169" fontId="40" fillId="26" borderId="15" xfId="77" applyNumberFormat="1" applyFont="1" applyFill="1" applyBorder="1" applyAlignment="1">
      <alignment vertical="center" wrapText="1"/>
    </xf>
    <xf numFmtId="10" fontId="40" fillId="0" borderId="15" xfId="98" applyNumberFormat="1" applyFont="1" applyFill="1" applyBorder="1" applyAlignment="1">
      <alignment horizontal="center" vertical="center" wrapText="1"/>
    </xf>
    <xf numFmtId="9" fontId="26" fillId="0" borderId="10" xfId="98" applyNumberFormat="1" applyFont="1" applyFill="1" applyBorder="1" applyAlignment="1">
      <alignment vertical="center" wrapText="1"/>
    </xf>
    <xf numFmtId="3" fontId="26" fillId="0" borderId="15" xfId="98" applyNumberFormat="1" applyFont="1" applyFill="1" applyBorder="1" applyAlignment="1">
      <alignment vertical="center" wrapText="1"/>
    </xf>
    <xf numFmtId="172" fontId="26" fillId="0" borderId="41" xfId="150" applyNumberFormat="1" applyFont="1" applyFill="1" applyBorder="1" applyAlignment="1">
      <alignment vertical="center" wrapText="1"/>
    </xf>
    <xf numFmtId="43" fontId="26" fillId="0" borderId="41" xfId="150" applyNumberFormat="1" applyFont="1" applyFill="1" applyBorder="1" applyAlignment="1">
      <alignment vertical="center" wrapText="1"/>
    </xf>
    <xf numFmtId="0" fontId="42" fillId="0" borderId="15" xfId="64" applyFont="1" applyBorder="1" applyAlignment="1">
      <alignment horizontal="left" vertical="center" wrapText="1"/>
    </xf>
    <xf numFmtId="3" fontId="42" fillId="0" borderId="15" xfId="98" applyNumberFormat="1" applyFont="1" applyFill="1" applyBorder="1" applyAlignment="1">
      <alignment vertical="center" wrapText="1"/>
    </xf>
    <xf numFmtId="172" fontId="42" fillId="0" borderId="41" xfId="150" applyNumberFormat="1" applyFont="1" applyFill="1" applyBorder="1" applyAlignment="1">
      <alignment vertical="center" wrapText="1"/>
    </xf>
    <xf numFmtId="0" fontId="42" fillId="0" borderId="41" xfId="98" applyFont="1" applyFill="1" applyBorder="1" applyAlignment="1">
      <alignment vertical="center" wrapText="1"/>
    </xf>
    <xf numFmtId="172" fontId="42" fillId="0" borderId="41" xfId="98" applyNumberFormat="1" applyFont="1" applyFill="1" applyBorder="1" applyAlignment="1">
      <alignment vertical="center" wrapText="1"/>
    </xf>
    <xf numFmtId="0" fontId="43" fillId="0" borderId="0" xfId="97" applyFont="1" applyBorder="1"/>
    <xf numFmtId="0" fontId="44" fillId="0" borderId="0" xfId="96" applyFont="1" applyBorder="1"/>
    <xf numFmtId="0" fontId="40" fillId="0" borderId="28" xfId="98" applyFont="1" applyFill="1" applyBorder="1" applyAlignment="1">
      <alignment vertical="center" wrapText="1"/>
    </xf>
    <xf numFmtId="0" fontId="40" fillId="0" borderId="10" xfId="98" applyFont="1" applyFill="1" applyBorder="1" applyAlignment="1">
      <alignment vertical="center" wrapText="1"/>
    </xf>
    <xf numFmtId="0" fontId="40" fillId="26" borderId="10" xfId="64" applyFont="1" applyFill="1" applyBorder="1" applyAlignment="1">
      <alignment horizontal="left" vertical="center" wrapText="1"/>
    </xf>
    <xf numFmtId="9" fontId="40" fillId="0" borderId="10" xfId="98" applyNumberFormat="1" applyFont="1" applyFill="1" applyBorder="1" applyAlignment="1">
      <alignment vertical="center" wrapText="1"/>
    </xf>
    <xf numFmtId="0" fontId="40" fillId="0" borderId="10" xfId="98" applyFont="1" applyFill="1" applyBorder="1" applyAlignment="1">
      <alignment horizontal="center" vertical="center" wrapText="1"/>
    </xf>
    <xf numFmtId="172" fontId="26" fillId="0" borderId="35" xfId="150" applyNumberFormat="1" applyFont="1" applyFill="1" applyBorder="1" applyAlignment="1">
      <alignment vertical="center" wrapText="1"/>
    </xf>
    <xf numFmtId="172" fontId="26" fillId="0" borderId="35" xfId="98" applyNumberFormat="1" applyFont="1" applyFill="1" applyBorder="1" applyAlignment="1">
      <alignment vertical="center" wrapText="1"/>
    </xf>
    <xf numFmtId="172" fontId="26" fillId="0" borderId="10" xfId="98" applyNumberFormat="1" applyFont="1" applyFill="1" applyBorder="1" applyAlignment="1">
      <alignment vertical="center" wrapText="1"/>
    </xf>
    <xf numFmtId="0" fontId="40" fillId="0" borderId="11" xfId="98" applyFont="1" applyFill="1" applyBorder="1" applyAlignment="1">
      <alignment vertical="center" wrapText="1"/>
    </xf>
    <xf numFmtId="172" fontId="26" fillId="0" borderId="15" xfId="150" applyNumberFormat="1" applyFont="1" applyFill="1" applyBorder="1" applyAlignment="1">
      <alignment vertical="center" wrapText="1"/>
    </xf>
    <xf numFmtId="0" fontId="26" fillId="26" borderId="15" xfId="98" applyFont="1" applyFill="1" applyBorder="1" applyAlignment="1">
      <alignment horizontal="center" vertical="center" wrapText="1"/>
    </xf>
    <xf numFmtId="172" fontId="42" fillId="0" borderId="15" xfId="150" applyNumberFormat="1" applyFont="1" applyFill="1" applyBorder="1" applyAlignment="1">
      <alignment vertical="center" wrapText="1"/>
    </xf>
    <xf numFmtId="0" fontId="42" fillId="26" borderId="15" xfId="98" applyFont="1" applyFill="1" applyBorder="1" applyAlignment="1">
      <alignment horizontal="center" vertical="center" wrapText="1"/>
    </xf>
    <xf numFmtId="170" fontId="42" fillId="0" borderId="15" xfId="64" applyNumberFormat="1" applyFont="1" applyBorder="1" applyAlignment="1">
      <alignment horizontal="center" vertical="center" wrapText="1"/>
    </xf>
    <xf numFmtId="170" fontId="42" fillId="26" borderId="15" xfId="64" applyNumberFormat="1" applyFont="1" applyFill="1" applyBorder="1" applyAlignment="1">
      <alignment horizontal="center" vertical="center" wrapText="1"/>
    </xf>
    <xf numFmtId="3" fontId="26" fillId="0" borderId="41" xfId="98" applyNumberFormat="1" applyFont="1" applyFill="1" applyBorder="1" applyAlignment="1">
      <alignment vertical="center" wrapText="1"/>
    </xf>
    <xf numFmtId="172" fontId="26" fillId="0" borderId="10" xfId="150" applyNumberFormat="1" applyFont="1" applyFill="1" applyBorder="1" applyAlignment="1">
      <alignment vertical="center" wrapText="1"/>
    </xf>
    <xf numFmtId="9" fontId="26" fillId="0" borderId="27" xfId="98" applyNumberFormat="1" applyFont="1" applyFill="1" applyBorder="1" applyAlignment="1">
      <alignment vertical="center" wrapText="1"/>
    </xf>
    <xf numFmtId="170" fontId="26" fillId="0" borderId="10" xfId="64" applyNumberFormat="1" applyFont="1" applyBorder="1" applyAlignment="1">
      <alignment horizontal="center" vertical="center" wrapText="1"/>
    </xf>
    <xf numFmtId="170" fontId="26" fillId="26" borderId="10" xfId="64" applyNumberFormat="1" applyFont="1" applyFill="1" applyBorder="1" applyAlignment="1">
      <alignment horizontal="center" vertical="center" wrapText="1"/>
    </xf>
    <xf numFmtId="9" fontId="26" fillId="0" borderId="0" xfId="98" applyNumberFormat="1" applyFont="1" applyFill="1" applyBorder="1" applyAlignment="1">
      <alignment vertical="center" wrapText="1"/>
    </xf>
    <xf numFmtId="0" fontId="22" fillId="0" borderId="0" xfId="64" applyFont="1"/>
    <xf numFmtId="0" fontId="27" fillId="0" borderId="0" xfId="64" applyFont="1" applyAlignment="1">
      <alignment vertical="top" wrapText="1"/>
    </xf>
    <xf numFmtId="9" fontId="27" fillId="0" borderId="0" xfId="64" applyNumberFormat="1" applyFont="1" applyAlignment="1">
      <alignment vertical="top" wrapText="1"/>
    </xf>
    <xf numFmtId="0" fontId="27" fillId="0" borderId="0" xfId="64" applyFont="1" applyBorder="1" applyAlignment="1">
      <alignment vertical="top" wrapText="1"/>
    </xf>
    <xf numFmtId="9" fontId="27" fillId="0" borderId="0" xfId="64" applyNumberFormat="1" applyFont="1" applyBorder="1" applyAlignment="1">
      <alignment vertical="top" wrapText="1"/>
    </xf>
    <xf numFmtId="9" fontId="26" fillId="0" borderId="0" xfId="64" applyNumberFormat="1" applyFont="1"/>
    <xf numFmtId="168" fontId="26" fillId="0" borderId="0" xfId="76" applyNumberFormat="1" applyFont="1" applyAlignment="1">
      <alignment vertical="center"/>
    </xf>
    <xf numFmtId="0" fontId="11" fillId="0" borderId="0" xfId="96" applyFont="1"/>
    <xf numFmtId="0" fontId="35" fillId="26" borderId="15" xfId="98" applyFont="1" applyFill="1" applyBorder="1" applyAlignment="1">
      <alignment horizontal="center" vertical="center" wrapText="1"/>
    </xf>
    <xf numFmtId="0" fontId="35" fillId="26" borderId="10" xfId="98" applyFont="1" applyFill="1" applyBorder="1" applyAlignment="1">
      <alignment horizontal="center" vertical="center" wrapText="1"/>
    </xf>
    <xf numFmtId="0" fontId="40" fillId="26" borderId="10" xfId="98" applyFont="1" applyFill="1" applyBorder="1" applyAlignment="1">
      <alignment horizontal="center" vertical="center" wrapText="1"/>
    </xf>
    <xf numFmtId="0" fontId="40" fillId="26" borderId="15" xfId="98" applyFont="1" applyFill="1" applyBorder="1" applyAlignment="1">
      <alignment horizontal="center" vertical="center" wrapText="1"/>
    </xf>
    <xf numFmtId="169" fontId="40" fillId="25" borderId="10" xfId="77" applyNumberFormat="1" applyFont="1" applyFill="1" applyBorder="1" applyAlignment="1">
      <alignment vertical="center" wrapText="1"/>
    </xf>
    <xf numFmtId="10" fontId="40" fillId="0" borderId="10" xfId="98" applyNumberFormat="1" applyFont="1" applyFill="1" applyBorder="1" applyAlignment="1">
      <alignment vertical="center" wrapText="1"/>
    </xf>
    <xf numFmtId="172" fontId="40" fillId="0" borderId="35" xfId="98" applyNumberFormat="1" applyFont="1" applyFill="1" applyBorder="1" applyAlignment="1">
      <alignment vertical="center" wrapText="1"/>
    </xf>
    <xf numFmtId="0" fontId="40" fillId="0" borderId="35" xfId="98" applyFont="1" applyFill="1" applyBorder="1" applyAlignment="1">
      <alignment vertical="center" wrapText="1"/>
    </xf>
    <xf numFmtId="169" fontId="40" fillId="26" borderId="10" xfId="77" applyNumberFormat="1" applyFont="1" applyFill="1" applyBorder="1" applyAlignment="1">
      <alignment vertical="center" wrapText="1"/>
    </xf>
    <xf numFmtId="10" fontId="40" fillId="0" borderId="10" xfId="98" applyNumberFormat="1" applyFont="1" applyFill="1" applyBorder="1" applyAlignment="1">
      <alignment horizontal="center" vertical="center" wrapText="1"/>
    </xf>
    <xf numFmtId="0" fontId="26" fillId="0" borderId="10" xfId="64" applyFont="1" applyBorder="1" applyAlignment="1">
      <alignment horizontal="left" vertical="center" wrapText="1"/>
    </xf>
    <xf numFmtId="0" fontId="26" fillId="25" borderId="10" xfId="64" applyFont="1" applyFill="1" applyBorder="1" applyAlignment="1">
      <alignment horizontal="left" vertical="center" wrapText="1"/>
    </xf>
    <xf numFmtId="0" fontId="26" fillId="26" borderId="10" xfId="98" applyFont="1" applyFill="1" applyBorder="1" applyAlignment="1">
      <alignment horizontal="center" vertical="center" wrapText="1"/>
    </xf>
    <xf numFmtId="0" fontId="26" fillId="0" borderId="10" xfId="98" applyFont="1" applyFill="1" applyBorder="1" applyAlignment="1">
      <alignment horizontal="center" vertical="center" wrapText="1"/>
    </xf>
    <xf numFmtId="172" fontId="40" fillId="0" borderId="15" xfId="150" applyNumberFormat="1" applyFont="1" applyFill="1" applyBorder="1" applyAlignment="1">
      <alignment vertical="center" wrapText="1"/>
    </xf>
    <xf numFmtId="9" fontId="40" fillId="0" borderId="15" xfId="151" applyNumberFormat="1" applyFont="1" applyFill="1" applyBorder="1" applyAlignment="1">
      <alignment vertical="center" wrapText="1"/>
    </xf>
    <xf numFmtId="170" fontId="40" fillId="0" borderId="15" xfId="64" applyNumberFormat="1" applyFont="1" applyBorder="1" applyAlignment="1">
      <alignment horizontal="center" vertical="center" wrapText="1"/>
    </xf>
    <xf numFmtId="170" fontId="40" fillId="26" borderId="15" xfId="64" applyNumberFormat="1" applyFont="1" applyFill="1" applyBorder="1" applyAlignment="1">
      <alignment horizontal="center" vertical="center" wrapText="1"/>
    </xf>
    <xf numFmtId="0" fontId="40" fillId="0" borderId="41" xfId="98" applyFont="1" applyFill="1" applyBorder="1" applyAlignment="1">
      <alignment vertical="center" wrapText="1"/>
    </xf>
    <xf numFmtId="0" fontId="40" fillId="0" borderId="0" xfId="97" applyFont="1" applyFill="1" applyBorder="1" applyAlignment="1">
      <alignment horizontal="left" vertical="center" wrapText="1"/>
    </xf>
    <xf numFmtId="0" fontId="41" fillId="0" borderId="0" xfId="97" applyFont="1" applyBorder="1"/>
    <xf numFmtId="172" fontId="40" fillId="0" borderId="10" xfId="150" applyNumberFormat="1" applyFont="1" applyFill="1" applyBorder="1" applyAlignment="1">
      <alignment vertical="center" wrapText="1"/>
    </xf>
    <xf numFmtId="9" fontId="40" fillId="0" borderId="10" xfId="151" applyNumberFormat="1" applyFont="1" applyFill="1" applyBorder="1" applyAlignment="1">
      <alignment vertical="center" wrapText="1"/>
    </xf>
    <xf numFmtId="170" fontId="40" fillId="0" borderId="10" xfId="64" applyNumberFormat="1" applyFont="1" applyBorder="1" applyAlignment="1">
      <alignment horizontal="center" vertical="center" wrapText="1"/>
    </xf>
    <xf numFmtId="170" fontId="40" fillId="26" borderId="10" xfId="64" applyNumberFormat="1" applyFont="1" applyFill="1" applyBorder="1" applyAlignment="1">
      <alignment horizontal="center" vertical="center" wrapText="1"/>
    </xf>
    <xf numFmtId="0" fontId="26" fillId="0" borderId="15" xfId="98" applyFont="1" applyFill="1" applyBorder="1" applyAlignment="1">
      <alignment horizontal="center" vertical="center" wrapText="1"/>
    </xf>
    <xf numFmtId="0" fontId="36" fillId="33" borderId="15" xfId="98" applyFont="1" applyFill="1" applyBorder="1" applyAlignment="1">
      <alignment horizontal="center" vertical="center" wrapText="1"/>
    </xf>
    <xf numFmtId="0" fontId="26" fillId="26" borderId="10" xfId="64" applyFont="1" applyFill="1" applyBorder="1" applyAlignment="1">
      <alignment horizontal="left" vertical="center" wrapText="1"/>
    </xf>
    <xf numFmtId="3" fontId="26" fillId="0" borderId="10" xfId="98" applyNumberFormat="1" applyFont="1" applyFill="1" applyBorder="1" applyAlignment="1">
      <alignment vertical="center" wrapText="1"/>
    </xf>
    <xf numFmtId="0" fontId="21" fillId="0" borderId="28" xfId="0" applyFont="1" applyBorder="1" applyAlignment="1">
      <alignment horizontal="center" vertical="top" wrapText="1"/>
    </xf>
    <xf numFmtId="0" fontId="21" fillId="0" borderId="10" xfId="0" applyFont="1" applyBorder="1" applyAlignment="1">
      <alignment horizontal="center" vertical="top" wrapText="1"/>
    </xf>
    <xf numFmtId="0" fontId="21" fillId="24" borderId="31" xfId="0" applyFont="1" applyFill="1" applyBorder="1" applyAlignment="1">
      <alignment horizontal="center" vertical="top" wrapText="1"/>
    </xf>
    <xf numFmtId="0" fontId="21" fillId="24" borderId="12" xfId="0" applyFont="1" applyFill="1" applyBorder="1" applyAlignment="1">
      <alignment horizontal="center" vertical="top" wrapText="1"/>
    </xf>
    <xf numFmtId="0" fontId="21" fillId="24" borderId="13" xfId="0" applyFont="1" applyFill="1" applyBorder="1" applyAlignment="1">
      <alignment horizontal="center" vertical="top" wrapText="1"/>
    </xf>
    <xf numFmtId="0" fontId="21" fillId="24" borderId="14" xfId="0" applyFont="1" applyFill="1" applyBorder="1" applyAlignment="1">
      <alignment horizontal="center" vertical="top" wrapText="1"/>
    </xf>
    <xf numFmtId="0" fontId="22" fillId="28" borderId="10" xfId="0" applyFont="1" applyFill="1" applyBorder="1" applyAlignment="1">
      <alignment horizontal="center" vertical="center" wrapText="1"/>
    </xf>
    <xf numFmtId="0" fontId="22" fillId="28" borderId="11" xfId="0" applyFont="1" applyFill="1" applyBorder="1" applyAlignment="1">
      <alignment horizontal="center" vertical="center" wrapText="1"/>
    </xf>
    <xf numFmtId="0" fontId="21" fillId="0" borderId="29" xfId="0" applyFont="1" applyBorder="1" applyAlignment="1">
      <alignment horizontal="center" vertical="center" wrapText="1"/>
    </xf>
    <xf numFmtId="0" fontId="21" fillId="0" borderId="30" xfId="0" applyFont="1" applyBorder="1" applyAlignment="1">
      <alignment horizontal="center" vertical="center" wrapText="1"/>
    </xf>
    <xf numFmtId="0" fontId="21" fillId="0" borderId="26" xfId="0" applyFont="1" applyBorder="1" applyAlignment="1">
      <alignment horizontal="center" vertical="center" wrapText="1"/>
    </xf>
    <xf numFmtId="0" fontId="21" fillId="0" borderId="27"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24" xfId="0" applyFont="1" applyBorder="1" applyAlignment="1">
      <alignment horizontal="center" vertical="center"/>
    </xf>
    <xf numFmtId="0" fontId="21" fillId="0" borderId="25" xfId="0" applyFont="1" applyBorder="1" applyAlignment="1">
      <alignment horizontal="center" vertical="center"/>
    </xf>
    <xf numFmtId="0" fontId="21" fillId="0" borderId="28"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0" xfId="0" applyFont="1" applyAlignment="1">
      <alignment horizontal="left" vertical="top" wrapText="1"/>
    </xf>
    <xf numFmtId="0" fontId="21" fillId="0" borderId="0" xfId="0" applyFont="1" applyBorder="1" applyAlignment="1">
      <alignment horizontal="left" vertical="top" wrapText="1"/>
    </xf>
    <xf numFmtId="0" fontId="21" fillId="27" borderId="22" xfId="0" applyFont="1" applyFill="1" applyBorder="1" applyAlignment="1">
      <alignment horizontal="center" vertical="top" wrapText="1"/>
    </xf>
    <xf numFmtId="0" fontId="21" fillId="27" borderId="23" xfId="0" applyFont="1" applyFill="1" applyBorder="1" applyAlignment="1">
      <alignment horizontal="center" vertical="top" wrapText="1"/>
    </xf>
    <xf numFmtId="0" fontId="21" fillId="27" borderId="32" xfId="0" applyFont="1" applyFill="1" applyBorder="1" applyAlignment="1">
      <alignment horizontal="center" vertical="top" wrapText="1"/>
    </xf>
    <xf numFmtId="0" fontId="27" fillId="0" borderId="28" xfId="64" applyFont="1" applyBorder="1" applyAlignment="1">
      <alignment horizontal="center" vertical="top" wrapText="1"/>
    </xf>
    <xf numFmtId="0" fontId="27" fillId="0" borderId="10" xfId="64" applyFont="1" applyBorder="1" applyAlignment="1">
      <alignment horizontal="center" vertical="top" wrapText="1"/>
    </xf>
    <xf numFmtId="0" fontId="26" fillId="31" borderId="10" xfId="64" applyFont="1" applyFill="1" applyBorder="1" applyAlignment="1">
      <alignment horizontal="center" vertical="center" wrapText="1"/>
    </xf>
    <xf numFmtId="0" fontId="26" fillId="31" borderId="11" xfId="64" applyFont="1" applyFill="1" applyBorder="1" applyAlignment="1">
      <alignment horizontal="center" vertical="center" wrapText="1"/>
    </xf>
    <xf numFmtId="0" fontId="27" fillId="32" borderId="22" xfId="64" applyFont="1" applyFill="1" applyBorder="1" applyAlignment="1">
      <alignment horizontal="center" vertical="top" wrapText="1"/>
    </xf>
    <xf numFmtId="0" fontId="27" fillId="32" borderId="23" xfId="64" applyFont="1" applyFill="1" applyBorder="1" applyAlignment="1">
      <alignment horizontal="center" vertical="top" wrapText="1"/>
    </xf>
    <xf numFmtId="0" fontId="27" fillId="32" borderId="32" xfId="64" applyFont="1" applyFill="1" applyBorder="1" applyAlignment="1">
      <alignment horizontal="center" vertical="top" wrapText="1"/>
    </xf>
    <xf numFmtId="0" fontId="27" fillId="0" borderId="0" xfId="64" applyFont="1" applyAlignment="1">
      <alignment horizontal="left" vertical="top" wrapText="1"/>
    </xf>
    <xf numFmtId="0" fontId="27" fillId="0" borderId="0" xfId="64" applyFont="1" applyBorder="1" applyAlignment="1">
      <alignment horizontal="left" vertical="top" wrapText="1"/>
    </xf>
    <xf numFmtId="0" fontId="27" fillId="0" borderId="36" xfId="64" applyFont="1" applyBorder="1" applyAlignment="1">
      <alignment horizontal="center" vertical="top" wrapText="1"/>
    </xf>
    <xf numFmtId="0" fontId="27" fillId="0" borderId="37" xfId="64" applyFont="1" applyBorder="1" applyAlignment="1">
      <alignment horizontal="center" vertical="top" wrapText="1"/>
    </xf>
    <xf numFmtId="0" fontId="26" fillId="31" borderId="35" xfId="64" applyFont="1" applyFill="1" applyBorder="1" applyAlignment="1">
      <alignment horizontal="center" vertical="center" wrapText="1"/>
    </xf>
    <xf numFmtId="0" fontId="26" fillId="31" borderId="38" xfId="64" applyFont="1" applyFill="1" applyBorder="1" applyAlignment="1">
      <alignment horizontal="center" vertical="center" wrapText="1"/>
    </xf>
    <xf numFmtId="0" fontId="26" fillId="31" borderId="39" xfId="64" applyFont="1" applyFill="1" applyBorder="1" applyAlignment="1">
      <alignment horizontal="center" vertical="center" wrapText="1"/>
    </xf>
    <xf numFmtId="0" fontId="27" fillId="24" borderId="31" xfId="64" applyFont="1" applyFill="1" applyBorder="1" applyAlignment="1">
      <alignment horizontal="center" vertical="top" wrapText="1"/>
    </xf>
    <xf numFmtId="0" fontId="27" fillId="24" borderId="12" xfId="64" applyFont="1" applyFill="1" applyBorder="1" applyAlignment="1">
      <alignment horizontal="center" vertical="top" wrapText="1"/>
    </xf>
    <xf numFmtId="0" fontId="27" fillId="24" borderId="13" xfId="64" applyFont="1" applyFill="1" applyBorder="1" applyAlignment="1">
      <alignment horizontal="center" vertical="top" wrapText="1"/>
    </xf>
    <xf numFmtId="0" fontId="27" fillId="24" borderId="14" xfId="64" applyFont="1" applyFill="1" applyBorder="1" applyAlignment="1">
      <alignment horizontal="center" vertical="top" wrapText="1"/>
    </xf>
    <xf numFmtId="0" fontId="27" fillId="0" borderId="28" xfId="64" applyFont="1" applyBorder="1" applyAlignment="1">
      <alignment horizontal="center" vertical="center" wrapText="1"/>
    </xf>
    <xf numFmtId="0" fontId="27" fillId="0" borderId="10" xfId="64" applyFont="1" applyBorder="1" applyAlignment="1">
      <alignment horizontal="center" vertical="center" wrapText="1"/>
    </xf>
    <xf numFmtId="0" fontId="27" fillId="0" borderId="24" xfId="64" applyFont="1" applyBorder="1" applyAlignment="1">
      <alignment horizontal="center" vertical="center"/>
    </xf>
    <xf numFmtId="0" fontId="27" fillId="0" borderId="25" xfId="64" applyFont="1" applyBorder="1" applyAlignment="1">
      <alignment horizontal="center" vertical="center"/>
    </xf>
    <xf numFmtId="0" fontId="27" fillId="0" borderId="26" xfId="64" applyFont="1" applyBorder="1" applyAlignment="1">
      <alignment horizontal="center" vertical="center" wrapText="1"/>
    </xf>
    <xf numFmtId="0" fontId="27" fillId="0" borderId="27" xfId="64" applyFont="1" applyBorder="1" applyAlignment="1">
      <alignment horizontal="center" vertical="center" wrapText="1"/>
    </xf>
    <xf numFmtId="0" fontId="27" fillId="0" borderId="19" xfId="64" applyFont="1" applyBorder="1" applyAlignment="1">
      <alignment horizontal="center" vertical="center" wrapText="1"/>
    </xf>
    <xf numFmtId="0" fontId="27" fillId="0" borderId="18" xfId="64" applyFont="1" applyBorder="1" applyAlignment="1">
      <alignment horizontal="center" vertical="center" wrapText="1"/>
    </xf>
    <xf numFmtId="0" fontId="27" fillId="0" borderId="29" xfId="64" applyFont="1" applyBorder="1" applyAlignment="1">
      <alignment horizontal="center" vertical="center" wrapText="1"/>
    </xf>
    <xf numFmtId="0" fontId="27" fillId="0" borderId="30" xfId="64" applyFont="1" applyBorder="1" applyAlignment="1">
      <alignment horizontal="center" vertical="center" wrapText="1"/>
    </xf>
    <xf numFmtId="0" fontId="35" fillId="34" borderId="17" xfId="98" applyFont="1" applyFill="1" applyBorder="1" applyAlignment="1">
      <alignment horizontal="center" vertical="center" wrapText="1"/>
    </xf>
    <xf numFmtId="0" fontId="35" fillId="34" borderId="12" xfId="98" applyFont="1" applyFill="1" applyBorder="1" applyAlignment="1">
      <alignment horizontal="center" vertical="center" wrapText="1"/>
    </xf>
    <xf numFmtId="0" fontId="36" fillId="33" borderId="16" xfId="98" applyFont="1" applyFill="1" applyBorder="1" applyAlignment="1">
      <alignment horizontal="center" vertical="center" wrapText="1"/>
    </xf>
    <xf numFmtId="0" fontId="36" fillId="33" borderId="15" xfId="98" applyFont="1" applyFill="1" applyBorder="1" applyAlignment="1">
      <alignment horizontal="center" vertical="center" wrapText="1"/>
    </xf>
    <xf numFmtId="0" fontId="36" fillId="33" borderId="15" xfId="98" applyFont="1" applyFill="1" applyBorder="1" applyAlignment="1">
      <alignment horizontal="center" vertical="center"/>
    </xf>
    <xf numFmtId="0" fontId="35" fillId="34" borderId="49" xfId="98" applyFont="1" applyFill="1" applyBorder="1" applyAlignment="1">
      <alignment horizontal="center" vertical="center" wrapText="1"/>
    </xf>
    <xf numFmtId="0" fontId="35" fillId="34" borderId="48" xfId="98" applyFont="1" applyFill="1" applyBorder="1" applyAlignment="1">
      <alignment horizontal="center" vertical="center" wrapText="1"/>
    </xf>
    <xf numFmtId="0" fontId="26" fillId="0" borderId="10" xfId="98" applyFont="1" applyFill="1" applyBorder="1" applyAlignment="1">
      <alignment horizontal="center" vertical="center" wrapText="1"/>
    </xf>
    <xf numFmtId="0" fontId="35" fillId="34" borderId="41" xfId="98" applyFont="1" applyFill="1" applyBorder="1" applyAlignment="1">
      <alignment horizontal="center" vertical="center" wrapText="1"/>
    </xf>
    <xf numFmtId="0" fontId="35" fillId="34" borderId="44" xfId="98" applyFont="1" applyFill="1" applyBorder="1" applyAlignment="1">
      <alignment horizontal="center" vertical="center" wrapText="1"/>
    </xf>
    <xf numFmtId="0" fontId="36" fillId="33" borderId="43" xfId="98" applyFont="1" applyFill="1" applyBorder="1" applyAlignment="1">
      <alignment horizontal="center" vertical="center" wrapText="1"/>
    </xf>
    <xf numFmtId="0" fontId="36" fillId="33" borderId="13" xfId="98" applyFont="1" applyFill="1" applyBorder="1" applyAlignment="1">
      <alignment horizontal="center" vertical="center" wrapText="1"/>
    </xf>
    <xf numFmtId="0" fontId="26" fillId="0" borderId="15" xfId="98" applyFont="1" applyFill="1" applyBorder="1" applyAlignment="1">
      <alignment horizontal="center" vertical="center" wrapText="1"/>
    </xf>
    <xf numFmtId="10" fontId="36" fillId="33" borderId="15" xfId="98" applyNumberFormat="1" applyFont="1" applyFill="1" applyBorder="1" applyAlignment="1">
      <alignment horizontal="center" vertical="center" wrapText="1"/>
    </xf>
    <xf numFmtId="0" fontId="40" fillId="0" borderId="35" xfId="98" applyFont="1" applyFill="1" applyBorder="1" applyAlignment="1">
      <alignment horizontal="center" vertical="center" wrapText="1"/>
    </xf>
    <xf numFmtId="0" fontId="40" fillId="0" borderId="37" xfId="98" applyFont="1" applyFill="1" applyBorder="1" applyAlignment="1">
      <alignment horizontal="center" vertical="center" wrapText="1"/>
    </xf>
    <xf numFmtId="0" fontId="37" fillId="33" borderId="47" xfId="98" applyFont="1" applyFill="1" applyBorder="1" applyAlignment="1">
      <alignment horizontal="left" vertical="center" wrapText="1"/>
    </xf>
    <xf numFmtId="0" fontId="37" fillId="33" borderId="46" xfId="98" applyFont="1" applyFill="1" applyBorder="1" applyAlignment="1">
      <alignment horizontal="left" vertical="center" wrapText="1"/>
    </xf>
    <xf numFmtId="0" fontId="37" fillId="33" borderId="19" xfId="98" applyFont="1" applyFill="1" applyBorder="1" applyAlignment="1">
      <alignment horizontal="left" vertical="center" wrapText="1"/>
    </xf>
    <xf numFmtId="0" fontId="37" fillId="33" borderId="45" xfId="98" applyFont="1" applyFill="1" applyBorder="1" applyAlignment="1">
      <alignment horizontal="left" vertical="center" wrapText="1"/>
    </xf>
    <xf numFmtId="0" fontId="36" fillId="33" borderId="14" xfId="98" applyFont="1" applyFill="1" applyBorder="1" applyAlignment="1">
      <alignment horizontal="center" vertical="center" wrapText="1"/>
    </xf>
    <xf numFmtId="0" fontId="36" fillId="33" borderId="49" xfId="98" applyFont="1" applyFill="1" applyBorder="1" applyAlignment="1">
      <alignment horizontal="center" vertical="center" wrapText="1"/>
    </xf>
    <xf numFmtId="0" fontId="36" fillId="33" borderId="48" xfId="98" applyFont="1" applyFill="1" applyBorder="1" applyAlignment="1">
      <alignment horizontal="center" vertical="center" wrapText="1"/>
    </xf>
    <xf numFmtId="0" fontId="36" fillId="33" borderId="42" xfId="98" applyFont="1" applyFill="1" applyBorder="1" applyAlignment="1">
      <alignment horizontal="center" vertical="center" wrapText="1"/>
    </xf>
    <xf numFmtId="0" fontId="36" fillId="33" borderId="51" xfId="98" applyFont="1" applyFill="1" applyBorder="1" applyAlignment="1">
      <alignment horizontal="center" vertical="center" wrapText="1"/>
    </xf>
    <xf numFmtId="0" fontId="40" fillId="0" borderId="41" xfId="98" applyFont="1" applyFill="1" applyBorder="1" applyAlignment="1">
      <alignment horizontal="center" vertical="center" wrapText="1"/>
    </xf>
    <xf numFmtId="0" fontId="40" fillId="0" borderId="44" xfId="98" applyFont="1" applyFill="1" applyBorder="1" applyAlignment="1">
      <alignment horizontal="center" vertical="center" wrapText="1"/>
    </xf>
    <xf numFmtId="0" fontId="36" fillId="33" borderId="41" xfId="98" applyFont="1" applyFill="1" applyBorder="1" applyAlignment="1">
      <alignment horizontal="center" vertical="center"/>
    </xf>
    <xf numFmtId="0" fontId="36" fillId="33" borderId="54" xfId="98" applyFont="1" applyFill="1" applyBorder="1" applyAlignment="1">
      <alignment horizontal="center" vertical="center"/>
    </xf>
    <xf numFmtId="0" fontId="36" fillId="33" borderId="44" xfId="98" applyFont="1" applyFill="1" applyBorder="1" applyAlignment="1">
      <alignment horizontal="center" vertical="center"/>
    </xf>
    <xf numFmtId="0" fontId="26" fillId="0" borderId="41" xfId="98" applyFont="1" applyFill="1" applyBorder="1" applyAlignment="1">
      <alignment horizontal="center" vertical="center" wrapText="1"/>
    </xf>
    <xf numFmtId="0" fontId="26" fillId="0" borderId="44" xfId="98" applyFont="1" applyFill="1" applyBorder="1" applyAlignment="1">
      <alignment horizontal="center" vertical="center" wrapText="1"/>
    </xf>
    <xf numFmtId="0" fontId="26" fillId="0" borderId="52" xfId="98" applyFont="1" applyFill="1" applyBorder="1" applyAlignment="1">
      <alignment horizontal="center" vertical="center" wrapText="1"/>
    </xf>
    <xf numFmtId="0" fontId="26" fillId="0" borderId="53" xfId="98" applyFont="1" applyFill="1" applyBorder="1" applyAlignment="1">
      <alignment horizontal="center" vertical="center" wrapText="1"/>
    </xf>
    <xf numFmtId="0" fontId="26" fillId="26" borderId="41" xfId="98" quotePrefix="1" applyFont="1" applyFill="1" applyBorder="1" applyAlignment="1">
      <alignment horizontal="center" vertical="center" wrapText="1"/>
    </xf>
    <xf numFmtId="0" fontId="26" fillId="26" borderId="44" xfId="98" applyFont="1" applyFill="1" applyBorder="1" applyAlignment="1">
      <alignment horizontal="center" vertical="center" wrapText="1"/>
    </xf>
    <xf numFmtId="0" fontId="26" fillId="26" borderId="35" xfId="98" quotePrefix="1" applyFont="1" applyFill="1" applyBorder="1" applyAlignment="1">
      <alignment horizontal="center" vertical="center" wrapText="1"/>
    </xf>
    <xf numFmtId="0" fontId="26" fillId="26" borderId="37" xfId="98" applyFont="1" applyFill="1" applyBorder="1" applyAlignment="1">
      <alignment horizontal="center" vertical="center" wrapText="1"/>
    </xf>
    <xf numFmtId="0" fontId="26" fillId="26" borderId="41" xfId="98" applyFont="1" applyFill="1" applyBorder="1" applyAlignment="1">
      <alignment horizontal="center" vertical="center" wrapText="1"/>
    </xf>
    <xf numFmtId="0" fontId="39" fillId="0" borderId="50" xfId="98" applyFont="1" applyFill="1" applyBorder="1" applyAlignment="1">
      <alignment horizontal="left" vertical="center" wrapText="1"/>
    </xf>
  </cellXfs>
  <cellStyles count="152">
    <cellStyle name="20% - Ênfase1" xfId="1" builtinId="30" customBuiltin="1"/>
    <cellStyle name="20% - Ênfase1 2" xfId="2"/>
    <cellStyle name="20% - Ênfase1 3" xfId="101"/>
    <cellStyle name="20% - Ênfase2" xfId="3" builtinId="34" customBuiltin="1"/>
    <cellStyle name="20% - Ênfase2 2" xfId="4"/>
    <cellStyle name="20% - Ênfase2 3" xfId="102"/>
    <cellStyle name="20% - Ênfase3" xfId="5" builtinId="38" customBuiltin="1"/>
    <cellStyle name="20% - Ênfase3 2" xfId="6"/>
    <cellStyle name="20% - Ênfase3 3" xfId="103"/>
    <cellStyle name="20% - Ênfase4" xfId="7" builtinId="42" customBuiltin="1"/>
    <cellStyle name="20% - Ênfase4 2" xfId="8"/>
    <cellStyle name="20% - Ênfase4 3" xfId="104"/>
    <cellStyle name="20% - Ênfase5" xfId="9" builtinId="46" customBuiltin="1"/>
    <cellStyle name="20% - Ênfase5 2" xfId="10"/>
    <cellStyle name="20% - Ênfase5 3" xfId="105"/>
    <cellStyle name="20% - Ênfase6" xfId="11" builtinId="50" customBuiltin="1"/>
    <cellStyle name="20% - Ênfase6 2" xfId="12"/>
    <cellStyle name="20% - Ênfase6 3" xfId="106"/>
    <cellStyle name="40% - Ênfase1" xfId="13" builtinId="31" customBuiltin="1"/>
    <cellStyle name="40% - Ênfase1 2" xfId="14"/>
    <cellStyle name="40% - Ênfase1 3" xfId="107"/>
    <cellStyle name="40% - Ênfase2" xfId="15" builtinId="35" customBuiltin="1"/>
    <cellStyle name="40% - Ênfase2 2" xfId="16"/>
    <cellStyle name="40% - Ênfase2 3" xfId="108"/>
    <cellStyle name="40% - Ênfase3" xfId="17" builtinId="39" customBuiltin="1"/>
    <cellStyle name="40% - Ênfase3 2" xfId="18"/>
    <cellStyle name="40% - Ênfase3 3" xfId="109"/>
    <cellStyle name="40% - Ênfase4" xfId="19" builtinId="43" customBuiltin="1"/>
    <cellStyle name="40% - Ênfase4 2" xfId="20"/>
    <cellStyle name="40% - Ênfase4 3" xfId="110"/>
    <cellStyle name="40% - Ênfase5" xfId="21" builtinId="47" customBuiltin="1"/>
    <cellStyle name="40% - Ênfase5 2" xfId="22"/>
    <cellStyle name="40% - Ênfase5 3" xfId="111"/>
    <cellStyle name="40% - Ênfase6" xfId="23" builtinId="51" customBuiltin="1"/>
    <cellStyle name="40% - Ênfase6 2" xfId="24"/>
    <cellStyle name="40% - Ênfase6 3" xfId="112"/>
    <cellStyle name="60% - Ênfase1" xfId="25" builtinId="32" customBuiltin="1"/>
    <cellStyle name="60% - Ênfase1 2" xfId="26"/>
    <cellStyle name="60% - Ênfase1 3" xfId="113"/>
    <cellStyle name="60% - Ênfase2" xfId="27" builtinId="36" customBuiltin="1"/>
    <cellStyle name="60% - Ênfase2 2" xfId="28"/>
    <cellStyle name="60% - Ênfase2 3" xfId="114"/>
    <cellStyle name="60% - Ênfase3" xfId="29" builtinId="40" customBuiltin="1"/>
    <cellStyle name="60% - Ênfase3 2" xfId="30"/>
    <cellStyle name="60% - Ênfase3 3" xfId="115"/>
    <cellStyle name="60% - Ênfase4" xfId="31" builtinId="44" customBuiltin="1"/>
    <cellStyle name="60% - Ênfase4 2" xfId="32"/>
    <cellStyle name="60% - Ênfase4 3" xfId="116"/>
    <cellStyle name="60% - Ênfase5" xfId="33" builtinId="48" customBuiltin="1"/>
    <cellStyle name="60% - Ênfase5 2" xfId="34"/>
    <cellStyle name="60% - Ênfase5 3" xfId="117"/>
    <cellStyle name="60% - Ênfase6" xfId="35" builtinId="52" customBuiltin="1"/>
    <cellStyle name="60% - Ênfase6 2" xfId="36"/>
    <cellStyle name="60% - Ênfase6 3" xfId="118"/>
    <cellStyle name="Bom" xfId="37" builtinId="26" customBuiltin="1"/>
    <cellStyle name="Bom 2" xfId="38"/>
    <cellStyle name="Bom 3" xfId="119"/>
    <cellStyle name="Cálculo" xfId="39" builtinId="22" customBuiltin="1"/>
    <cellStyle name="Cálculo 2" xfId="40"/>
    <cellStyle name="Cálculo 3" xfId="120"/>
    <cellStyle name="Célula de Verificação" xfId="41" builtinId="23" customBuiltin="1"/>
    <cellStyle name="Célula de Verificação 2" xfId="42"/>
    <cellStyle name="Célula de Verificação 3" xfId="121"/>
    <cellStyle name="Célula Vinculada" xfId="43" builtinId="24" customBuiltin="1"/>
    <cellStyle name="Célula Vinculada 2" xfId="44"/>
    <cellStyle name="Célula Vinculada 3" xfId="122"/>
    <cellStyle name="Ênfase1" xfId="45" builtinId="29" customBuiltin="1"/>
    <cellStyle name="Ênfase1 2" xfId="46"/>
    <cellStyle name="Ênfase1 3" xfId="123"/>
    <cellStyle name="Ênfase2" xfId="47" builtinId="33" customBuiltin="1"/>
    <cellStyle name="Ênfase2 2" xfId="48"/>
    <cellStyle name="Ênfase2 3" xfId="124"/>
    <cellStyle name="Ênfase3" xfId="49" builtinId="37" customBuiltin="1"/>
    <cellStyle name="Ênfase3 2" xfId="50"/>
    <cellStyle name="Ênfase3 3" xfId="125"/>
    <cellStyle name="Ênfase4" xfId="51" builtinId="41" customBuiltin="1"/>
    <cellStyle name="Ênfase4 2" xfId="52"/>
    <cellStyle name="Ênfase4 3" xfId="126"/>
    <cellStyle name="Ênfase5" xfId="53" builtinId="45" customBuiltin="1"/>
    <cellStyle name="Ênfase5 2" xfId="54"/>
    <cellStyle name="Ênfase5 3" xfId="127"/>
    <cellStyle name="Ênfase6" xfId="55" builtinId="49" customBuiltin="1"/>
    <cellStyle name="Ênfase6 2" xfId="56"/>
    <cellStyle name="Ênfase6 3" xfId="128"/>
    <cellStyle name="Entrada" xfId="57" builtinId="20" customBuiltin="1"/>
    <cellStyle name="Entrada 2" xfId="58"/>
    <cellStyle name="Entrada 3" xfId="129"/>
    <cellStyle name="Incorreto" xfId="59" builtinId="27" customBuiltin="1"/>
    <cellStyle name="Incorreto 2" xfId="60"/>
    <cellStyle name="Incorreto 3" xfId="130"/>
    <cellStyle name="Moeda 2" xfId="61"/>
    <cellStyle name="Neutra" xfId="62" builtinId="28" customBuiltin="1"/>
    <cellStyle name="Neutra 2" xfId="63"/>
    <cellStyle name="Neutra 3" xfId="131"/>
    <cellStyle name="Normal" xfId="0" builtinId="0"/>
    <cellStyle name="Normal 10" xfId="132"/>
    <cellStyle name="Normal 2" xfId="64"/>
    <cellStyle name="Normal 2 2" xfId="98"/>
    <cellStyle name="Normal 2 3" xfId="133"/>
    <cellStyle name="Normal 3" xfId="65"/>
    <cellStyle name="Normal 3 2" xfId="97"/>
    <cellStyle name="Normal 4" xfId="134"/>
    <cellStyle name="Normal 5" xfId="135"/>
    <cellStyle name="Normal 6" xfId="136"/>
    <cellStyle name="Normal 7" xfId="137"/>
    <cellStyle name="Normal 8" xfId="138"/>
    <cellStyle name="Normal 9" xfId="96"/>
    <cellStyle name="Nota" xfId="66" builtinId="10" customBuiltin="1"/>
    <cellStyle name="Nota 2" xfId="67"/>
    <cellStyle name="Nota 2 2" xfId="68"/>
    <cellStyle name="Nota 3" xfId="69"/>
    <cellStyle name="Nota 4" xfId="139"/>
    <cellStyle name="Porcentagem" xfId="95" builtinId="5"/>
    <cellStyle name="Porcentagem 11" xfId="70"/>
    <cellStyle name="Porcentagem 2" xfId="71"/>
    <cellStyle name="Porcentagem 2 2" xfId="140"/>
    <cellStyle name="Porcentagem 3" xfId="99"/>
    <cellStyle name="Porcentagem 4" xfId="151"/>
    <cellStyle name="Porcentagem_Cópia de PROFISCO SE BR-L1254 - AM ANEXO II - PAI" xfId="72"/>
    <cellStyle name="Saída" xfId="73" builtinId="21" customBuiltin="1"/>
    <cellStyle name="Saída 2" xfId="74"/>
    <cellStyle name="Saída 3" xfId="141"/>
    <cellStyle name="Separador de milhares" xfId="75" builtinId="3"/>
    <cellStyle name="Separador de milhares 11 2" xfId="76"/>
    <cellStyle name="Separador de milhares 2" xfId="100"/>
    <cellStyle name="Separador de milhares 3" xfId="150"/>
    <cellStyle name="Separador de milhares_Cópia de PROFISCO SE BR-L1254 - AM ANEXO II - PAI" xfId="77"/>
    <cellStyle name="Texto de Aviso" xfId="78" builtinId="11" customBuiltin="1"/>
    <cellStyle name="Texto de Aviso 2" xfId="79"/>
    <cellStyle name="Texto de Aviso 3" xfId="142"/>
    <cellStyle name="Texto Explicativo" xfId="80" builtinId="53" customBuiltin="1"/>
    <cellStyle name="Texto Explicativo 2" xfId="81"/>
    <cellStyle name="Texto Explicativo 3" xfId="143"/>
    <cellStyle name="Título" xfId="82" builtinId="15" customBuiltin="1"/>
    <cellStyle name="Título 1" xfId="83" builtinId="16" customBuiltin="1"/>
    <cellStyle name="Título 1 2" xfId="84"/>
    <cellStyle name="Título 1 3" xfId="144"/>
    <cellStyle name="Título 2" xfId="85" builtinId="17" customBuiltin="1"/>
    <cellStyle name="Título 2 2" xfId="86"/>
    <cellStyle name="Título 2 3" xfId="145"/>
    <cellStyle name="Título 3" xfId="87" builtinId="18" customBuiltin="1"/>
    <cellStyle name="Título 3 2" xfId="88"/>
    <cellStyle name="Título 3 3" xfId="146"/>
    <cellStyle name="Título 4" xfId="89" builtinId="19" customBuiltin="1"/>
    <cellStyle name="Título 4 2" xfId="90"/>
    <cellStyle name="Título 4 3" xfId="147"/>
    <cellStyle name="Título 5" xfId="91"/>
    <cellStyle name="Título 6" xfId="148"/>
    <cellStyle name="Total" xfId="92" builtinId="25" customBuiltin="1"/>
    <cellStyle name="Total 2" xfId="93"/>
    <cellStyle name="Total 3" xfId="149"/>
    <cellStyle name="Vírgula 2" xfId="94"/>
  </cellStyles>
  <dxfs count="0"/>
  <tableStyles count="0" defaultTableStyle="TableStyleMedium9" defaultPivotStyle="PivotStyleLight16"/>
  <colors>
    <mruColors>
      <color rgb="FF3399FF"/>
    </mruColors>
  </colors>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3.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7.jpeg"/><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190500</xdr:rowOff>
    </xdr:from>
    <xdr:to>
      <xdr:col>1</xdr:col>
      <xdr:colOff>1263292</xdr:colOff>
      <xdr:row>0</xdr:row>
      <xdr:rowOff>781050</xdr:rowOff>
    </xdr:to>
    <xdr:pic>
      <xdr:nvPicPr>
        <xdr:cNvPr id="2" name="Imagem 1"/>
        <xdr:cNvPicPr/>
      </xdr:nvPicPr>
      <xdr:blipFill>
        <a:blip xmlns:r="http://schemas.openxmlformats.org/officeDocument/2006/relationships" r:embed="rId1"/>
        <a:srcRect/>
        <a:stretch>
          <a:fillRect/>
        </a:stretch>
      </xdr:blipFill>
      <xdr:spPr bwMode="auto">
        <a:xfrm>
          <a:off x="38100" y="190500"/>
          <a:ext cx="1555392" cy="590550"/>
        </a:xfrm>
        <a:prstGeom prst="rect">
          <a:avLst/>
        </a:prstGeom>
        <a:noFill/>
        <a:ln w="9525">
          <a:noFill/>
          <a:miter lim="800000"/>
          <a:headEnd/>
          <a:tailEnd/>
        </a:ln>
      </xdr:spPr>
    </xdr:pic>
    <xdr:clientData/>
  </xdr:twoCellAnchor>
  <xdr:twoCellAnchor editAs="oneCell">
    <xdr:from>
      <xdr:col>4</xdr:col>
      <xdr:colOff>622300</xdr:colOff>
      <xdr:row>0</xdr:row>
      <xdr:rowOff>63500</xdr:rowOff>
    </xdr:from>
    <xdr:to>
      <xdr:col>6</xdr:col>
      <xdr:colOff>250825</xdr:colOff>
      <xdr:row>0</xdr:row>
      <xdr:rowOff>909092</xdr:rowOff>
    </xdr:to>
    <xdr:pic>
      <xdr:nvPicPr>
        <xdr:cNvPr id="3" name="Imagem 2"/>
        <xdr:cNvPicPr/>
      </xdr:nvPicPr>
      <xdr:blipFill>
        <a:blip xmlns:r="http://schemas.openxmlformats.org/officeDocument/2006/relationships" r:embed="rId2" cstate="print"/>
        <a:srcRect/>
        <a:stretch>
          <a:fillRect/>
        </a:stretch>
      </xdr:blipFill>
      <xdr:spPr bwMode="auto">
        <a:xfrm>
          <a:off x="5524500" y="63500"/>
          <a:ext cx="1152525" cy="845592"/>
        </a:xfrm>
        <a:prstGeom prst="rect">
          <a:avLst/>
        </a:prstGeom>
        <a:noFill/>
        <a:ln w="9525">
          <a:noFill/>
          <a:miter lim="800000"/>
          <a:headEnd/>
          <a:tailEnd/>
        </a:ln>
      </xdr:spPr>
    </xdr:pic>
    <xdr:clientData/>
  </xdr:twoCellAnchor>
  <xdr:twoCellAnchor editAs="oneCell">
    <xdr:from>
      <xdr:col>12</xdr:col>
      <xdr:colOff>282575</xdr:colOff>
      <xdr:row>0</xdr:row>
      <xdr:rowOff>0</xdr:rowOff>
    </xdr:from>
    <xdr:to>
      <xdr:col>12</xdr:col>
      <xdr:colOff>892175</xdr:colOff>
      <xdr:row>0</xdr:row>
      <xdr:rowOff>885825</xdr:rowOff>
    </xdr:to>
    <xdr:pic>
      <xdr:nvPicPr>
        <xdr:cNvPr id="4" name="Imagem 3" descr="brasão_estado"/>
        <xdr:cNvPicPr/>
      </xdr:nvPicPr>
      <xdr:blipFill>
        <a:blip xmlns:r="http://schemas.openxmlformats.org/officeDocument/2006/relationships" r:embed="rId3"/>
        <a:srcRect/>
        <a:stretch>
          <a:fillRect/>
        </a:stretch>
      </xdr:blipFill>
      <xdr:spPr bwMode="auto">
        <a:xfrm>
          <a:off x="10315575" y="0"/>
          <a:ext cx="609600" cy="8858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38100</xdr:colOff>
      <xdr:row>0</xdr:row>
      <xdr:rowOff>190500</xdr:rowOff>
    </xdr:from>
    <xdr:to>
      <xdr:col>1</xdr:col>
      <xdr:colOff>1263292</xdr:colOff>
      <xdr:row>0</xdr:row>
      <xdr:rowOff>781050</xdr:rowOff>
    </xdr:to>
    <xdr:pic>
      <xdr:nvPicPr>
        <xdr:cNvPr id="2" name="Imagem 1"/>
        <xdr:cNvPicPr/>
      </xdr:nvPicPr>
      <xdr:blipFill>
        <a:blip xmlns:r="http://schemas.openxmlformats.org/officeDocument/2006/relationships" r:embed="rId1"/>
        <a:srcRect/>
        <a:stretch>
          <a:fillRect/>
        </a:stretch>
      </xdr:blipFill>
      <xdr:spPr bwMode="auto">
        <a:xfrm>
          <a:off x="38100" y="190500"/>
          <a:ext cx="1549042" cy="590550"/>
        </a:xfrm>
        <a:prstGeom prst="rect">
          <a:avLst/>
        </a:prstGeom>
        <a:noFill/>
        <a:ln w="9525">
          <a:noFill/>
          <a:miter lim="800000"/>
          <a:headEnd/>
          <a:tailEnd/>
        </a:ln>
      </xdr:spPr>
    </xdr:pic>
    <xdr:clientData/>
  </xdr:twoCellAnchor>
  <xdr:twoCellAnchor editAs="oneCell">
    <xdr:from>
      <xdr:col>4</xdr:col>
      <xdr:colOff>622300</xdr:colOff>
      <xdr:row>0</xdr:row>
      <xdr:rowOff>63500</xdr:rowOff>
    </xdr:from>
    <xdr:to>
      <xdr:col>6</xdr:col>
      <xdr:colOff>250825</xdr:colOff>
      <xdr:row>0</xdr:row>
      <xdr:rowOff>909092</xdr:rowOff>
    </xdr:to>
    <xdr:pic>
      <xdr:nvPicPr>
        <xdr:cNvPr id="3" name="Imagem 2"/>
        <xdr:cNvPicPr/>
      </xdr:nvPicPr>
      <xdr:blipFill>
        <a:blip xmlns:r="http://schemas.openxmlformats.org/officeDocument/2006/relationships" r:embed="rId2" cstate="print"/>
        <a:srcRect/>
        <a:stretch>
          <a:fillRect/>
        </a:stretch>
      </xdr:blipFill>
      <xdr:spPr bwMode="auto">
        <a:xfrm>
          <a:off x="5518150" y="63500"/>
          <a:ext cx="1152525" cy="845592"/>
        </a:xfrm>
        <a:prstGeom prst="rect">
          <a:avLst/>
        </a:prstGeom>
        <a:noFill/>
        <a:ln w="9525">
          <a:noFill/>
          <a:miter lim="800000"/>
          <a:headEnd/>
          <a:tailEnd/>
        </a:ln>
      </xdr:spPr>
    </xdr:pic>
    <xdr:clientData/>
  </xdr:twoCellAnchor>
  <xdr:twoCellAnchor editAs="oneCell">
    <xdr:from>
      <xdr:col>12</xdr:col>
      <xdr:colOff>387350</xdr:colOff>
      <xdr:row>0</xdr:row>
      <xdr:rowOff>0</xdr:rowOff>
    </xdr:from>
    <xdr:to>
      <xdr:col>12</xdr:col>
      <xdr:colOff>996950</xdr:colOff>
      <xdr:row>0</xdr:row>
      <xdr:rowOff>885825</xdr:rowOff>
    </xdr:to>
    <xdr:pic>
      <xdr:nvPicPr>
        <xdr:cNvPr id="4" name="Imagem 3" descr="brasão_estado"/>
        <xdr:cNvPicPr/>
      </xdr:nvPicPr>
      <xdr:blipFill>
        <a:blip xmlns:r="http://schemas.openxmlformats.org/officeDocument/2006/relationships" r:embed="rId3"/>
        <a:srcRect/>
        <a:stretch>
          <a:fillRect/>
        </a:stretch>
      </xdr:blipFill>
      <xdr:spPr bwMode="auto">
        <a:xfrm>
          <a:off x="10369550" y="0"/>
          <a:ext cx="609600" cy="88582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38100</xdr:colOff>
      <xdr:row>0</xdr:row>
      <xdr:rowOff>190500</xdr:rowOff>
    </xdr:from>
    <xdr:to>
      <xdr:col>1</xdr:col>
      <xdr:colOff>1263292</xdr:colOff>
      <xdr:row>0</xdr:row>
      <xdr:rowOff>781050</xdr:rowOff>
    </xdr:to>
    <xdr:pic>
      <xdr:nvPicPr>
        <xdr:cNvPr id="2" name="Imagem 1"/>
        <xdr:cNvPicPr/>
      </xdr:nvPicPr>
      <xdr:blipFill>
        <a:blip xmlns:r="http://schemas.openxmlformats.org/officeDocument/2006/relationships" r:embed="rId1"/>
        <a:srcRect/>
        <a:stretch>
          <a:fillRect/>
        </a:stretch>
      </xdr:blipFill>
      <xdr:spPr bwMode="auto">
        <a:xfrm>
          <a:off x="38100" y="190500"/>
          <a:ext cx="1549042" cy="590550"/>
        </a:xfrm>
        <a:prstGeom prst="rect">
          <a:avLst/>
        </a:prstGeom>
        <a:noFill/>
        <a:ln w="9525">
          <a:noFill/>
          <a:miter lim="800000"/>
          <a:headEnd/>
          <a:tailEnd/>
        </a:ln>
      </xdr:spPr>
    </xdr:pic>
    <xdr:clientData/>
  </xdr:twoCellAnchor>
  <xdr:twoCellAnchor editAs="oneCell">
    <xdr:from>
      <xdr:col>4</xdr:col>
      <xdr:colOff>622300</xdr:colOff>
      <xdr:row>0</xdr:row>
      <xdr:rowOff>63500</xdr:rowOff>
    </xdr:from>
    <xdr:to>
      <xdr:col>6</xdr:col>
      <xdr:colOff>250825</xdr:colOff>
      <xdr:row>0</xdr:row>
      <xdr:rowOff>909092</xdr:rowOff>
    </xdr:to>
    <xdr:pic>
      <xdr:nvPicPr>
        <xdr:cNvPr id="3" name="Imagem 2"/>
        <xdr:cNvPicPr/>
      </xdr:nvPicPr>
      <xdr:blipFill>
        <a:blip xmlns:r="http://schemas.openxmlformats.org/officeDocument/2006/relationships" r:embed="rId2" cstate="print"/>
        <a:srcRect/>
        <a:stretch>
          <a:fillRect/>
        </a:stretch>
      </xdr:blipFill>
      <xdr:spPr bwMode="auto">
        <a:xfrm>
          <a:off x="5556250" y="63500"/>
          <a:ext cx="1152525" cy="845592"/>
        </a:xfrm>
        <a:prstGeom prst="rect">
          <a:avLst/>
        </a:prstGeom>
        <a:noFill/>
        <a:ln w="9525">
          <a:noFill/>
          <a:miter lim="800000"/>
          <a:headEnd/>
          <a:tailEnd/>
        </a:ln>
      </xdr:spPr>
    </xdr:pic>
    <xdr:clientData/>
  </xdr:twoCellAnchor>
  <xdr:twoCellAnchor editAs="oneCell">
    <xdr:from>
      <xdr:col>12</xdr:col>
      <xdr:colOff>387350</xdr:colOff>
      <xdr:row>0</xdr:row>
      <xdr:rowOff>0</xdr:rowOff>
    </xdr:from>
    <xdr:to>
      <xdr:col>12</xdr:col>
      <xdr:colOff>996950</xdr:colOff>
      <xdr:row>0</xdr:row>
      <xdr:rowOff>885825</xdr:rowOff>
    </xdr:to>
    <xdr:pic>
      <xdr:nvPicPr>
        <xdr:cNvPr id="4" name="Imagem 3" descr="brasão_estado"/>
        <xdr:cNvPicPr/>
      </xdr:nvPicPr>
      <xdr:blipFill>
        <a:blip xmlns:r="http://schemas.openxmlformats.org/officeDocument/2006/relationships" r:embed="rId3"/>
        <a:srcRect/>
        <a:stretch>
          <a:fillRect/>
        </a:stretch>
      </xdr:blipFill>
      <xdr:spPr bwMode="auto">
        <a:xfrm>
          <a:off x="10350500" y="0"/>
          <a:ext cx="609600" cy="885825"/>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38100</xdr:colOff>
      <xdr:row>0</xdr:row>
      <xdr:rowOff>190500</xdr:rowOff>
    </xdr:from>
    <xdr:to>
      <xdr:col>1</xdr:col>
      <xdr:colOff>1263292</xdr:colOff>
      <xdr:row>0</xdr:row>
      <xdr:rowOff>781050</xdr:rowOff>
    </xdr:to>
    <xdr:pic>
      <xdr:nvPicPr>
        <xdr:cNvPr id="2" name="Imagem 1"/>
        <xdr:cNvPicPr/>
      </xdr:nvPicPr>
      <xdr:blipFill>
        <a:blip xmlns:r="http://schemas.openxmlformats.org/officeDocument/2006/relationships" r:embed="rId1"/>
        <a:srcRect/>
        <a:stretch>
          <a:fillRect/>
        </a:stretch>
      </xdr:blipFill>
      <xdr:spPr bwMode="auto">
        <a:xfrm>
          <a:off x="38100" y="190500"/>
          <a:ext cx="1549042" cy="590550"/>
        </a:xfrm>
        <a:prstGeom prst="rect">
          <a:avLst/>
        </a:prstGeom>
        <a:noFill/>
        <a:ln w="9525">
          <a:noFill/>
          <a:miter lim="800000"/>
          <a:headEnd/>
          <a:tailEnd/>
        </a:ln>
      </xdr:spPr>
    </xdr:pic>
    <xdr:clientData/>
  </xdr:twoCellAnchor>
  <xdr:twoCellAnchor editAs="oneCell">
    <xdr:from>
      <xdr:col>4</xdr:col>
      <xdr:colOff>622300</xdr:colOff>
      <xdr:row>0</xdr:row>
      <xdr:rowOff>63500</xdr:rowOff>
    </xdr:from>
    <xdr:to>
      <xdr:col>6</xdr:col>
      <xdr:colOff>250825</xdr:colOff>
      <xdr:row>0</xdr:row>
      <xdr:rowOff>909092</xdr:rowOff>
    </xdr:to>
    <xdr:pic>
      <xdr:nvPicPr>
        <xdr:cNvPr id="3" name="Imagem 2"/>
        <xdr:cNvPicPr/>
      </xdr:nvPicPr>
      <xdr:blipFill>
        <a:blip xmlns:r="http://schemas.openxmlformats.org/officeDocument/2006/relationships" r:embed="rId2" cstate="print"/>
        <a:srcRect/>
        <a:stretch>
          <a:fillRect/>
        </a:stretch>
      </xdr:blipFill>
      <xdr:spPr bwMode="auto">
        <a:xfrm>
          <a:off x="5375275" y="63500"/>
          <a:ext cx="1152525" cy="845592"/>
        </a:xfrm>
        <a:prstGeom prst="rect">
          <a:avLst/>
        </a:prstGeom>
        <a:noFill/>
        <a:ln w="9525">
          <a:noFill/>
          <a:miter lim="800000"/>
          <a:headEnd/>
          <a:tailEnd/>
        </a:ln>
      </xdr:spPr>
    </xdr:pic>
    <xdr:clientData/>
  </xdr:twoCellAnchor>
  <xdr:twoCellAnchor editAs="oneCell">
    <xdr:from>
      <xdr:col>12</xdr:col>
      <xdr:colOff>387350</xdr:colOff>
      <xdr:row>0</xdr:row>
      <xdr:rowOff>0</xdr:rowOff>
    </xdr:from>
    <xdr:to>
      <xdr:col>12</xdr:col>
      <xdr:colOff>996950</xdr:colOff>
      <xdr:row>0</xdr:row>
      <xdr:rowOff>885825</xdr:rowOff>
    </xdr:to>
    <xdr:pic>
      <xdr:nvPicPr>
        <xdr:cNvPr id="4" name="Imagem 3" descr="brasão_estado"/>
        <xdr:cNvPicPr/>
      </xdr:nvPicPr>
      <xdr:blipFill>
        <a:blip xmlns:r="http://schemas.openxmlformats.org/officeDocument/2006/relationships" r:embed="rId3"/>
        <a:srcRect/>
        <a:stretch>
          <a:fillRect/>
        </a:stretch>
      </xdr:blipFill>
      <xdr:spPr bwMode="auto">
        <a:xfrm>
          <a:off x="10121900" y="0"/>
          <a:ext cx="609600" cy="885825"/>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38100</xdr:colOff>
      <xdr:row>0</xdr:row>
      <xdr:rowOff>190500</xdr:rowOff>
    </xdr:from>
    <xdr:to>
      <xdr:col>1</xdr:col>
      <xdr:colOff>1266825</xdr:colOff>
      <xdr:row>0</xdr:row>
      <xdr:rowOff>781050</xdr:rowOff>
    </xdr:to>
    <xdr:pic>
      <xdr:nvPicPr>
        <xdr:cNvPr id="2" name="Imagem 1"/>
        <xdr:cNvPicPr>
          <a:picLocks noChangeAspect="1" noChangeArrowheads="1"/>
        </xdr:cNvPicPr>
      </xdr:nvPicPr>
      <xdr:blipFill>
        <a:blip xmlns:r="http://schemas.openxmlformats.org/officeDocument/2006/relationships" r:embed="rId1"/>
        <a:srcRect/>
        <a:stretch>
          <a:fillRect/>
        </a:stretch>
      </xdr:blipFill>
      <xdr:spPr bwMode="auto">
        <a:xfrm>
          <a:off x="38100" y="190500"/>
          <a:ext cx="1552575" cy="590550"/>
        </a:xfrm>
        <a:prstGeom prst="rect">
          <a:avLst/>
        </a:prstGeom>
        <a:noFill/>
        <a:ln w="9525">
          <a:noFill/>
          <a:miter lim="800000"/>
          <a:headEnd/>
          <a:tailEnd/>
        </a:ln>
      </xdr:spPr>
    </xdr:pic>
    <xdr:clientData/>
  </xdr:twoCellAnchor>
  <xdr:twoCellAnchor editAs="oneCell">
    <xdr:from>
      <xdr:col>4</xdr:col>
      <xdr:colOff>619125</xdr:colOff>
      <xdr:row>0</xdr:row>
      <xdr:rowOff>66675</xdr:rowOff>
    </xdr:from>
    <xdr:to>
      <xdr:col>6</xdr:col>
      <xdr:colOff>247650</xdr:colOff>
      <xdr:row>0</xdr:row>
      <xdr:rowOff>904875</xdr:rowOff>
    </xdr:to>
    <xdr:pic>
      <xdr:nvPicPr>
        <xdr:cNvPr id="3" name="Imagem 2"/>
        <xdr:cNvPicPr>
          <a:picLocks noChangeAspect="1" noChangeArrowheads="1"/>
        </xdr:cNvPicPr>
      </xdr:nvPicPr>
      <xdr:blipFill>
        <a:blip xmlns:r="http://schemas.openxmlformats.org/officeDocument/2006/relationships" r:embed="rId2"/>
        <a:srcRect/>
        <a:stretch>
          <a:fillRect/>
        </a:stretch>
      </xdr:blipFill>
      <xdr:spPr bwMode="auto">
        <a:xfrm>
          <a:off x="5372100" y="66675"/>
          <a:ext cx="1152525" cy="838200"/>
        </a:xfrm>
        <a:prstGeom prst="rect">
          <a:avLst/>
        </a:prstGeom>
        <a:noFill/>
        <a:ln w="9525">
          <a:noFill/>
          <a:miter lim="800000"/>
          <a:headEnd/>
          <a:tailEnd/>
        </a:ln>
      </xdr:spPr>
    </xdr:pic>
    <xdr:clientData/>
  </xdr:twoCellAnchor>
  <xdr:twoCellAnchor editAs="oneCell">
    <xdr:from>
      <xdr:col>12</xdr:col>
      <xdr:colOff>676275</xdr:colOff>
      <xdr:row>0</xdr:row>
      <xdr:rowOff>95250</xdr:rowOff>
    </xdr:from>
    <xdr:to>
      <xdr:col>12</xdr:col>
      <xdr:colOff>1285875</xdr:colOff>
      <xdr:row>0</xdr:row>
      <xdr:rowOff>981075</xdr:rowOff>
    </xdr:to>
    <xdr:pic>
      <xdr:nvPicPr>
        <xdr:cNvPr id="4" name="Imagem 3" descr="brasão_estado"/>
        <xdr:cNvPicPr>
          <a:picLocks noChangeAspect="1" noChangeArrowheads="1"/>
        </xdr:cNvPicPr>
      </xdr:nvPicPr>
      <xdr:blipFill>
        <a:blip xmlns:r="http://schemas.openxmlformats.org/officeDocument/2006/relationships" r:embed="rId3"/>
        <a:srcRect/>
        <a:stretch>
          <a:fillRect/>
        </a:stretch>
      </xdr:blipFill>
      <xdr:spPr bwMode="auto">
        <a:xfrm>
          <a:off x="10423525" y="95250"/>
          <a:ext cx="609600" cy="885825"/>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95250</xdr:colOff>
      <xdr:row>0</xdr:row>
      <xdr:rowOff>28574</xdr:rowOff>
    </xdr:from>
    <xdr:to>
      <xdr:col>2</xdr:col>
      <xdr:colOff>628650</xdr:colOff>
      <xdr:row>2</xdr:row>
      <xdr:rowOff>152399</xdr:rowOff>
    </xdr:to>
    <xdr:pic>
      <xdr:nvPicPr>
        <xdr:cNvPr id="2" name="Imagem 1" descr="LOGO PADRÃO.jpg"/>
        <xdr:cNvPicPr/>
      </xdr:nvPicPr>
      <xdr:blipFill>
        <a:blip xmlns:r="http://schemas.openxmlformats.org/officeDocument/2006/relationships" r:embed="rId1"/>
        <a:stretch>
          <a:fillRect/>
        </a:stretch>
      </xdr:blipFill>
      <xdr:spPr>
        <a:xfrm>
          <a:off x="95250" y="28574"/>
          <a:ext cx="1247775" cy="5048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profisco/Users/carlosa/AppData/Local/Microsoft/Windows/Temporary%20Internet%20Files/Content.Outlook/0JE2MCOZ/RSP%201&#186;%20semestre%202013%20-REMESSA.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Completo"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d1arq01\Adins\3%20Projetos\2%20Conclu&#237;dos\DF%20Minist&#233;rio%20do%20Planejamento\Administra&#231;&#227;o\Relat&#243;rios%20dos%20Produtos\PNAGE%20POA%20-%20Versao%20Revista%20Plano%20de%20Contas%2001Ago200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C&#243;pia%20de%20PROFISCO%20SE%20BR-L1254%20-%20AM%20ANEXO%20II%20-%20PAI.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apa"/>
      <sheetName val="Índice"/>
      <sheetName val="1. Resumo Executivo"/>
      <sheetName val="2. Resultados (Outcomes-PMR)"/>
      <sheetName val="3a. Produtos-Fis (Outputs-PMR)"/>
      <sheetName val="3b. Produtos-Fin (Outputs-PMR)"/>
      <sheetName val="4. Situação e Plano Ação"/>
      <sheetName val="5. Riscos e Plano Mitigação"/>
      <sheetName val="6. Cláusulas Contratuais"/>
      <sheetName val="7. Alterações no Projeto"/>
      <sheetName val="8. Lições Aprend e Boas Prát"/>
      <sheetName val="9. Dem Exec Orçamentária"/>
      <sheetName val="10. Dem Desemb Fonte-Ano"/>
      <sheetName val="11. Dem Execução Financeira"/>
      <sheetName val="12. Dem Execução PA"/>
      <sheetName val="13. Relação Contr-Obras"/>
      <sheetName val="14. Marco de Resultados"/>
      <sheetName val="15. Quadro de Indicadores"/>
      <sheetName val="16. Matriz de Probl-Sol-Resulta"/>
      <sheetName val="17. PA-Priorizado"/>
      <sheetName val="Plan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Completo"/>
    </sheetNames>
    <sheetDataSet>
      <sheetData sheetId="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Capa"/>
      <sheetName val="Justificativa"/>
      <sheetName val="Parâmetros"/>
      <sheetName val="Comp 1"/>
      <sheetName val="Comp A"/>
      <sheetName val="Comp 2"/>
      <sheetName val="Comp 3"/>
      <sheetName val="Comp 4"/>
      <sheetName val="Comp 5"/>
      <sheetName val="Comp 6"/>
      <sheetName val="Adm Projeto"/>
      <sheetName val="Monit&amp;Avaliação"/>
      <sheetName val="Consolidação 1"/>
      <sheetName val="Consolidação 2"/>
    </sheetNames>
    <sheetDataSet>
      <sheetData sheetId="0"/>
      <sheetData sheetId="1"/>
      <sheetData sheetId="2">
        <row r="8">
          <cell r="C8" t="str">
            <v>Rafaela</v>
          </cell>
        </row>
        <row r="9">
          <cell r="C9" t="str">
            <v>Marcos</v>
          </cell>
        </row>
        <row r="10">
          <cell r="C10" t="str">
            <v>COAF</v>
          </cell>
        </row>
        <row r="11">
          <cell r="C11" t="str">
            <v>Teste</v>
          </cell>
        </row>
        <row r="12">
          <cell r="C12" t="str">
            <v>Nélly</v>
          </cell>
        </row>
        <row r="13">
          <cell r="C13" t="str">
            <v>Eugenio</v>
          </cell>
        </row>
        <row r="14">
          <cell r="C14" t="str">
            <v>Tadeu</v>
          </cell>
        </row>
      </sheetData>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1_Capa"/>
      <sheetName val="2_Matriz ProbSoluções"/>
      <sheetName val="3_Comp_Subcomp e Produtos"/>
      <sheetName val="3b_Alterações"/>
      <sheetName val="4_Subcomp 1"/>
      <sheetName val="5_Subcomp 2"/>
      <sheetName val="6_Subcomp 3"/>
      <sheetName val="7_Subcomp 4"/>
      <sheetName val="8_Subcomp 5"/>
      <sheetName val="9_Subcomp 6"/>
      <sheetName val="10_Subcomp 7"/>
      <sheetName val="11_Subcomp 8"/>
      <sheetName val="12_Subcomp 9"/>
      <sheetName val="13_Subcomp 10"/>
      <sheetName val="14_Subcomp 11"/>
      <sheetName val="15_Subcomp 12"/>
      <sheetName val="16_ADM"/>
      <sheetName val="17_Consolidação Tipo Recurso"/>
      <sheetName val="18_Cronograma Físico"/>
      <sheetName val="19_Distribuição por Fonte"/>
      <sheetName val="20_Programação Desembolso"/>
      <sheetName val="21_Orçamento Global"/>
      <sheetName val="22_POA 18 meses"/>
      <sheetName val="24_PA 18 meses"/>
      <sheetName val="25 MR Marco Resultados"/>
      <sheetName val="26 QI _Quadro Indicadores"/>
      <sheetName val="27d_Det EqApoio"/>
    </sheetNames>
    <sheetDataSet>
      <sheetData sheetId="0" refreshError="1"/>
      <sheetData sheetId="1" refreshError="1"/>
      <sheetData sheetId="2" refreshError="1">
        <row r="1">
          <cell r="E1">
            <v>2.2000000000000002</v>
          </cell>
        </row>
      </sheetData>
      <sheetData sheetId="3" refreshError="1"/>
      <sheetData sheetId="4" refreshError="1">
        <row r="5">
          <cell r="L5">
            <v>450000</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M77"/>
  <sheetViews>
    <sheetView showGridLines="0" zoomScale="75" zoomScaleNormal="80" workbookViewId="0">
      <selection activeCell="A31" sqref="A31:M38"/>
    </sheetView>
  </sheetViews>
  <sheetFormatPr defaultColWidth="8.85546875" defaultRowHeight="12.75"/>
  <cols>
    <col min="1" max="1" width="4.85546875" style="26" customWidth="1"/>
    <col min="2" max="2" width="47.42578125" style="1" customWidth="1"/>
    <col min="3" max="3" width="9.28515625" style="26" customWidth="1"/>
    <col min="4" max="5" width="11.85546875" style="60" customWidth="1"/>
    <col min="6" max="6" width="11" style="1" customWidth="1"/>
    <col min="7" max="7" width="9.140625" style="1" customWidth="1"/>
    <col min="8" max="8" width="6.85546875" style="1" customWidth="1"/>
    <col min="9" max="9" width="6.5703125" style="1" customWidth="1"/>
    <col min="10" max="10" width="12" style="1" customWidth="1"/>
    <col min="11" max="11" width="11.28515625" style="1" customWidth="1"/>
    <col min="12" max="12" width="8.140625" style="1" customWidth="1"/>
    <col min="13" max="13" width="29.28515625" style="1" customWidth="1"/>
    <col min="14" max="16384" width="8.85546875" style="1"/>
  </cols>
  <sheetData>
    <row r="1" spans="1:13" ht="78.75" customHeight="1"/>
    <row r="2" spans="1:13">
      <c r="A2" s="55" t="s">
        <v>150</v>
      </c>
      <c r="F2" s="61" t="s">
        <v>146</v>
      </c>
      <c r="L2" s="55" t="s">
        <v>142</v>
      </c>
    </row>
    <row r="3" spans="1:13">
      <c r="A3" s="55" t="s">
        <v>149</v>
      </c>
      <c r="F3" s="61" t="s">
        <v>147</v>
      </c>
      <c r="L3" s="54" t="s">
        <v>143</v>
      </c>
    </row>
    <row r="4" spans="1:13">
      <c r="A4" s="55" t="s">
        <v>148</v>
      </c>
      <c r="L4" s="54" t="s">
        <v>144</v>
      </c>
    </row>
    <row r="5" spans="1:13" ht="22.5" customHeight="1" thickBot="1">
      <c r="C5" s="57" t="s">
        <v>12</v>
      </c>
      <c r="D5" s="56">
        <f>'[4]3_Comp_Subcomp e Produtos'!E1</f>
        <v>2.2000000000000002</v>
      </c>
      <c r="L5" s="59" t="s">
        <v>145</v>
      </c>
    </row>
    <row r="6" spans="1:13" ht="12.75" customHeight="1">
      <c r="A6" s="384" t="s">
        <v>0</v>
      </c>
      <c r="B6" s="380" t="s">
        <v>1</v>
      </c>
      <c r="C6" s="380" t="s">
        <v>165</v>
      </c>
      <c r="D6" s="380" t="s">
        <v>2</v>
      </c>
      <c r="E6" s="380" t="s">
        <v>3</v>
      </c>
      <c r="F6" s="380" t="s">
        <v>4</v>
      </c>
      <c r="G6" s="380" t="s">
        <v>5</v>
      </c>
      <c r="H6" s="382" t="s">
        <v>6</v>
      </c>
      <c r="I6" s="383"/>
      <c r="J6" s="382" t="s">
        <v>7</v>
      </c>
      <c r="K6" s="383"/>
      <c r="L6" s="380" t="s">
        <v>152</v>
      </c>
      <c r="M6" s="378" t="s">
        <v>151</v>
      </c>
    </row>
    <row r="7" spans="1:13" ht="26.25" thickBot="1">
      <c r="A7" s="385"/>
      <c r="B7" s="381"/>
      <c r="C7" s="381"/>
      <c r="D7" s="381"/>
      <c r="E7" s="381"/>
      <c r="F7" s="381"/>
      <c r="G7" s="381"/>
      <c r="H7" s="48" t="s">
        <v>8</v>
      </c>
      <c r="I7" s="48" t="s">
        <v>9</v>
      </c>
      <c r="J7" s="48" t="s">
        <v>10</v>
      </c>
      <c r="K7" s="48" t="s">
        <v>11</v>
      </c>
      <c r="L7" s="381"/>
      <c r="M7" s="379"/>
    </row>
    <row r="8" spans="1:13" ht="12.75" customHeight="1">
      <c r="A8" s="372" t="s">
        <v>153</v>
      </c>
      <c r="B8" s="373"/>
      <c r="C8" s="373"/>
      <c r="D8" s="373"/>
      <c r="E8" s="373"/>
      <c r="F8" s="373"/>
      <c r="G8" s="373"/>
      <c r="H8" s="373"/>
      <c r="I8" s="373"/>
      <c r="J8" s="373"/>
      <c r="K8" s="373"/>
      <c r="L8" s="373"/>
      <c r="M8" s="374"/>
    </row>
    <row r="9" spans="1:13" ht="25.5">
      <c r="A9" s="2" t="s">
        <v>177</v>
      </c>
      <c r="B9" s="3" t="s">
        <v>13</v>
      </c>
      <c r="C9" s="4" t="s">
        <v>14</v>
      </c>
      <c r="D9" s="5">
        <v>204000</v>
      </c>
      <c r="E9" s="34">
        <f t="shared" ref="E9:E25" si="0">D9/$D$5</f>
        <v>92727.272727272721</v>
      </c>
      <c r="F9" s="7" t="s">
        <v>15</v>
      </c>
      <c r="G9" s="7" t="s">
        <v>16</v>
      </c>
      <c r="H9" s="8">
        <v>1</v>
      </c>
      <c r="I9" s="8"/>
      <c r="J9" s="9" t="s">
        <v>17</v>
      </c>
      <c r="K9" s="9" t="s">
        <v>18</v>
      </c>
      <c r="L9" s="9" t="s">
        <v>19</v>
      </c>
      <c r="M9" s="70"/>
    </row>
    <row r="10" spans="1:13">
      <c r="A10" s="2" t="s">
        <v>178</v>
      </c>
      <c r="B10" s="3" t="s">
        <v>20</v>
      </c>
      <c r="C10" s="4" t="s">
        <v>14</v>
      </c>
      <c r="D10" s="5">
        <v>250000</v>
      </c>
      <c r="E10" s="34">
        <f t="shared" si="0"/>
        <v>113636.36363636363</v>
      </c>
      <c r="F10" s="7" t="s">
        <v>21</v>
      </c>
      <c r="G10" s="7" t="s">
        <v>22</v>
      </c>
      <c r="H10" s="8">
        <v>0.8</v>
      </c>
      <c r="I10" s="8">
        <v>0.2</v>
      </c>
      <c r="J10" s="9" t="s">
        <v>17</v>
      </c>
      <c r="K10" s="9" t="s">
        <v>23</v>
      </c>
      <c r="L10" s="9" t="s">
        <v>19</v>
      </c>
      <c r="M10" s="70"/>
    </row>
    <row r="11" spans="1:13" ht="25.5">
      <c r="A11" s="2" t="s">
        <v>179</v>
      </c>
      <c r="B11" s="35" t="s">
        <v>24</v>
      </c>
      <c r="C11" s="36" t="s">
        <v>25</v>
      </c>
      <c r="D11" s="37">
        <v>25000</v>
      </c>
      <c r="E11" s="37">
        <f t="shared" si="0"/>
        <v>11363.636363636362</v>
      </c>
      <c r="F11" s="7" t="s">
        <v>26</v>
      </c>
      <c r="G11" s="7" t="s">
        <v>16</v>
      </c>
      <c r="H11" s="8">
        <v>1</v>
      </c>
      <c r="I11" s="11"/>
      <c r="J11" s="12" t="s">
        <v>27</v>
      </c>
      <c r="K11" s="12" t="s">
        <v>28</v>
      </c>
      <c r="L11" s="9" t="s">
        <v>19</v>
      </c>
      <c r="M11" s="71"/>
    </row>
    <row r="12" spans="1:13" ht="25.5">
      <c r="A12" s="2" t="s">
        <v>180</v>
      </c>
      <c r="B12" s="35" t="s">
        <v>29</v>
      </c>
      <c r="C12" s="36" t="s">
        <v>30</v>
      </c>
      <c r="D12" s="37">
        <v>144000</v>
      </c>
      <c r="E12" s="37">
        <f t="shared" si="0"/>
        <v>65454.545454545449</v>
      </c>
      <c r="F12" s="4" t="s">
        <v>31</v>
      </c>
      <c r="G12" s="4" t="s">
        <v>16</v>
      </c>
      <c r="H12" s="8"/>
      <c r="I12" s="11">
        <v>1</v>
      </c>
      <c r="J12" s="12" t="s">
        <v>32</v>
      </c>
      <c r="K12" s="12" t="s">
        <v>33</v>
      </c>
      <c r="L12" s="9" t="s">
        <v>19</v>
      </c>
      <c r="M12" s="71"/>
    </row>
    <row r="13" spans="1:13" ht="38.25">
      <c r="A13" s="2" t="s">
        <v>181</v>
      </c>
      <c r="B13" s="35" t="s">
        <v>34</v>
      </c>
      <c r="C13" s="36" t="s">
        <v>25</v>
      </c>
      <c r="D13" s="37">
        <v>900000</v>
      </c>
      <c r="E13" s="37">
        <f t="shared" si="0"/>
        <v>409090.90909090906</v>
      </c>
      <c r="F13" s="4" t="s">
        <v>21</v>
      </c>
      <c r="G13" s="4" t="s">
        <v>22</v>
      </c>
      <c r="H13" s="8">
        <v>1</v>
      </c>
      <c r="I13" s="11"/>
      <c r="J13" s="12" t="s">
        <v>32</v>
      </c>
      <c r="K13" s="12" t="s">
        <v>23</v>
      </c>
      <c r="L13" s="9" t="s">
        <v>19</v>
      </c>
      <c r="M13" s="71"/>
    </row>
    <row r="14" spans="1:13" ht="38.25">
      <c r="A14" s="2" t="s">
        <v>182</v>
      </c>
      <c r="B14" s="35" t="s">
        <v>35</v>
      </c>
      <c r="C14" s="36" t="s">
        <v>36</v>
      </c>
      <c r="D14" s="37">
        <v>112200</v>
      </c>
      <c r="E14" s="37">
        <f t="shared" si="0"/>
        <v>50999.999999999993</v>
      </c>
      <c r="F14" s="7" t="s">
        <v>26</v>
      </c>
      <c r="G14" s="4" t="s">
        <v>16</v>
      </c>
      <c r="H14" s="8">
        <v>1</v>
      </c>
      <c r="I14" s="11"/>
      <c r="J14" s="12" t="s">
        <v>32</v>
      </c>
      <c r="K14" s="12" t="s">
        <v>37</v>
      </c>
      <c r="L14" s="9" t="s">
        <v>19</v>
      </c>
      <c r="M14" s="71"/>
    </row>
    <row r="15" spans="1:13" ht="25.5">
      <c r="A15" s="2" t="s">
        <v>183</v>
      </c>
      <c r="B15" s="35" t="s">
        <v>38</v>
      </c>
      <c r="C15" s="36" t="s">
        <v>36</v>
      </c>
      <c r="D15" s="37">
        <v>60900</v>
      </c>
      <c r="E15" s="37">
        <f t="shared" si="0"/>
        <v>27681.81818181818</v>
      </c>
      <c r="F15" s="7" t="s">
        <v>26</v>
      </c>
      <c r="G15" s="4" t="s">
        <v>16</v>
      </c>
      <c r="H15" s="8">
        <v>1</v>
      </c>
      <c r="I15" s="11"/>
      <c r="J15" s="12" t="s">
        <v>32</v>
      </c>
      <c r="K15" s="12" t="s">
        <v>39</v>
      </c>
      <c r="L15" s="9" t="s">
        <v>19</v>
      </c>
      <c r="M15" s="71"/>
    </row>
    <row r="16" spans="1:13" ht="38.25">
      <c r="A16" s="2" t="s">
        <v>184</v>
      </c>
      <c r="B16" s="38" t="s">
        <v>40</v>
      </c>
      <c r="C16" s="36" t="s">
        <v>41</v>
      </c>
      <c r="D16" s="37">
        <v>260000</v>
      </c>
      <c r="E16" s="37">
        <f t="shared" si="0"/>
        <v>118181.81818181818</v>
      </c>
      <c r="F16" s="7" t="s">
        <v>26</v>
      </c>
      <c r="G16" s="4" t="s">
        <v>16</v>
      </c>
      <c r="H16" s="8">
        <v>1</v>
      </c>
      <c r="I16" s="11"/>
      <c r="J16" s="12" t="s">
        <v>32</v>
      </c>
      <c r="K16" s="12" t="s">
        <v>23</v>
      </c>
      <c r="L16" s="9" t="s">
        <v>19</v>
      </c>
      <c r="M16" s="71"/>
    </row>
    <row r="17" spans="1:13" ht="63.75">
      <c r="A17" s="2" t="s">
        <v>185</v>
      </c>
      <c r="B17" s="35" t="s">
        <v>42</v>
      </c>
      <c r="C17" s="36" t="s">
        <v>43</v>
      </c>
      <c r="D17" s="37">
        <v>400000</v>
      </c>
      <c r="E17" s="37">
        <f t="shared" si="0"/>
        <v>181818.18181818179</v>
      </c>
      <c r="F17" s="7" t="s">
        <v>26</v>
      </c>
      <c r="G17" s="7" t="s">
        <v>16</v>
      </c>
      <c r="H17" s="8">
        <v>1</v>
      </c>
      <c r="I17" s="11"/>
      <c r="J17" s="12" t="s">
        <v>18</v>
      </c>
      <c r="K17" s="12" t="s">
        <v>23</v>
      </c>
      <c r="L17" s="9" t="s">
        <v>19</v>
      </c>
      <c r="M17" s="71"/>
    </row>
    <row r="18" spans="1:13">
      <c r="A18" s="2" t="s">
        <v>44</v>
      </c>
      <c r="B18" s="67" t="s">
        <v>45</v>
      </c>
      <c r="C18" s="36" t="s">
        <v>46</v>
      </c>
      <c r="D18" s="37">
        <v>600000</v>
      </c>
      <c r="E18" s="37">
        <f t="shared" si="0"/>
        <v>272727.27272727271</v>
      </c>
      <c r="F18" s="7" t="s">
        <v>47</v>
      </c>
      <c r="G18" s="7" t="s">
        <v>16</v>
      </c>
      <c r="H18" s="8">
        <v>1</v>
      </c>
      <c r="I18" s="11"/>
      <c r="J18" s="12" t="s">
        <v>27</v>
      </c>
      <c r="K18" s="12" t="s">
        <v>48</v>
      </c>
      <c r="L18" s="9" t="s">
        <v>19</v>
      </c>
      <c r="M18" s="71"/>
    </row>
    <row r="19" spans="1:13" ht="25.5">
      <c r="A19" s="2" t="s">
        <v>49</v>
      </c>
      <c r="B19" s="35" t="s">
        <v>50</v>
      </c>
      <c r="C19" s="40" t="s">
        <v>51</v>
      </c>
      <c r="D19" s="37">
        <f>'[4]4_Subcomp 1'!L5</f>
        <v>450000</v>
      </c>
      <c r="E19" s="37">
        <f t="shared" si="0"/>
        <v>204545.45454545453</v>
      </c>
      <c r="F19" s="7" t="s">
        <v>47</v>
      </c>
      <c r="G19" s="14" t="s">
        <v>22</v>
      </c>
      <c r="H19" s="8">
        <v>1</v>
      </c>
      <c r="I19" s="8"/>
      <c r="J19" s="9" t="s">
        <v>52</v>
      </c>
      <c r="K19" s="9" t="s">
        <v>53</v>
      </c>
      <c r="L19" s="9" t="s">
        <v>19</v>
      </c>
      <c r="M19" s="70"/>
    </row>
    <row r="20" spans="1:13" ht="25.5">
      <c r="A20" s="2" t="s">
        <v>54</v>
      </c>
      <c r="B20" s="35" t="s">
        <v>55</v>
      </c>
      <c r="C20" s="36" t="s">
        <v>56</v>
      </c>
      <c r="D20" s="37">
        <v>249000</v>
      </c>
      <c r="E20" s="37">
        <f t="shared" si="0"/>
        <v>113181.81818181818</v>
      </c>
      <c r="F20" s="7" t="s">
        <v>26</v>
      </c>
      <c r="G20" s="7" t="s">
        <v>16</v>
      </c>
      <c r="H20" s="8">
        <v>1</v>
      </c>
      <c r="I20" s="8"/>
      <c r="J20" s="9" t="s">
        <v>52</v>
      </c>
      <c r="K20" s="9" t="s">
        <v>39</v>
      </c>
      <c r="L20" s="9" t="s">
        <v>19</v>
      </c>
      <c r="M20" s="70"/>
    </row>
    <row r="21" spans="1:13" ht="25.5">
      <c r="A21" s="2" t="s">
        <v>57</v>
      </c>
      <c r="B21" s="3" t="s">
        <v>58</v>
      </c>
      <c r="C21" s="4" t="s">
        <v>43</v>
      </c>
      <c r="D21" s="10">
        <v>427800</v>
      </c>
      <c r="E21" s="6">
        <f t="shared" si="0"/>
        <v>194454.54545454544</v>
      </c>
      <c r="F21" s="7" t="s">
        <v>26</v>
      </c>
      <c r="G21" s="7" t="s">
        <v>16</v>
      </c>
      <c r="H21" s="8">
        <v>1</v>
      </c>
      <c r="I21" s="11"/>
      <c r="J21" s="9" t="s">
        <v>52</v>
      </c>
      <c r="K21" s="12" t="s">
        <v>23</v>
      </c>
      <c r="L21" s="9" t="s">
        <v>19</v>
      </c>
      <c r="M21" s="71"/>
    </row>
    <row r="22" spans="1:13" ht="25.5">
      <c r="A22" s="2" t="s">
        <v>59</v>
      </c>
      <c r="B22" s="3" t="s">
        <v>60</v>
      </c>
      <c r="C22" s="4" t="s">
        <v>43</v>
      </c>
      <c r="D22" s="10">
        <v>135600</v>
      </c>
      <c r="E22" s="6">
        <f t="shared" si="0"/>
        <v>61636.363636363632</v>
      </c>
      <c r="F22" s="7" t="s">
        <v>26</v>
      </c>
      <c r="G22" s="7" t="s">
        <v>16</v>
      </c>
      <c r="H22" s="8">
        <v>1</v>
      </c>
      <c r="I22" s="11"/>
      <c r="J22" s="9" t="s">
        <v>52</v>
      </c>
      <c r="K22" s="12" t="s">
        <v>23</v>
      </c>
      <c r="L22" s="9" t="s">
        <v>19</v>
      </c>
      <c r="M22" s="71"/>
    </row>
    <row r="23" spans="1:13" ht="51">
      <c r="A23" s="2" t="s">
        <v>61</v>
      </c>
      <c r="B23" s="3" t="s">
        <v>62</v>
      </c>
      <c r="C23" s="4" t="s">
        <v>63</v>
      </c>
      <c r="D23" s="10">
        <v>400000</v>
      </c>
      <c r="E23" s="6">
        <f t="shared" si="0"/>
        <v>181818.18181818179</v>
      </c>
      <c r="F23" s="7" t="s">
        <v>26</v>
      </c>
      <c r="G23" s="4" t="s">
        <v>16</v>
      </c>
      <c r="H23" s="8">
        <v>1</v>
      </c>
      <c r="I23" s="11"/>
      <c r="J23" s="9" t="s">
        <v>52</v>
      </c>
      <c r="K23" s="12" t="s">
        <v>23</v>
      </c>
      <c r="L23" s="9" t="s">
        <v>19</v>
      </c>
      <c r="M23" s="71"/>
    </row>
    <row r="24" spans="1:13">
      <c r="A24" s="2" t="s">
        <v>64</v>
      </c>
      <c r="B24" s="68" t="s">
        <v>65</v>
      </c>
      <c r="C24" s="4" t="s">
        <v>66</v>
      </c>
      <c r="D24" s="10">
        <v>85000</v>
      </c>
      <c r="E24" s="6">
        <f t="shared" si="0"/>
        <v>38636.363636363632</v>
      </c>
      <c r="F24" s="7" t="s">
        <v>15</v>
      </c>
      <c r="G24" s="4" t="s">
        <v>16</v>
      </c>
      <c r="H24" s="8">
        <v>1</v>
      </c>
      <c r="I24" s="11"/>
      <c r="J24" s="9" t="s">
        <v>48</v>
      </c>
      <c r="K24" s="9" t="s">
        <v>67</v>
      </c>
      <c r="L24" s="9" t="s">
        <v>19</v>
      </c>
      <c r="M24" s="70"/>
    </row>
    <row r="25" spans="1:13" ht="13.5" thickBot="1">
      <c r="A25" s="370" t="s">
        <v>159</v>
      </c>
      <c r="B25" s="371"/>
      <c r="C25" s="47"/>
      <c r="D25" s="62">
        <f>SUM(D9:D24)</f>
        <v>4703500</v>
      </c>
      <c r="E25" s="62">
        <f t="shared" si="0"/>
        <v>2137954.5454545454</v>
      </c>
      <c r="F25" s="376"/>
      <c r="G25" s="376"/>
      <c r="H25" s="376"/>
      <c r="I25" s="376"/>
      <c r="J25" s="376"/>
      <c r="K25" s="376"/>
      <c r="L25" s="376"/>
      <c r="M25" s="377"/>
    </row>
    <row r="26" spans="1:13">
      <c r="A26" s="372" t="s">
        <v>154</v>
      </c>
      <c r="B26" s="373"/>
      <c r="C26" s="373"/>
      <c r="D26" s="373"/>
      <c r="E26" s="373"/>
      <c r="F26" s="373"/>
      <c r="G26" s="373"/>
      <c r="H26" s="373"/>
      <c r="I26" s="373"/>
      <c r="J26" s="373"/>
      <c r="K26" s="373"/>
      <c r="L26" s="373"/>
      <c r="M26" s="374"/>
    </row>
    <row r="27" spans="1:13" ht="38.25">
      <c r="A27" s="18" t="s">
        <v>186</v>
      </c>
      <c r="B27" s="3" t="s">
        <v>68</v>
      </c>
      <c r="C27" s="13" t="s">
        <v>69</v>
      </c>
      <c r="D27" s="19">
        <v>204000</v>
      </c>
      <c r="E27" s="6">
        <f>D27/$D$5</f>
        <v>92727.272727272721</v>
      </c>
      <c r="F27" s="4" t="s">
        <v>70</v>
      </c>
      <c r="G27" s="4" t="s">
        <v>16</v>
      </c>
      <c r="H27" s="8">
        <v>1</v>
      </c>
      <c r="I27" s="11"/>
      <c r="J27" s="12" t="s">
        <v>71</v>
      </c>
      <c r="K27" s="12" t="s">
        <v>72</v>
      </c>
      <c r="L27" s="12" t="s">
        <v>19</v>
      </c>
      <c r="M27" s="71"/>
    </row>
    <row r="28" spans="1:13">
      <c r="A28" s="18" t="s">
        <v>187</v>
      </c>
      <c r="B28" s="3" t="s">
        <v>73</v>
      </c>
      <c r="C28" s="4" t="s">
        <v>74</v>
      </c>
      <c r="D28" s="5">
        <v>35000</v>
      </c>
      <c r="E28" s="6">
        <f>D28/$D$5</f>
        <v>15909.090909090908</v>
      </c>
      <c r="F28" s="4" t="s">
        <v>70</v>
      </c>
      <c r="G28" s="4" t="s">
        <v>16</v>
      </c>
      <c r="H28" s="11">
        <v>1</v>
      </c>
      <c r="I28" s="11"/>
      <c r="J28" s="12" t="s">
        <v>71</v>
      </c>
      <c r="K28" s="12" t="s">
        <v>72</v>
      </c>
      <c r="L28" s="12" t="s">
        <v>19</v>
      </c>
      <c r="M28" s="71"/>
    </row>
    <row r="29" spans="1:13" ht="13.5" thickBot="1">
      <c r="A29" s="370" t="s">
        <v>160</v>
      </c>
      <c r="B29" s="371"/>
      <c r="C29" s="47"/>
      <c r="D29" s="62">
        <f>SUM(D27:D28)</f>
        <v>239000</v>
      </c>
      <c r="E29" s="62">
        <f>SUM(E27:E28)</f>
        <v>108636.36363636363</v>
      </c>
      <c r="F29" s="376"/>
      <c r="G29" s="376"/>
      <c r="H29" s="376"/>
      <c r="I29" s="376"/>
      <c r="J29" s="376"/>
      <c r="K29" s="376"/>
      <c r="L29" s="376"/>
      <c r="M29" s="377"/>
    </row>
    <row r="30" spans="1:13">
      <c r="A30" s="372" t="s">
        <v>155</v>
      </c>
      <c r="B30" s="373"/>
      <c r="C30" s="373"/>
      <c r="D30" s="373"/>
      <c r="E30" s="373"/>
      <c r="F30" s="373"/>
      <c r="G30" s="373"/>
      <c r="H30" s="373"/>
      <c r="I30" s="373"/>
      <c r="J30" s="373"/>
      <c r="K30" s="373"/>
      <c r="L30" s="373"/>
      <c r="M30" s="374"/>
    </row>
    <row r="31" spans="1:13" ht="25.5">
      <c r="A31" s="18" t="s">
        <v>188</v>
      </c>
      <c r="B31" s="35" t="s">
        <v>75</v>
      </c>
      <c r="C31" s="36" t="s">
        <v>76</v>
      </c>
      <c r="D31" s="37">
        <v>320000</v>
      </c>
      <c r="E31" s="37">
        <f t="shared" ref="E31:E55" si="1">D31/$D$5</f>
        <v>145454.54545454544</v>
      </c>
      <c r="F31" s="4" t="s">
        <v>77</v>
      </c>
      <c r="G31" s="4" t="s">
        <v>16</v>
      </c>
      <c r="H31" s="8">
        <v>1</v>
      </c>
      <c r="I31" s="11"/>
      <c r="J31" s="12" t="s">
        <v>32</v>
      </c>
      <c r="K31" s="9" t="s">
        <v>39</v>
      </c>
      <c r="L31" s="9" t="s">
        <v>19</v>
      </c>
      <c r="M31" s="70"/>
    </row>
    <row r="32" spans="1:13">
      <c r="A32" s="18" t="s">
        <v>189</v>
      </c>
      <c r="B32" s="35" t="s">
        <v>78</v>
      </c>
      <c r="C32" s="36" t="s">
        <v>36</v>
      </c>
      <c r="D32" s="37">
        <v>91100</v>
      </c>
      <c r="E32" s="37">
        <f t="shared" si="1"/>
        <v>41409.090909090904</v>
      </c>
      <c r="F32" s="4" t="s">
        <v>77</v>
      </c>
      <c r="G32" s="4" t="s">
        <v>16</v>
      </c>
      <c r="H32" s="8">
        <v>1</v>
      </c>
      <c r="I32" s="11"/>
      <c r="J32" s="12" t="s">
        <v>32</v>
      </c>
      <c r="K32" s="12" t="s">
        <v>37</v>
      </c>
      <c r="L32" s="9" t="s">
        <v>19</v>
      </c>
      <c r="M32" s="71"/>
    </row>
    <row r="33" spans="1:13" ht="25.5">
      <c r="A33" s="18" t="s">
        <v>190</v>
      </c>
      <c r="B33" s="35" t="s">
        <v>79</v>
      </c>
      <c r="C33" s="40" t="s">
        <v>80</v>
      </c>
      <c r="D33" s="41">
        <v>100000</v>
      </c>
      <c r="E33" s="41">
        <f t="shared" si="1"/>
        <v>45454.545454545449</v>
      </c>
      <c r="F33" s="4" t="s">
        <v>77</v>
      </c>
      <c r="G33" s="4" t="s">
        <v>16</v>
      </c>
      <c r="H33" s="11">
        <v>1</v>
      </c>
      <c r="I33" s="11"/>
      <c r="J33" s="12" t="s">
        <v>32</v>
      </c>
      <c r="K33" s="12" t="s">
        <v>33</v>
      </c>
      <c r="L33" s="9" t="s">
        <v>19</v>
      </c>
      <c r="M33" s="71"/>
    </row>
    <row r="34" spans="1:13">
      <c r="A34" s="18" t="s">
        <v>191</v>
      </c>
      <c r="B34" s="35" t="s">
        <v>81</v>
      </c>
      <c r="C34" s="36" t="s">
        <v>82</v>
      </c>
      <c r="D34" s="41">
        <v>200000</v>
      </c>
      <c r="E34" s="41">
        <f t="shared" si="1"/>
        <v>90909.090909090897</v>
      </c>
      <c r="F34" s="4" t="s">
        <v>77</v>
      </c>
      <c r="G34" s="4" t="s">
        <v>16</v>
      </c>
      <c r="H34" s="11">
        <v>1</v>
      </c>
      <c r="I34" s="11"/>
      <c r="J34" s="12" t="s">
        <v>32</v>
      </c>
      <c r="K34" s="12" t="s">
        <v>33</v>
      </c>
      <c r="L34" s="9" t="s">
        <v>19</v>
      </c>
      <c r="M34" s="71"/>
    </row>
    <row r="35" spans="1:13" ht="25.5">
      <c r="A35" s="18" t="s">
        <v>192</v>
      </c>
      <c r="B35" s="42" t="s">
        <v>83</v>
      </c>
      <c r="C35" s="36" t="s">
        <v>66</v>
      </c>
      <c r="D35" s="41">
        <v>750000</v>
      </c>
      <c r="E35" s="41">
        <f t="shared" si="1"/>
        <v>340909.09090909088</v>
      </c>
      <c r="F35" s="4" t="s">
        <v>77</v>
      </c>
      <c r="G35" s="4" t="s">
        <v>16</v>
      </c>
      <c r="H35" s="11"/>
      <c r="I35" s="11">
        <v>1</v>
      </c>
      <c r="J35" s="12" t="s">
        <v>32</v>
      </c>
      <c r="K35" s="12" t="s">
        <v>37</v>
      </c>
      <c r="L35" s="9" t="s">
        <v>19</v>
      </c>
      <c r="M35" s="71"/>
    </row>
    <row r="36" spans="1:13">
      <c r="A36" s="18" t="s">
        <v>193</v>
      </c>
      <c r="B36" s="42" t="s">
        <v>84</v>
      </c>
      <c r="C36" s="36" t="s">
        <v>66</v>
      </c>
      <c r="D36" s="41">
        <v>500000</v>
      </c>
      <c r="E36" s="41">
        <f t="shared" si="1"/>
        <v>227272.72727272726</v>
      </c>
      <c r="F36" s="4" t="s">
        <v>77</v>
      </c>
      <c r="G36" s="4" t="s">
        <v>16</v>
      </c>
      <c r="H36" s="11">
        <v>1</v>
      </c>
      <c r="I36" s="11"/>
      <c r="J36" s="12" t="s">
        <v>27</v>
      </c>
      <c r="K36" s="12" t="s">
        <v>28</v>
      </c>
      <c r="L36" s="9" t="s">
        <v>19</v>
      </c>
      <c r="M36" s="71"/>
    </row>
    <row r="37" spans="1:13">
      <c r="A37" s="18" t="s">
        <v>194</v>
      </c>
      <c r="B37" s="42" t="s">
        <v>85</v>
      </c>
      <c r="C37" s="36" t="s">
        <v>66</v>
      </c>
      <c r="D37" s="41">
        <v>960000</v>
      </c>
      <c r="E37" s="41">
        <f t="shared" si="1"/>
        <v>436363.63636363635</v>
      </c>
      <c r="F37" s="4" t="s">
        <v>77</v>
      </c>
      <c r="G37" s="4" t="s">
        <v>16</v>
      </c>
      <c r="H37" s="11">
        <v>1</v>
      </c>
      <c r="I37" s="11"/>
      <c r="J37" s="12" t="s">
        <v>27</v>
      </c>
      <c r="K37" s="12" t="s">
        <v>28</v>
      </c>
      <c r="L37" s="9" t="s">
        <v>19</v>
      </c>
      <c r="M37" s="71"/>
    </row>
    <row r="38" spans="1:13">
      <c r="A38" s="18" t="s">
        <v>195</v>
      </c>
      <c r="B38" s="42" t="s">
        <v>86</v>
      </c>
      <c r="C38" s="36" t="s">
        <v>66</v>
      </c>
      <c r="D38" s="41">
        <v>288000</v>
      </c>
      <c r="E38" s="41">
        <f t="shared" si="1"/>
        <v>130909.0909090909</v>
      </c>
      <c r="F38" s="4" t="s">
        <v>77</v>
      </c>
      <c r="G38" s="4" t="s">
        <v>16</v>
      </c>
      <c r="H38" s="11">
        <v>1</v>
      </c>
      <c r="I38" s="11"/>
      <c r="J38" s="12" t="s">
        <v>27</v>
      </c>
      <c r="K38" s="12" t="s">
        <v>28</v>
      </c>
      <c r="L38" s="9" t="s">
        <v>19</v>
      </c>
      <c r="M38" s="71"/>
    </row>
    <row r="39" spans="1:13">
      <c r="A39" s="18" t="s">
        <v>87</v>
      </c>
      <c r="B39" s="42" t="s">
        <v>88</v>
      </c>
      <c r="C39" s="36" t="s">
        <v>66</v>
      </c>
      <c r="D39" s="41">
        <v>88000</v>
      </c>
      <c r="E39" s="41">
        <f t="shared" si="1"/>
        <v>40000</v>
      </c>
      <c r="F39" s="4" t="s">
        <v>77</v>
      </c>
      <c r="G39" s="4" t="s">
        <v>16</v>
      </c>
      <c r="H39" s="11">
        <v>1</v>
      </c>
      <c r="I39" s="11"/>
      <c r="J39" s="12" t="s">
        <v>27</v>
      </c>
      <c r="K39" s="12" t="s">
        <v>28</v>
      </c>
      <c r="L39" s="9" t="s">
        <v>19</v>
      </c>
      <c r="M39" s="71"/>
    </row>
    <row r="40" spans="1:13" s="21" customFormat="1">
      <c r="A40" s="18" t="s">
        <v>89</v>
      </c>
      <c r="B40" s="42" t="s">
        <v>90</v>
      </c>
      <c r="C40" s="36" t="s">
        <v>66</v>
      </c>
      <c r="D40" s="43">
        <v>15000</v>
      </c>
      <c r="E40" s="43">
        <f t="shared" si="1"/>
        <v>6818.181818181818</v>
      </c>
      <c r="F40" s="4" t="s">
        <v>77</v>
      </c>
      <c r="G40" s="4" t="s">
        <v>16</v>
      </c>
      <c r="H40" s="11">
        <v>1</v>
      </c>
      <c r="I40" s="11"/>
      <c r="J40" s="12" t="s">
        <v>27</v>
      </c>
      <c r="K40" s="12" t="s">
        <v>28</v>
      </c>
      <c r="L40" s="9" t="s">
        <v>19</v>
      </c>
      <c r="M40" s="71"/>
    </row>
    <row r="41" spans="1:13">
      <c r="A41" s="18" t="s">
        <v>91</v>
      </c>
      <c r="B41" s="42" t="s">
        <v>92</v>
      </c>
      <c r="C41" s="36" t="s">
        <v>66</v>
      </c>
      <c r="D41" s="41">
        <v>100000</v>
      </c>
      <c r="E41" s="41">
        <f t="shared" si="1"/>
        <v>45454.545454545449</v>
      </c>
      <c r="F41" s="4" t="s">
        <v>77</v>
      </c>
      <c r="G41" s="4" t="s">
        <v>16</v>
      </c>
      <c r="H41" s="11">
        <v>1</v>
      </c>
      <c r="I41" s="11"/>
      <c r="J41" s="12" t="s">
        <v>27</v>
      </c>
      <c r="K41" s="12" t="s">
        <v>28</v>
      </c>
      <c r="L41" s="9" t="s">
        <v>19</v>
      </c>
      <c r="M41" s="71"/>
    </row>
    <row r="42" spans="1:13">
      <c r="A42" s="18" t="s">
        <v>93</v>
      </c>
      <c r="B42" s="42" t="s">
        <v>94</v>
      </c>
      <c r="C42" s="36" t="s">
        <v>66</v>
      </c>
      <c r="D42" s="41">
        <v>30000</v>
      </c>
      <c r="E42" s="41">
        <f t="shared" si="1"/>
        <v>13636.363636363636</v>
      </c>
      <c r="F42" s="4" t="s">
        <v>77</v>
      </c>
      <c r="G42" s="4" t="s">
        <v>16</v>
      </c>
      <c r="H42" s="11">
        <v>1</v>
      </c>
      <c r="I42" s="11"/>
      <c r="J42" s="12" t="s">
        <v>27</v>
      </c>
      <c r="K42" s="12" t="s">
        <v>28</v>
      </c>
      <c r="L42" s="9" t="s">
        <v>19</v>
      </c>
      <c r="M42" s="71"/>
    </row>
    <row r="43" spans="1:13" ht="25.5">
      <c r="A43" s="18" t="s">
        <v>95</v>
      </c>
      <c r="B43" s="38" t="s">
        <v>96</v>
      </c>
      <c r="C43" s="36" t="s">
        <v>66</v>
      </c>
      <c r="D43" s="41">
        <v>500000</v>
      </c>
      <c r="E43" s="41">
        <f t="shared" si="1"/>
        <v>227272.72727272726</v>
      </c>
      <c r="F43" s="4" t="s">
        <v>77</v>
      </c>
      <c r="G43" s="4" t="s">
        <v>16</v>
      </c>
      <c r="H43" s="11"/>
      <c r="I43" s="11">
        <v>1</v>
      </c>
      <c r="J43" s="12" t="s">
        <v>97</v>
      </c>
      <c r="K43" s="12" t="s">
        <v>23</v>
      </c>
      <c r="L43" s="9" t="s">
        <v>19</v>
      </c>
      <c r="M43" s="71"/>
    </row>
    <row r="44" spans="1:13">
      <c r="A44" s="18" t="s">
        <v>98</v>
      </c>
      <c r="B44" s="69" t="s">
        <v>99</v>
      </c>
      <c r="C44" s="36" t="s">
        <v>66</v>
      </c>
      <c r="D44" s="41">
        <v>100000</v>
      </c>
      <c r="E44" s="41">
        <f t="shared" si="1"/>
        <v>45454.545454545449</v>
      </c>
      <c r="F44" s="4" t="s">
        <v>77</v>
      </c>
      <c r="G44" s="4" t="s">
        <v>16</v>
      </c>
      <c r="H44" s="11">
        <v>1</v>
      </c>
      <c r="I44" s="11"/>
      <c r="J44" s="12" t="s">
        <v>52</v>
      </c>
      <c r="K44" s="12" t="s">
        <v>39</v>
      </c>
      <c r="L44" s="9" t="s">
        <v>19</v>
      </c>
      <c r="M44" s="71"/>
    </row>
    <row r="45" spans="1:13">
      <c r="A45" s="18" t="s">
        <v>100</v>
      </c>
      <c r="B45" s="35" t="s">
        <v>101</v>
      </c>
      <c r="C45" s="36" t="s">
        <v>41</v>
      </c>
      <c r="D45" s="41">
        <v>400000</v>
      </c>
      <c r="E45" s="41">
        <f t="shared" si="1"/>
        <v>181818.18181818179</v>
      </c>
      <c r="F45" s="4" t="s">
        <v>77</v>
      </c>
      <c r="G45" s="4" t="s">
        <v>16</v>
      </c>
      <c r="H45" s="11">
        <v>1</v>
      </c>
      <c r="I45" s="11"/>
      <c r="J45" s="12" t="s">
        <v>97</v>
      </c>
      <c r="K45" s="12" t="s">
        <v>23</v>
      </c>
      <c r="L45" s="9" t="s">
        <v>19</v>
      </c>
      <c r="M45" s="71"/>
    </row>
    <row r="46" spans="1:13" ht="25.5">
      <c r="A46" s="18" t="s">
        <v>102</v>
      </c>
      <c r="B46" s="46" t="s">
        <v>103</v>
      </c>
      <c r="C46" s="36" t="s">
        <v>56</v>
      </c>
      <c r="D46" s="41">
        <v>1803000</v>
      </c>
      <c r="E46" s="41">
        <f t="shared" si="1"/>
        <v>819545.45454545447</v>
      </c>
      <c r="F46" s="4" t="s">
        <v>77</v>
      </c>
      <c r="G46" s="4" t="s">
        <v>16</v>
      </c>
      <c r="H46" s="11">
        <v>1</v>
      </c>
      <c r="I46" s="11"/>
      <c r="J46" s="12" t="s">
        <v>18</v>
      </c>
      <c r="K46" s="12" t="s">
        <v>37</v>
      </c>
      <c r="L46" s="9" t="s">
        <v>19</v>
      </c>
      <c r="M46" s="71"/>
    </row>
    <row r="47" spans="1:13" ht="38.25">
      <c r="A47" s="18" t="s">
        <v>104</v>
      </c>
      <c r="B47" s="46" t="s">
        <v>105</v>
      </c>
      <c r="C47" s="36" t="s">
        <v>56</v>
      </c>
      <c r="D47" s="41">
        <v>60000</v>
      </c>
      <c r="E47" s="41">
        <f t="shared" si="1"/>
        <v>27272.727272727272</v>
      </c>
      <c r="F47" s="4" t="s">
        <v>77</v>
      </c>
      <c r="G47" s="4" t="s">
        <v>16</v>
      </c>
      <c r="H47" s="11">
        <v>1</v>
      </c>
      <c r="I47" s="11"/>
      <c r="J47" s="12" t="s">
        <v>18</v>
      </c>
      <c r="K47" s="12" t="s">
        <v>37</v>
      </c>
      <c r="L47" s="9" t="s">
        <v>19</v>
      </c>
      <c r="M47" s="71"/>
    </row>
    <row r="48" spans="1:13" ht="25.5">
      <c r="A48" s="18" t="s">
        <v>106</v>
      </c>
      <c r="B48" s="46" t="s">
        <v>107</v>
      </c>
      <c r="C48" s="36" t="s">
        <v>56</v>
      </c>
      <c r="D48" s="41">
        <v>750000</v>
      </c>
      <c r="E48" s="41">
        <f t="shared" si="1"/>
        <v>340909.09090909088</v>
      </c>
      <c r="F48" s="4" t="s">
        <v>77</v>
      </c>
      <c r="G48" s="4" t="s">
        <v>16</v>
      </c>
      <c r="H48" s="11">
        <v>1</v>
      </c>
      <c r="I48" s="11"/>
      <c r="J48" s="12" t="s">
        <v>18</v>
      </c>
      <c r="K48" s="12" t="s">
        <v>33</v>
      </c>
      <c r="L48" s="9" t="s">
        <v>19</v>
      </c>
      <c r="M48" s="71"/>
    </row>
    <row r="49" spans="1:13" ht="38.25">
      <c r="A49" s="18" t="s">
        <v>108</v>
      </c>
      <c r="B49" s="46" t="s">
        <v>109</v>
      </c>
      <c r="C49" s="36" t="s">
        <v>14</v>
      </c>
      <c r="D49" s="41">
        <v>13000</v>
      </c>
      <c r="E49" s="41">
        <f t="shared" si="1"/>
        <v>5909.090909090909</v>
      </c>
      <c r="F49" s="4" t="s">
        <v>77</v>
      </c>
      <c r="G49" s="4" t="s">
        <v>16</v>
      </c>
      <c r="H49" s="11">
        <v>1</v>
      </c>
      <c r="I49" s="23"/>
      <c r="J49" s="12" t="s">
        <v>110</v>
      </c>
      <c r="K49" s="12" t="s">
        <v>27</v>
      </c>
      <c r="L49" s="9" t="s">
        <v>19</v>
      </c>
      <c r="M49" s="71"/>
    </row>
    <row r="50" spans="1:13">
      <c r="A50" s="18" t="s">
        <v>111</v>
      </c>
      <c r="B50" s="24" t="s">
        <v>112</v>
      </c>
      <c r="C50" s="4" t="s">
        <v>14</v>
      </c>
      <c r="D50" s="20">
        <v>80000</v>
      </c>
      <c r="E50" s="20">
        <f t="shared" si="1"/>
        <v>36363.63636363636</v>
      </c>
      <c r="F50" s="4" t="s">
        <v>77</v>
      </c>
      <c r="G50" s="4" t="s">
        <v>16</v>
      </c>
      <c r="H50" s="11">
        <v>1</v>
      </c>
      <c r="I50" s="23"/>
      <c r="J50" s="12" t="s">
        <v>110</v>
      </c>
      <c r="K50" s="12" t="s">
        <v>27</v>
      </c>
      <c r="L50" s="9" t="s">
        <v>19</v>
      </c>
      <c r="M50" s="71"/>
    </row>
    <row r="51" spans="1:13" ht="25.5">
      <c r="A51" s="18" t="s">
        <v>113</v>
      </c>
      <c r="B51" s="22" t="s">
        <v>114</v>
      </c>
      <c r="C51" s="4" t="s">
        <v>51</v>
      </c>
      <c r="D51" s="5">
        <v>150000</v>
      </c>
      <c r="E51" s="20">
        <f t="shared" si="1"/>
        <v>68181.818181818177</v>
      </c>
      <c r="F51" s="4" t="s">
        <v>77</v>
      </c>
      <c r="G51" s="4" t="s">
        <v>16</v>
      </c>
      <c r="H51" s="11">
        <v>1</v>
      </c>
      <c r="I51" s="11"/>
      <c r="J51" s="12" t="s">
        <v>115</v>
      </c>
      <c r="K51" s="12" t="s">
        <v>116</v>
      </c>
      <c r="L51" s="9" t="s">
        <v>19</v>
      </c>
      <c r="M51" s="71"/>
    </row>
    <row r="52" spans="1:13" ht="25.5">
      <c r="A52" s="18" t="s">
        <v>117</v>
      </c>
      <c r="B52" s="3" t="s">
        <v>118</v>
      </c>
      <c r="C52" s="4" t="s">
        <v>76</v>
      </c>
      <c r="D52" s="5">
        <v>200000</v>
      </c>
      <c r="E52" s="20">
        <f t="shared" si="1"/>
        <v>90909.090909090897</v>
      </c>
      <c r="F52" s="4" t="s">
        <v>77</v>
      </c>
      <c r="G52" s="4" t="s">
        <v>16</v>
      </c>
      <c r="H52" s="11">
        <v>1</v>
      </c>
      <c r="I52" s="11"/>
      <c r="J52" s="12" t="s">
        <v>18</v>
      </c>
      <c r="K52" s="12" t="s">
        <v>37</v>
      </c>
      <c r="L52" s="9" t="s">
        <v>19</v>
      </c>
      <c r="M52" s="71"/>
    </row>
    <row r="53" spans="1:13" ht="38.25">
      <c r="A53" s="18" t="s">
        <v>119</v>
      </c>
      <c r="B53" s="3" t="s">
        <v>120</v>
      </c>
      <c r="C53" s="4" t="s">
        <v>76</v>
      </c>
      <c r="D53" s="5">
        <v>180000</v>
      </c>
      <c r="E53" s="20">
        <f t="shared" si="1"/>
        <v>81818.181818181809</v>
      </c>
      <c r="F53" s="4" t="s">
        <v>77</v>
      </c>
      <c r="G53" s="4" t="s">
        <v>16</v>
      </c>
      <c r="H53" s="11">
        <v>1</v>
      </c>
      <c r="I53" s="23"/>
      <c r="J53" s="12" t="s">
        <v>18</v>
      </c>
      <c r="K53" s="12" t="s">
        <v>37</v>
      </c>
      <c r="L53" s="9" t="s">
        <v>19</v>
      </c>
      <c r="M53" s="71"/>
    </row>
    <row r="54" spans="1:13">
      <c r="A54" s="18" t="s">
        <v>121</v>
      </c>
      <c r="B54" s="24" t="s">
        <v>122</v>
      </c>
      <c r="C54" s="25" t="s">
        <v>51</v>
      </c>
      <c r="D54" s="5">
        <v>20000</v>
      </c>
      <c r="E54" s="20">
        <f t="shared" si="1"/>
        <v>9090.9090909090901</v>
      </c>
      <c r="F54" s="4" t="s">
        <v>70</v>
      </c>
      <c r="G54" s="4" t="s">
        <v>16</v>
      </c>
      <c r="H54" s="11">
        <v>1</v>
      </c>
      <c r="I54" s="23"/>
      <c r="J54" s="12" t="s">
        <v>71</v>
      </c>
      <c r="K54" s="12" t="s">
        <v>72</v>
      </c>
      <c r="L54" s="9" t="s">
        <v>19</v>
      </c>
      <c r="M54" s="71"/>
    </row>
    <row r="55" spans="1:13" ht="13.5" thickBot="1">
      <c r="A55" s="370" t="s">
        <v>161</v>
      </c>
      <c r="B55" s="371"/>
      <c r="C55" s="47"/>
      <c r="D55" s="62">
        <f>SUM(D31:D54)</f>
        <v>7698100</v>
      </c>
      <c r="E55" s="62">
        <f t="shared" si="1"/>
        <v>3499136.3636363633</v>
      </c>
      <c r="F55" s="376"/>
      <c r="G55" s="376"/>
      <c r="H55" s="376"/>
      <c r="I55" s="376"/>
      <c r="J55" s="376"/>
      <c r="K55" s="376"/>
      <c r="L55" s="376"/>
      <c r="M55" s="377"/>
    </row>
    <row r="56" spans="1:13">
      <c r="A56" s="372" t="s">
        <v>156</v>
      </c>
      <c r="B56" s="373"/>
      <c r="C56" s="373"/>
      <c r="D56" s="373"/>
      <c r="E56" s="373"/>
      <c r="F56" s="373"/>
      <c r="G56" s="373"/>
      <c r="H56" s="373"/>
      <c r="I56" s="373"/>
      <c r="J56" s="373"/>
      <c r="K56" s="373"/>
      <c r="L56" s="373"/>
      <c r="M56" s="374"/>
    </row>
    <row r="57" spans="1:13" ht="25.5">
      <c r="A57" s="18" t="s">
        <v>196</v>
      </c>
      <c r="B57" s="3" t="s">
        <v>123</v>
      </c>
      <c r="C57" s="13" t="s">
        <v>43</v>
      </c>
      <c r="D57" s="63">
        <v>3150000</v>
      </c>
      <c r="E57" s="63">
        <f>D57/$D$5</f>
        <v>1431818.1818181816</v>
      </c>
      <c r="F57" s="4" t="s">
        <v>31</v>
      </c>
      <c r="G57" s="4" t="s">
        <v>16</v>
      </c>
      <c r="H57" s="11"/>
      <c r="I57" s="11">
        <v>1</v>
      </c>
      <c r="J57" s="12" t="s">
        <v>71</v>
      </c>
      <c r="K57" s="12" t="s">
        <v>18</v>
      </c>
      <c r="L57" s="12" t="s">
        <v>175</v>
      </c>
      <c r="M57" s="71"/>
    </row>
    <row r="58" spans="1:13" ht="13.5" thickBot="1">
      <c r="A58" s="18"/>
      <c r="B58" s="48" t="s">
        <v>124</v>
      </c>
      <c r="C58" s="72"/>
      <c r="D58" s="73">
        <f>D57</f>
        <v>3150000</v>
      </c>
      <c r="E58" s="73">
        <f>E57</f>
        <v>1431818.1818181816</v>
      </c>
      <c r="F58" s="72"/>
      <c r="G58" s="72"/>
      <c r="H58" s="76"/>
      <c r="I58" s="76"/>
      <c r="J58" s="77"/>
      <c r="K58" s="77"/>
      <c r="L58" s="77" t="s">
        <v>19</v>
      </c>
      <c r="M58" s="78"/>
    </row>
    <row r="59" spans="1:13">
      <c r="A59" s="375" t="s">
        <v>157</v>
      </c>
      <c r="B59" s="373"/>
      <c r="C59" s="373"/>
      <c r="D59" s="373"/>
      <c r="E59" s="373"/>
      <c r="F59" s="373"/>
      <c r="G59" s="373"/>
      <c r="H59" s="373"/>
      <c r="I59" s="373"/>
      <c r="J59" s="373"/>
      <c r="K59" s="373"/>
      <c r="L59" s="373"/>
      <c r="M59" s="374"/>
    </row>
    <row r="60" spans="1:13" ht="25.5">
      <c r="A60" s="18" t="s">
        <v>197</v>
      </c>
      <c r="B60" s="3" t="s">
        <v>125</v>
      </c>
      <c r="C60" s="13" t="s">
        <v>43</v>
      </c>
      <c r="D60" s="63">
        <f>534000+72000</f>
        <v>606000</v>
      </c>
      <c r="E60" s="63">
        <f>D60/$D$5</f>
        <v>275454.54545454541</v>
      </c>
      <c r="F60" s="4" t="s">
        <v>31</v>
      </c>
      <c r="G60" s="4" t="s">
        <v>16</v>
      </c>
      <c r="H60" s="11">
        <v>1</v>
      </c>
      <c r="I60" s="11"/>
      <c r="J60" s="12" t="s">
        <v>110</v>
      </c>
      <c r="K60" s="12" t="s">
        <v>72</v>
      </c>
      <c r="L60" s="12" t="s">
        <v>19</v>
      </c>
      <c r="M60" s="71"/>
    </row>
    <row r="61" spans="1:13" ht="13.5" thickBot="1">
      <c r="A61" s="386" t="s">
        <v>162</v>
      </c>
      <c r="B61" s="387"/>
      <c r="C61" s="72"/>
      <c r="D61" s="73">
        <f>D60</f>
        <v>606000</v>
      </c>
      <c r="E61" s="73">
        <f>E60</f>
        <v>275454.54545454541</v>
      </c>
      <c r="F61" s="376"/>
      <c r="G61" s="376"/>
      <c r="H61" s="376"/>
      <c r="I61" s="376"/>
      <c r="J61" s="376"/>
      <c r="K61" s="376"/>
      <c r="L61" s="376"/>
      <c r="M61" s="377"/>
    </row>
    <row r="62" spans="1:13" ht="13.5" customHeight="1" thickBot="1">
      <c r="A62" s="390" t="s">
        <v>158</v>
      </c>
      <c r="B62" s="391"/>
      <c r="C62" s="392"/>
      <c r="D62" s="74">
        <f>D24+D28+D55+D57+D60</f>
        <v>11574100</v>
      </c>
      <c r="E62" s="75">
        <f>D62/$D$5</f>
        <v>5260954.5454545449</v>
      </c>
      <c r="F62" s="29"/>
    </row>
    <row r="63" spans="1:13">
      <c r="C63" s="27"/>
      <c r="D63" s="64"/>
      <c r="E63" s="64"/>
      <c r="F63" s="29"/>
    </row>
    <row r="64" spans="1:13" ht="29.25" customHeight="1">
      <c r="A64" s="58" t="s">
        <v>163</v>
      </c>
      <c r="B64" s="388" t="s">
        <v>126</v>
      </c>
      <c r="C64" s="388"/>
      <c r="D64" s="388"/>
      <c r="E64" s="388"/>
      <c r="F64" s="388"/>
      <c r="G64" s="388"/>
      <c r="H64" s="388"/>
      <c r="I64" s="388"/>
      <c r="J64" s="388"/>
      <c r="K64" s="388"/>
      <c r="L64" s="388"/>
      <c r="M64" s="388"/>
    </row>
    <row r="65" spans="2:13">
      <c r="B65" s="389" t="s">
        <v>127</v>
      </c>
      <c r="C65" s="389"/>
      <c r="D65" s="389"/>
      <c r="E65" s="389"/>
      <c r="F65" s="389"/>
      <c r="G65" s="389"/>
      <c r="H65" s="389"/>
      <c r="I65" s="389"/>
      <c r="J65" s="389"/>
      <c r="K65" s="389"/>
      <c r="L65" s="389"/>
      <c r="M65" s="389"/>
    </row>
    <row r="66" spans="2:13">
      <c r="B66" s="1" t="s">
        <v>164</v>
      </c>
      <c r="C66" s="30"/>
      <c r="D66" s="64"/>
      <c r="E66" s="64"/>
      <c r="G66" s="28"/>
      <c r="H66" s="28"/>
    </row>
    <row r="67" spans="2:13">
      <c r="C67" s="30"/>
      <c r="D67" s="64"/>
      <c r="E67" s="64"/>
      <c r="G67" s="28"/>
      <c r="H67" s="28"/>
    </row>
    <row r="68" spans="2:13">
      <c r="C68" s="31"/>
      <c r="D68" s="65"/>
      <c r="E68" s="64"/>
      <c r="G68" s="28"/>
      <c r="H68" s="28"/>
    </row>
    <row r="69" spans="2:13">
      <c r="C69" s="31"/>
      <c r="D69" s="65"/>
      <c r="G69" s="28"/>
      <c r="H69" s="28"/>
    </row>
    <row r="70" spans="2:13">
      <c r="C70" s="31"/>
      <c r="D70" s="65"/>
      <c r="E70" s="64"/>
      <c r="G70" s="28"/>
      <c r="H70" s="28"/>
    </row>
    <row r="71" spans="2:13">
      <c r="C71" s="31"/>
      <c r="D71" s="65"/>
      <c r="G71" s="28"/>
      <c r="H71" s="28"/>
    </row>
    <row r="72" spans="2:13">
      <c r="C72" s="31"/>
      <c r="D72" s="65"/>
      <c r="G72" s="28"/>
      <c r="H72" s="28"/>
    </row>
    <row r="73" spans="2:13">
      <c r="C73" s="33"/>
      <c r="D73" s="66"/>
      <c r="E73" s="66"/>
      <c r="G73" s="28"/>
      <c r="H73" s="28"/>
    </row>
    <row r="74" spans="2:13">
      <c r="C74" s="30"/>
      <c r="E74" s="64"/>
    </row>
    <row r="75" spans="2:13">
      <c r="D75" s="64"/>
    </row>
    <row r="77" spans="2:13">
      <c r="D77" s="64"/>
    </row>
  </sheetData>
  <mergeCells count="27">
    <mergeCell ref="A61:B61"/>
    <mergeCell ref="B64:M64"/>
    <mergeCell ref="B65:M65"/>
    <mergeCell ref="A62:C62"/>
    <mergeCell ref="F61:M61"/>
    <mergeCell ref="M6:M7"/>
    <mergeCell ref="A8:M8"/>
    <mergeCell ref="A26:M26"/>
    <mergeCell ref="A30:M30"/>
    <mergeCell ref="F6:F7"/>
    <mergeCell ref="G6:G7"/>
    <mergeCell ref="H6:I6"/>
    <mergeCell ref="A29:B29"/>
    <mergeCell ref="J6:K6"/>
    <mergeCell ref="L6:L7"/>
    <mergeCell ref="A6:A7"/>
    <mergeCell ref="B6:B7"/>
    <mergeCell ref="C6:C7"/>
    <mergeCell ref="D6:D7"/>
    <mergeCell ref="E6:E7"/>
    <mergeCell ref="A55:B55"/>
    <mergeCell ref="A56:M56"/>
    <mergeCell ref="A59:M59"/>
    <mergeCell ref="A25:B25"/>
    <mergeCell ref="F55:M55"/>
    <mergeCell ref="F29:M29"/>
    <mergeCell ref="F25:M25"/>
  </mergeCells>
  <phoneticPr fontId="0" type="noConversion"/>
  <dataValidations count="4">
    <dataValidation type="list" allowBlank="1" showInputMessage="1" showErrorMessage="1" sqref="G57:G58 G60 G11 G16:G21 G31:G54 G28">
      <formula1>"ex-ante, ex-post"</formula1>
    </dataValidation>
    <dataValidation type="list" allowBlank="1" showInputMessage="1" showErrorMessage="1" sqref="F58 F61 F16 F54 F27:F28">
      <formula1>"BID LPI,BID LPN,BID CP,BID CD,BID SBQC,BID SQS,BID SD,8666 CV,8666 TP,8666 C"</formula1>
    </dataValidation>
    <dataValidation type="list" allowBlank="1" showInputMessage="1" showErrorMessage="1" sqref="G9:G10 G27 G22:G24 G12:G15">
      <formula1>"ex-ante, ex-post, N/A"</formula1>
    </dataValidation>
    <dataValidation type="list" allowBlank="1" showInputMessage="1" showErrorMessage="1" sqref="F12:F15 F17:F24 F10">
      <formula1>"BID LPI,BID LPN,BID CP,BID CD,BID SBQC,BID SQC,BID SQS,BID SBMC,BID SBOF,BID SD,BID CI,L8666 CV,L8666 TP,L8666 C,PRE ELE,REG PR"</formula1>
    </dataValidation>
  </dataValidations>
  <printOptions horizontalCentered="1"/>
  <pageMargins left="0.39370078740157483" right="0.39370078740157483" top="0.39370078740157483" bottom="0.39370078740157483" header="0.31496062992125984" footer="0.31496062992125984"/>
  <pageSetup paperSize="9" scale="7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dimension ref="A1:M79"/>
  <sheetViews>
    <sheetView showGridLines="0" topLeftCell="A7" zoomScale="75" zoomScaleNormal="80" workbookViewId="0">
      <selection activeCell="A31" sqref="A31:M38"/>
    </sheetView>
  </sheetViews>
  <sheetFormatPr defaultColWidth="8.85546875" defaultRowHeight="12.75"/>
  <cols>
    <col min="1" max="1" width="4.85546875" style="26" customWidth="1"/>
    <col min="2" max="2" width="47.42578125" style="1" customWidth="1"/>
    <col min="3" max="3" width="9.28515625" style="26" customWidth="1"/>
    <col min="4" max="4" width="12.42578125" style="60" customWidth="1"/>
    <col min="5" max="5" width="11.85546875" style="60" customWidth="1"/>
    <col min="6" max="6" width="11" style="1" customWidth="1"/>
    <col min="7" max="7" width="9.140625" style="1" customWidth="1"/>
    <col min="8" max="8" width="6.85546875" style="1" customWidth="1"/>
    <col min="9" max="9" width="6.5703125" style="1" customWidth="1"/>
    <col min="10" max="10" width="11.28515625" style="1" customWidth="1"/>
    <col min="11" max="11" width="10.5703125" style="1" customWidth="1"/>
    <col min="12" max="12" width="8.140625" style="1" customWidth="1"/>
    <col min="13" max="13" width="29.28515625" style="54" customWidth="1"/>
    <col min="14" max="16384" width="8.85546875" style="1"/>
  </cols>
  <sheetData>
    <row r="1" spans="1:13" ht="78.75" customHeight="1"/>
    <row r="2" spans="1:13">
      <c r="A2" s="55" t="s">
        <v>166</v>
      </c>
      <c r="F2" s="61" t="s">
        <v>146</v>
      </c>
      <c r="L2" s="55" t="s">
        <v>142</v>
      </c>
    </row>
    <row r="3" spans="1:13">
      <c r="A3" s="55" t="s">
        <v>167</v>
      </c>
      <c r="F3" s="61" t="s">
        <v>147</v>
      </c>
      <c r="L3" s="54" t="s">
        <v>143</v>
      </c>
    </row>
    <row r="4" spans="1:13">
      <c r="A4" s="55" t="s">
        <v>148</v>
      </c>
      <c r="L4" s="54" t="s">
        <v>144</v>
      </c>
    </row>
    <row r="5" spans="1:13" ht="22.5" customHeight="1" thickBot="1">
      <c r="C5" s="57" t="s">
        <v>12</v>
      </c>
      <c r="D5" s="56">
        <f>'[4]3_Comp_Subcomp e Produtos'!E1</f>
        <v>2.2000000000000002</v>
      </c>
      <c r="L5" s="59" t="s">
        <v>145</v>
      </c>
    </row>
    <row r="6" spans="1:13" ht="12.75" customHeight="1">
      <c r="A6" s="384" t="s">
        <v>0</v>
      </c>
      <c r="B6" s="380" t="s">
        <v>1</v>
      </c>
      <c r="C6" s="380" t="s">
        <v>165</v>
      </c>
      <c r="D6" s="380" t="s">
        <v>2</v>
      </c>
      <c r="E6" s="380" t="s">
        <v>3</v>
      </c>
      <c r="F6" s="380" t="s">
        <v>4</v>
      </c>
      <c r="G6" s="380" t="s">
        <v>5</v>
      </c>
      <c r="H6" s="382" t="s">
        <v>6</v>
      </c>
      <c r="I6" s="383"/>
      <c r="J6" s="382" t="s">
        <v>7</v>
      </c>
      <c r="K6" s="383"/>
      <c r="L6" s="380" t="s">
        <v>152</v>
      </c>
      <c r="M6" s="378" t="s">
        <v>151</v>
      </c>
    </row>
    <row r="7" spans="1:13" ht="26.25" thickBot="1">
      <c r="A7" s="385"/>
      <c r="B7" s="381"/>
      <c r="C7" s="381"/>
      <c r="D7" s="381"/>
      <c r="E7" s="381"/>
      <c r="F7" s="381"/>
      <c r="G7" s="381"/>
      <c r="H7" s="48" t="s">
        <v>8</v>
      </c>
      <c r="I7" s="48" t="s">
        <v>9</v>
      </c>
      <c r="J7" s="48" t="s">
        <v>168</v>
      </c>
      <c r="K7" s="48" t="s">
        <v>11</v>
      </c>
      <c r="L7" s="381"/>
      <c r="M7" s="379"/>
    </row>
    <row r="8" spans="1:13" ht="12.75" customHeight="1">
      <c r="A8" s="372" t="s">
        <v>153</v>
      </c>
      <c r="B8" s="373"/>
      <c r="C8" s="373"/>
      <c r="D8" s="373"/>
      <c r="E8" s="373"/>
      <c r="F8" s="373"/>
      <c r="G8" s="373"/>
      <c r="H8" s="373"/>
      <c r="I8" s="373"/>
      <c r="J8" s="373"/>
      <c r="K8" s="373"/>
      <c r="L8" s="373"/>
      <c r="M8" s="374"/>
    </row>
    <row r="9" spans="1:13" ht="25.5">
      <c r="A9" s="2" t="s">
        <v>177</v>
      </c>
      <c r="B9" s="3" t="s">
        <v>128</v>
      </c>
      <c r="C9" s="4" t="s">
        <v>14</v>
      </c>
      <c r="D9" s="49">
        <v>112000</v>
      </c>
      <c r="E9" s="106">
        <f>D9/$D$5</f>
        <v>50909.090909090904</v>
      </c>
      <c r="F9" s="7" t="s">
        <v>15</v>
      </c>
      <c r="G9" s="7" t="s">
        <v>16</v>
      </c>
      <c r="H9" s="8">
        <v>1</v>
      </c>
      <c r="I9" s="8"/>
      <c r="J9" s="50" t="s">
        <v>27</v>
      </c>
      <c r="K9" s="9" t="s">
        <v>18</v>
      </c>
      <c r="L9" s="9" t="s">
        <v>19</v>
      </c>
      <c r="M9" s="103" t="s">
        <v>176</v>
      </c>
    </row>
    <row r="10" spans="1:13">
      <c r="A10" s="2" t="s">
        <v>178</v>
      </c>
      <c r="B10" s="3" t="s">
        <v>20</v>
      </c>
      <c r="C10" s="4" t="s">
        <v>14</v>
      </c>
      <c r="D10" s="5">
        <v>250000</v>
      </c>
      <c r="E10" s="34">
        <f t="shared" ref="E10:E25" si="0">D10/$D$5</f>
        <v>113636.36363636363</v>
      </c>
      <c r="F10" s="7" t="s">
        <v>21</v>
      </c>
      <c r="G10" s="7" t="s">
        <v>22</v>
      </c>
      <c r="H10" s="8">
        <v>0.8</v>
      </c>
      <c r="I10" s="8">
        <v>0.2</v>
      </c>
      <c r="J10" s="50" t="s">
        <v>27</v>
      </c>
      <c r="K10" s="9" t="s">
        <v>129</v>
      </c>
      <c r="L10" s="9" t="s">
        <v>19</v>
      </c>
      <c r="M10" s="103"/>
    </row>
    <row r="11" spans="1:13" ht="25.5">
      <c r="A11" s="2" t="s">
        <v>179</v>
      </c>
      <c r="B11" s="35" t="s">
        <v>24</v>
      </c>
      <c r="C11" s="36" t="s">
        <v>25</v>
      </c>
      <c r="D11" s="37">
        <v>25000</v>
      </c>
      <c r="E11" s="34">
        <f t="shared" si="0"/>
        <v>11363.636363636362</v>
      </c>
      <c r="F11" s="7" t="s">
        <v>26</v>
      </c>
      <c r="G11" s="7" t="s">
        <v>16</v>
      </c>
      <c r="H11" s="8">
        <v>1</v>
      </c>
      <c r="I11" s="11"/>
      <c r="J11" s="51" t="s">
        <v>130</v>
      </c>
      <c r="K11" s="12" t="s">
        <v>28</v>
      </c>
      <c r="L11" s="9" t="s">
        <v>19</v>
      </c>
      <c r="M11" s="104"/>
    </row>
    <row r="12" spans="1:13" ht="25.5">
      <c r="A12" s="2" t="s">
        <v>180</v>
      </c>
      <c r="B12" s="35" t="s">
        <v>29</v>
      </c>
      <c r="C12" s="36" t="s">
        <v>30</v>
      </c>
      <c r="D12" s="37">
        <v>144000</v>
      </c>
      <c r="E12" s="34">
        <f t="shared" si="0"/>
        <v>65454.545454545449</v>
      </c>
      <c r="F12" s="4" t="s">
        <v>31</v>
      </c>
      <c r="G12" s="4" t="s">
        <v>16</v>
      </c>
      <c r="H12" s="8"/>
      <c r="I12" s="11">
        <v>1</v>
      </c>
      <c r="J12" s="51" t="s">
        <v>18</v>
      </c>
      <c r="K12" s="12" t="s">
        <v>33</v>
      </c>
      <c r="L12" s="9" t="s">
        <v>19</v>
      </c>
      <c r="M12" s="104"/>
    </row>
    <row r="13" spans="1:13" ht="38.25">
      <c r="A13" s="2" t="s">
        <v>181</v>
      </c>
      <c r="B13" s="35" t="s">
        <v>34</v>
      </c>
      <c r="C13" s="36" t="s">
        <v>25</v>
      </c>
      <c r="D13" s="37">
        <v>900000</v>
      </c>
      <c r="E13" s="34">
        <f t="shared" si="0"/>
        <v>409090.90909090906</v>
      </c>
      <c r="F13" s="4" t="s">
        <v>21</v>
      </c>
      <c r="G13" s="4" t="s">
        <v>22</v>
      </c>
      <c r="H13" s="8">
        <v>1</v>
      </c>
      <c r="I13" s="11"/>
      <c r="J13" s="51" t="s">
        <v>52</v>
      </c>
      <c r="K13" s="12" t="s">
        <v>23</v>
      </c>
      <c r="L13" s="9" t="s">
        <v>19</v>
      </c>
      <c r="M13" s="104"/>
    </row>
    <row r="14" spans="1:13" ht="38.25">
      <c r="A14" s="2" t="s">
        <v>182</v>
      </c>
      <c r="B14" s="35" t="s">
        <v>35</v>
      </c>
      <c r="C14" s="36" t="s">
        <v>36</v>
      </c>
      <c r="D14" s="37">
        <v>112200</v>
      </c>
      <c r="E14" s="34">
        <f t="shared" si="0"/>
        <v>50999.999999999993</v>
      </c>
      <c r="F14" s="7" t="s">
        <v>26</v>
      </c>
      <c r="G14" s="4" t="s">
        <v>16</v>
      </c>
      <c r="H14" s="8">
        <v>1</v>
      </c>
      <c r="I14" s="11"/>
      <c r="J14" s="51" t="s">
        <v>130</v>
      </c>
      <c r="K14" s="12" t="s">
        <v>37</v>
      </c>
      <c r="L14" s="9" t="s">
        <v>19</v>
      </c>
      <c r="M14" s="104"/>
    </row>
    <row r="15" spans="1:13" ht="25.5">
      <c r="A15" s="2" t="s">
        <v>183</v>
      </c>
      <c r="B15" s="35" t="s">
        <v>38</v>
      </c>
      <c r="C15" s="36" t="s">
        <v>36</v>
      </c>
      <c r="D15" s="37">
        <v>60900</v>
      </c>
      <c r="E15" s="34">
        <f t="shared" si="0"/>
        <v>27681.81818181818</v>
      </c>
      <c r="F15" s="7" t="s">
        <v>26</v>
      </c>
      <c r="G15" s="4" t="s">
        <v>16</v>
      </c>
      <c r="H15" s="8">
        <v>1</v>
      </c>
      <c r="I15" s="11"/>
      <c r="J15" s="51" t="s">
        <v>131</v>
      </c>
      <c r="K15" s="12" t="s">
        <v>39</v>
      </c>
      <c r="L15" s="9" t="s">
        <v>19</v>
      </c>
      <c r="M15" s="104"/>
    </row>
    <row r="16" spans="1:13" ht="38.25">
      <c r="A16" s="2" t="s">
        <v>184</v>
      </c>
      <c r="B16" s="38" t="s">
        <v>40</v>
      </c>
      <c r="C16" s="36" t="s">
        <v>41</v>
      </c>
      <c r="D16" s="37">
        <v>260000</v>
      </c>
      <c r="E16" s="34">
        <f t="shared" si="0"/>
        <v>118181.81818181818</v>
      </c>
      <c r="F16" s="7" t="s">
        <v>26</v>
      </c>
      <c r="G16" s="4" t="s">
        <v>16</v>
      </c>
      <c r="H16" s="8">
        <v>1</v>
      </c>
      <c r="I16" s="11"/>
      <c r="J16" s="51" t="s">
        <v>132</v>
      </c>
      <c r="K16" s="12" t="s">
        <v>23</v>
      </c>
      <c r="L16" s="9" t="s">
        <v>19</v>
      </c>
      <c r="M16" s="104"/>
    </row>
    <row r="17" spans="1:13" ht="63.75">
      <c r="A17" s="2" t="s">
        <v>185</v>
      </c>
      <c r="B17" s="35" t="s">
        <v>42</v>
      </c>
      <c r="C17" s="36" t="s">
        <v>43</v>
      </c>
      <c r="D17" s="37">
        <v>400000</v>
      </c>
      <c r="E17" s="34">
        <f t="shared" si="0"/>
        <v>181818.18181818179</v>
      </c>
      <c r="F17" s="7" t="s">
        <v>26</v>
      </c>
      <c r="G17" s="7" t="s">
        <v>16</v>
      </c>
      <c r="H17" s="8">
        <v>1</v>
      </c>
      <c r="I17" s="11"/>
      <c r="J17" s="51" t="s">
        <v>133</v>
      </c>
      <c r="K17" s="12" t="s">
        <v>23</v>
      </c>
      <c r="L17" s="9" t="s">
        <v>19</v>
      </c>
      <c r="M17" s="104"/>
    </row>
    <row r="18" spans="1:13">
      <c r="A18" s="2" t="s">
        <v>44</v>
      </c>
      <c r="B18" s="39" t="s">
        <v>45</v>
      </c>
      <c r="C18" s="36" t="s">
        <v>46</v>
      </c>
      <c r="D18" s="37">
        <v>600000</v>
      </c>
      <c r="E18" s="34">
        <f t="shared" si="0"/>
        <v>272727.27272727271</v>
      </c>
      <c r="F18" s="7" t="s">
        <v>47</v>
      </c>
      <c r="G18" s="7" t="s">
        <v>16</v>
      </c>
      <c r="H18" s="8">
        <v>1</v>
      </c>
      <c r="I18" s="11"/>
      <c r="J18" s="51" t="s">
        <v>134</v>
      </c>
      <c r="K18" s="12" t="s">
        <v>48</v>
      </c>
      <c r="L18" s="9" t="s">
        <v>19</v>
      </c>
      <c r="M18" s="104"/>
    </row>
    <row r="19" spans="1:13" ht="25.5">
      <c r="A19" s="2" t="s">
        <v>49</v>
      </c>
      <c r="B19" s="35" t="s">
        <v>50</v>
      </c>
      <c r="C19" s="40" t="s">
        <v>51</v>
      </c>
      <c r="D19" s="37">
        <v>450000</v>
      </c>
      <c r="E19" s="34">
        <f t="shared" si="0"/>
        <v>204545.45454545453</v>
      </c>
      <c r="F19" s="7" t="s">
        <v>47</v>
      </c>
      <c r="G19" s="14" t="s">
        <v>22</v>
      </c>
      <c r="H19" s="8">
        <v>1</v>
      </c>
      <c r="I19" s="8"/>
      <c r="J19" s="9" t="s">
        <v>52</v>
      </c>
      <c r="K19" s="9" t="s">
        <v>53</v>
      </c>
      <c r="L19" s="9" t="s">
        <v>19</v>
      </c>
      <c r="M19" s="103"/>
    </row>
    <row r="20" spans="1:13" ht="25.5">
      <c r="A20" s="2" t="s">
        <v>54</v>
      </c>
      <c r="B20" s="35" t="s">
        <v>55</v>
      </c>
      <c r="C20" s="36" t="s">
        <v>56</v>
      </c>
      <c r="D20" s="37">
        <v>249000</v>
      </c>
      <c r="E20" s="34">
        <f t="shared" si="0"/>
        <v>113181.81818181818</v>
      </c>
      <c r="F20" s="7" t="s">
        <v>26</v>
      </c>
      <c r="G20" s="7" t="s">
        <v>16</v>
      </c>
      <c r="H20" s="8">
        <v>1</v>
      </c>
      <c r="I20" s="8"/>
      <c r="J20" s="50" t="s">
        <v>135</v>
      </c>
      <c r="K20" s="9" t="s">
        <v>39</v>
      </c>
      <c r="L20" s="9" t="s">
        <v>19</v>
      </c>
      <c r="M20" s="103"/>
    </row>
    <row r="21" spans="1:13" ht="25.5">
      <c r="A21" s="2" t="s">
        <v>57</v>
      </c>
      <c r="B21" s="3" t="s">
        <v>58</v>
      </c>
      <c r="C21" s="4" t="s">
        <v>43</v>
      </c>
      <c r="D21" s="10">
        <v>427800</v>
      </c>
      <c r="E21" s="34">
        <f t="shared" si="0"/>
        <v>194454.54545454544</v>
      </c>
      <c r="F21" s="7" t="s">
        <v>26</v>
      </c>
      <c r="G21" s="7" t="s">
        <v>16</v>
      </c>
      <c r="H21" s="8">
        <v>1</v>
      </c>
      <c r="I21" s="11"/>
      <c r="J21" s="50" t="s">
        <v>136</v>
      </c>
      <c r="K21" s="12" t="s">
        <v>23</v>
      </c>
      <c r="L21" s="9" t="s">
        <v>19</v>
      </c>
      <c r="M21" s="104"/>
    </row>
    <row r="22" spans="1:13" ht="25.5">
      <c r="A22" s="2" t="s">
        <v>59</v>
      </c>
      <c r="B22" s="3" t="s">
        <v>60</v>
      </c>
      <c r="C22" s="4" t="s">
        <v>43</v>
      </c>
      <c r="D22" s="10">
        <v>135600</v>
      </c>
      <c r="E22" s="34">
        <f t="shared" si="0"/>
        <v>61636.363636363632</v>
      </c>
      <c r="F22" s="7" t="s">
        <v>26</v>
      </c>
      <c r="G22" s="7" t="s">
        <v>16</v>
      </c>
      <c r="H22" s="8">
        <v>1</v>
      </c>
      <c r="I22" s="11"/>
      <c r="J22" s="50" t="s">
        <v>136</v>
      </c>
      <c r="K22" s="12" t="s">
        <v>23</v>
      </c>
      <c r="L22" s="9" t="s">
        <v>19</v>
      </c>
      <c r="M22" s="104"/>
    </row>
    <row r="23" spans="1:13" ht="51">
      <c r="A23" s="2" t="s">
        <v>61</v>
      </c>
      <c r="B23" s="3" t="s">
        <v>62</v>
      </c>
      <c r="C23" s="4" t="s">
        <v>63</v>
      </c>
      <c r="D23" s="10">
        <v>400000</v>
      </c>
      <c r="E23" s="34">
        <f t="shared" si="0"/>
        <v>181818.18181818179</v>
      </c>
      <c r="F23" s="7" t="s">
        <v>26</v>
      </c>
      <c r="G23" s="4" t="s">
        <v>16</v>
      </c>
      <c r="H23" s="8">
        <v>1</v>
      </c>
      <c r="I23" s="11"/>
      <c r="J23" s="9" t="s">
        <v>133</v>
      </c>
      <c r="K23" s="12" t="s">
        <v>23</v>
      </c>
      <c r="L23" s="9" t="s">
        <v>19</v>
      </c>
      <c r="M23" s="104"/>
    </row>
    <row r="24" spans="1:13" ht="25.5">
      <c r="A24" s="2" t="s">
        <v>64</v>
      </c>
      <c r="B24" s="32" t="s">
        <v>65</v>
      </c>
      <c r="C24" s="15" t="s">
        <v>66</v>
      </c>
      <c r="D24" s="16">
        <v>85000</v>
      </c>
      <c r="E24" s="34">
        <f t="shared" si="0"/>
        <v>38636.363636363632</v>
      </c>
      <c r="F24" s="52" t="s">
        <v>26</v>
      </c>
      <c r="G24" s="4" t="s">
        <v>16</v>
      </c>
      <c r="H24" s="8">
        <v>1</v>
      </c>
      <c r="I24" s="17"/>
      <c r="J24" s="50" t="s">
        <v>27</v>
      </c>
      <c r="K24" s="9" t="s">
        <v>67</v>
      </c>
      <c r="L24" s="9" t="s">
        <v>19</v>
      </c>
      <c r="M24" s="103"/>
    </row>
    <row r="25" spans="1:13" ht="25.5">
      <c r="A25" s="91" t="s">
        <v>137</v>
      </c>
      <c r="B25" s="92" t="s">
        <v>139</v>
      </c>
      <c r="C25" s="96" t="s">
        <v>14</v>
      </c>
      <c r="D25" s="94">
        <v>185000</v>
      </c>
      <c r="E25" s="95">
        <f t="shared" si="0"/>
        <v>84090.909090909088</v>
      </c>
      <c r="F25" s="100" t="s">
        <v>15</v>
      </c>
      <c r="G25" s="100" t="s">
        <v>16</v>
      </c>
      <c r="H25" s="101">
        <v>1</v>
      </c>
      <c r="I25" s="101"/>
      <c r="J25" s="99" t="s">
        <v>27</v>
      </c>
      <c r="K25" s="99" t="s">
        <v>18</v>
      </c>
      <c r="L25" s="99" t="s">
        <v>19</v>
      </c>
      <c r="M25" s="105"/>
    </row>
    <row r="26" spans="1:13" ht="13.5" thickBot="1">
      <c r="A26" s="370" t="s">
        <v>159</v>
      </c>
      <c r="B26" s="371"/>
      <c r="C26" s="47"/>
      <c r="D26" s="62">
        <f>SUM(D9:D25)</f>
        <v>4796500</v>
      </c>
      <c r="E26" s="62">
        <f>D26/$D$5</f>
        <v>2180227.2727272725</v>
      </c>
      <c r="F26" s="376"/>
      <c r="G26" s="376"/>
      <c r="H26" s="376"/>
      <c r="I26" s="376"/>
      <c r="J26" s="376"/>
      <c r="K26" s="376"/>
      <c r="L26" s="376"/>
      <c r="M26" s="377"/>
    </row>
    <row r="27" spans="1:13">
      <c r="A27" s="372" t="s">
        <v>154</v>
      </c>
      <c r="B27" s="373"/>
      <c r="C27" s="373"/>
      <c r="D27" s="373"/>
      <c r="E27" s="373"/>
      <c r="F27" s="373"/>
      <c r="G27" s="373"/>
      <c r="H27" s="373"/>
      <c r="I27" s="373"/>
      <c r="J27" s="373"/>
      <c r="K27" s="373"/>
      <c r="L27" s="373"/>
      <c r="M27" s="374"/>
    </row>
    <row r="28" spans="1:13" ht="38.25">
      <c r="A28" s="18" t="s">
        <v>186</v>
      </c>
      <c r="B28" s="3" t="s">
        <v>68</v>
      </c>
      <c r="C28" s="13" t="s">
        <v>69</v>
      </c>
      <c r="D28" s="19">
        <v>204000</v>
      </c>
      <c r="E28" s="6">
        <f>D28/$D$5</f>
        <v>92727.272727272721</v>
      </c>
      <c r="F28" s="4" t="s">
        <v>70</v>
      </c>
      <c r="G28" s="4" t="s">
        <v>16</v>
      </c>
      <c r="H28" s="8">
        <v>1</v>
      </c>
      <c r="I28" s="11"/>
      <c r="J28" s="51" t="s">
        <v>18</v>
      </c>
      <c r="K28" s="12" t="s">
        <v>72</v>
      </c>
      <c r="L28" s="12" t="s">
        <v>19</v>
      </c>
      <c r="M28" s="104"/>
    </row>
    <row r="29" spans="1:13" ht="25.5">
      <c r="A29" s="18" t="s">
        <v>187</v>
      </c>
      <c r="B29" s="3" t="s">
        <v>73</v>
      </c>
      <c r="C29" s="4" t="s">
        <v>74</v>
      </c>
      <c r="D29" s="5">
        <v>35000</v>
      </c>
      <c r="E29" s="6">
        <f>D29/$D$5</f>
        <v>15909.090909090908</v>
      </c>
      <c r="F29" s="4" t="s">
        <v>70</v>
      </c>
      <c r="G29" s="4" t="s">
        <v>16</v>
      </c>
      <c r="H29" s="11">
        <v>1</v>
      </c>
      <c r="I29" s="11"/>
      <c r="J29" s="51" t="s">
        <v>134</v>
      </c>
      <c r="K29" s="12" t="s">
        <v>72</v>
      </c>
      <c r="L29" s="12" t="s">
        <v>19</v>
      </c>
      <c r="M29" s="104"/>
    </row>
    <row r="30" spans="1:13" ht="25.5">
      <c r="A30" s="91" t="s">
        <v>198</v>
      </c>
      <c r="B30" s="92" t="s">
        <v>138</v>
      </c>
      <c r="C30" s="93" t="s">
        <v>80</v>
      </c>
      <c r="D30" s="94">
        <v>100000</v>
      </c>
      <c r="E30" s="95">
        <f>D30/$D$5</f>
        <v>45454.545454545449</v>
      </c>
      <c r="F30" s="96" t="s">
        <v>77</v>
      </c>
      <c r="G30" s="96" t="s">
        <v>16</v>
      </c>
      <c r="H30" s="97">
        <v>1</v>
      </c>
      <c r="I30" s="97"/>
      <c r="J30" s="98" t="s">
        <v>32</v>
      </c>
      <c r="K30" s="98" t="s">
        <v>33</v>
      </c>
      <c r="L30" s="99" t="s">
        <v>19</v>
      </c>
      <c r="M30" s="105"/>
    </row>
    <row r="31" spans="1:13" ht="13.5" thickBot="1">
      <c r="A31" s="370" t="s">
        <v>160</v>
      </c>
      <c r="B31" s="371"/>
      <c r="C31" s="47"/>
      <c r="D31" s="62">
        <f>SUM(D28:D29)</f>
        <v>239000</v>
      </c>
      <c r="E31" s="62">
        <f>SUM(E28:E29)</f>
        <v>108636.36363636363</v>
      </c>
      <c r="F31" s="376"/>
      <c r="G31" s="376"/>
      <c r="H31" s="376"/>
      <c r="I31" s="376"/>
      <c r="J31" s="376"/>
      <c r="K31" s="376"/>
      <c r="L31" s="376"/>
      <c r="M31" s="377"/>
    </row>
    <row r="32" spans="1:13">
      <c r="A32" s="372" t="s">
        <v>155</v>
      </c>
      <c r="B32" s="373"/>
      <c r="C32" s="373"/>
      <c r="D32" s="373"/>
      <c r="E32" s="373"/>
      <c r="F32" s="373"/>
      <c r="G32" s="373"/>
      <c r="H32" s="373"/>
      <c r="I32" s="373"/>
      <c r="J32" s="373"/>
      <c r="K32" s="373"/>
      <c r="L32" s="373"/>
      <c r="M32" s="374"/>
    </row>
    <row r="33" spans="1:13" ht="25.5">
      <c r="A33" s="18" t="s">
        <v>188</v>
      </c>
      <c r="B33" s="35" t="s">
        <v>75</v>
      </c>
      <c r="C33" s="36" t="s">
        <v>76</v>
      </c>
      <c r="D33" s="37">
        <v>320000</v>
      </c>
      <c r="E33" s="37">
        <f>D33/$D$5</f>
        <v>145454.54545454544</v>
      </c>
      <c r="F33" s="4" t="s">
        <v>77</v>
      </c>
      <c r="G33" s="4" t="s">
        <v>16</v>
      </c>
      <c r="H33" s="8">
        <v>1</v>
      </c>
      <c r="I33" s="11"/>
      <c r="J33" s="12" t="s">
        <v>32</v>
      </c>
      <c r="K33" s="9" t="s">
        <v>39</v>
      </c>
      <c r="L33" s="9" t="s">
        <v>19</v>
      </c>
      <c r="M33" s="103"/>
    </row>
    <row r="34" spans="1:13" ht="25.5">
      <c r="A34" s="18" t="s">
        <v>189</v>
      </c>
      <c r="B34" s="35" t="s">
        <v>78</v>
      </c>
      <c r="C34" s="36" t="s">
        <v>36</v>
      </c>
      <c r="D34" s="37">
        <v>91100</v>
      </c>
      <c r="E34" s="37">
        <f t="shared" ref="E34:E56" si="1">D34/$D$5</f>
        <v>41409.090909090904</v>
      </c>
      <c r="F34" s="4" t="s">
        <v>77</v>
      </c>
      <c r="G34" s="4" t="s">
        <v>16</v>
      </c>
      <c r="H34" s="8">
        <v>1</v>
      </c>
      <c r="I34" s="11"/>
      <c r="J34" s="51" t="s">
        <v>130</v>
      </c>
      <c r="K34" s="12" t="s">
        <v>37</v>
      </c>
      <c r="L34" s="9" t="s">
        <v>19</v>
      </c>
      <c r="M34" s="104"/>
    </row>
    <row r="35" spans="1:13" ht="25.5">
      <c r="A35" s="79" t="s">
        <v>190</v>
      </c>
      <c r="B35" s="86" t="s">
        <v>79</v>
      </c>
      <c r="C35" s="87" t="s">
        <v>80</v>
      </c>
      <c r="D35" s="82">
        <v>100000</v>
      </c>
      <c r="E35" s="82">
        <f>D35/$D$5</f>
        <v>45454.545454545449</v>
      </c>
      <c r="F35" s="81" t="s">
        <v>77</v>
      </c>
      <c r="G35" s="81" t="s">
        <v>16</v>
      </c>
      <c r="H35" s="83">
        <v>1</v>
      </c>
      <c r="I35" s="83"/>
      <c r="J35" s="84" t="s">
        <v>32</v>
      </c>
      <c r="K35" s="84" t="s">
        <v>33</v>
      </c>
      <c r="L35" s="85" t="s">
        <v>169</v>
      </c>
      <c r="M35" s="102" t="s">
        <v>171</v>
      </c>
    </row>
    <row r="36" spans="1:13" ht="25.5">
      <c r="A36" s="18" t="s">
        <v>191</v>
      </c>
      <c r="B36" s="35" t="s">
        <v>81</v>
      </c>
      <c r="C36" s="36" t="s">
        <v>82</v>
      </c>
      <c r="D36" s="41">
        <v>200000</v>
      </c>
      <c r="E36" s="37">
        <f t="shared" si="1"/>
        <v>90909.090909090897</v>
      </c>
      <c r="F36" s="4" t="s">
        <v>77</v>
      </c>
      <c r="G36" s="4" t="s">
        <v>16</v>
      </c>
      <c r="H36" s="11">
        <v>1</v>
      </c>
      <c r="I36" s="11"/>
      <c r="J36" s="12" t="s">
        <v>32</v>
      </c>
      <c r="K36" s="12" t="s">
        <v>33</v>
      </c>
      <c r="L36" s="9" t="s">
        <v>19</v>
      </c>
      <c r="M36" s="104"/>
    </row>
    <row r="37" spans="1:13" ht="25.5">
      <c r="A37" s="18" t="s">
        <v>192</v>
      </c>
      <c r="B37" s="42" t="s">
        <v>83</v>
      </c>
      <c r="C37" s="36" t="s">
        <v>66</v>
      </c>
      <c r="D37" s="41">
        <v>750000</v>
      </c>
      <c r="E37" s="37">
        <f t="shared" si="1"/>
        <v>340909.09090909088</v>
      </c>
      <c r="F37" s="4" t="s">
        <v>77</v>
      </c>
      <c r="G37" s="4" t="s">
        <v>16</v>
      </c>
      <c r="H37" s="11"/>
      <c r="I37" s="11">
        <v>1</v>
      </c>
      <c r="J37" s="51" t="s">
        <v>18</v>
      </c>
      <c r="K37" s="12" t="s">
        <v>37</v>
      </c>
      <c r="L37" s="9" t="s">
        <v>19</v>
      </c>
      <c r="M37" s="104"/>
    </row>
    <row r="38" spans="1:13">
      <c r="A38" s="18" t="s">
        <v>193</v>
      </c>
      <c r="B38" s="42" t="s">
        <v>84</v>
      </c>
      <c r="C38" s="36" t="s">
        <v>66</v>
      </c>
      <c r="D38" s="41">
        <v>500000</v>
      </c>
      <c r="E38" s="37">
        <f t="shared" si="1"/>
        <v>227272.72727272726</v>
      </c>
      <c r="F38" s="4" t="s">
        <v>77</v>
      </c>
      <c r="G38" s="4" t="s">
        <v>16</v>
      </c>
      <c r="H38" s="11">
        <v>1</v>
      </c>
      <c r="I38" s="11"/>
      <c r="J38" s="51" t="s">
        <v>130</v>
      </c>
      <c r="K38" s="12" t="s">
        <v>28</v>
      </c>
      <c r="L38" s="9" t="s">
        <v>19</v>
      </c>
      <c r="M38" s="104"/>
    </row>
    <row r="39" spans="1:13">
      <c r="A39" s="18" t="s">
        <v>194</v>
      </c>
      <c r="B39" s="42" t="s">
        <v>85</v>
      </c>
      <c r="C39" s="36" t="s">
        <v>66</v>
      </c>
      <c r="D39" s="41">
        <v>960000</v>
      </c>
      <c r="E39" s="37">
        <f t="shared" si="1"/>
        <v>436363.63636363635</v>
      </c>
      <c r="F39" s="4" t="s">
        <v>77</v>
      </c>
      <c r="G39" s="4" t="s">
        <v>16</v>
      </c>
      <c r="H39" s="11">
        <v>1</v>
      </c>
      <c r="I39" s="11"/>
      <c r="J39" s="12" t="s">
        <v>27</v>
      </c>
      <c r="K39" s="12" t="s">
        <v>28</v>
      </c>
      <c r="L39" s="9" t="s">
        <v>19</v>
      </c>
      <c r="M39" s="104"/>
    </row>
    <row r="40" spans="1:13">
      <c r="A40" s="18" t="s">
        <v>195</v>
      </c>
      <c r="B40" s="42" t="s">
        <v>86</v>
      </c>
      <c r="C40" s="36" t="s">
        <v>66</v>
      </c>
      <c r="D40" s="53">
        <v>107000</v>
      </c>
      <c r="E40" s="107">
        <f t="shared" si="1"/>
        <v>48636.363636363632</v>
      </c>
      <c r="F40" s="4" t="s">
        <v>77</v>
      </c>
      <c r="G40" s="4" t="s">
        <v>16</v>
      </c>
      <c r="H40" s="11">
        <v>1</v>
      </c>
      <c r="I40" s="11"/>
      <c r="J40" s="12" t="s">
        <v>27</v>
      </c>
      <c r="K40" s="12" t="s">
        <v>28</v>
      </c>
      <c r="L40" s="9" t="s">
        <v>19</v>
      </c>
      <c r="M40" s="104"/>
    </row>
    <row r="41" spans="1:13">
      <c r="A41" s="18" t="s">
        <v>87</v>
      </c>
      <c r="B41" s="42" t="s">
        <v>88</v>
      </c>
      <c r="C41" s="36" t="s">
        <v>66</v>
      </c>
      <c r="D41" s="41">
        <v>88000</v>
      </c>
      <c r="E41" s="37">
        <f t="shared" si="1"/>
        <v>40000</v>
      </c>
      <c r="F41" s="4" t="s">
        <v>77</v>
      </c>
      <c r="G41" s="4" t="s">
        <v>16</v>
      </c>
      <c r="H41" s="11">
        <v>1</v>
      </c>
      <c r="I41" s="11"/>
      <c r="J41" s="12" t="s">
        <v>27</v>
      </c>
      <c r="K41" s="12" t="s">
        <v>28</v>
      </c>
      <c r="L41" s="9" t="s">
        <v>19</v>
      </c>
      <c r="M41" s="104"/>
    </row>
    <row r="42" spans="1:13" s="21" customFormat="1">
      <c r="A42" s="18" t="s">
        <v>89</v>
      </c>
      <c r="B42" s="42" t="s">
        <v>90</v>
      </c>
      <c r="C42" s="36" t="s">
        <v>66</v>
      </c>
      <c r="D42" s="43">
        <v>15000</v>
      </c>
      <c r="E42" s="37">
        <f t="shared" si="1"/>
        <v>6818.181818181818</v>
      </c>
      <c r="F42" s="4" t="s">
        <v>77</v>
      </c>
      <c r="G42" s="4" t="s">
        <v>16</v>
      </c>
      <c r="H42" s="11">
        <v>1</v>
      </c>
      <c r="I42" s="11"/>
      <c r="J42" s="51" t="s">
        <v>32</v>
      </c>
      <c r="K42" s="12" t="s">
        <v>28</v>
      </c>
      <c r="L42" s="9" t="s">
        <v>19</v>
      </c>
      <c r="M42" s="104"/>
    </row>
    <row r="43" spans="1:13">
      <c r="A43" s="18" t="s">
        <v>91</v>
      </c>
      <c r="B43" s="42" t="s">
        <v>92</v>
      </c>
      <c r="C43" s="36" t="s">
        <v>66</v>
      </c>
      <c r="D43" s="53">
        <v>311000</v>
      </c>
      <c r="E43" s="107">
        <f t="shared" si="1"/>
        <v>141363.63636363635</v>
      </c>
      <c r="F43" s="4" t="s">
        <v>77</v>
      </c>
      <c r="G43" s="4" t="s">
        <v>16</v>
      </c>
      <c r="H43" s="11">
        <v>1</v>
      </c>
      <c r="I43" s="11"/>
      <c r="J43" s="51" t="s">
        <v>32</v>
      </c>
      <c r="K43" s="12" t="s">
        <v>28</v>
      </c>
      <c r="L43" s="9" t="s">
        <v>19</v>
      </c>
      <c r="M43" s="104"/>
    </row>
    <row r="44" spans="1:13">
      <c r="A44" s="79" t="s">
        <v>93</v>
      </c>
      <c r="B44" s="80" t="s">
        <v>94</v>
      </c>
      <c r="C44" s="81" t="s">
        <v>66</v>
      </c>
      <c r="D44" s="82">
        <v>30000</v>
      </c>
      <c r="E44" s="82">
        <f>D44/$D$5</f>
        <v>13636.363636363636</v>
      </c>
      <c r="F44" s="81" t="s">
        <v>77</v>
      </c>
      <c r="G44" s="81" t="s">
        <v>16</v>
      </c>
      <c r="H44" s="83">
        <v>1</v>
      </c>
      <c r="I44" s="83"/>
      <c r="J44" s="84" t="s">
        <v>32</v>
      </c>
      <c r="K44" s="84" t="s">
        <v>28</v>
      </c>
      <c r="L44" s="85" t="s">
        <v>169</v>
      </c>
      <c r="M44" s="102" t="s">
        <v>174</v>
      </c>
    </row>
    <row r="45" spans="1:13" ht="25.5">
      <c r="A45" s="18" t="s">
        <v>95</v>
      </c>
      <c r="B45" s="44" t="s">
        <v>96</v>
      </c>
      <c r="C45" s="36" t="s">
        <v>66</v>
      </c>
      <c r="D45" s="41">
        <v>500000</v>
      </c>
      <c r="E45" s="37">
        <f t="shared" si="1"/>
        <v>227272.72727272726</v>
      </c>
      <c r="F45" s="4" t="s">
        <v>77</v>
      </c>
      <c r="G45" s="4" t="s">
        <v>16</v>
      </c>
      <c r="H45" s="11"/>
      <c r="I45" s="11">
        <v>1</v>
      </c>
      <c r="J45" s="51" t="s">
        <v>133</v>
      </c>
      <c r="K45" s="12" t="s">
        <v>23</v>
      </c>
      <c r="L45" s="9" t="s">
        <v>19</v>
      </c>
      <c r="M45" s="104"/>
    </row>
    <row r="46" spans="1:13" ht="25.5">
      <c r="A46" s="18" t="s">
        <v>98</v>
      </c>
      <c r="B46" s="45" t="s">
        <v>99</v>
      </c>
      <c r="C46" s="36" t="s">
        <v>66</v>
      </c>
      <c r="D46" s="41">
        <v>100000</v>
      </c>
      <c r="E46" s="37">
        <f t="shared" si="1"/>
        <v>45454.545454545449</v>
      </c>
      <c r="F46" s="4" t="s">
        <v>77</v>
      </c>
      <c r="G46" s="4" t="s">
        <v>16</v>
      </c>
      <c r="H46" s="11">
        <v>1</v>
      </c>
      <c r="I46" s="11"/>
      <c r="J46" s="51" t="s">
        <v>33</v>
      </c>
      <c r="K46" s="12" t="s">
        <v>39</v>
      </c>
      <c r="L46" s="9" t="s">
        <v>19</v>
      </c>
      <c r="M46" s="104"/>
    </row>
    <row r="47" spans="1:13">
      <c r="A47" s="18" t="s">
        <v>100</v>
      </c>
      <c r="B47" s="35" t="s">
        <v>101</v>
      </c>
      <c r="C47" s="36" t="s">
        <v>41</v>
      </c>
      <c r="D47" s="41">
        <v>400000</v>
      </c>
      <c r="E47" s="37">
        <f t="shared" si="1"/>
        <v>181818.18181818179</v>
      </c>
      <c r="F47" s="4" t="s">
        <v>77</v>
      </c>
      <c r="G47" s="4" t="s">
        <v>16</v>
      </c>
      <c r="H47" s="11">
        <v>1</v>
      </c>
      <c r="I47" s="11"/>
      <c r="J47" s="51" t="s">
        <v>53</v>
      </c>
      <c r="K47" s="12" t="s">
        <v>23</v>
      </c>
      <c r="L47" s="9" t="s">
        <v>19</v>
      </c>
      <c r="M47" s="104"/>
    </row>
    <row r="48" spans="1:13" ht="25.5">
      <c r="A48" s="18" t="s">
        <v>102</v>
      </c>
      <c r="B48" s="46" t="s">
        <v>103</v>
      </c>
      <c r="C48" s="36" t="s">
        <v>56</v>
      </c>
      <c r="D48" s="41">
        <v>1803000</v>
      </c>
      <c r="E48" s="37">
        <f t="shared" si="1"/>
        <v>819545.45454545447</v>
      </c>
      <c r="F48" s="4" t="s">
        <v>77</v>
      </c>
      <c r="G48" s="4" t="s">
        <v>16</v>
      </c>
      <c r="H48" s="11">
        <v>1</v>
      </c>
      <c r="I48" s="11"/>
      <c r="J48" s="51" t="s">
        <v>28</v>
      </c>
      <c r="K48" s="12" t="s">
        <v>37</v>
      </c>
      <c r="L48" s="9" t="s">
        <v>19</v>
      </c>
      <c r="M48" s="104"/>
    </row>
    <row r="49" spans="1:13" ht="38.25">
      <c r="A49" s="18" t="s">
        <v>104</v>
      </c>
      <c r="B49" s="46" t="s">
        <v>105</v>
      </c>
      <c r="C49" s="36" t="s">
        <v>56</v>
      </c>
      <c r="D49" s="41">
        <v>60000</v>
      </c>
      <c r="E49" s="37">
        <f t="shared" si="1"/>
        <v>27272.727272727272</v>
      </c>
      <c r="F49" s="4" t="s">
        <v>77</v>
      </c>
      <c r="G49" s="4" t="s">
        <v>16</v>
      </c>
      <c r="H49" s="11">
        <v>1</v>
      </c>
      <c r="I49" s="11"/>
      <c r="J49" s="51" t="s">
        <v>28</v>
      </c>
      <c r="K49" s="12" t="s">
        <v>37</v>
      </c>
      <c r="L49" s="9" t="s">
        <v>19</v>
      </c>
      <c r="M49" s="104"/>
    </row>
    <row r="50" spans="1:13" ht="25.5">
      <c r="A50" s="18" t="s">
        <v>106</v>
      </c>
      <c r="B50" s="46" t="s">
        <v>107</v>
      </c>
      <c r="C50" s="36" t="s">
        <v>56</v>
      </c>
      <c r="D50" s="41">
        <v>750000</v>
      </c>
      <c r="E50" s="37">
        <f t="shared" si="1"/>
        <v>340909.09090909088</v>
      </c>
      <c r="F50" s="4" t="s">
        <v>77</v>
      </c>
      <c r="G50" s="4" t="s">
        <v>16</v>
      </c>
      <c r="H50" s="11">
        <v>1</v>
      </c>
      <c r="I50" s="11"/>
      <c r="J50" s="51" t="s">
        <v>32</v>
      </c>
      <c r="K50" s="12" t="s">
        <v>33</v>
      </c>
      <c r="L50" s="9" t="s">
        <v>19</v>
      </c>
      <c r="M50" s="104"/>
    </row>
    <row r="51" spans="1:13" ht="38.25">
      <c r="A51" s="79" t="s">
        <v>108</v>
      </c>
      <c r="B51" s="88" t="s">
        <v>109</v>
      </c>
      <c r="C51" s="81" t="s">
        <v>14</v>
      </c>
      <c r="D51" s="82">
        <v>13000</v>
      </c>
      <c r="E51" s="82">
        <f>D51/$D$5</f>
        <v>5909.090909090909</v>
      </c>
      <c r="F51" s="81" t="s">
        <v>77</v>
      </c>
      <c r="G51" s="81" t="s">
        <v>16</v>
      </c>
      <c r="H51" s="83">
        <v>1</v>
      </c>
      <c r="I51" s="89"/>
      <c r="J51" s="84" t="s">
        <v>27</v>
      </c>
      <c r="K51" s="84" t="s">
        <v>27</v>
      </c>
      <c r="L51" s="85" t="s">
        <v>169</v>
      </c>
      <c r="M51" s="102" t="s">
        <v>173</v>
      </c>
    </row>
    <row r="52" spans="1:13">
      <c r="A52" s="79" t="s">
        <v>111</v>
      </c>
      <c r="B52" s="90" t="s">
        <v>112</v>
      </c>
      <c r="C52" s="81" t="s">
        <v>14</v>
      </c>
      <c r="D52" s="82">
        <v>80000</v>
      </c>
      <c r="E52" s="82">
        <f>D52/$D$5</f>
        <v>36363.63636363636</v>
      </c>
      <c r="F52" s="81" t="s">
        <v>77</v>
      </c>
      <c r="G52" s="81" t="s">
        <v>16</v>
      </c>
      <c r="H52" s="83">
        <v>1</v>
      </c>
      <c r="I52" s="89"/>
      <c r="J52" s="84" t="s">
        <v>27</v>
      </c>
      <c r="K52" s="84" t="s">
        <v>27</v>
      </c>
      <c r="L52" s="85" t="s">
        <v>169</v>
      </c>
      <c r="M52" s="102" t="s">
        <v>172</v>
      </c>
    </row>
    <row r="53" spans="1:13" ht="25.5">
      <c r="A53" s="18" t="s">
        <v>113</v>
      </c>
      <c r="B53" s="22" t="s">
        <v>114</v>
      </c>
      <c r="C53" s="4" t="s">
        <v>51</v>
      </c>
      <c r="D53" s="5">
        <v>150000</v>
      </c>
      <c r="E53" s="37">
        <f t="shared" si="1"/>
        <v>68181.818181818177</v>
      </c>
      <c r="F53" s="4" t="s">
        <v>77</v>
      </c>
      <c r="G53" s="4" t="s">
        <v>16</v>
      </c>
      <c r="H53" s="11">
        <v>1</v>
      </c>
      <c r="I53" s="11"/>
      <c r="J53" s="51" t="s">
        <v>140</v>
      </c>
      <c r="K53" s="12" t="s">
        <v>116</v>
      </c>
      <c r="L53" s="9" t="s">
        <v>19</v>
      </c>
      <c r="M53" s="104"/>
    </row>
    <row r="54" spans="1:13" ht="25.5">
      <c r="A54" s="18" t="s">
        <v>117</v>
      </c>
      <c r="B54" s="3" t="s">
        <v>118</v>
      </c>
      <c r="C54" s="4" t="s">
        <v>76</v>
      </c>
      <c r="D54" s="5">
        <v>200000</v>
      </c>
      <c r="E54" s="37">
        <f t="shared" si="1"/>
        <v>90909.090909090897</v>
      </c>
      <c r="F54" s="4" t="s">
        <v>77</v>
      </c>
      <c r="G54" s="4" t="s">
        <v>16</v>
      </c>
      <c r="H54" s="11">
        <v>1</v>
      </c>
      <c r="I54" s="11"/>
      <c r="J54" s="12" t="s">
        <v>18</v>
      </c>
      <c r="K54" s="12" t="s">
        <v>37</v>
      </c>
      <c r="L54" s="9" t="s">
        <v>19</v>
      </c>
      <c r="M54" s="104"/>
    </row>
    <row r="55" spans="1:13" ht="38.25">
      <c r="A55" s="18" t="s">
        <v>119</v>
      </c>
      <c r="B55" s="3" t="s">
        <v>120</v>
      </c>
      <c r="C55" s="4" t="s">
        <v>76</v>
      </c>
      <c r="D55" s="5">
        <v>180000</v>
      </c>
      <c r="E55" s="37">
        <f t="shared" si="1"/>
        <v>81818.181818181809</v>
      </c>
      <c r="F55" s="4" t="s">
        <v>77</v>
      </c>
      <c r="G55" s="4" t="s">
        <v>16</v>
      </c>
      <c r="H55" s="11">
        <v>1</v>
      </c>
      <c r="I55" s="23"/>
      <c r="J55" s="12" t="s">
        <v>18</v>
      </c>
      <c r="K55" s="12" t="s">
        <v>37</v>
      </c>
      <c r="L55" s="9" t="s">
        <v>19</v>
      </c>
      <c r="M55" s="104"/>
    </row>
    <row r="56" spans="1:13" ht="25.5">
      <c r="A56" s="18" t="s">
        <v>121</v>
      </c>
      <c r="B56" s="24" t="s">
        <v>122</v>
      </c>
      <c r="C56" s="25" t="s">
        <v>51</v>
      </c>
      <c r="D56" s="5">
        <v>20000</v>
      </c>
      <c r="E56" s="37">
        <f t="shared" si="1"/>
        <v>9090.9090909090901</v>
      </c>
      <c r="F56" s="4" t="s">
        <v>70</v>
      </c>
      <c r="G56" s="4" t="s">
        <v>16</v>
      </c>
      <c r="H56" s="11">
        <v>1</v>
      </c>
      <c r="I56" s="23"/>
      <c r="J56" s="51" t="s">
        <v>141</v>
      </c>
      <c r="K56" s="12" t="s">
        <v>72</v>
      </c>
      <c r="L56" s="9" t="s">
        <v>19</v>
      </c>
      <c r="M56" s="104"/>
    </row>
    <row r="57" spans="1:13" ht="13.5" thickBot="1">
      <c r="A57" s="370" t="s">
        <v>161</v>
      </c>
      <c r="B57" s="371"/>
      <c r="C57" s="47"/>
      <c r="D57" s="62">
        <f>SUM(D33:D56)-D44-D51-D52-D35</f>
        <v>7505100</v>
      </c>
      <c r="E57" s="62">
        <f>D57/$D$5</f>
        <v>3411409.0909090908</v>
      </c>
      <c r="F57" s="376"/>
      <c r="G57" s="376"/>
      <c r="H57" s="376"/>
      <c r="I57" s="376"/>
      <c r="J57" s="376"/>
      <c r="K57" s="376"/>
      <c r="L57" s="376"/>
      <c r="M57" s="377"/>
    </row>
    <row r="58" spans="1:13">
      <c r="A58" s="372" t="s">
        <v>170</v>
      </c>
      <c r="B58" s="373"/>
      <c r="C58" s="373"/>
      <c r="D58" s="373"/>
      <c r="E58" s="373"/>
      <c r="F58" s="373"/>
      <c r="G58" s="373"/>
      <c r="H58" s="373"/>
      <c r="I58" s="373"/>
      <c r="J58" s="373"/>
      <c r="K58" s="373"/>
      <c r="L58" s="373"/>
      <c r="M58" s="374"/>
    </row>
    <row r="59" spans="1:13" ht="25.5">
      <c r="A59" s="18" t="s">
        <v>196</v>
      </c>
      <c r="B59" s="3" t="s">
        <v>123</v>
      </c>
      <c r="C59" s="13" t="s">
        <v>43</v>
      </c>
      <c r="D59" s="63">
        <v>3150000</v>
      </c>
      <c r="E59" s="63">
        <f>D59/$D$5</f>
        <v>1431818.1818181816</v>
      </c>
      <c r="F59" s="4" t="s">
        <v>31</v>
      </c>
      <c r="G59" s="4" t="s">
        <v>16</v>
      </c>
      <c r="H59" s="11"/>
      <c r="I59" s="11">
        <v>1</v>
      </c>
      <c r="J59" s="12" t="s">
        <v>71</v>
      </c>
      <c r="K59" s="12" t="s">
        <v>18</v>
      </c>
      <c r="L59" s="12" t="s">
        <v>175</v>
      </c>
      <c r="M59" s="104"/>
    </row>
    <row r="60" spans="1:13" ht="13.5" thickBot="1">
      <c r="A60" s="18"/>
      <c r="B60" s="48" t="s">
        <v>124</v>
      </c>
      <c r="C60" s="72"/>
      <c r="D60" s="73">
        <f>D59</f>
        <v>3150000</v>
      </c>
      <c r="E60" s="73">
        <f>E59</f>
        <v>1431818.1818181816</v>
      </c>
      <c r="F60" s="376"/>
      <c r="G60" s="376"/>
      <c r="H60" s="376"/>
      <c r="I60" s="376"/>
      <c r="J60" s="376"/>
      <c r="K60" s="376"/>
      <c r="L60" s="376" t="s">
        <v>19</v>
      </c>
      <c r="M60" s="377"/>
    </row>
    <row r="61" spans="1:13">
      <c r="A61" s="375" t="s">
        <v>157</v>
      </c>
      <c r="B61" s="373"/>
      <c r="C61" s="373"/>
      <c r="D61" s="373"/>
      <c r="E61" s="373"/>
      <c r="F61" s="373"/>
      <c r="G61" s="373"/>
      <c r="H61" s="373"/>
      <c r="I61" s="373"/>
      <c r="J61" s="373"/>
      <c r="K61" s="373"/>
      <c r="L61" s="373"/>
      <c r="M61" s="374"/>
    </row>
    <row r="62" spans="1:13" ht="25.5">
      <c r="A62" s="18" t="s">
        <v>197</v>
      </c>
      <c r="B62" s="3" t="s">
        <v>125</v>
      </c>
      <c r="C62" s="13" t="s">
        <v>43</v>
      </c>
      <c r="D62" s="63">
        <f>534000+72000</f>
        <v>606000</v>
      </c>
      <c r="E62" s="63">
        <f>D62/$D$5</f>
        <v>275454.54545454541</v>
      </c>
      <c r="F62" s="4" t="s">
        <v>31</v>
      </c>
      <c r="G62" s="4" t="s">
        <v>16</v>
      </c>
      <c r="H62" s="11">
        <v>1</v>
      </c>
      <c r="I62" s="11"/>
      <c r="J62" s="51" t="s">
        <v>27</v>
      </c>
      <c r="K62" s="12" t="s">
        <v>72</v>
      </c>
      <c r="L62" s="12" t="s">
        <v>19</v>
      </c>
      <c r="M62" s="104"/>
    </row>
    <row r="63" spans="1:13" ht="13.5" thickBot="1">
      <c r="A63" s="386" t="s">
        <v>162</v>
      </c>
      <c r="B63" s="387"/>
      <c r="C63" s="72"/>
      <c r="D63" s="73">
        <f>D62</f>
        <v>606000</v>
      </c>
      <c r="E63" s="73">
        <f>E62</f>
        <v>275454.54545454541</v>
      </c>
      <c r="F63" s="376"/>
      <c r="G63" s="376"/>
      <c r="H63" s="376"/>
      <c r="I63" s="376"/>
      <c r="J63" s="376"/>
      <c r="K63" s="376"/>
      <c r="L63" s="376"/>
      <c r="M63" s="377"/>
    </row>
    <row r="64" spans="1:13" ht="13.5" customHeight="1" thickBot="1">
      <c r="A64" s="390" t="s">
        <v>158</v>
      </c>
      <c r="B64" s="391"/>
      <c r="C64" s="392"/>
      <c r="D64" s="74">
        <f>D26+D31+D57+D60+D63</f>
        <v>16296600</v>
      </c>
      <c r="E64" s="75">
        <f>D64/$D$5</f>
        <v>7407545.4545454541</v>
      </c>
      <c r="F64" s="29"/>
    </row>
    <row r="65" spans="1:13">
      <c r="C65" s="27"/>
      <c r="D65" s="64"/>
      <c r="E65" s="64"/>
      <c r="F65" s="29"/>
    </row>
    <row r="66" spans="1:13" ht="29.25" customHeight="1">
      <c r="A66" s="58" t="s">
        <v>163</v>
      </c>
      <c r="B66" s="388" t="s">
        <v>126</v>
      </c>
      <c r="C66" s="388"/>
      <c r="D66" s="388"/>
      <c r="E66" s="388"/>
      <c r="F66" s="388"/>
      <c r="G66" s="388"/>
      <c r="H66" s="388"/>
      <c r="I66" s="388"/>
      <c r="J66" s="388"/>
      <c r="K66" s="388"/>
      <c r="L66" s="388"/>
      <c r="M66" s="388"/>
    </row>
    <row r="67" spans="1:13">
      <c r="B67" s="389" t="s">
        <v>127</v>
      </c>
      <c r="C67" s="389"/>
      <c r="D67" s="389"/>
      <c r="E67" s="389"/>
      <c r="F67" s="389"/>
      <c r="G67" s="389"/>
      <c r="H67" s="389"/>
      <c r="I67" s="389"/>
      <c r="J67" s="389"/>
      <c r="K67" s="389"/>
      <c r="L67" s="389"/>
      <c r="M67" s="389"/>
    </row>
    <row r="68" spans="1:13">
      <c r="B68" s="1" t="s">
        <v>164</v>
      </c>
      <c r="C68" s="30"/>
      <c r="D68" s="64"/>
      <c r="E68" s="64"/>
      <c r="G68" s="28"/>
      <c r="H68" s="28"/>
    </row>
    <row r="69" spans="1:13">
      <c r="C69" s="30"/>
      <c r="D69" s="64"/>
      <c r="E69" s="64"/>
      <c r="G69" s="28"/>
      <c r="H69" s="28"/>
    </row>
    <row r="70" spans="1:13">
      <c r="C70" s="31"/>
      <c r="D70" s="65"/>
      <c r="E70" s="64"/>
      <c r="G70" s="28"/>
      <c r="H70" s="28"/>
    </row>
    <row r="71" spans="1:13">
      <c r="C71" s="31"/>
      <c r="D71" s="65"/>
      <c r="G71" s="28"/>
      <c r="H71" s="28"/>
    </row>
    <row r="72" spans="1:13">
      <c r="C72" s="31"/>
      <c r="D72" s="65"/>
      <c r="E72" s="64"/>
      <c r="G72" s="28"/>
      <c r="H72" s="28"/>
    </row>
    <row r="73" spans="1:13">
      <c r="C73" s="31"/>
      <c r="D73" s="65"/>
      <c r="G73" s="28"/>
      <c r="H73" s="28"/>
    </row>
    <row r="74" spans="1:13">
      <c r="C74" s="31"/>
      <c r="D74" s="65"/>
      <c r="G74" s="28"/>
      <c r="H74" s="28"/>
    </row>
    <row r="75" spans="1:13">
      <c r="C75" s="33"/>
      <c r="D75" s="66"/>
      <c r="E75" s="66"/>
      <c r="G75" s="28"/>
      <c r="H75" s="28"/>
    </row>
    <row r="76" spans="1:13">
      <c r="C76" s="30"/>
      <c r="E76" s="64"/>
    </row>
    <row r="77" spans="1:13">
      <c r="D77" s="64"/>
    </row>
    <row r="79" spans="1:13">
      <c r="D79" s="64"/>
    </row>
  </sheetData>
  <mergeCells count="28">
    <mergeCell ref="A26:B26"/>
    <mergeCell ref="F26:M26"/>
    <mergeCell ref="A27:M27"/>
    <mergeCell ref="A8:M8"/>
    <mergeCell ref="A6:A7"/>
    <mergeCell ref="B6:B7"/>
    <mergeCell ref="C6:C7"/>
    <mergeCell ref="D6:D7"/>
    <mergeCell ref="E6:E7"/>
    <mergeCell ref="F6:F7"/>
    <mergeCell ref="G6:G7"/>
    <mergeCell ref="H6:I6"/>
    <mergeCell ref="J6:K6"/>
    <mergeCell ref="L6:L7"/>
    <mergeCell ref="M6:M7"/>
    <mergeCell ref="A31:B31"/>
    <mergeCell ref="F31:M31"/>
    <mergeCell ref="A64:C64"/>
    <mergeCell ref="B66:M66"/>
    <mergeCell ref="B67:M67"/>
    <mergeCell ref="F60:M60"/>
    <mergeCell ref="A57:B57"/>
    <mergeCell ref="F57:M57"/>
    <mergeCell ref="A58:M58"/>
    <mergeCell ref="A61:M61"/>
    <mergeCell ref="A63:B63"/>
    <mergeCell ref="F63:M63"/>
    <mergeCell ref="A32:M32"/>
  </mergeCells>
  <dataValidations count="4">
    <dataValidation type="list" allowBlank="1" showInputMessage="1" showErrorMessage="1" sqref="G29:G30 G33:G56 G62 G59:G60 G16:G21 G11">
      <formula1>"ex-ante, ex-post"</formula1>
    </dataValidation>
    <dataValidation type="list" allowBlank="1" showInputMessage="1" showErrorMessage="1" sqref="G28 G9:G10 G12:G15 G22:G25">
      <formula1>"ex-ante, ex-post, N/A"</formula1>
    </dataValidation>
    <dataValidation type="list" allowBlank="1" showInputMessage="1" showErrorMessage="1" sqref="F60 F28:F29 F56 F63 F16">
      <formula1>"BID LPI,BID LPN,BID CP,BID CD,BID SBQC,BID SQS,BID SD,8666 CV,8666 TP,8666 C"</formula1>
    </dataValidation>
    <dataValidation type="list" allowBlank="1" showInputMessage="1" showErrorMessage="1" sqref="F12:F15 F10 F17:F24">
      <formula1>"BID LPI,BID LPN,BID CP,BID CD,BID SBQC,BID SQC,BID SQS,BID SBMC,BID SBOF,BID SD,BID CI,L8666 CV,L8666 TP,L8666 C,PRE ELE,REG PR"</formula1>
    </dataValidation>
  </dataValidations>
  <printOptions horizontalCentered="1"/>
  <pageMargins left="0.39370078740157483" right="0.39370078740157483" top="0.39370078740157483" bottom="0.39370078740157483" header="0.31496062992125984" footer="0.31496062992125984"/>
  <pageSetup paperSize="9" scale="79"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dimension ref="A1:M80"/>
  <sheetViews>
    <sheetView showGridLines="0" topLeftCell="A10" zoomScale="75" zoomScaleNormal="80" workbookViewId="0">
      <selection activeCell="A31" sqref="A31:M38"/>
    </sheetView>
  </sheetViews>
  <sheetFormatPr defaultColWidth="8.85546875" defaultRowHeight="12.75"/>
  <cols>
    <col min="1" max="1" width="4.85546875" style="26" customWidth="1"/>
    <col min="2" max="2" width="44.7109375" style="1" customWidth="1"/>
    <col min="3" max="3" width="9.28515625" style="26" customWidth="1"/>
    <col min="4" max="4" width="12.42578125" style="60" customWidth="1"/>
    <col min="5" max="5" width="11.85546875" style="60" customWidth="1"/>
    <col min="6" max="6" width="11" style="1" customWidth="1"/>
    <col min="7" max="7" width="9.140625" style="1" customWidth="1"/>
    <col min="8" max="8" width="6.85546875" style="1" customWidth="1"/>
    <col min="9" max="9" width="6.5703125" style="1" customWidth="1"/>
    <col min="10" max="10" width="11.28515625" style="1" customWidth="1"/>
    <col min="11" max="11" width="10.5703125" style="1" customWidth="1"/>
    <col min="12" max="12" width="7.42578125" style="1" customWidth="1"/>
    <col min="13" max="13" width="29.28515625" style="54" customWidth="1"/>
    <col min="14" max="16384" width="8.85546875" style="1"/>
  </cols>
  <sheetData>
    <row r="1" spans="1:13" ht="78.75" customHeight="1"/>
    <row r="2" spans="1:13">
      <c r="A2" s="55" t="s">
        <v>201</v>
      </c>
      <c r="F2" s="61" t="s">
        <v>146</v>
      </c>
      <c r="L2" s="55" t="s">
        <v>142</v>
      </c>
    </row>
    <row r="3" spans="1:13">
      <c r="A3" s="55" t="s">
        <v>200</v>
      </c>
      <c r="F3" s="61" t="s">
        <v>147</v>
      </c>
      <c r="L3" s="54" t="s">
        <v>143</v>
      </c>
    </row>
    <row r="4" spans="1:13">
      <c r="A4" s="55" t="s">
        <v>148</v>
      </c>
      <c r="L4" s="54" t="s">
        <v>144</v>
      </c>
    </row>
    <row r="5" spans="1:13" ht="22.5" customHeight="1" thickBot="1">
      <c r="C5" s="57" t="s">
        <v>12</v>
      </c>
      <c r="D5" s="56">
        <f>'[4]3_Comp_Subcomp e Produtos'!E1</f>
        <v>2.2000000000000002</v>
      </c>
      <c r="L5" s="59" t="s">
        <v>145</v>
      </c>
    </row>
    <row r="6" spans="1:13" ht="12.75" customHeight="1">
      <c r="A6" s="384" t="s">
        <v>0</v>
      </c>
      <c r="B6" s="380" t="s">
        <v>1</v>
      </c>
      <c r="C6" s="380" t="s">
        <v>165</v>
      </c>
      <c r="D6" s="380" t="s">
        <v>2</v>
      </c>
      <c r="E6" s="380" t="s">
        <v>3</v>
      </c>
      <c r="F6" s="380" t="s">
        <v>4</v>
      </c>
      <c r="G6" s="380" t="s">
        <v>5</v>
      </c>
      <c r="H6" s="382" t="s">
        <v>6</v>
      </c>
      <c r="I6" s="383"/>
      <c r="J6" s="382" t="s">
        <v>7</v>
      </c>
      <c r="K6" s="383"/>
      <c r="L6" s="380" t="s">
        <v>152</v>
      </c>
      <c r="M6" s="378" t="s">
        <v>151</v>
      </c>
    </row>
    <row r="7" spans="1:13" ht="26.25" thickBot="1">
      <c r="A7" s="385"/>
      <c r="B7" s="381"/>
      <c r="C7" s="381"/>
      <c r="D7" s="381"/>
      <c r="E7" s="381"/>
      <c r="F7" s="381"/>
      <c r="G7" s="381"/>
      <c r="H7" s="108" t="s">
        <v>8</v>
      </c>
      <c r="I7" s="108" t="s">
        <v>9</v>
      </c>
      <c r="J7" s="108" t="s">
        <v>168</v>
      </c>
      <c r="K7" s="108" t="s">
        <v>11</v>
      </c>
      <c r="L7" s="381"/>
      <c r="M7" s="379"/>
    </row>
    <row r="8" spans="1:13" ht="12.75" customHeight="1">
      <c r="A8" s="372" t="s">
        <v>153</v>
      </c>
      <c r="B8" s="373"/>
      <c r="C8" s="373"/>
      <c r="D8" s="373"/>
      <c r="E8" s="373"/>
      <c r="F8" s="373"/>
      <c r="G8" s="373"/>
      <c r="H8" s="373"/>
      <c r="I8" s="373"/>
      <c r="J8" s="373"/>
      <c r="K8" s="373"/>
      <c r="L8" s="373"/>
      <c r="M8" s="374"/>
    </row>
    <row r="9" spans="1:13" ht="25.5">
      <c r="A9" s="2" t="s">
        <v>177</v>
      </c>
      <c r="B9" s="3" t="s">
        <v>128</v>
      </c>
      <c r="C9" s="4" t="s">
        <v>14</v>
      </c>
      <c r="D9" s="5">
        <v>112000</v>
      </c>
      <c r="E9" s="34">
        <f>D9/$D$5</f>
        <v>50909.090909090904</v>
      </c>
      <c r="F9" s="7" t="s">
        <v>15</v>
      </c>
      <c r="G9" s="7" t="s">
        <v>16</v>
      </c>
      <c r="H9" s="8">
        <v>1</v>
      </c>
      <c r="I9" s="8"/>
      <c r="J9" s="9" t="s">
        <v>27</v>
      </c>
      <c r="K9" s="9" t="s">
        <v>18</v>
      </c>
      <c r="L9" s="9" t="s">
        <v>19</v>
      </c>
      <c r="M9" s="103" t="s">
        <v>176</v>
      </c>
    </row>
    <row r="10" spans="1:13">
      <c r="A10" s="2" t="s">
        <v>178</v>
      </c>
      <c r="B10" s="3" t="s">
        <v>20</v>
      </c>
      <c r="C10" s="4" t="s">
        <v>14</v>
      </c>
      <c r="D10" s="5">
        <v>250000</v>
      </c>
      <c r="E10" s="34">
        <f t="shared" ref="E10:E25" si="0">D10/$D$5</f>
        <v>113636.36363636363</v>
      </c>
      <c r="F10" s="7" t="s">
        <v>21</v>
      </c>
      <c r="G10" s="7" t="s">
        <v>22</v>
      </c>
      <c r="H10" s="8">
        <v>0.8</v>
      </c>
      <c r="I10" s="8">
        <v>0.2</v>
      </c>
      <c r="J10" s="9" t="s">
        <v>27</v>
      </c>
      <c r="K10" s="9" t="s">
        <v>129</v>
      </c>
      <c r="L10" s="9" t="s">
        <v>19</v>
      </c>
      <c r="M10" s="103"/>
    </row>
    <row r="11" spans="1:13" ht="25.5">
      <c r="A11" s="2" t="s">
        <v>179</v>
      </c>
      <c r="B11" s="35" t="s">
        <v>24</v>
      </c>
      <c r="C11" s="36" t="s">
        <v>25</v>
      </c>
      <c r="D11" s="37">
        <v>25000</v>
      </c>
      <c r="E11" s="34">
        <f t="shared" si="0"/>
        <v>11363.636363636362</v>
      </c>
      <c r="F11" s="7" t="s">
        <v>26</v>
      </c>
      <c r="G11" s="7" t="s">
        <v>16</v>
      </c>
      <c r="H11" s="8">
        <v>1</v>
      </c>
      <c r="I11" s="11"/>
      <c r="J11" s="12" t="s">
        <v>130</v>
      </c>
      <c r="K11" s="12" t="s">
        <v>28</v>
      </c>
      <c r="L11" s="9" t="s">
        <v>19</v>
      </c>
      <c r="M11" s="104"/>
    </row>
    <row r="12" spans="1:13" ht="25.5">
      <c r="A12" s="2" t="s">
        <v>180</v>
      </c>
      <c r="B12" s="35" t="s">
        <v>29</v>
      </c>
      <c r="C12" s="36" t="s">
        <v>30</v>
      </c>
      <c r="D12" s="37">
        <v>144000</v>
      </c>
      <c r="E12" s="34">
        <f t="shared" si="0"/>
        <v>65454.545454545449</v>
      </c>
      <c r="F12" s="4" t="s">
        <v>31</v>
      </c>
      <c r="G12" s="4" t="s">
        <v>16</v>
      </c>
      <c r="H12" s="8"/>
      <c r="I12" s="11">
        <v>1</v>
      </c>
      <c r="J12" s="12" t="s">
        <v>18</v>
      </c>
      <c r="K12" s="12" t="s">
        <v>33</v>
      </c>
      <c r="L12" s="9" t="s">
        <v>19</v>
      </c>
      <c r="M12" s="104"/>
    </row>
    <row r="13" spans="1:13" ht="38.25">
      <c r="A13" s="2" t="s">
        <v>181</v>
      </c>
      <c r="B13" s="35" t="s">
        <v>34</v>
      </c>
      <c r="C13" s="36" t="s">
        <v>25</v>
      </c>
      <c r="D13" s="37">
        <v>900000</v>
      </c>
      <c r="E13" s="34">
        <f t="shared" si="0"/>
        <v>409090.90909090906</v>
      </c>
      <c r="F13" s="4" t="s">
        <v>21</v>
      </c>
      <c r="G13" s="4" t="s">
        <v>22</v>
      </c>
      <c r="H13" s="8">
        <v>1</v>
      </c>
      <c r="I13" s="11"/>
      <c r="J13" s="12" t="s">
        <v>52</v>
      </c>
      <c r="K13" s="12" t="s">
        <v>23</v>
      </c>
      <c r="L13" s="9" t="s">
        <v>19</v>
      </c>
      <c r="M13" s="104"/>
    </row>
    <row r="14" spans="1:13" ht="38.25">
      <c r="A14" s="2" t="s">
        <v>182</v>
      </c>
      <c r="B14" s="35" t="s">
        <v>35</v>
      </c>
      <c r="C14" s="36" t="s">
        <v>36</v>
      </c>
      <c r="D14" s="37">
        <v>112200</v>
      </c>
      <c r="E14" s="34">
        <f t="shared" si="0"/>
        <v>50999.999999999993</v>
      </c>
      <c r="F14" s="112" t="s">
        <v>199</v>
      </c>
      <c r="G14" s="112" t="s">
        <v>22</v>
      </c>
      <c r="H14" s="8">
        <v>1</v>
      </c>
      <c r="I14" s="11"/>
      <c r="J14" s="12" t="s">
        <v>130</v>
      </c>
      <c r="K14" s="12" t="s">
        <v>37</v>
      </c>
      <c r="L14" s="9" t="s">
        <v>19</v>
      </c>
      <c r="M14" s="104"/>
    </row>
    <row r="15" spans="1:13" ht="25.5">
      <c r="A15" s="2" t="s">
        <v>183</v>
      </c>
      <c r="B15" s="35" t="s">
        <v>38</v>
      </c>
      <c r="C15" s="36" t="s">
        <v>36</v>
      </c>
      <c r="D15" s="37">
        <v>60900</v>
      </c>
      <c r="E15" s="34">
        <f t="shared" si="0"/>
        <v>27681.81818181818</v>
      </c>
      <c r="F15" s="7" t="s">
        <v>26</v>
      </c>
      <c r="G15" s="4" t="s">
        <v>16</v>
      </c>
      <c r="H15" s="8">
        <v>1</v>
      </c>
      <c r="I15" s="11"/>
      <c r="J15" s="12" t="s">
        <v>131</v>
      </c>
      <c r="K15" s="12" t="s">
        <v>39</v>
      </c>
      <c r="L15" s="9" t="s">
        <v>19</v>
      </c>
      <c r="M15" s="104"/>
    </row>
    <row r="16" spans="1:13" ht="38.25">
      <c r="A16" s="2" t="s">
        <v>184</v>
      </c>
      <c r="B16" s="38" t="s">
        <v>40</v>
      </c>
      <c r="C16" s="36" t="s">
        <v>41</v>
      </c>
      <c r="D16" s="37">
        <v>260000</v>
      </c>
      <c r="E16" s="34">
        <f t="shared" si="0"/>
        <v>118181.81818181818</v>
      </c>
      <c r="F16" s="7" t="s">
        <v>26</v>
      </c>
      <c r="G16" s="4" t="s">
        <v>16</v>
      </c>
      <c r="H16" s="8">
        <v>1</v>
      </c>
      <c r="I16" s="11"/>
      <c r="J16" s="12" t="s">
        <v>132</v>
      </c>
      <c r="K16" s="12" t="s">
        <v>23</v>
      </c>
      <c r="L16" s="9" t="s">
        <v>19</v>
      </c>
      <c r="M16" s="104"/>
    </row>
    <row r="17" spans="1:13" ht="63.75">
      <c r="A17" s="2" t="s">
        <v>185</v>
      </c>
      <c r="B17" s="35" t="s">
        <v>42</v>
      </c>
      <c r="C17" s="36" t="s">
        <v>43</v>
      </c>
      <c r="D17" s="37">
        <v>400000</v>
      </c>
      <c r="E17" s="34">
        <f t="shared" si="0"/>
        <v>181818.18181818179</v>
      </c>
      <c r="F17" s="7" t="s">
        <v>26</v>
      </c>
      <c r="G17" s="7" t="s">
        <v>16</v>
      </c>
      <c r="H17" s="8">
        <v>1</v>
      </c>
      <c r="I17" s="11"/>
      <c r="J17" s="12" t="s">
        <v>133</v>
      </c>
      <c r="K17" s="12" t="s">
        <v>23</v>
      </c>
      <c r="L17" s="9" t="s">
        <v>19</v>
      </c>
      <c r="M17" s="104"/>
    </row>
    <row r="18" spans="1:13">
      <c r="A18" s="2" t="s">
        <v>44</v>
      </c>
      <c r="B18" s="39" t="s">
        <v>45</v>
      </c>
      <c r="C18" s="36" t="s">
        <v>46</v>
      </c>
      <c r="D18" s="37">
        <v>600000</v>
      </c>
      <c r="E18" s="34">
        <f t="shared" si="0"/>
        <v>272727.27272727271</v>
      </c>
      <c r="F18" s="7" t="s">
        <v>47</v>
      </c>
      <c r="G18" s="7" t="s">
        <v>16</v>
      </c>
      <c r="H18" s="8">
        <v>1</v>
      </c>
      <c r="I18" s="11"/>
      <c r="J18" s="12" t="s">
        <v>134</v>
      </c>
      <c r="K18" s="12" t="s">
        <v>48</v>
      </c>
      <c r="L18" s="9" t="s">
        <v>19</v>
      </c>
      <c r="M18" s="104"/>
    </row>
    <row r="19" spans="1:13" ht="25.5">
      <c r="A19" s="2" t="s">
        <v>49</v>
      </c>
      <c r="B19" s="35" t="s">
        <v>50</v>
      </c>
      <c r="C19" s="40" t="s">
        <v>51</v>
      </c>
      <c r="D19" s="37">
        <v>450000</v>
      </c>
      <c r="E19" s="34">
        <f t="shared" si="0"/>
        <v>204545.45454545453</v>
      </c>
      <c r="F19" s="7" t="s">
        <v>47</v>
      </c>
      <c r="G19" s="14" t="s">
        <v>22</v>
      </c>
      <c r="H19" s="8">
        <v>1</v>
      </c>
      <c r="I19" s="8"/>
      <c r="J19" s="9" t="s">
        <v>52</v>
      </c>
      <c r="K19" s="9" t="s">
        <v>53</v>
      </c>
      <c r="L19" s="9" t="s">
        <v>19</v>
      </c>
      <c r="M19" s="103"/>
    </row>
    <row r="20" spans="1:13" ht="25.5">
      <c r="A20" s="2" t="s">
        <v>54</v>
      </c>
      <c r="B20" s="35" t="s">
        <v>55</v>
      </c>
      <c r="C20" s="36" t="s">
        <v>56</v>
      </c>
      <c r="D20" s="37">
        <v>249000</v>
      </c>
      <c r="E20" s="34">
        <f t="shared" si="0"/>
        <v>113181.81818181818</v>
      </c>
      <c r="F20" s="7" t="s">
        <v>26</v>
      </c>
      <c r="G20" s="7" t="s">
        <v>16</v>
      </c>
      <c r="H20" s="8">
        <v>1</v>
      </c>
      <c r="I20" s="8"/>
      <c r="J20" s="9" t="s">
        <v>135</v>
      </c>
      <c r="K20" s="9" t="s">
        <v>39</v>
      </c>
      <c r="L20" s="9" t="s">
        <v>19</v>
      </c>
      <c r="M20" s="103"/>
    </row>
    <row r="21" spans="1:13" ht="25.5">
      <c r="A21" s="2" t="s">
        <v>57</v>
      </c>
      <c r="B21" s="3" t="s">
        <v>58</v>
      </c>
      <c r="C21" s="4" t="s">
        <v>43</v>
      </c>
      <c r="D21" s="10">
        <v>427800</v>
      </c>
      <c r="E21" s="34">
        <f t="shared" si="0"/>
        <v>194454.54545454544</v>
      </c>
      <c r="F21" s="7" t="s">
        <v>26</v>
      </c>
      <c r="G21" s="7" t="s">
        <v>16</v>
      </c>
      <c r="H21" s="8">
        <v>1</v>
      </c>
      <c r="I21" s="11"/>
      <c r="J21" s="9" t="s">
        <v>136</v>
      </c>
      <c r="K21" s="12" t="s">
        <v>23</v>
      </c>
      <c r="L21" s="9" t="s">
        <v>19</v>
      </c>
      <c r="M21" s="104"/>
    </row>
    <row r="22" spans="1:13" ht="25.5">
      <c r="A22" s="2" t="s">
        <v>59</v>
      </c>
      <c r="B22" s="3" t="s">
        <v>60</v>
      </c>
      <c r="C22" s="4" t="s">
        <v>43</v>
      </c>
      <c r="D22" s="10">
        <v>135600</v>
      </c>
      <c r="E22" s="34">
        <f t="shared" si="0"/>
        <v>61636.363636363632</v>
      </c>
      <c r="F22" s="7" t="s">
        <v>26</v>
      </c>
      <c r="G22" s="7" t="s">
        <v>16</v>
      </c>
      <c r="H22" s="8">
        <v>1</v>
      </c>
      <c r="I22" s="11"/>
      <c r="J22" s="9" t="s">
        <v>136</v>
      </c>
      <c r="K22" s="12" t="s">
        <v>23</v>
      </c>
      <c r="L22" s="9" t="s">
        <v>19</v>
      </c>
      <c r="M22" s="104"/>
    </row>
    <row r="23" spans="1:13" ht="51">
      <c r="A23" s="2" t="s">
        <v>61</v>
      </c>
      <c r="B23" s="3" t="s">
        <v>62</v>
      </c>
      <c r="C23" s="4" t="s">
        <v>63</v>
      </c>
      <c r="D23" s="10">
        <v>400000</v>
      </c>
      <c r="E23" s="34">
        <f t="shared" si="0"/>
        <v>181818.18181818179</v>
      </c>
      <c r="F23" s="7" t="s">
        <v>26</v>
      </c>
      <c r="G23" s="4" t="s">
        <v>16</v>
      </c>
      <c r="H23" s="8">
        <v>1</v>
      </c>
      <c r="I23" s="11"/>
      <c r="J23" s="9" t="s">
        <v>133</v>
      </c>
      <c r="K23" s="12" t="s">
        <v>23</v>
      </c>
      <c r="L23" s="9" t="s">
        <v>19</v>
      </c>
      <c r="M23" s="104"/>
    </row>
    <row r="24" spans="1:13" ht="25.5">
      <c r="A24" s="2" t="s">
        <v>64</v>
      </c>
      <c r="B24" s="32" t="s">
        <v>65</v>
      </c>
      <c r="C24" s="15" t="s">
        <v>66</v>
      </c>
      <c r="D24" s="16">
        <v>85000</v>
      </c>
      <c r="E24" s="34">
        <f t="shared" si="0"/>
        <v>38636.363636363632</v>
      </c>
      <c r="F24" s="111" t="s">
        <v>26</v>
      </c>
      <c r="G24" s="4" t="s">
        <v>16</v>
      </c>
      <c r="H24" s="8">
        <v>1</v>
      </c>
      <c r="I24" s="17"/>
      <c r="J24" s="9" t="s">
        <v>27</v>
      </c>
      <c r="K24" s="9" t="s">
        <v>67</v>
      </c>
      <c r="L24" s="9" t="s">
        <v>19</v>
      </c>
      <c r="M24" s="103"/>
    </row>
    <row r="25" spans="1:13" ht="25.5">
      <c r="A25" s="91" t="s">
        <v>137</v>
      </c>
      <c r="B25" s="92" t="s">
        <v>139</v>
      </c>
      <c r="C25" s="96" t="s">
        <v>14</v>
      </c>
      <c r="D25" s="94">
        <v>185000</v>
      </c>
      <c r="E25" s="95">
        <f t="shared" si="0"/>
        <v>84090.909090909088</v>
      </c>
      <c r="F25" s="100" t="s">
        <v>15</v>
      </c>
      <c r="G25" s="100" t="s">
        <v>16</v>
      </c>
      <c r="H25" s="101">
        <v>1</v>
      </c>
      <c r="I25" s="101"/>
      <c r="J25" s="99" t="s">
        <v>27</v>
      </c>
      <c r="K25" s="99" t="s">
        <v>18</v>
      </c>
      <c r="L25" s="99" t="s">
        <v>19</v>
      </c>
      <c r="M25" s="105"/>
    </row>
    <row r="26" spans="1:13" ht="13.5" thickBot="1">
      <c r="A26" s="370" t="s">
        <v>159</v>
      </c>
      <c r="B26" s="371"/>
      <c r="C26" s="110"/>
      <c r="D26" s="62">
        <f>SUM(D9:D25)</f>
        <v>4796500</v>
      </c>
      <c r="E26" s="62">
        <f>D26/$D$5</f>
        <v>2180227.2727272725</v>
      </c>
      <c r="F26" s="376"/>
      <c r="G26" s="376"/>
      <c r="H26" s="376"/>
      <c r="I26" s="376"/>
      <c r="J26" s="376"/>
      <c r="K26" s="376"/>
      <c r="L26" s="376"/>
      <c r="M26" s="377"/>
    </row>
    <row r="27" spans="1:13">
      <c r="A27" s="372" t="s">
        <v>154</v>
      </c>
      <c r="B27" s="373"/>
      <c r="C27" s="373"/>
      <c r="D27" s="373"/>
      <c r="E27" s="373"/>
      <c r="F27" s="373"/>
      <c r="G27" s="373"/>
      <c r="H27" s="373"/>
      <c r="I27" s="373"/>
      <c r="J27" s="373"/>
      <c r="K27" s="373"/>
      <c r="L27" s="373"/>
      <c r="M27" s="374"/>
    </row>
    <row r="28" spans="1:13" ht="38.25">
      <c r="A28" s="18" t="s">
        <v>186</v>
      </c>
      <c r="B28" s="3" t="s">
        <v>68</v>
      </c>
      <c r="C28" s="13" t="s">
        <v>69</v>
      </c>
      <c r="D28" s="19">
        <v>204000</v>
      </c>
      <c r="E28" s="6">
        <f>D28/$D$5</f>
        <v>92727.272727272721</v>
      </c>
      <c r="F28" s="4" t="s">
        <v>70</v>
      </c>
      <c r="G28" s="4" t="s">
        <v>16</v>
      </c>
      <c r="H28" s="8">
        <v>1</v>
      </c>
      <c r="I28" s="11"/>
      <c r="J28" s="12" t="s">
        <v>18</v>
      </c>
      <c r="K28" s="12" t="s">
        <v>72</v>
      </c>
      <c r="L28" s="12" t="s">
        <v>19</v>
      </c>
      <c r="M28" s="104"/>
    </row>
    <row r="29" spans="1:13" ht="25.5">
      <c r="A29" s="18" t="s">
        <v>187</v>
      </c>
      <c r="B29" s="3" t="s">
        <v>73</v>
      </c>
      <c r="C29" s="4" t="s">
        <v>74</v>
      </c>
      <c r="D29" s="5">
        <v>35000</v>
      </c>
      <c r="E29" s="6">
        <f>D29/$D$5</f>
        <v>15909.090909090908</v>
      </c>
      <c r="F29" s="4" t="s">
        <v>70</v>
      </c>
      <c r="G29" s="4" t="s">
        <v>16</v>
      </c>
      <c r="H29" s="11">
        <v>1</v>
      </c>
      <c r="I29" s="11"/>
      <c r="J29" s="12" t="s">
        <v>134</v>
      </c>
      <c r="K29" s="12" t="s">
        <v>72</v>
      </c>
      <c r="L29" s="12" t="s">
        <v>19</v>
      </c>
      <c r="M29" s="104"/>
    </row>
    <row r="30" spans="1:13" ht="25.5">
      <c r="A30" s="91" t="s">
        <v>198</v>
      </c>
      <c r="B30" s="92" t="s">
        <v>138</v>
      </c>
      <c r="C30" s="93" t="s">
        <v>80</v>
      </c>
      <c r="D30" s="94">
        <v>100000</v>
      </c>
      <c r="E30" s="95">
        <f>D30/$D$5</f>
        <v>45454.545454545449</v>
      </c>
      <c r="F30" s="96" t="s">
        <v>77</v>
      </c>
      <c r="G30" s="96" t="s">
        <v>16</v>
      </c>
      <c r="H30" s="97">
        <v>1</v>
      </c>
      <c r="I30" s="97"/>
      <c r="J30" s="98" t="s">
        <v>32</v>
      </c>
      <c r="K30" s="98" t="s">
        <v>33</v>
      </c>
      <c r="L30" s="99" t="s">
        <v>19</v>
      </c>
      <c r="M30" s="105"/>
    </row>
    <row r="31" spans="1:13" ht="13.5" thickBot="1">
      <c r="A31" s="370" t="s">
        <v>160</v>
      </c>
      <c r="B31" s="371"/>
      <c r="C31" s="110"/>
      <c r="D31" s="62">
        <f>SUM(D28:D29)</f>
        <v>239000</v>
      </c>
      <c r="E31" s="62">
        <f>SUM(E28:E29)</f>
        <v>108636.36363636363</v>
      </c>
      <c r="F31" s="376"/>
      <c r="G31" s="376"/>
      <c r="H31" s="376"/>
      <c r="I31" s="376"/>
      <c r="J31" s="376"/>
      <c r="K31" s="376"/>
      <c r="L31" s="376"/>
      <c r="M31" s="377"/>
    </row>
    <row r="32" spans="1:13">
      <c r="A32" s="372" t="s">
        <v>155</v>
      </c>
      <c r="B32" s="373"/>
      <c r="C32" s="373"/>
      <c r="D32" s="373"/>
      <c r="E32" s="373"/>
      <c r="F32" s="373"/>
      <c r="G32" s="373"/>
      <c r="H32" s="373"/>
      <c r="I32" s="373"/>
      <c r="J32" s="373"/>
      <c r="K32" s="373"/>
      <c r="L32" s="373"/>
      <c r="M32" s="374"/>
    </row>
    <row r="33" spans="1:13" ht="25.5">
      <c r="A33" s="18" t="s">
        <v>188</v>
      </c>
      <c r="B33" s="35" t="s">
        <v>75</v>
      </c>
      <c r="C33" s="36" t="s">
        <v>76</v>
      </c>
      <c r="D33" s="37">
        <v>320000</v>
      </c>
      <c r="E33" s="37">
        <f>D33/$D$5</f>
        <v>145454.54545454544</v>
      </c>
      <c r="F33" s="4" t="s">
        <v>77</v>
      </c>
      <c r="G33" s="4" t="s">
        <v>16</v>
      </c>
      <c r="H33" s="8">
        <v>1</v>
      </c>
      <c r="I33" s="11"/>
      <c r="J33" s="12" t="s">
        <v>32</v>
      </c>
      <c r="K33" s="9" t="s">
        <v>39</v>
      </c>
      <c r="L33" s="9" t="s">
        <v>19</v>
      </c>
      <c r="M33" s="103"/>
    </row>
    <row r="34" spans="1:13" ht="25.5">
      <c r="A34" s="18" t="s">
        <v>189</v>
      </c>
      <c r="B34" s="35" t="s">
        <v>78</v>
      </c>
      <c r="C34" s="36" t="s">
        <v>36</v>
      </c>
      <c r="D34" s="37">
        <v>91100</v>
      </c>
      <c r="E34" s="37">
        <f t="shared" ref="E34:E56" si="1">D34/$D$5</f>
        <v>41409.090909090904</v>
      </c>
      <c r="F34" s="4" t="s">
        <v>77</v>
      </c>
      <c r="G34" s="4" t="s">
        <v>16</v>
      </c>
      <c r="H34" s="8">
        <v>1</v>
      </c>
      <c r="I34" s="11"/>
      <c r="J34" s="12" t="s">
        <v>130</v>
      </c>
      <c r="K34" s="12" t="s">
        <v>37</v>
      </c>
      <c r="L34" s="9" t="s">
        <v>19</v>
      </c>
      <c r="M34" s="104"/>
    </row>
    <row r="35" spans="1:13" ht="25.5">
      <c r="A35" s="79" t="s">
        <v>190</v>
      </c>
      <c r="B35" s="86" t="s">
        <v>79</v>
      </c>
      <c r="C35" s="87" t="s">
        <v>80</v>
      </c>
      <c r="D35" s="82">
        <v>100000</v>
      </c>
      <c r="E35" s="82">
        <f>D35/$D$5</f>
        <v>45454.545454545449</v>
      </c>
      <c r="F35" s="81" t="s">
        <v>77</v>
      </c>
      <c r="G35" s="81" t="s">
        <v>16</v>
      </c>
      <c r="H35" s="83">
        <v>1</v>
      </c>
      <c r="I35" s="83"/>
      <c r="J35" s="84" t="s">
        <v>32</v>
      </c>
      <c r="K35" s="84" t="s">
        <v>33</v>
      </c>
      <c r="L35" s="85" t="s">
        <v>169</v>
      </c>
      <c r="M35" s="102" t="s">
        <v>171</v>
      </c>
    </row>
    <row r="36" spans="1:13" ht="25.5">
      <c r="A36" s="18" t="s">
        <v>191</v>
      </c>
      <c r="B36" s="35" t="s">
        <v>81</v>
      </c>
      <c r="C36" s="36" t="s">
        <v>82</v>
      </c>
      <c r="D36" s="41">
        <v>200000</v>
      </c>
      <c r="E36" s="37">
        <f t="shared" si="1"/>
        <v>90909.090909090897</v>
      </c>
      <c r="F36" s="4" t="s">
        <v>77</v>
      </c>
      <c r="G36" s="4" t="s">
        <v>16</v>
      </c>
      <c r="H36" s="11">
        <v>1</v>
      </c>
      <c r="I36" s="11"/>
      <c r="J36" s="12" t="s">
        <v>32</v>
      </c>
      <c r="K36" s="12" t="s">
        <v>33</v>
      </c>
      <c r="L36" s="9" t="s">
        <v>19</v>
      </c>
      <c r="M36" s="104"/>
    </row>
    <row r="37" spans="1:13" ht="25.5">
      <c r="A37" s="18" t="s">
        <v>192</v>
      </c>
      <c r="B37" s="42" t="s">
        <v>83</v>
      </c>
      <c r="C37" s="36" t="s">
        <v>66</v>
      </c>
      <c r="D37" s="41">
        <v>750000</v>
      </c>
      <c r="E37" s="37">
        <f t="shared" si="1"/>
        <v>340909.09090909088</v>
      </c>
      <c r="F37" s="4" t="s">
        <v>77</v>
      </c>
      <c r="G37" s="4" t="s">
        <v>16</v>
      </c>
      <c r="H37" s="11"/>
      <c r="I37" s="11">
        <v>1</v>
      </c>
      <c r="J37" s="12" t="s">
        <v>18</v>
      </c>
      <c r="K37" s="12" t="s">
        <v>37</v>
      </c>
      <c r="L37" s="9" t="s">
        <v>19</v>
      </c>
      <c r="M37" s="104"/>
    </row>
    <row r="38" spans="1:13">
      <c r="A38" s="18" t="s">
        <v>193</v>
      </c>
      <c r="B38" s="42" t="s">
        <v>84</v>
      </c>
      <c r="C38" s="36" t="s">
        <v>66</v>
      </c>
      <c r="D38" s="41">
        <v>500000</v>
      </c>
      <c r="E38" s="37">
        <f t="shared" si="1"/>
        <v>227272.72727272726</v>
      </c>
      <c r="F38" s="4" t="s">
        <v>77</v>
      </c>
      <c r="G38" s="4" t="s">
        <v>16</v>
      </c>
      <c r="H38" s="11">
        <v>1</v>
      </c>
      <c r="I38" s="11"/>
      <c r="J38" s="12" t="s">
        <v>130</v>
      </c>
      <c r="K38" s="12" t="s">
        <v>28</v>
      </c>
      <c r="L38" s="9" t="s">
        <v>19</v>
      </c>
      <c r="M38" s="104"/>
    </row>
    <row r="39" spans="1:13">
      <c r="A39" s="18" t="s">
        <v>194</v>
      </c>
      <c r="B39" s="42" t="s">
        <v>85</v>
      </c>
      <c r="C39" s="36" t="s">
        <v>66</v>
      </c>
      <c r="D39" s="41">
        <v>960000</v>
      </c>
      <c r="E39" s="37">
        <f t="shared" si="1"/>
        <v>436363.63636363635</v>
      </c>
      <c r="F39" s="4" t="s">
        <v>77</v>
      </c>
      <c r="G39" s="4" t="s">
        <v>16</v>
      </c>
      <c r="H39" s="11">
        <v>1</v>
      </c>
      <c r="I39" s="11"/>
      <c r="J39" s="12" t="s">
        <v>27</v>
      </c>
      <c r="K39" s="12" t="s">
        <v>28</v>
      </c>
      <c r="L39" s="9" t="s">
        <v>19</v>
      </c>
      <c r="M39" s="104"/>
    </row>
    <row r="40" spans="1:13">
      <c r="A40" s="18" t="s">
        <v>195</v>
      </c>
      <c r="B40" s="42" t="s">
        <v>86</v>
      </c>
      <c r="C40" s="36" t="s">
        <v>66</v>
      </c>
      <c r="D40" s="41">
        <v>107000</v>
      </c>
      <c r="E40" s="37">
        <f t="shared" si="1"/>
        <v>48636.363636363632</v>
      </c>
      <c r="F40" s="4" t="s">
        <v>77</v>
      </c>
      <c r="G40" s="4" t="s">
        <v>16</v>
      </c>
      <c r="H40" s="11">
        <v>1</v>
      </c>
      <c r="I40" s="11"/>
      <c r="J40" s="12" t="s">
        <v>27</v>
      </c>
      <c r="K40" s="12" t="s">
        <v>28</v>
      </c>
      <c r="L40" s="9" t="s">
        <v>19</v>
      </c>
      <c r="M40" s="104"/>
    </row>
    <row r="41" spans="1:13">
      <c r="A41" s="18" t="s">
        <v>87</v>
      </c>
      <c r="B41" s="42" t="s">
        <v>88</v>
      </c>
      <c r="C41" s="36" t="s">
        <v>66</v>
      </c>
      <c r="D41" s="41">
        <v>88000</v>
      </c>
      <c r="E41" s="37">
        <f t="shared" si="1"/>
        <v>40000</v>
      </c>
      <c r="F41" s="4" t="s">
        <v>77</v>
      </c>
      <c r="G41" s="4" t="s">
        <v>16</v>
      </c>
      <c r="H41" s="11">
        <v>1</v>
      </c>
      <c r="I41" s="11"/>
      <c r="J41" s="12" t="s">
        <v>27</v>
      </c>
      <c r="K41" s="12" t="s">
        <v>28</v>
      </c>
      <c r="L41" s="9" t="s">
        <v>19</v>
      </c>
      <c r="M41" s="104"/>
    </row>
    <row r="42" spans="1:13" s="21" customFormat="1">
      <c r="A42" s="18" t="s">
        <v>89</v>
      </c>
      <c r="B42" s="42" t="s">
        <v>90</v>
      </c>
      <c r="C42" s="36" t="s">
        <v>66</v>
      </c>
      <c r="D42" s="43">
        <v>15000</v>
      </c>
      <c r="E42" s="37">
        <f t="shared" si="1"/>
        <v>6818.181818181818</v>
      </c>
      <c r="F42" s="4" t="s">
        <v>77</v>
      </c>
      <c r="G42" s="4" t="s">
        <v>16</v>
      </c>
      <c r="H42" s="11">
        <v>1</v>
      </c>
      <c r="I42" s="11"/>
      <c r="J42" s="12" t="s">
        <v>32</v>
      </c>
      <c r="K42" s="12" t="s">
        <v>28</v>
      </c>
      <c r="L42" s="9" t="s">
        <v>19</v>
      </c>
      <c r="M42" s="104"/>
    </row>
    <row r="43" spans="1:13">
      <c r="A43" s="18" t="s">
        <v>91</v>
      </c>
      <c r="B43" s="42" t="s">
        <v>92</v>
      </c>
      <c r="C43" s="36" t="s">
        <v>66</v>
      </c>
      <c r="D43" s="41">
        <v>311000</v>
      </c>
      <c r="E43" s="37">
        <f t="shared" si="1"/>
        <v>141363.63636363635</v>
      </c>
      <c r="F43" s="4" t="s">
        <v>77</v>
      </c>
      <c r="G43" s="4" t="s">
        <v>16</v>
      </c>
      <c r="H43" s="11">
        <v>1</v>
      </c>
      <c r="I43" s="11"/>
      <c r="J43" s="12" t="s">
        <v>32</v>
      </c>
      <c r="K43" s="12" t="s">
        <v>28</v>
      </c>
      <c r="L43" s="9" t="s">
        <v>19</v>
      </c>
      <c r="M43" s="104"/>
    </row>
    <row r="44" spans="1:13">
      <c r="A44" s="79" t="s">
        <v>93</v>
      </c>
      <c r="B44" s="80" t="s">
        <v>94</v>
      </c>
      <c r="C44" s="81" t="s">
        <v>66</v>
      </c>
      <c r="D44" s="82">
        <v>30000</v>
      </c>
      <c r="E44" s="82">
        <f>D44/$D$5</f>
        <v>13636.363636363636</v>
      </c>
      <c r="F44" s="81" t="s">
        <v>77</v>
      </c>
      <c r="G44" s="81" t="s">
        <v>16</v>
      </c>
      <c r="H44" s="83">
        <v>1</v>
      </c>
      <c r="I44" s="83"/>
      <c r="J44" s="84" t="s">
        <v>32</v>
      </c>
      <c r="K44" s="84" t="s">
        <v>28</v>
      </c>
      <c r="L44" s="85" t="s">
        <v>169</v>
      </c>
      <c r="M44" s="102" t="s">
        <v>174</v>
      </c>
    </row>
    <row r="45" spans="1:13" ht="25.5">
      <c r="A45" s="18" t="s">
        <v>95</v>
      </c>
      <c r="B45" s="44" t="s">
        <v>96</v>
      </c>
      <c r="C45" s="36" t="s">
        <v>66</v>
      </c>
      <c r="D45" s="41">
        <v>500000</v>
      </c>
      <c r="E45" s="37">
        <f t="shared" si="1"/>
        <v>227272.72727272726</v>
      </c>
      <c r="F45" s="4" t="s">
        <v>77</v>
      </c>
      <c r="G45" s="4" t="s">
        <v>16</v>
      </c>
      <c r="H45" s="11"/>
      <c r="I45" s="11">
        <v>1</v>
      </c>
      <c r="J45" s="12" t="s">
        <v>133</v>
      </c>
      <c r="K45" s="12" t="s">
        <v>23</v>
      </c>
      <c r="L45" s="9" t="s">
        <v>19</v>
      </c>
      <c r="M45" s="104"/>
    </row>
    <row r="46" spans="1:13" ht="25.5">
      <c r="A46" s="18" t="s">
        <v>98</v>
      </c>
      <c r="B46" s="45" t="s">
        <v>99</v>
      </c>
      <c r="C46" s="36" t="s">
        <v>66</v>
      </c>
      <c r="D46" s="41">
        <v>100000</v>
      </c>
      <c r="E46" s="37">
        <f t="shared" si="1"/>
        <v>45454.545454545449</v>
      </c>
      <c r="F46" s="4" t="s">
        <v>77</v>
      </c>
      <c r="G46" s="4" t="s">
        <v>16</v>
      </c>
      <c r="H46" s="11">
        <v>1</v>
      </c>
      <c r="I46" s="11"/>
      <c r="J46" s="12" t="s">
        <v>33</v>
      </c>
      <c r="K46" s="12" t="s">
        <v>39</v>
      </c>
      <c r="L46" s="9" t="s">
        <v>19</v>
      </c>
      <c r="M46" s="104"/>
    </row>
    <row r="47" spans="1:13">
      <c r="A47" s="18" t="s">
        <v>100</v>
      </c>
      <c r="B47" s="35" t="s">
        <v>101</v>
      </c>
      <c r="C47" s="36" t="s">
        <v>41</v>
      </c>
      <c r="D47" s="41">
        <v>400000</v>
      </c>
      <c r="E47" s="37">
        <f t="shared" si="1"/>
        <v>181818.18181818179</v>
      </c>
      <c r="F47" s="4" t="s">
        <v>77</v>
      </c>
      <c r="G47" s="4" t="s">
        <v>16</v>
      </c>
      <c r="H47" s="11">
        <v>1</v>
      </c>
      <c r="I47" s="11"/>
      <c r="J47" s="12" t="s">
        <v>53</v>
      </c>
      <c r="K47" s="12" t="s">
        <v>23</v>
      </c>
      <c r="L47" s="9" t="s">
        <v>19</v>
      </c>
      <c r="M47" s="104"/>
    </row>
    <row r="48" spans="1:13" ht="25.5">
      <c r="A48" s="18" t="s">
        <v>102</v>
      </c>
      <c r="B48" s="46" t="s">
        <v>103</v>
      </c>
      <c r="C48" s="36" t="s">
        <v>56</v>
      </c>
      <c r="D48" s="41">
        <v>1803000</v>
      </c>
      <c r="E48" s="37">
        <f t="shared" si="1"/>
        <v>819545.45454545447</v>
      </c>
      <c r="F48" s="4" t="s">
        <v>77</v>
      </c>
      <c r="G48" s="4" t="s">
        <v>16</v>
      </c>
      <c r="H48" s="11">
        <v>1</v>
      </c>
      <c r="I48" s="11"/>
      <c r="J48" s="12" t="s">
        <v>28</v>
      </c>
      <c r="K48" s="12" t="s">
        <v>37</v>
      </c>
      <c r="L48" s="9" t="s">
        <v>19</v>
      </c>
      <c r="M48" s="104"/>
    </row>
    <row r="49" spans="1:13" ht="38.25">
      <c r="A49" s="18" t="s">
        <v>104</v>
      </c>
      <c r="B49" s="46" t="s">
        <v>105</v>
      </c>
      <c r="C49" s="36" t="s">
        <v>56</v>
      </c>
      <c r="D49" s="41">
        <v>60000</v>
      </c>
      <c r="E49" s="37">
        <f t="shared" si="1"/>
        <v>27272.727272727272</v>
      </c>
      <c r="F49" s="4" t="s">
        <v>77</v>
      </c>
      <c r="G49" s="4" t="s">
        <v>16</v>
      </c>
      <c r="H49" s="11">
        <v>1</v>
      </c>
      <c r="I49" s="11"/>
      <c r="J49" s="12" t="s">
        <v>28</v>
      </c>
      <c r="K49" s="12" t="s">
        <v>37</v>
      </c>
      <c r="L49" s="9" t="s">
        <v>19</v>
      </c>
      <c r="M49" s="104"/>
    </row>
    <row r="50" spans="1:13" ht="25.5">
      <c r="A50" s="18" t="s">
        <v>106</v>
      </c>
      <c r="B50" s="46" t="s">
        <v>107</v>
      </c>
      <c r="C50" s="36" t="s">
        <v>56</v>
      </c>
      <c r="D50" s="41">
        <v>750000</v>
      </c>
      <c r="E50" s="37">
        <f t="shared" si="1"/>
        <v>340909.09090909088</v>
      </c>
      <c r="F50" s="4" t="s">
        <v>77</v>
      </c>
      <c r="G50" s="4" t="s">
        <v>16</v>
      </c>
      <c r="H50" s="11">
        <v>1</v>
      </c>
      <c r="I50" s="11"/>
      <c r="J50" s="12" t="s">
        <v>32</v>
      </c>
      <c r="K50" s="12" t="s">
        <v>33</v>
      </c>
      <c r="L50" s="9" t="s">
        <v>19</v>
      </c>
      <c r="M50" s="104"/>
    </row>
    <row r="51" spans="1:13" ht="38.25">
      <c r="A51" s="79" t="s">
        <v>108</v>
      </c>
      <c r="B51" s="88" t="s">
        <v>204</v>
      </c>
      <c r="C51" s="81" t="s">
        <v>14</v>
      </c>
      <c r="D51" s="82">
        <v>13000</v>
      </c>
      <c r="E51" s="82">
        <f>D51/$D$5</f>
        <v>5909.090909090909</v>
      </c>
      <c r="F51" s="81" t="s">
        <v>77</v>
      </c>
      <c r="G51" s="81" t="s">
        <v>16</v>
      </c>
      <c r="H51" s="83">
        <v>1</v>
      </c>
      <c r="I51" s="83"/>
      <c r="J51" s="84" t="s">
        <v>27</v>
      </c>
      <c r="K51" s="84" t="s">
        <v>27</v>
      </c>
      <c r="L51" s="85" t="s">
        <v>169</v>
      </c>
      <c r="M51" s="102" t="s">
        <v>173</v>
      </c>
    </row>
    <row r="52" spans="1:13">
      <c r="A52" s="79" t="s">
        <v>111</v>
      </c>
      <c r="B52" s="90" t="s">
        <v>112</v>
      </c>
      <c r="C52" s="81" t="s">
        <v>14</v>
      </c>
      <c r="D52" s="82">
        <v>80000</v>
      </c>
      <c r="E52" s="82">
        <f>D52/$D$5</f>
        <v>36363.63636363636</v>
      </c>
      <c r="F52" s="81" t="s">
        <v>77</v>
      </c>
      <c r="G52" s="81" t="s">
        <v>16</v>
      </c>
      <c r="H52" s="83">
        <v>1</v>
      </c>
      <c r="I52" s="83"/>
      <c r="J52" s="84" t="s">
        <v>27</v>
      </c>
      <c r="K52" s="84" t="s">
        <v>27</v>
      </c>
      <c r="L52" s="85" t="s">
        <v>169</v>
      </c>
      <c r="M52" s="102" t="s">
        <v>172</v>
      </c>
    </row>
    <row r="53" spans="1:13" ht="25.5">
      <c r="A53" s="18" t="s">
        <v>113</v>
      </c>
      <c r="B53" s="22" t="s">
        <v>114</v>
      </c>
      <c r="C53" s="4" t="s">
        <v>51</v>
      </c>
      <c r="D53" s="5">
        <v>150000</v>
      </c>
      <c r="E53" s="37">
        <f t="shared" si="1"/>
        <v>68181.818181818177</v>
      </c>
      <c r="F53" s="4" t="s">
        <v>77</v>
      </c>
      <c r="G53" s="4" t="s">
        <v>16</v>
      </c>
      <c r="H53" s="11">
        <v>1</v>
      </c>
      <c r="I53" s="11"/>
      <c r="J53" s="12" t="s">
        <v>140</v>
      </c>
      <c r="K53" s="12" t="s">
        <v>116</v>
      </c>
      <c r="L53" s="9" t="s">
        <v>19</v>
      </c>
      <c r="M53" s="104"/>
    </row>
    <row r="54" spans="1:13" ht="25.5">
      <c r="A54" s="18" t="s">
        <v>117</v>
      </c>
      <c r="B54" s="3" t="s">
        <v>118</v>
      </c>
      <c r="C54" s="4" t="s">
        <v>76</v>
      </c>
      <c r="D54" s="5">
        <v>200000</v>
      </c>
      <c r="E54" s="37">
        <f t="shared" si="1"/>
        <v>90909.090909090897</v>
      </c>
      <c r="F54" s="4" t="s">
        <v>77</v>
      </c>
      <c r="G54" s="4" t="s">
        <v>16</v>
      </c>
      <c r="H54" s="11">
        <v>1</v>
      </c>
      <c r="I54" s="11"/>
      <c r="J54" s="12" t="s">
        <v>18</v>
      </c>
      <c r="K54" s="12" t="s">
        <v>37</v>
      </c>
      <c r="L54" s="9" t="s">
        <v>19</v>
      </c>
      <c r="M54" s="104"/>
    </row>
    <row r="55" spans="1:13" ht="38.25">
      <c r="A55" s="18" t="s">
        <v>119</v>
      </c>
      <c r="B55" s="3" t="s">
        <v>120</v>
      </c>
      <c r="C55" s="4" t="s">
        <v>76</v>
      </c>
      <c r="D55" s="5">
        <v>180000</v>
      </c>
      <c r="E55" s="37">
        <f t="shared" si="1"/>
        <v>81818.181818181809</v>
      </c>
      <c r="F55" s="4" t="s">
        <v>77</v>
      </c>
      <c r="G55" s="4" t="s">
        <v>16</v>
      </c>
      <c r="H55" s="11">
        <v>1</v>
      </c>
      <c r="I55" s="11"/>
      <c r="J55" s="12" t="s">
        <v>18</v>
      </c>
      <c r="K55" s="12" t="s">
        <v>37</v>
      </c>
      <c r="L55" s="9" t="s">
        <v>19</v>
      </c>
      <c r="M55" s="104"/>
    </row>
    <row r="56" spans="1:13" ht="25.5">
      <c r="A56" s="18" t="s">
        <v>121</v>
      </c>
      <c r="B56" s="24" t="s">
        <v>122</v>
      </c>
      <c r="C56" s="25" t="s">
        <v>51</v>
      </c>
      <c r="D56" s="5">
        <v>20000</v>
      </c>
      <c r="E56" s="37">
        <f t="shared" si="1"/>
        <v>9090.9090909090901</v>
      </c>
      <c r="F56" s="4" t="s">
        <v>70</v>
      </c>
      <c r="G56" s="4" t="s">
        <v>16</v>
      </c>
      <c r="H56" s="11">
        <v>1</v>
      </c>
      <c r="I56" s="11"/>
      <c r="J56" s="12" t="s">
        <v>141</v>
      </c>
      <c r="K56" s="12" t="s">
        <v>72</v>
      </c>
      <c r="L56" s="9" t="s">
        <v>19</v>
      </c>
      <c r="M56" s="104"/>
    </row>
    <row r="57" spans="1:13" ht="13.5" thickBot="1">
      <c r="A57" s="370" t="s">
        <v>161</v>
      </c>
      <c r="B57" s="371"/>
      <c r="C57" s="110"/>
      <c r="D57" s="62">
        <f>SUM(D33:D56)-D44-D51-D52-D35</f>
        <v>7505100</v>
      </c>
      <c r="E57" s="62">
        <f>D57/$D$5</f>
        <v>3411409.0909090908</v>
      </c>
      <c r="F57" s="376"/>
      <c r="G57" s="376"/>
      <c r="H57" s="376"/>
      <c r="I57" s="376"/>
      <c r="J57" s="376"/>
      <c r="K57" s="376"/>
      <c r="L57" s="376"/>
      <c r="M57" s="377"/>
    </row>
    <row r="58" spans="1:13">
      <c r="A58" s="372" t="s">
        <v>170</v>
      </c>
      <c r="B58" s="373"/>
      <c r="C58" s="373"/>
      <c r="D58" s="373"/>
      <c r="E58" s="373"/>
      <c r="F58" s="373"/>
      <c r="G58" s="373"/>
      <c r="H58" s="373"/>
      <c r="I58" s="373"/>
      <c r="J58" s="373"/>
      <c r="K58" s="373"/>
      <c r="L58" s="373"/>
      <c r="M58" s="374"/>
    </row>
    <row r="59" spans="1:13" ht="25.5">
      <c r="A59" s="18" t="s">
        <v>196</v>
      </c>
      <c r="B59" s="3" t="s">
        <v>123</v>
      </c>
      <c r="C59" s="13" t="s">
        <v>43</v>
      </c>
      <c r="D59" s="63">
        <v>3150000</v>
      </c>
      <c r="E59" s="63">
        <f>D59/$D$5</f>
        <v>1431818.1818181816</v>
      </c>
      <c r="F59" s="4" t="s">
        <v>31</v>
      </c>
      <c r="G59" s="4" t="s">
        <v>16</v>
      </c>
      <c r="H59" s="11"/>
      <c r="I59" s="11">
        <v>1</v>
      </c>
      <c r="J59" s="12" t="s">
        <v>71</v>
      </c>
      <c r="K59" s="12" t="s">
        <v>18</v>
      </c>
      <c r="L59" s="12" t="s">
        <v>175</v>
      </c>
      <c r="M59" s="104"/>
    </row>
    <row r="60" spans="1:13" ht="13.5" thickBot="1">
      <c r="A60" s="18"/>
      <c r="B60" s="109" t="s">
        <v>124</v>
      </c>
      <c r="C60" s="72"/>
      <c r="D60" s="73">
        <f>D59</f>
        <v>3150000</v>
      </c>
      <c r="E60" s="73">
        <f>E59</f>
        <v>1431818.1818181816</v>
      </c>
      <c r="F60" s="376"/>
      <c r="G60" s="376"/>
      <c r="H60" s="376"/>
      <c r="I60" s="376"/>
      <c r="J60" s="376"/>
      <c r="K60" s="376"/>
      <c r="L60" s="376" t="s">
        <v>19</v>
      </c>
      <c r="M60" s="377"/>
    </row>
    <row r="61" spans="1:13">
      <c r="A61" s="375" t="s">
        <v>157</v>
      </c>
      <c r="B61" s="373"/>
      <c r="C61" s="373"/>
      <c r="D61" s="373"/>
      <c r="E61" s="373"/>
      <c r="F61" s="373"/>
      <c r="G61" s="373"/>
      <c r="H61" s="373"/>
      <c r="I61" s="373"/>
      <c r="J61" s="373"/>
      <c r="K61" s="373"/>
      <c r="L61" s="373"/>
      <c r="M61" s="374"/>
    </row>
    <row r="62" spans="1:13" ht="25.5">
      <c r="A62" s="18" t="s">
        <v>197</v>
      </c>
      <c r="B62" s="3" t="s">
        <v>125</v>
      </c>
      <c r="C62" s="13" t="s">
        <v>43</v>
      </c>
      <c r="D62" s="63">
        <f>534000+72000</f>
        <v>606000</v>
      </c>
      <c r="E62" s="63">
        <f>D62/$D$5</f>
        <v>275454.54545454541</v>
      </c>
      <c r="F62" s="4" t="s">
        <v>31</v>
      </c>
      <c r="G62" s="4" t="s">
        <v>16</v>
      </c>
      <c r="H62" s="11">
        <v>1</v>
      </c>
      <c r="I62" s="11"/>
      <c r="J62" s="12" t="s">
        <v>27</v>
      </c>
      <c r="K62" s="12" t="s">
        <v>72</v>
      </c>
      <c r="L62" s="12" t="s">
        <v>19</v>
      </c>
      <c r="M62" s="104"/>
    </row>
    <row r="63" spans="1:13" ht="25.5">
      <c r="A63" s="113" t="s">
        <v>202</v>
      </c>
      <c r="B63" s="114" t="s">
        <v>203</v>
      </c>
      <c r="C63" s="115" t="s">
        <v>14</v>
      </c>
      <c r="D63" s="116">
        <v>20000</v>
      </c>
      <c r="E63" s="117">
        <f>D63/$D$5</f>
        <v>9090.9090909090901</v>
      </c>
      <c r="F63" s="118" t="s">
        <v>77</v>
      </c>
      <c r="G63" s="118" t="s">
        <v>16</v>
      </c>
      <c r="H63" s="119">
        <v>1</v>
      </c>
      <c r="I63" s="119"/>
      <c r="J63" s="120" t="s">
        <v>27</v>
      </c>
      <c r="K63" s="120" t="s">
        <v>18</v>
      </c>
      <c r="L63" s="121" t="s">
        <v>19</v>
      </c>
      <c r="M63" s="122"/>
    </row>
    <row r="64" spans="1:13" ht="13.5" thickBot="1">
      <c r="A64" s="386" t="s">
        <v>162</v>
      </c>
      <c r="B64" s="387"/>
      <c r="C64" s="72"/>
      <c r="D64" s="73">
        <f>D62+D63</f>
        <v>626000</v>
      </c>
      <c r="E64" s="73">
        <f>E62</f>
        <v>275454.54545454541</v>
      </c>
      <c r="F64" s="376"/>
      <c r="G64" s="376"/>
      <c r="H64" s="376"/>
      <c r="I64" s="376"/>
      <c r="J64" s="376"/>
      <c r="K64" s="376"/>
      <c r="L64" s="376"/>
      <c r="M64" s="377"/>
    </row>
    <row r="65" spans="1:13" ht="13.5" customHeight="1" thickBot="1">
      <c r="A65" s="390" t="s">
        <v>158</v>
      </c>
      <c r="B65" s="391"/>
      <c r="C65" s="392"/>
      <c r="D65" s="74">
        <f>D26+D31+D57+D60+D64</f>
        <v>16316600</v>
      </c>
      <c r="E65" s="75">
        <f>D65/$D$5</f>
        <v>7416636.3636363633</v>
      </c>
      <c r="F65" s="29"/>
    </row>
    <row r="66" spans="1:13">
      <c r="C66" s="27"/>
      <c r="D66" s="64"/>
      <c r="E66" s="64"/>
      <c r="F66" s="29"/>
    </row>
    <row r="67" spans="1:13" ht="32.25" customHeight="1">
      <c r="A67" s="58" t="s">
        <v>163</v>
      </c>
      <c r="B67" s="388" t="s">
        <v>126</v>
      </c>
      <c r="C67" s="388"/>
      <c r="D67" s="388"/>
      <c r="E67" s="388"/>
      <c r="F67" s="388"/>
      <c r="G67" s="388"/>
      <c r="H67" s="388"/>
      <c r="I67" s="388"/>
      <c r="J67" s="388"/>
      <c r="K67" s="388"/>
      <c r="L67" s="388"/>
      <c r="M67" s="388"/>
    </row>
    <row r="68" spans="1:13">
      <c r="B68" s="389" t="s">
        <v>127</v>
      </c>
      <c r="C68" s="389"/>
      <c r="D68" s="389"/>
      <c r="E68" s="389"/>
      <c r="F68" s="389"/>
      <c r="G68" s="389"/>
      <c r="H68" s="389"/>
      <c r="I68" s="389"/>
      <c r="J68" s="389"/>
      <c r="K68" s="389"/>
      <c r="L68" s="389"/>
      <c r="M68" s="389"/>
    </row>
    <row r="69" spans="1:13">
      <c r="B69" s="1" t="s">
        <v>164</v>
      </c>
      <c r="C69" s="30"/>
      <c r="D69" s="64"/>
      <c r="E69" s="64"/>
      <c r="G69" s="28"/>
      <c r="H69" s="28"/>
    </row>
    <row r="70" spans="1:13">
      <c r="C70" s="30"/>
      <c r="D70" s="64"/>
      <c r="E70" s="64"/>
      <c r="G70" s="28"/>
      <c r="H70" s="28"/>
    </row>
    <row r="71" spans="1:13">
      <c r="C71" s="31"/>
      <c r="D71" s="65"/>
      <c r="E71" s="64"/>
      <c r="G71" s="28"/>
      <c r="H71" s="28"/>
    </row>
    <row r="72" spans="1:13">
      <c r="C72" s="31"/>
      <c r="D72" s="65"/>
      <c r="G72" s="28"/>
      <c r="H72" s="28"/>
    </row>
    <row r="73" spans="1:13">
      <c r="C73" s="31"/>
      <c r="D73" s="65"/>
      <c r="E73" s="64"/>
      <c r="G73" s="28"/>
      <c r="H73" s="28"/>
    </row>
    <row r="74" spans="1:13">
      <c r="C74" s="31"/>
      <c r="D74" s="65"/>
      <c r="G74" s="28"/>
      <c r="H74" s="28"/>
    </row>
    <row r="75" spans="1:13">
      <c r="C75" s="31"/>
      <c r="D75" s="65"/>
      <c r="G75" s="28"/>
      <c r="H75" s="28"/>
    </row>
    <row r="76" spans="1:13">
      <c r="C76" s="33"/>
      <c r="D76" s="66"/>
      <c r="E76" s="66"/>
      <c r="G76" s="28"/>
      <c r="H76" s="28"/>
    </row>
    <row r="77" spans="1:13">
      <c r="C77" s="30"/>
      <c r="E77" s="64"/>
    </row>
    <row r="78" spans="1:13">
      <c r="D78" s="64"/>
    </row>
    <row r="80" spans="1:13">
      <c r="D80" s="64"/>
    </row>
  </sheetData>
  <mergeCells count="28">
    <mergeCell ref="A31:B31"/>
    <mergeCell ref="F31:M31"/>
    <mergeCell ref="A65:C65"/>
    <mergeCell ref="B67:M67"/>
    <mergeCell ref="B68:M68"/>
    <mergeCell ref="A57:B57"/>
    <mergeCell ref="F57:M57"/>
    <mergeCell ref="A58:M58"/>
    <mergeCell ref="F60:M60"/>
    <mergeCell ref="A61:M61"/>
    <mergeCell ref="A64:B64"/>
    <mergeCell ref="F64:M64"/>
    <mergeCell ref="A32:M32"/>
    <mergeCell ref="A26:B26"/>
    <mergeCell ref="F26:M26"/>
    <mergeCell ref="A27:M27"/>
    <mergeCell ref="A8:M8"/>
    <mergeCell ref="A6:A7"/>
    <mergeCell ref="B6:B7"/>
    <mergeCell ref="C6:C7"/>
    <mergeCell ref="D6:D7"/>
    <mergeCell ref="E6:E7"/>
    <mergeCell ref="F6:F7"/>
    <mergeCell ref="G6:G7"/>
    <mergeCell ref="H6:I6"/>
    <mergeCell ref="J6:K6"/>
    <mergeCell ref="L6:L7"/>
    <mergeCell ref="M6:M7"/>
  </mergeCells>
  <dataValidations count="4">
    <dataValidation type="list" allowBlank="1" showInputMessage="1" showErrorMessage="1" sqref="F12:F15 F10 F17:F24">
      <formula1>"BID LPI,BID LPN,BID CP,BID CD,BID SBQC,BID SQC,BID SQS,BID SBMC,BID SBOF,BID SD,BID CI,L8666 CV,L8666 TP,L8666 C,PRE ELE,REG PR"</formula1>
    </dataValidation>
    <dataValidation type="list" allowBlank="1" showInputMessage="1" showErrorMessage="1" sqref="F60 F28:F29 F56 F64 F16">
      <formula1>"BID LPI,BID LPN,BID CP,BID CD,BID SBQC,BID SQS,BID SD,8666 CV,8666 TP,8666 C"</formula1>
    </dataValidation>
    <dataValidation type="list" allowBlank="1" showInputMessage="1" showErrorMessage="1" sqref="G28 G9:G10 G22:G25 G12:G15">
      <formula1>"ex-ante, ex-post, N/A"</formula1>
    </dataValidation>
    <dataValidation type="list" allowBlank="1" showInputMessage="1" showErrorMessage="1" sqref="G29:G30 G33:G56 G11 G59:G60 G16:G21 G62:G63">
      <formula1>"ex-ante, ex-post"</formula1>
    </dataValidation>
  </dataValidations>
  <printOptions horizontalCentered="1"/>
  <pageMargins left="0.39370078740157483" right="0.39370078740157483" top="0.39370078740157483" bottom="0.39370078740157483" header="0.31496062992125984" footer="0.31496062992125984"/>
  <pageSetup paperSize="9" scale="7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dimension ref="A1:O82"/>
  <sheetViews>
    <sheetView showGridLines="0" topLeftCell="A49" zoomScale="75" zoomScaleNormal="80" workbookViewId="0">
      <selection activeCell="B69" sqref="B69:M69"/>
    </sheetView>
  </sheetViews>
  <sheetFormatPr defaultColWidth="8.85546875" defaultRowHeight="12.75"/>
  <cols>
    <col min="1" max="1" width="4.85546875" style="26" customWidth="1"/>
    <col min="2" max="2" width="44.7109375" style="1" customWidth="1"/>
    <col min="3" max="3" width="9.28515625" style="26" customWidth="1"/>
    <col min="4" max="4" width="12.42578125" style="60" customWidth="1"/>
    <col min="5" max="5" width="11.85546875" style="60" customWidth="1"/>
    <col min="6" max="6" width="11" style="1" customWidth="1"/>
    <col min="7" max="7" width="9.140625" style="1" customWidth="1"/>
    <col min="8" max="8" width="6.85546875" style="1" customWidth="1"/>
    <col min="9" max="9" width="6.5703125" style="1" customWidth="1"/>
    <col min="10" max="10" width="11.28515625" style="1" customWidth="1"/>
    <col min="11" max="11" width="10.5703125" style="1" customWidth="1"/>
    <col min="12" max="12" width="7.42578125" style="1" customWidth="1"/>
    <col min="13" max="13" width="29.28515625" style="54" customWidth="1"/>
    <col min="14" max="16384" width="8.85546875" style="1"/>
  </cols>
  <sheetData>
    <row r="1" spans="1:15" ht="78.75" customHeight="1"/>
    <row r="2" spans="1:15">
      <c r="A2" s="55" t="s">
        <v>217</v>
      </c>
      <c r="F2" s="61" t="s">
        <v>146</v>
      </c>
      <c r="L2" s="55" t="s">
        <v>142</v>
      </c>
    </row>
    <row r="3" spans="1:15">
      <c r="A3" s="55" t="s">
        <v>216</v>
      </c>
      <c r="F3" s="61" t="s">
        <v>147</v>
      </c>
      <c r="L3" s="54" t="s">
        <v>143</v>
      </c>
    </row>
    <row r="4" spans="1:15">
      <c r="A4" s="55" t="s">
        <v>148</v>
      </c>
      <c r="L4" s="54" t="s">
        <v>144</v>
      </c>
    </row>
    <row r="5" spans="1:15" ht="22.5" customHeight="1" thickBot="1">
      <c r="C5" s="57" t="s">
        <v>12</v>
      </c>
      <c r="D5" s="56">
        <f>'[4]3_Comp_Subcomp e Produtos'!E1</f>
        <v>2.2000000000000002</v>
      </c>
      <c r="L5" s="59" t="s">
        <v>145</v>
      </c>
    </row>
    <row r="6" spans="1:15" ht="12.75" customHeight="1">
      <c r="A6" s="384" t="s">
        <v>0</v>
      </c>
      <c r="B6" s="380" t="s">
        <v>1</v>
      </c>
      <c r="C6" s="380" t="s">
        <v>165</v>
      </c>
      <c r="D6" s="380" t="s">
        <v>2</v>
      </c>
      <c r="E6" s="380" t="s">
        <v>3</v>
      </c>
      <c r="F6" s="380" t="s">
        <v>4</v>
      </c>
      <c r="G6" s="380" t="s">
        <v>5</v>
      </c>
      <c r="H6" s="382" t="s">
        <v>6</v>
      </c>
      <c r="I6" s="383"/>
      <c r="J6" s="382" t="s">
        <v>7</v>
      </c>
      <c r="K6" s="383"/>
      <c r="L6" s="380" t="s">
        <v>152</v>
      </c>
      <c r="M6" s="378" t="s">
        <v>151</v>
      </c>
    </row>
    <row r="7" spans="1:15" ht="26.25" thickBot="1">
      <c r="A7" s="385"/>
      <c r="B7" s="381"/>
      <c r="C7" s="381"/>
      <c r="D7" s="381"/>
      <c r="E7" s="381"/>
      <c r="F7" s="381"/>
      <c r="G7" s="381"/>
      <c r="H7" s="123" t="s">
        <v>8</v>
      </c>
      <c r="I7" s="123" t="s">
        <v>9</v>
      </c>
      <c r="J7" s="123" t="s">
        <v>168</v>
      </c>
      <c r="K7" s="123" t="s">
        <v>11</v>
      </c>
      <c r="L7" s="381"/>
      <c r="M7" s="379"/>
    </row>
    <row r="8" spans="1:15" ht="12.75" customHeight="1">
      <c r="A8" s="372" t="s">
        <v>153</v>
      </c>
      <c r="B8" s="373"/>
      <c r="C8" s="373"/>
      <c r="D8" s="373"/>
      <c r="E8" s="373"/>
      <c r="F8" s="373"/>
      <c r="G8" s="373"/>
      <c r="H8" s="373"/>
      <c r="I8" s="373"/>
      <c r="J8" s="373"/>
      <c r="K8" s="373"/>
      <c r="L8" s="373"/>
      <c r="M8" s="374"/>
    </row>
    <row r="9" spans="1:15" ht="25.5">
      <c r="A9" s="2" t="s">
        <v>177</v>
      </c>
      <c r="B9" s="3" t="s">
        <v>128</v>
      </c>
      <c r="C9" s="4" t="s">
        <v>14</v>
      </c>
      <c r="D9" s="5">
        <v>112000</v>
      </c>
      <c r="E9" s="34">
        <f>D9/$D$5</f>
        <v>50909.090909090904</v>
      </c>
      <c r="F9" s="7" t="s">
        <v>15</v>
      </c>
      <c r="G9" s="7" t="s">
        <v>16</v>
      </c>
      <c r="H9" s="8">
        <v>1</v>
      </c>
      <c r="I9" s="8"/>
      <c r="J9" s="9" t="s">
        <v>27</v>
      </c>
      <c r="K9" s="9" t="s">
        <v>18</v>
      </c>
      <c r="L9" s="9" t="s">
        <v>19</v>
      </c>
      <c r="M9" s="103" t="s">
        <v>176</v>
      </c>
    </row>
    <row r="10" spans="1:15">
      <c r="A10" s="2" t="s">
        <v>178</v>
      </c>
      <c r="B10" s="3" t="s">
        <v>20</v>
      </c>
      <c r="C10" s="4" t="s">
        <v>14</v>
      </c>
      <c r="D10" s="5">
        <v>250000</v>
      </c>
      <c r="E10" s="34">
        <f t="shared" ref="E10:E25" si="0">D10/$D$5</f>
        <v>113636.36363636363</v>
      </c>
      <c r="F10" s="7" t="s">
        <v>21</v>
      </c>
      <c r="G10" s="7" t="s">
        <v>22</v>
      </c>
      <c r="H10" s="8">
        <v>0.8</v>
      </c>
      <c r="I10" s="8">
        <v>0.2</v>
      </c>
      <c r="J10" s="9" t="s">
        <v>27</v>
      </c>
      <c r="K10" s="9" t="s">
        <v>129</v>
      </c>
      <c r="L10" s="9" t="s">
        <v>19</v>
      </c>
      <c r="M10" s="103"/>
    </row>
    <row r="11" spans="1:15" ht="25.5">
      <c r="A11" s="2" t="s">
        <v>179</v>
      </c>
      <c r="B11" s="35" t="s">
        <v>24</v>
      </c>
      <c r="C11" s="36" t="s">
        <v>25</v>
      </c>
      <c r="D11" s="37">
        <v>25000</v>
      </c>
      <c r="E11" s="34">
        <f t="shared" si="0"/>
        <v>11363.636363636362</v>
      </c>
      <c r="F11" s="7" t="s">
        <v>26</v>
      </c>
      <c r="G11" s="7" t="s">
        <v>16</v>
      </c>
      <c r="H11" s="8">
        <v>1</v>
      </c>
      <c r="I11" s="11"/>
      <c r="J11" s="12" t="s">
        <v>130</v>
      </c>
      <c r="K11" s="12" t="s">
        <v>28</v>
      </c>
      <c r="L11" s="9" t="s">
        <v>19</v>
      </c>
      <c r="M11" s="104"/>
    </row>
    <row r="12" spans="1:15" ht="25.5">
      <c r="A12" s="2" t="s">
        <v>180</v>
      </c>
      <c r="B12" s="35" t="s">
        <v>29</v>
      </c>
      <c r="C12" s="36" t="s">
        <v>30</v>
      </c>
      <c r="D12" s="37">
        <v>144000</v>
      </c>
      <c r="E12" s="34">
        <f t="shared" si="0"/>
        <v>65454.545454545449</v>
      </c>
      <c r="F12" s="4" t="s">
        <v>31</v>
      </c>
      <c r="G12" s="4" t="s">
        <v>16</v>
      </c>
      <c r="H12" s="8"/>
      <c r="I12" s="11">
        <v>1</v>
      </c>
      <c r="J12" s="12" t="s">
        <v>18</v>
      </c>
      <c r="K12" s="12" t="s">
        <v>33</v>
      </c>
      <c r="L12" s="9" t="s">
        <v>19</v>
      </c>
      <c r="M12" s="104"/>
    </row>
    <row r="13" spans="1:15" ht="38.25">
      <c r="A13" s="2" t="s">
        <v>181</v>
      </c>
      <c r="B13" s="35" t="s">
        <v>34</v>
      </c>
      <c r="C13" s="36" t="s">
        <v>25</v>
      </c>
      <c r="D13" s="37">
        <v>900000</v>
      </c>
      <c r="E13" s="34">
        <f t="shared" si="0"/>
        <v>409090.90909090906</v>
      </c>
      <c r="F13" s="4" t="s">
        <v>21</v>
      </c>
      <c r="G13" s="4" t="s">
        <v>22</v>
      </c>
      <c r="H13" s="8">
        <v>1</v>
      </c>
      <c r="I13" s="11"/>
      <c r="J13" s="12" t="s">
        <v>52</v>
      </c>
      <c r="K13" s="12" t="s">
        <v>23</v>
      </c>
      <c r="L13" s="9" t="s">
        <v>19</v>
      </c>
      <c r="M13" s="104"/>
    </row>
    <row r="14" spans="1:15" ht="38.25">
      <c r="A14" s="2" t="s">
        <v>182</v>
      </c>
      <c r="B14" s="35" t="s">
        <v>35</v>
      </c>
      <c r="C14" s="36" t="s">
        <v>36</v>
      </c>
      <c r="D14" s="107">
        <v>198300</v>
      </c>
      <c r="E14" s="34">
        <f t="shared" si="0"/>
        <v>90136.363636363632</v>
      </c>
      <c r="F14" s="4" t="s">
        <v>199</v>
      </c>
      <c r="G14" s="4" t="s">
        <v>22</v>
      </c>
      <c r="H14" s="8">
        <v>1</v>
      </c>
      <c r="I14" s="11"/>
      <c r="J14" s="12" t="s">
        <v>130</v>
      </c>
      <c r="K14" s="12" t="s">
        <v>37</v>
      </c>
      <c r="L14" s="9" t="s">
        <v>19</v>
      </c>
      <c r="M14" s="125" t="s">
        <v>206</v>
      </c>
      <c r="O14" s="28"/>
    </row>
    <row r="15" spans="1:15" ht="25.5">
      <c r="A15" s="2" t="s">
        <v>183</v>
      </c>
      <c r="B15" s="35" t="s">
        <v>38</v>
      </c>
      <c r="C15" s="36" t="s">
        <v>36</v>
      </c>
      <c r="D15" s="37">
        <v>60900</v>
      </c>
      <c r="E15" s="34">
        <f t="shared" si="0"/>
        <v>27681.81818181818</v>
      </c>
      <c r="F15" s="7" t="s">
        <v>26</v>
      </c>
      <c r="G15" s="4" t="s">
        <v>16</v>
      </c>
      <c r="H15" s="8">
        <v>1</v>
      </c>
      <c r="I15" s="11"/>
      <c r="J15" s="12" t="s">
        <v>131</v>
      </c>
      <c r="K15" s="12" t="s">
        <v>39</v>
      </c>
      <c r="L15" s="9" t="s">
        <v>19</v>
      </c>
      <c r="M15" s="104"/>
    </row>
    <row r="16" spans="1:15" ht="38.25">
      <c r="A16" s="2" t="s">
        <v>184</v>
      </c>
      <c r="B16" s="38" t="s">
        <v>40</v>
      </c>
      <c r="C16" s="36" t="s">
        <v>41</v>
      </c>
      <c r="D16" s="37">
        <v>260000</v>
      </c>
      <c r="E16" s="34">
        <f t="shared" si="0"/>
        <v>118181.81818181818</v>
      </c>
      <c r="F16" s="7" t="s">
        <v>26</v>
      </c>
      <c r="G16" s="4" t="s">
        <v>16</v>
      </c>
      <c r="H16" s="8">
        <v>1</v>
      </c>
      <c r="I16" s="11"/>
      <c r="J16" s="12" t="s">
        <v>132</v>
      </c>
      <c r="K16" s="12" t="s">
        <v>23</v>
      </c>
      <c r="L16" s="9" t="s">
        <v>19</v>
      </c>
      <c r="M16" s="104"/>
    </row>
    <row r="17" spans="1:13" ht="63.75">
      <c r="A17" s="2" t="s">
        <v>185</v>
      </c>
      <c r="B17" s="35" t="s">
        <v>42</v>
      </c>
      <c r="C17" s="36" t="s">
        <v>43</v>
      </c>
      <c r="D17" s="37">
        <v>400000</v>
      </c>
      <c r="E17" s="34">
        <f t="shared" si="0"/>
        <v>181818.18181818179</v>
      </c>
      <c r="F17" s="7" t="s">
        <v>26</v>
      </c>
      <c r="G17" s="7" t="s">
        <v>16</v>
      </c>
      <c r="H17" s="8">
        <v>1</v>
      </c>
      <c r="I17" s="11"/>
      <c r="J17" s="12" t="s">
        <v>133</v>
      </c>
      <c r="K17" s="12" t="s">
        <v>23</v>
      </c>
      <c r="L17" s="9" t="s">
        <v>19</v>
      </c>
      <c r="M17" s="104"/>
    </row>
    <row r="18" spans="1:13">
      <c r="A18" s="2" t="s">
        <v>44</v>
      </c>
      <c r="B18" s="39" t="s">
        <v>45</v>
      </c>
      <c r="C18" s="36" t="s">
        <v>46</v>
      </c>
      <c r="D18" s="37">
        <v>600000</v>
      </c>
      <c r="E18" s="34">
        <f t="shared" si="0"/>
        <v>272727.27272727271</v>
      </c>
      <c r="F18" s="7" t="s">
        <v>47</v>
      </c>
      <c r="G18" s="7" t="s">
        <v>16</v>
      </c>
      <c r="H18" s="8">
        <v>1</v>
      </c>
      <c r="I18" s="11"/>
      <c r="J18" s="12" t="s">
        <v>134</v>
      </c>
      <c r="K18" s="12" t="s">
        <v>48</v>
      </c>
      <c r="L18" s="9" t="s">
        <v>19</v>
      </c>
      <c r="M18" s="104"/>
    </row>
    <row r="19" spans="1:13" ht="25.5">
      <c r="A19" s="2" t="s">
        <v>49</v>
      </c>
      <c r="B19" s="35" t="s">
        <v>50</v>
      </c>
      <c r="C19" s="40" t="s">
        <v>51</v>
      </c>
      <c r="D19" s="37">
        <v>450000</v>
      </c>
      <c r="E19" s="34">
        <f t="shared" si="0"/>
        <v>204545.45454545453</v>
      </c>
      <c r="F19" s="7" t="s">
        <v>47</v>
      </c>
      <c r="G19" s="14" t="s">
        <v>22</v>
      </c>
      <c r="H19" s="8">
        <v>1</v>
      </c>
      <c r="I19" s="8"/>
      <c r="J19" s="9" t="s">
        <v>52</v>
      </c>
      <c r="K19" s="9" t="s">
        <v>53</v>
      </c>
      <c r="L19" s="9" t="s">
        <v>19</v>
      </c>
      <c r="M19" s="103"/>
    </row>
    <row r="20" spans="1:13" ht="25.5">
      <c r="A20" s="2" t="s">
        <v>54</v>
      </c>
      <c r="B20" s="35" t="s">
        <v>55</v>
      </c>
      <c r="C20" s="36" t="s">
        <v>56</v>
      </c>
      <c r="D20" s="37">
        <v>249000</v>
      </c>
      <c r="E20" s="34">
        <f t="shared" si="0"/>
        <v>113181.81818181818</v>
      </c>
      <c r="F20" s="7" t="s">
        <v>26</v>
      </c>
      <c r="G20" s="7" t="s">
        <v>16</v>
      </c>
      <c r="H20" s="8">
        <v>1</v>
      </c>
      <c r="I20" s="8"/>
      <c r="J20" s="9" t="s">
        <v>135</v>
      </c>
      <c r="K20" s="9" t="s">
        <v>39</v>
      </c>
      <c r="L20" s="9" t="s">
        <v>19</v>
      </c>
      <c r="M20" s="103"/>
    </row>
    <row r="21" spans="1:13" ht="25.5">
      <c r="A21" s="2" t="s">
        <v>57</v>
      </c>
      <c r="B21" s="3" t="s">
        <v>58</v>
      </c>
      <c r="C21" s="4" t="s">
        <v>43</v>
      </c>
      <c r="D21" s="10">
        <v>427800</v>
      </c>
      <c r="E21" s="34">
        <f t="shared" si="0"/>
        <v>194454.54545454544</v>
      </c>
      <c r="F21" s="7" t="s">
        <v>26</v>
      </c>
      <c r="G21" s="7" t="s">
        <v>16</v>
      </c>
      <c r="H21" s="8">
        <v>1</v>
      </c>
      <c r="I21" s="11"/>
      <c r="J21" s="9" t="s">
        <v>136</v>
      </c>
      <c r="K21" s="12" t="s">
        <v>23</v>
      </c>
      <c r="L21" s="9" t="s">
        <v>19</v>
      </c>
      <c r="M21" s="104"/>
    </row>
    <row r="22" spans="1:13" ht="25.5">
      <c r="A22" s="2" t="s">
        <v>59</v>
      </c>
      <c r="B22" s="3" t="s">
        <v>60</v>
      </c>
      <c r="C22" s="4" t="s">
        <v>43</v>
      </c>
      <c r="D22" s="10">
        <v>135600</v>
      </c>
      <c r="E22" s="34">
        <f t="shared" si="0"/>
        <v>61636.363636363632</v>
      </c>
      <c r="F22" s="7" t="s">
        <v>26</v>
      </c>
      <c r="G22" s="7" t="s">
        <v>16</v>
      </c>
      <c r="H22" s="8">
        <v>1</v>
      </c>
      <c r="I22" s="11"/>
      <c r="J22" s="9" t="s">
        <v>136</v>
      </c>
      <c r="K22" s="12" t="s">
        <v>23</v>
      </c>
      <c r="L22" s="9" t="s">
        <v>19</v>
      </c>
      <c r="M22" s="104"/>
    </row>
    <row r="23" spans="1:13" ht="51">
      <c r="A23" s="126" t="s">
        <v>61</v>
      </c>
      <c r="B23" s="127" t="s">
        <v>62</v>
      </c>
      <c r="C23" s="128" t="s">
        <v>63</v>
      </c>
      <c r="D23" s="129">
        <v>400000</v>
      </c>
      <c r="E23" s="129">
        <f t="shared" si="0"/>
        <v>181818.18181818179</v>
      </c>
      <c r="F23" s="130" t="s">
        <v>26</v>
      </c>
      <c r="G23" s="130" t="s">
        <v>16</v>
      </c>
      <c r="H23" s="131">
        <v>1</v>
      </c>
      <c r="I23" s="131"/>
      <c r="J23" s="132" t="s">
        <v>133</v>
      </c>
      <c r="K23" s="132" t="s">
        <v>23</v>
      </c>
      <c r="L23" s="133" t="s">
        <v>169</v>
      </c>
      <c r="M23" s="134" t="s">
        <v>208</v>
      </c>
    </row>
    <row r="24" spans="1:13" ht="25.5">
      <c r="A24" s="2" t="s">
        <v>64</v>
      </c>
      <c r="B24" s="3" t="s">
        <v>65</v>
      </c>
      <c r="C24" s="4" t="s">
        <v>66</v>
      </c>
      <c r="D24" s="10">
        <v>85000</v>
      </c>
      <c r="E24" s="34">
        <f t="shared" si="0"/>
        <v>38636.363636363632</v>
      </c>
      <c r="F24" s="7" t="s">
        <v>26</v>
      </c>
      <c r="G24" s="4" t="s">
        <v>16</v>
      </c>
      <c r="H24" s="8">
        <v>1</v>
      </c>
      <c r="I24" s="11"/>
      <c r="J24" s="9" t="s">
        <v>27</v>
      </c>
      <c r="K24" s="12" t="s">
        <v>67</v>
      </c>
      <c r="L24" s="9" t="s">
        <v>19</v>
      </c>
      <c r="M24" s="104"/>
    </row>
    <row r="25" spans="1:13" ht="25.5">
      <c r="A25" s="2" t="s">
        <v>137</v>
      </c>
      <c r="B25" s="3" t="s">
        <v>139</v>
      </c>
      <c r="C25" s="4" t="s">
        <v>14</v>
      </c>
      <c r="D25" s="10">
        <v>185000</v>
      </c>
      <c r="E25" s="34">
        <f t="shared" si="0"/>
        <v>84090.909090909088</v>
      </c>
      <c r="F25" s="7" t="s">
        <v>15</v>
      </c>
      <c r="G25" s="4" t="s">
        <v>16</v>
      </c>
      <c r="H25" s="8">
        <v>1</v>
      </c>
      <c r="I25" s="11"/>
      <c r="J25" s="9" t="s">
        <v>27</v>
      </c>
      <c r="K25" s="12" t="s">
        <v>18</v>
      </c>
      <c r="L25" s="9" t="s">
        <v>19</v>
      </c>
      <c r="M25" s="104"/>
    </row>
    <row r="26" spans="1:13" ht="13.5" thickBot="1">
      <c r="A26" s="370" t="s">
        <v>159</v>
      </c>
      <c r="B26" s="371"/>
      <c r="C26" s="124"/>
      <c r="D26" s="62">
        <f>SUM(D9:D25)-D23</f>
        <v>4482600</v>
      </c>
      <c r="E26" s="62">
        <f>D26/$D$5</f>
        <v>2037545.4545454544</v>
      </c>
      <c r="F26" s="376"/>
      <c r="G26" s="376"/>
      <c r="H26" s="376"/>
      <c r="I26" s="376"/>
      <c r="J26" s="376"/>
      <c r="K26" s="376"/>
      <c r="L26" s="376"/>
      <c r="M26" s="377"/>
    </row>
    <row r="27" spans="1:13">
      <c r="A27" s="372" t="s">
        <v>154</v>
      </c>
      <c r="B27" s="373"/>
      <c r="C27" s="373"/>
      <c r="D27" s="373"/>
      <c r="E27" s="373"/>
      <c r="F27" s="373"/>
      <c r="G27" s="373"/>
      <c r="H27" s="373"/>
      <c r="I27" s="373"/>
      <c r="J27" s="373"/>
      <c r="K27" s="373"/>
      <c r="L27" s="373"/>
      <c r="M27" s="374"/>
    </row>
    <row r="28" spans="1:13" ht="38.25">
      <c r="A28" s="18" t="s">
        <v>186</v>
      </c>
      <c r="B28" s="3" t="s">
        <v>68</v>
      </c>
      <c r="C28" s="13" t="s">
        <v>69</v>
      </c>
      <c r="D28" s="19">
        <v>204000</v>
      </c>
      <c r="E28" s="6">
        <f>D28/$D$5</f>
        <v>92727.272727272721</v>
      </c>
      <c r="F28" s="4" t="s">
        <v>70</v>
      </c>
      <c r="G28" s="4" t="s">
        <v>16</v>
      </c>
      <c r="H28" s="8">
        <v>1</v>
      </c>
      <c r="I28" s="11"/>
      <c r="J28" s="12" t="s">
        <v>18</v>
      </c>
      <c r="K28" s="12" t="s">
        <v>72</v>
      </c>
      <c r="L28" s="12" t="s">
        <v>19</v>
      </c>
      <c r="M28" s="104"/>
    </row>
    <row r="29" spans="1:13" ht="25.5">
      <c r="A29" s="18" t="s">
        <v>187</v>
      </c>
      <c r="B29" s="3" t="s">
        <v>73</v>
      </c>
      <c r="C29" s="4" t="s">
        <v>74</v>
      </c>
      <c r="D29" s="5">
        <v>35000</v>
      </c>
      <c r="E29" s="6">
        <f>D29/$D$5</f>
        <v>15909.090909090908</v>
      </c>
      <c r="F29" s="4" t="s">
        <v>70</v>
      </c>
      <c r="G29" s="4" t="s">
        <v>16</v>
      </c>
      <c r="H29" s="11">
        <v>1</v>
      </c>
      <c r="I29" s="11"/>
      <c r="J29" s="12" t="s">
        <v>134</v>
      </c>
      <c r="K29" s="12" t="s">
        <v>72</v>
      </c>
      <c r="L29" s="12" t="s">
        <v>19</v>
      </c>
      <c r="M29" s="104"/>
    </row>
    <row r="30" spans="1:13" ht="25.5">
      <c r="A30" s="18" t="s">
        <v>198</v>
      </c>
      <c r="B30" s="3" t="s">
        <v>138</v>
      </c>
      <c r="C30" s="4" t="s">
        <v>80</v>
      </c>
      <c r="D30" s="5">
        <v>100000</v>
      </c>
      <c r="E30" s="6">
        <f>D30/$D$5</f>
        <v>45454.545454545449</v>
      </c>
      <c r="F30" s="4" t="s">
        <v>77</v>
      </c>
      <c r="G30" s="4" t="s">
        <v>16</v>
      </c>
      <c r="H30" s="11">
        <v>1</v>
      </c>
      <c r="I30" s="11"/>
      <c r="J30" s="12" t="s">
        <v>32</v>
      </c>
      <c r="K30" s="12" t="s">
        <v>33</v>
      </c>
      <c r="L30" s="12" t="s">
        <v>19</v>
      </c>
      <c r="M30" s="104"/>
    </row>
    <row r="31" spans="1:13" ht="25.5">
      <c r="A31" s="113" t="s">
        <v>207</v>
      </c>
      <c r="B31" s="114" t="s">
        <v>209</v>
      </c>
      <c r="C31" s="115" t="s">
        <v>210</v>
      </c>
      <c r="D31" s="116">
        <v>900000</v>
      </c>
      <c r="E31" s="117">
        <f>D31/$D$5</f>
        <v>409090.90909090906</v>
      </c>
      <c r="F31" s="118" t="s">
        <v>77</v>
      </c>
      <c r="G31" s="118" t="s">
        <v>16</v>
      </c>
      <c r="H31" s="119">
        <v>1</v>
      </c>
      <c r="I31" s="119"/>
      <c r="J31" s="120" t="s">
        <v>32</v>
      </c>
      <c r="K31" s="120" t="s">
        <v>33</v>
      </c>
      <c r="L31" s="121" t="s">
        <v>19</v>
      </c>
      <c r="M31" s="122" t="s">
        <v>211</v>
      </c>
    </row>
    <row r="32" spans="1:13" ht="13.5" thickBot="1">
      <c r="A32" s="370" t="s">
        <v>160</v>
      </c>
      <c r="B32" s="371"/>
      <c r="C32" s="124"/>
      <c r="D32" s="62">
        <f>SUM(D28:D31)</f>
        <v>1239000</v>
      </c>
      <c r="E32" s="62">
        <f>D32/$D$5</f>
        <v>563181.81818181812</v>
      </c>
      <c r="F32" s="376"/>
      <c r="G32" s="376"/>
      <c r="H32" s="376"/>
      <c r="I32" s="376"/>
      <c r="J32" s="376"/>
      <c r="K32" s="376"/>
      <c r="L32" s="376"/>
      <c r="M32" s="377"/>
    </row>
    <row r="33" spans="1:15">
      <c r="A33" s="372" t="s">
        <v>155</v>
      </c>
      <c r="B33" s="373"/>
      <c r="C33" s="373"/>
      <c r="D33" s="373"/>
      <c r="E33" s="373"/>
      <c r="F33" s="373"/>
      <c r="G33" s="373"/>
      <c r="H33" s="373"/>
      <c r="I33" s="373"/>
      <c r="J33" s="373"/>
      <c r="K33" s="373"/>
      <c r="L33" s="373"/>
      <c r="M33" s="374"/>
    </row>
    <row r="34" spans="1:15" ht="25.5">
      <c r="A34" s="18" t="s">
        <v>188</v>
      </c>
      <c r="B34" s="35" t="s">
        <v>75</v>
      </c>
      <c r="C34" s="36" t="s">
        <v>76</v>
      </c>
      <c r="D34" s="37">
        <v>320000</v>
      </c>
      <c r="E34" s="37">
        <f>D34/$D$5</f>
        <v>145454.54545454544</v>
      </c>
      <c r="F34" s="4" t="s">
        <v>77</v>
      </c>
      <c r="G34" s="4" t="s">
        <v>16</v>
      </c>
      <c r="H34" s="8">
        <v>1</v>
      </c>
      <c r="I34" s="11"/>
      <c r="J34" s="12" t="s">
        <v>32</v>
      </c>
      <c r="K34" s="9" t="s">
        <v>39</v>
      </c>
      <c r="L34" s="9" t="s">
        <v>19</v>
      </c>
      <c r="M34" s="103"/>
    </row>
    <row r="35" spans="1:15" ht="25.5">
      <c r="A35" s="18" t="s">
        <v>189</v>
      </c>
      <c r="B35" s="35" t="s">
        <v>78</v>
      </c>
      <c r="C35" s="36" t="s">
        <v>36</v>
      </c>
      <c r="D35" s="107">
        <v>5000</v>
      </c>
      <c r="E35" s="37">
        <f t="shared" ref="E35:E57" si="1">D35/$D$5</f>
        <v>2272.7272727272725</v>
      </c>
      <c r="F35" s="4" t="s">
        <v>77</v>
      </c>
      <c r="G35" s="4" t="s">
        <v>16</v>
      </c>
      <c r="H35" s="8">
        <v>1</v>
      </c>
      <c r="I35" s="11"/>
      <c r="J35" s="12" t="s">
        <v>130</v>
      </c>
      <c r="K35" s="12" t="s">
        <v>37</v>
      </c>
      <c r="L35" s="9" t="s">
        <v>19</v>
      </c>
      <c r="M35" s="125" t="s">
        <v>205</v>
      </c>
    </row>
    <row r="36" spans="1:15" ht="25.5">
      <c r="A36" s="79" t="s">
        <v>190</v>
      </c>
      <c r="B36" s="86" t="s">
        <v>79</v>
      </c>
      <c r="C36" s="87" t="s">
        <v>80</v>
      </c>
      <c r="D36" s="82">
        <v>100000</v>
      </c>
      <c r="E36" s="82">
        <f>D36/$D$5</f>
        <v>45454.545454545449</v>
      </c>
      <c r="F36" s="81" t="s">
        <v>77</v>
      </c>
      <c r="G36" s="81" t="s">
        <v>16</v>
      </c>
      <c r="H36" s="83">
        <v>1</v>
      </c>
      <c r="I36" s="83"/>
      <c r="J36" s="84" t="s">
        <v>32</v>
      </c>
      <c r="K36" s="84" t="s">
        <v>33</v>
      </c>
      <c r="L36" s="85" t="s">
        <v>169</v>
      </c>
      <c r="M36" s="102" t="s">
        <v>218</v>
      </c>
    </row>
    <row r="37" spans="1:15" ht="25.5">
      <c r="A37" s="18" t="s">
        <v>191</v>
      </c>
      <c r="B37" s="35" t="s">
        <v>81</v>
      </c>
      <c r="C37" s="36" t="s">
        <v>82</v>
      </c>
      <c r="D37" s="41">
        <v>200000</v>
      </c>
      <c r="E37" s="37">
        <f t="shared" si="1"/>
        <v>90909.090909090897</v>
      </c>
      <c r="F37" s="4" t="s">
        <v>77</v>
      </c>
      <c r="G37" s="4" t="s">
        <v>16</v>
      </c>
      <c r="H37" s="11">
        <v>1</v>
      </c>
      <c r="I37" s="11"/>
      <c r="J37" s="12" t="s">
        <v>32</v>
      </c>
      <c r="K37" s="12" t="s">
        <v>33</v>
      </c>
      <c r="L37" s="9" t="s">
        <v>19</v>
      </c>
      <c r="M37" s="104"/>
    </row>
    <row r="38" spans="1:15" ht="25.5">
      <c r="A38" s="18" t="s">
        <v>192</v>
      </c>
      <c r="B38" s="42" t="s">
        <v>83</v>
      </c>
      <c r="C38" s="36" t="s">
        <v>66</v>
      </c>
      <c r="D38" s="41">
        <v>750000</v>
      </c>
      <c r="E38" s="37">
        <f t="shared" si="1"/>
        <v>340909.09090909088</v>
      </c>
      <c r="F38" s="4" t="s">
        <v>77</v>
      </c>
      <c r="G38" s="4" t="s">
        <v>16</v>
      </c>
      <c r="H38" s="11"/>
      <c r="I38" s="11">
        <v>1</v>
      </c>
      <c r="J38" s="12" t="s">
        <v>18</v>
      </c>
      <c r="K38" s="12" t="s">
        <v>37</v>
      </c>
      <c r="L38" s="9" t="s">
        <v>19</v>
      </c>
      <c r="M38" s="104"/>
    </row>
    <row r="39" spans="1:15">
      <c r="A39" s="126" t="s">
        <v>193</v>
      </c>
      <c r="B39" s="127" t="s">
        <v>84</v>
      </c>
      <c r="C39" s="128" t="s">
        <v>66</v>
      </c>
      <c r="D39" s="129">
        <v>500000</v>
      </c>
      <c r="E39" s="129">
        <f t="shared" si="1"/>
        <v>227272.72727272726</v>
      </c>
      <c r="F39" s="130" t="s">
        <v>77</v>
      </c>
      <c r="G39" s="130" t="s">
        <v>16</v>
      </c>
      <c r="H39" s="131">
        <v>1</v>
      </c>
      <c r="I39" s="131"/>
      <c r="J39" s="132" t="s">
        <v>130</v>
      </c>
      <c r="K39" s="132" t="s">
        <v>28</v>
      </c>
      <c r="L39" s="133" t="s">
        <v>169</v>
      </c>
      <c r="M39" s="134" t="s">
        <v>208</v>
      </c>
    </row>
    <row r="40" spans="1:15">
      <c r="A40" s="18" t="s">
        <v>194</v>
      </c>
      <c r="B40" s="42" t="s">
        <v>85</v>
      </c>
      <c r="C40" s="36" t="s">
        <v>66</v>
      </c>
      <c r="D40" s="41">
        <v>960000</v>
      </c>
      <c r="E40" s="37">
        <f t="shared" si="1"/>
        <v>436363.63636363635</v>
      </c>
      <c r="F40" s="4" t="s">
        <v>77</v>
      </c>
      <c r="G40" s="4" t="s">
        <v>16</v>
      </c>
      <c r="H40" s="11">
        <v>1</v>
      </c>
      <c r="I40" s="11"/>
      <c r="J40" s="12" t="s">
        <v>27</v>
      </c>
      <c r="K40" s="12" t="s">
        <v>28</v>
      </c>
      <c r="L40" s="9" t="s">
        <v>19</v>
      </c>
      <c r="M40" s="104"/>
    </row>
    <row r="41" spans="1:15">
      <c r="A41" s="18" t="s">
        <v>195</v>
      </c>
      <c r="B41" s="42" t="s">
        <v>86</v>
      </c>
      <c r="C41" s="36" t="s">
        <v>66</v>
      </c>
      <c r="D41" s="41">
        <v>107000</v>
      </c>
      <c r="E41" s="37">
        <f t="shared" si="1"/>
        <v>48636.363636363632</v>
      </c>
      <c r="F41" s="4" t="s">
        <v>77</v>
      </c>
      <c r="G41" s="4" t="s">
        <v>16</v>
      </c>
      <c r="H41" s="11">
        <v>1</v>
      </c>
      <c r="I41" s="11"/>
      <c r="J41" s="12" t="s">
        <v>27</v>
      </c>
      <c r="K41" s="12" t="s">
        <v>28</v>
      </c>
      <c r="L41" s="9" t="s">
        <v>19</v>
      </c>
      <c r="M41" s="104"/>
    </row>
    <row r="42" spans="1:15">
      <c r="A42" s="18" t="s">
        <v>87</v>
      </c>
      <c r="B42" s="42" t="s">
        <v>88</v>
      </c>
      <c r="C42" s="36" t="s">
        <v>66</v>
      </c>
      <c r="D42" s="53">
        <v>73000</v>
      </c>
      <c r="E42" s="37">
        <f t="shared" si="1"/>
        <v>33181.818181818177</v>
      </c>
      <c r="F42" s="4" t="s">
        <v>77</v>
      </c>
      <c r="G42" s="4" t="s">
        <v>16</v>
      </c>
      <c r="H42" s="11">
        <v>1</v>
      </c>
      <c r="I42" s="11"/>
      <c r="J42" s="12" t="s">
        <v>27</v>
      </c>
      <c r="K42" s="12" t="s">
        <v>28</v>
      </c>
      <c r="L42" s="9" t="s">
        <v>19</v>
      </c>
      <c r="M42" s="125" t="s">
        <v>214</v>
      </c>
    </row>
    <row r="43" spans="1:15" s="21" customFormat="1">
      <c r="A43" s="18" t="s">
        <v>89</v>
      </c>
      <c r="B43" s="42" t="s">
        <v>90</v>
      </c>
      <c r="C43" s="36" t="s">
        <v>66</v>
      </c>
      <c r="D43" s="43">
        <v>15000</v>
      </c>
      <c r="E43" s="37">
        <f t="shared" si="1"/>
        <v>6818.181818181818</v>
      </c>
      <c r="F43" s="4" t="s">
        <v>77</v>
      </c>
      <c r="G43" s="4" t="s">
        <v>16</v>
      </c>
      <c r="H43" s="11">
        <v>1</v>
      </c>
      <c r="I43" s="11"/>
      <c r="J43" s="12" t="s">
        <v>32</v>
      </c>
      <c r="K43" s="12" t="s">
        <v>28</v>
      </c>
      <c r="L43" s="9" t="s">
        <v>19</v>
      </c>
      <c r="M43" s="104"/>
      <c r="O43" s="1"/>
    </row>
    <row r="44" spans="1:15">
      <c r="A44" s="18" t="s">
        <v>91</v>
      </c>
      <c r="B44" s="42" t="s">
        <v>92</v>
      </c>
      <c r="C44" s="36" t="s">
        <v>66</v>
      </c>
      <c r="D44" s="41">
        <v>311000</v>
      </c>
      <c r="E44" s="37">
        <f t="shared" si="1"/>
        <v>141363.63636363635</v>
      </c>
      <c r="F44" s="4" t="s">
        <v>77</v>
      </c>
      <c r="G44" s="4" t="s">
        <v>16</v>
      </c>
      <c r="H44" s="11">
        <v>1</v>
      </c>
      <c r="I44" s="11"/>
      <c r="J44" s="12" t="s">
        <v>32</v>
      </c>
      <c r="K44" s="12" t="s">
        <v>28</v>
      </c>
      <c r="L44" s="9" t="s">
        <v>19</v>
      </c>
      <c r="M44" s="104"/>
    </row>
    <row r="45" spans="1:15">
      <c r="A45" s="79" t="s">
        <v>93</v>
      </c>
      <c r="B45" s="80" t="s">
        <v>94</v>
      </c>
      <c r="C45" s="81" t="s">
        <v>66</v>
      </c>
      <c r="D45" s="82">
        <v>30000</v>
      </c>
      <c r="E45" s="82">
        <f>D45/$D$5</f>
        <v>13636.363636363636</v>
      </c>
      <c r="F45" s="81" t="s">
        <v>77</v>
      </c>
      <c r="G45" s="81" t="s">
        <v>16</v>
      </c>
      <c r="H45" s="83">
        <v>1</v>
      </c>
      <c r="I45" s="83"/>
      <c r="J45" s="84" t="s">
        <v>32</v>
      </c>
      <c r="K45" s="84" t="s">
        <v>28</v>
      </c>
      <c r="L45" s="85" t="s">
        <v>169</v>
      </c>
      <c r="M45" s="102" t="s">
        <v>174</v>
      </c>
    </row>
    <row r="46" spans="1:15" ht="25.5">
      <c r="A46" s="18" t="s">
        <v>95</v>
      </c>
      <c r="B46" s="42" t="s">
        <v>96</v>
      </c>
      <c r="C46" s="36" t="s">
        <v>66</v>
      </c>
      <c r="D46" s="41">
        <v>500000</v>
      </c>
      <c r="E46" s="37">
        <f t="shared" si="1"/>
        <v>227272.72727272726</v>
      </c>
      <c r="F46" s="4" t="s">
        <v>77</v>
      </c>
      <c r="G46" s="4" t="s">
        <v>16</v>
      </c>
      <c r="H46" s="11"/>
      <c r="I46" s="11">
        <v>1</v>
      </c>
      <c r="J46" s="12" t="s">
        <v>133</v>
      </c>
      <c r="K46" s="12" t="s">
        <v>23</v>
      </c>
      <c r="L46" s="9" t="s">
        <v>19</v>
      </c>
      <c r="M46" s="104"/>
    </row>
    <row r="47" spans="1:15" ht="25.5">
      <c r="A47" s="18" t="s">
        <v>98</v>
      </c>
      <c r="B47" s="42" t="s">
        <v>99</v>
      </c>
      <c r="C47" s="36" t="s">
        <v>66</v>
      </c>
      <c r="D47" s="41">
        <v>100000</v>
      </c>
      <c r="E47" s="37">
        <f t="shared" si="1"/>
        <v>45454.545454545449</v>
      </c>
      <c r="F47" s="4" t="s">
        <v>77</v>
      </c>
      <c r="G47" s="4" t="s">
        <v>16</v>
      </c>
      <c r="H47" s="11">
        <v>1</v>
      </c>
      <c r="I47" s="11"/>
      <c r="J47" s="12" t="s">
        <v>33</v>
      </c>
      <c r="K47" s="12" t="s">
        <v>39</v>
      </c>
      <c r="L47" s="9" t="s">
        <v>19</v>
      </c>
      <c r="M47" s="104"/>
    </row>
    <row r="48" spans="1:15">
      <c r="A48" s="18" t="s">
        <v>100</v>
      </c>
      <c r="B48" s="35" t="s">
        <v>101</v>
      </c>
      <c r="C48" s="36" t="s">
        <v>41</v>
      </c>
      <c r="D48" s="41">
        <v>400000</v>
      </c>
      <c r="E48" s="37">
        <f t="shared" si="1"/>
        <v>181818.18181818179</v>
      </c>
      <c r="F48" s="4" t="s">
        <v>77</v>
      </c>
      <c r="G48" s="4" t="s">
        <v>16</v>
      </c>
      <c r="H48" s="11">
        <v>1</v>
      </c>
      <c r="I48" s="11"/>
      <c r="J48" s="12" t="s">
        <v>53</v>
      </c>
      <c r="K48" s="12" t="s">
        <v>23</v>
      </c>
      <c r="L48" s="9" t="s">
        <v>19</v>
      </c>
      <c r="M48" s="104"/>
    </row>
    <row r="49" spans="1:13" ht="25.5">
      <c r="A49" s="18" t="s">
        <v>102</v>
      </c>
      <c r="B49" s="46" t="s">
        <v>103</v>
      </c>
      <c r="C49" s="36" t="s">
        <v>56</v>
      </c>
      <c r="D49" s="41">
        <v>1803000</v>
      </c>
      <c r="E49" s="37">
        <f t="shared" si="1"/>
        <v>819545.45454545447</v>
      </c>
      <c r="F49" s="4" t="s">
        <v>77</v>
      </c>
      <c r="G49" s="4" t="s">
        <v>16</v>
      </c>
      <c r="H49" s="11">
        <v>1</v>
      </c>
      <c r="I49" s="11"/>
      <c r="J49" s="12" t="s">
        <v>28</v>
      </c>
      <c r="K49" s="12" t="s">
        <v>37</v>
      </c>
      <c r="L49" s="9" t="s">
        <v>19</v>
      </c>
      <c r="M49" s="104"/>
    </row>
    <row r="50" spans="1:13" ht="38.25">
      <c r="A50" s="18" t="s">
        <v>104</v>
      </c>
      <c r="B50" s="46" t="s">
        <v>105</v>
      </c>
      <c r="C50" s="36" t="s">
        <v>56</v>
      </c>
      <c r="D50" s="41">
        <v>60000</v>
      </c>
      <c r="E50" s="37">
        <f t="shared" si="1"/>
        <v>27272.727272727272</v>
      </c>
      <c r="F50" s="4" t="s">
        <v>77</v>
      </c>
      <c r="G50" s="4" t="s">
        <v>16</v>
      </c>
      <c r="H50" s="11">
        <v>1</v>
      </c>
      <c r="I50" s="11"/>
      <c r="J50" s="12" t="s">
        <v>28</v>
      </c>
      <c r="K50" s="12" t="s">
        <v>37</v>
      </c>
      <c r="L50" s="9" t="s">
        <v>19</v>
      </c>
      <c r="M50" s="104"/>
    </row>
    <row r="51" spans="1:13" ht="25.5">
      <c r="A51" s="18" t="s">
        <v>106</v>
      </c>
      <c r="B51" s="46" t="s">
        <v>107</v>
      </c>
      <c r="C51" s="36" t="s">
        <v>56</v>
      </c>
      <c r="D51" s="41">
        <v>750000</v>
      </c>
      <c r="E51" s="37">
        <f t="shared" si="1"/>
        <v>340909.09090909088</v>
      </c>
      <c r="F51" s="4" t="s">
        <v>77</v>
      </c>
      <c r="G51" s="4" t="s">
        <v>16</v>
      </c>
      <c r="H51" s="11">
        <v>1</v>
      </c>
      <c r="I51" s="11"/>
      <c r="J51" s="12" t="s">
        <v>32</v>
      </c>
      <c r="K51" s="12" t="s">
        <v>33</v>
      </c>
      <c r="L51" s="9" t="s">
        <v>19</v>
      </c>
      <c r="M51" s="104"/>
    </row>
    <row r="52" spans="1:13" ht="38.25">
      <c r="A52" s="79" t="s">
        <v>108</v>
      </c>
      <c r="B52" s="88" t="s">
        <v>204</v>
      </c>
      <c r="C52" s="81" t="s">
        <v>14</v>
      </c>
      <c r="D52" s="82">
        <v>13000</v>
      </c>
      <c r="E52" s="82">
        <f>D52/$D$5</f>
        <v>5909.090909090909</v>
      </c>
      <c r="F52" s="81" t="s">
        <v>77</v>
      </c>
      <c r="G52" s="81" t="s">
        <v>16</v>
      </c>
      <c r="H52" s="83">
        <v>1</v>
      </c>
      <c r="I52" s="83"/>
      <c r="J52" s="84" t="s">
        <v>27</v>
      </c>
      <c r="K52" s="84" t="s">
        <v>27</v>
      </c>
      <c r="L52" s="85" t="s">
        <v>169</v>
      </c>
      <c r="M52" s="102" t="s">
        <v>173</v>
      </c>
    </row>
    <row r="53" spans="1:13">
      <c r="A53" s="79" t="s">
        <v>111</v>
      </c>
      <c r="B53" s="88" t="s">
        <v>112</v>
      </c>
      <c r="C53" s="81" t="s">
        <v>14</v>
      </c>
      <c r="D53" s="82">
        <v>80000</v>
      </c>
      <c r="E53" s="82">
        <f>D53/$D$5</f>
        <v>36363.63636363636</v>
      </c>
      <c r="F53" s="81" t="s">
        <v>77</v>
      </c>
      <c r="G53" s="81" t="s">
        <v>16</v>
      </c>
      <c r="H53" s="83">
        <v>1</v>
      </c>
      <c r="I53" s="83"/>
      <c r="J53" s="84" t="s">
        <v>27</v>
      </c>
      <c r="K53" s="84" t="s">
        <v>27</v>
      </c>
      <c r="L53" s="85" t="s">
        <v>169</v>
      </c>
      <c r="M53" s="102" t="s">
        <v>172</v>
      </c>
    </row>
    <row r="54" spans="1:13" ht="25.5">
      <c r="A54" s="18" t="s">
        <v>113</v>
      </c>
      <c r="B54" s="22" t="s">
        <v>114</v>
      </c>
      <c r="C54" s="4" t="s">
        <v>51</v>
      </c>
      <c r="D54" s="5">
        <v>150000</v>
      </c>
      <c r="E54" s="37">
        <f t="shared" si="1"/>
        <v>68181.818181818177</v>
      </c>
      <c r="F54" s="4" t="s">
        <v>77</v>
      </c>
      <c r="G54" s="4" t="s">
        <v>16</v>
      </c>
      <c r="H54" s="11">
        <v>1</v>
      </c>
      <c r="I54" s="11"/>
      <c r="J54" s="12" t="s">
        <v>140</v>
      </c>
      <c r="K54" s="12" t="s">
        <v>116</v>
      </c>
      <c r="L54" s="9" t="s">
        <v>19</v>
      </c>
      <c r="M54" s="104"/>
    </row>
    <row r="55" spans="1:13" ht="25.5">
      <c r="A55" s="18" t="s">
        <v>117</v>
      </c>
      <c r="B55" s="3" t="s">
        <v>118</v>
      </c>
      <c r="C55" s="4" t="s">
        <v>76</v>
      </c>
      <c r="D55" s="5">
        <v>200000</v>
      </c>
      <c r="E55" s="37">
        <f t="shared" si="1"/>
        <v>90909.090909090897</v>
      </c>
      <c r="F55" s="4" t="s">
        <v>77</v>
      </c>
      <c r="G55" s="4" t="s">
        <v>16</v>
      </c>
      <c r="H55" s="11">
        <v>1</v>
      </c>
      <c r="I55" s="11"/>
      <c r="J55" s="12" t="s">
        <v>18</v>
      </c>
      <c r="K55" s="12" t="s">
        <v>37</v>
      </c>
      <c r="L55" s="9" t="s">
        <v>19</v>
      </c>
      <c r="M55" s="104"/>
    </row>
    <row r="56" spans="1:13" ht="38.25">
      <c r="A56" s="18" t="s">
        <v>119</v>
      </c>
      <c r="B56" s="3" t="s">
        <v>120</v>
      </c>
      <c r="C56" s="4" t="s">
        <v>76</v>
      </c>
      <c r="D56" s="5">
        <v>180000</v>
      </c>
      <c r="E56" s="37">
        <f t="shared" si="1"/>
        <v>81818.181818181809</v>
      </c>
      <c r="F56" s="4" t="s">
        <v>77</v>
      </c>
      <c r="G56" s="4" t="s">
        <v>16</v>
      </c>
      <c r="H56" s="11">
        <v>1</v>
      </c>
      <c r="I56" s="11"/>
      <c r="J56" s="12" t="s">
        <v>18</v>
      </c>
      <c r="K56" s="12" t="s">
        <v>37</v>
      </c>
      <c r="L56" s="9" t="s">
        <v>19</v>
      </c>
      <c r="M56" s="104"/>
    </row>
    <row r="57" spans="1:13" ht="25.5">
      <c r="A57" s="18" t="s">
        <v>121</v>
      </c>
      <c r="B57" s="3" t="s">
        <v>122</v>
      </c>
      <c r="C57" s="4" t="s">
        <v>51</v>
      </c>
      <c r="D57" s="5">
        <v>20000</v>
      </c>
      <c r="E57" s="37">
        <f t="shared" si="1"/>
        <v>9090.9090909090901</v>
      </c>
      <c r="F57" s="4" t="s">
        <v>70</v>
      </c>
      <c r="G57" s="4" t="s">
        <v>16</v>
      </c>
      <c r="H57" s="11">
        <v>1</v>
      </c>
      <c r="I57" s="11"/>
      <c r="J57" s="12" t="s">
        <v>141</v>
      </c>
      <c r="K57" s="12" t="s">
        <v>72</v>
      </c>
      <c r="L57" s="9" t="s">
        <v>19</v>
      </c>
      <c r="M57" s="104"/>
    </row>
    <row r="58" spans="1:13">
      <c r="A58" s="113" t="s">
        <v>212</v>
      </c>
      <c r="B58" s="114" t="s">
        <v>213</v>
      </c>
      <c r="C58" s="115" t="s">
        <v>66</v>
      </c>
      <c r="D58" s="116">
        <v>15000</v>
      </c>
      <c r="E58" s="117">
        <f t="shared" ref="E58" si="2">D58/$D$5</f>
        <v>6818.181818181818</v>
      </c>
      <c r="F58" s="118" t="s">
        <v>70</v>
      </c>
      <c r="G58" s="118" t="s">
        <v>16</v>
      </c>
      <c r="H58" s="119">
        <v>1</v>
      </c>
      <c r="I58" s="119"/>
      <c r="J58" s="120" t="s">
        <v>32</v>
      </c>
      <c r="K58" s="120" t="s">
        <v>28</v>
      </c>
      <c r="L58" s="121" t="s">
        <v>19</v>
      </c>
      <c r="M58" s="122" t="s">
        <v>215</v>
      </c>
    </row>
    <row r="59" spans="1:13" ht="13.5" thickBot="1">
      <c r="A59" s="370" t="s">
        <v>161</v>
      </c>
      <c r="B59" s="371"/>
      <c r="C59" s="124"/>
      <c r="D59" s="62">
        <f>SUM(D34:D58)-D45-D52-D53-D36-D39</f>
        <v>6919000</v>
      </c>
      <c r="E59" s="62">
        <f>D59/$D$5</f>
        <v>3144999.9999999995</v>
      </c>
      <c r="F59" s="376"/>
      <c r="G59" s="376"/>
      <c r="H59" s="376"/>
      <c r="I59" s="376"/>
      <c r="J59" s="376"/>
      <c r="K59" s="376"/>
      <c r="L59" s="376"/>
      <c r="M59" s="377"/>
    </row>
    <row r="60" spans="1:13">
      <c r="A60" s="372" t="s">
        <v>170</v>
      </c>
      <c r="B60" s="373"/>
      <c r="C60" s="373"/>
      <c r="D60" s="373"/>
      <c r="E60" s="373"/>
      <c r="F60" s="373"/>
      <c r="G60" s="373"/>
      <c r="H60" s="373"/>
      <c r="I60" s="373"/>
      <c r="J60" s="373"/>
      <c r="K60" s="373"/>
      <c r="L60" s="373"/>
      <c r="M60" s="374"/>
    </row>
    <row r="61" spans="1:13" ht="25.5">
      <c r="A61" s="18" t="s">
        <v>196</v>
      </c>
      <c r="B61" s="3" t="s">
        <v>123</v>
      </c>
      <c r="C61" s="13" t="s">
        <v>43</v>
      </c>
      <c r="D61" s="63">
        <v>3150000</v>
      </c>
      <c r="E61" s="63">
        <f>D61/$D$5</f>
        <v>1431818.1818181816</v>
      </c>
      <c r="F61" s="4" t="s">
        <v>31</v>
      </c>
      <c r="G61" s="4" t="s">
        <v>16</v>
      </c>
      <c r="H61" s="11"/>
      <c r="I61" s="11">
        <v>1</v>
      </c>
      <c r="J61" s="12" t="s">
        <v>71</v>
      </c>
      <c r="K61" s="12" t="s">
        <v>18</v>
      </c>
      <c r="L61" s="12" t="s">
        <v>175</v>
      </c>
      <c r="M61" s="104"/>
    </row>
    <row r="62" spans="1:13" ht="13.5" thickBot="1">
      <c r="A62" s="18"/>
      <c r="B62" s="123" t="s">
        <v>124</v>
      </c>
      <c r="C62" s="72"/>
      <c r="D62" s="73">
        <f>D61</f>
        <v>3150000</v>
      </c>
      <c r="E62" s="73">
        <f>E61</f>
        <v>1431818.1818181816</v>
      </c>
      <c r="F62" s="376"/>
      <c r="G62" s="376"/>
      <c r="H62" s="376"/>
      <c r="I62" s="376"/>
      <c r="J62" s="376"/>
      <c r="K62" s="376"/>
      <c r="L62" s="376" t="s">
        <v>19</v>
      </c>
      <c r="M62" s="377"/>
    </row>
    <row r="63" spans="1:13">
      <c r="A63" s="375" t="s">
        <v>157</v>
      </c>
      <c r="B63" s="373"/>
      <c r="C63" s="373"/>
      <c r="D63" s="373"/>
      <c r="E63" s="373"/>
      <c r="F63" s="373"/>
      <c r="G63" s="373"/>
      <c r="H63" s="373"/>
      <c r="I63" s="373"/>
      <c r="J63" s="373"/>
      <c r="K63" s="373"/>
      <c r="L63" s="373"/>
      <c r="M63" s="374"/>
    </row>
    <row r="64" spans="1:13" ht="25.5">
      <c r="A64" s="18" t="s">
        <v>197</v>
      </c>
      <c r="B64" s="3" t="s">
        <v>125</v>
      </c>
      <c r="C64" s="13" t="s">
        <v>43</v>
      </c>
      <c r="D64" s="63">
        <f>534000+72000</f>
        <v>606000</v>
      </c>
      <c r="E64" s="63">
        <f>D64/$D$5</f>
        <v>275454.54545454541</v>
      </c>
      <c r="F64" s="4" t="s">
        <v>31</v>
      </c>
      <c r="G64" s="4" t="s">
        <v>16</v>
      </c>
      <c r="H64" s="11">
        <v>1</v>
      </c>
      <c r="I64" s="11"/>
      <c r="J64" s="12" t="s">
        <v>27</v>
      </c>
      <c r="K64" s="12" t="s">
        <v>72</v>
      </c>
      <c r="L64" s="12" t="s">
        <v>19</v>
      </c>
      <c r="M64" s="104"/>
    </row>
    <row r="65" spans="1:13" ht="25.5">
      <c r="A65" s="18" t="s">
        <v>202</v>
      </c>
      <c r="B65" s="3" t="s">
        <v>203</v>
      </c>
      <c r="C65" s="13" t="s">
        <v>14</v>
      </c>
      <c r="D65" s="63">
        <v>20000</v>
      </c>
      <c r="E65" s="63">
        <f>D65/$D$5</f>
        <v>9090.9090909090901</v>
      </c>
      <c r="F65" s="4" t="s">
        <v>77</v>
      </c>
      <c r="G65" s="4" t="s">
        <v>16</v>
      </c>
      <c r="H65" s="11">
        <v>1</v>
      </c>
      <c r="I65" s="11"/>
      <c r="J65" s="12" t="s">
        <v>27</v>
      </c>
      <c r="K65" s="12" t="s">
        <v>18</v>
      </c>
      <c r="L65" s="12" t="s">
        <v>19</v>
      </c>
      <c r="M65" s="104"/>
    </row>
    <row r="66" spans="1:13" ht="13.5" thickBot="1">
      <c r="A66" s="386" t="s">
        <v>162</v>
      </c>
      <c r="B66" s="387"/>
      <c r="C66" s="72"/>
      <c r="D66" s="73">
        <f>D64+D65</f>
        <v>626000</v>
      </c>
      <c r="E66" s="73">
        <f>E64</f>
        <v>275454.54545454541</v>
      </c>
      <c r="F66" s="376"/>
      <c r="G66" s="376"/>
      <c r="H66" s="376"/>
      <c r="I66" s="376"/>
      <c r="J66" s="376"/>
      <c r="K66" s="376"/>
      <c r="L66" s="376"/>
      <c r="M66" s="377"/>
    </row>
    <row r="67" spans="1:13" ht="13.5" customHeight="1" thickBot="1">
      <c r="A67" s="390" t="s">
        <v>158</v>
      </c>
      <c r="B67" s="391"/>
      <c r="C67" s="392"/>
      <c r="D67" s="74">
        <f>D26+D32+D59+D62+D66</f>
        <v>16416600</v>
      </c>
      <c r="E67" s="75">
        <f>D67/$D$5</f>
        <v>7462090.9090909082</v>
      </c>
      <c r="F67" s="29"/>
    </row>
    <row r="68" spans="1:13">
      <c r="C68" s="27"/>
      <c r="D68" s="64"/>
      <c r="E68" s="64"/>
      <c r="F68" s="29"/>
    </row>
    <row r="69" spans="1:13" ht="32.25" customHeight="1">
      <c r="A69" s="58" t="s">
        <v>163</v>
      </c>
      <c r="B69" s="388" t="s">
        <v>126</v>
      </c>
      <c r="C69" s="388"/>
      <c r="D69" s="388"/>
      <c r="E69" s="388"/>
      <c r="F69" s="388"/>
      <c r="G69" s="388"/>
      <c r="H69" s="388"/>
      <c r="I69" s="388"/>
      <c r="J69" s="388"/>
      <c r="K69" s="388"/>
      <c r="L69" s="388"/>
      <c r="M69" s="388"/>
    </row>
    <row r="70" spans="1:13">
      <c r="B70" s="389" t="s">
        <v>127</v>
      </c>
      <c r="C70" s="389"/>
      <c r="D70" s="389"/>
      <c r="E70" s="389"/>
      <c r="F70" s="389"/>
      <c r="G70" s="389"/>
      <c r="H70" s="389"/>
      <c r="I70" s="389"/>
      <c r="J70" s="389"/>
      <c r="K70" s="389"/>
      <c r="L70" s="389"/>
      <c r="M70" s="389"/>
    </row>
    <row r="71" spans="1:13">
      <c r="B71" s="1" t="s">
        <v>164</v>
      </c>
      <c r="C71" s="30"/>
      <c r="D71" s="64"/>
      <c r="E71" s="64"/>
      <c r="G71" s="28"/>
      <c r="H71" s="28"/>
    </row>
    <row r="72" spans="1:13">
      <c r="C72" s="30"/>
      <c r="D72" s="64"/>
      <c r="E72" s="64"/>
      <c r="G72" s="28"/>
      <c r="H72" s="28"/>
    </row>
    <row r="73" spans="1:13">
      <c r="C73" s="31"/>
      <c r="D73" s="65"/>
      <c r="E73" s="64"/>
      <c r="G73" s="28"/>
      <c r="H73" s="28"/>
    </row>
    <row r="74" spans="1:13">
      <c r="C74" s="31"/>
      <c r="D74" s="65"/>
      <c r="G74" s="28"/>
      <c r="H74" s="28"/>
    </row>
    <row r="75" spans="1:13">
      <c r="C75" s="31"/>
      <c r="D75" s="65"/>
      <c r="E75" s="64"/>
      <c r="G75" s="28"/>
      <c r="H75" s="28"/>
    </row>
    <row r="76" spans="1:13">
      <c r="C76" s="31"/>
      <c r="D76" s="65"/>
      <c r="G76" s="28"/>
      <c r="H76" s="28"/>
    </row>
    <row r="77" spans="1:13">
      <c r="C77" s="31"/>
      <c r="D77" s="65"/>
      <c r="G77" s="28"/>
      <c r="H77" s="28"/>
    </row>
    <row r="78" spans="1:13">
      <c r="C78" s="33"/>
      <c r="D78" s="66"/>
      <c r="E78" s="66"/>
      <c r="G78" s="28"/>
      <c r="H78" s="28"/>
    </row>
    <row r="79" spans="1:13">
      <c r="C79" s="30"/>
      <c r="E79" s="64"/>
    </row>
    <row r="80" spans="1:13">
      <c r="D80" s="64"/>
    </row>
    <row r="82" spans="4:4">
      <c r="D82" s="64"/>
    </row>
  </sheetData>
  <mergeCells count="28">
    <mergeCell ref="A32:B32"/>
    <mergeCell ref="F32:M32"/>
    <mergeCell ref="A67:C67"/>
    <mergeCell ref="B69:M69"/>
    <mergeCell ref="B70:M70"/>
    <mergeCell ref="A59:B59"/>
    <mergeCell ref="F59:M59"/>
    <mergeCell ref="A60:M60"/>
    <mergeCell ref="F62:M62"/>
    <mergeCell ref="A63:M63"/>
    <mergeCell ref="A66:B66"/>
    <mergeCell ref="F66:M66"/>
    <mergeCell ref="A33:M33"/>
    <mergeCell ref="A26:B26"/>
    <mergeCell ref="F26:M26"/>
    <mergeCell ref="A27:M27"/>
    <mergeCell ref="A8:M8"/>
    <mergeCell ref="A6:A7"/>
    <mergeCell ref="B6:B7"/>
    <mergeCell ref="C6:C7"/>
    <mergeCell ref="D6:D7"/>
    <mergeCell ref="E6:E7"/>
    <mergeCell ref="F6:F7"/>
    <mergeCell ref="G6:G7"/>
    <mergeCell ref="H6:I6"/>
    <mergeCell ref="J6:K6"/>
    <mergeCell ref="L6:L7"/>
    <mergeCell ref="M6:M7"/>
  </mergeCells>
  <dataValidations count="4">
    <dataValidation type="list" allowBlank="1" showInputMessage="1" showErrorMessage="1" sqref="G64:G65 G29:G31 G11 G61:G62 G16:G21 G34:G58">
      <formula1>"ex-ante, ex-post"</formula1>
    </dataValidation>
    <dataValidation type="list" allowBlank="1" showInputMessage="1" showErrorMessage="1" sqref="G28 G9:G10 G22:G25 G12:G15">
      <formula1>"ex-ante, ex-post, N/A"</formula1>
    </dataValidation>
    <dataValidation type="list" allowBlank="1" showInputMessage="1" showErrorMessage="1" sqref="F62 F16 F28:F29 F66 F57">
      <formula1>"BID LPI,BID LPN,BID CP,BID CD,BID SBQC,BID SQS,BID SD,8666 CV,8666 TP,8666 C"</formula1>
    </dataValidation>
    <dataValidation type="list" allowBlank="1" showInputMessage="1" showErrorMessage="1" sqref="F12:F15 F10 F17:F24">
      <formula1>"BID LPI,BID LPN,BID CP,BID CD,BID SBQC,BID SQC,BID SQS,BID SBMC,BID SBOF,BID SD,BID CI,L8666 CV,L8666 TP,L8666 C,PRE ELE,REG PR"</formula1>
    </dataValidation>
  </dataValidations>
  <printOptions horizontalCentered="1"/>
  <pageMargins left="0.39370078740157483" right="0.39370078740157483" top="0.39370078740157483" bottom="0.39370078740157483" header="0.31496062992125984" footer="0.31496062992125984"/>
  <pageSetup paperSize="9" scale="79"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dimension ref="A1:O90"/>
  <sheetViews>
    <sheetView showGridLines="0" topLeftCell="B4" zoomScale="90" zoomScaleNormal="90" workbookViewId="0">
      <selection activeCell="E79" sqref="E79"/>
    </sheetView>
  </sheetViews>
  <sheetFormatPr defaultColWidth="8.85546875" defaultRowHeight="12.75"/>
  <cols>
    <col min="1" max="1" width="4.85546875" style="135" customWidth="1"/>
    <col min="2" max="2" width="44.7109375" style="136" customWidth="1"/>
    <col min="3" max="3" width="9.28515625" style="135" customWidth="1"/>
    <col min="4" max="4" width="12.42578125" style="137" customWidth="1"/>
    <col min="5" max="5" width="11.85546875" style="137" customWidth="1"/>
    <col min="6" max="6" width="11" style="136" customWidth="1"/>
    <col min="7" max="7" width="11.140625" style="136" customWidth="1"/>
    <col min="8" max="8" width="6.85546875" style="136" customWidth="1"/>
    <col min="9" max="9" width="6.5703125" style="136" customWidth="1"/>
    <col min="10" max="10" width="11.28515625" style="136" customWidth="1"/>
    <col min="11" max="11" width="10.5703125" style="136" customWidth="1"/>
    <col min="12" max="12" width="7.42578125" style="136" customWidth="1"/>
    <col min="13" max="13" width="29.28515625" style="138" customWidth="1"/>
    <col min="14" max="254" width="8.85546875" style="136"/>
    <col min="255" max="255" width="4.85546875" style="136" customWidth="1"/>
    <col min="256" max="256" width="44.7109375" style="136" customWidth="1"/>
    <col min="257" max="257" width="9.28515625" style="136" customWidth="1"/>
    <col min="258" max="258" width="12.42578125" style="136" customWidth="1"/>
    <col min="259" max="259" width="11.85546875" style="136" customWidth="1"/>
    <col min="260" max="260" width="11" style="136" customWidth="1"/>
    <col min="261" max="261" width="9.140625" style="136" customWidth="1"/>
    <col min="262" max="262" width="6.85546875" style="136" customWidth="1"/>
    <col min="263" max="263" width="6.5703125" style="136" customWidth="1"/>
    <col min="264" max="264" width="11.28515625" style="136" customWidth="1"/>
    <col min="265" max="265" width="10.5703125" style="136" customWidth="1"/>
    <col min="266" max="266" width="7.42578125" style="136" customWidth="1"/>
    <col min="267" max="267" width="11.5703125" style="136" customWidth="1"/>
    <col min="268" max="268" width="10" style="136" customWidth="1"/>
    <col min="269" max="269" width="29.28515625" style="136" customWidth="1"/>
    <col min="270" max="510" width="8.85546875" style="136"/>
    <col min="511" max="511" width="4.85546875" style="136" customWidth="1"/>
    <col min="512" max="512" width="44.7109375" style="136" customWidth="1"/>
    <col min="513" max="513" width="9.28515625" style="136" customWidth="1"/>
    <col min="514" max="514" width="12.42578125" style="136" customWidth="1"/>
    <col min="515" max="515" width="11.85546875" style="136" customWidth="1"/>
    <col min="516" max="516" width="11" style="136" customWidth="1"/>
    <col min="517" max="517" width="9.140625" style="136" customWidth="1"/>
    <col min="518" max="518" width="6.85546875" style="136" customWidth="1"/>
    <col min="519" max="519" width="6.5703125" style="136" customWidth="1"/>
    <col min="520" max="520" width="11.28515625" style="136" customWidth="1"/>
    <col min="521" max="521" width="10.5703125" style="136" customWidth="1"/>
    <col min="522" max="522" width="7.42578125" style="136" customWidth="1"/>
    <col min="523" max="523" width="11.5703125" style="136" customWidth="1"/>
    <col min="524" max="524" width="10" style="136" customWidth="1"/>
    <col min="525" max="525" width="29.28515625" style="136" customWidth="1"/>
    <col min="526" max="766" width="8.85546875" style="136"/>
    <col min="767" max="767" width="4.85546875" style="136" customWidth="1"/>
    <col min="768" max="768" width="44.7109375" style="136" customWidth="1"/>
    <col min="769" max="769" width="9.28515625" style="136" customWidth="1"/>
    <col min="770" max="770" width="12.42578125" style="136" customWidth="1"/>
    <col min="771" max="771" width="11.85546875" style="136" customWidth="1"/>
    <col min="772" max="772" width="11" style="136" customWidth="1"/>
    <col min="773" max="773" width="9.140625" style="136" customWidth="1"/>
    <col min="774" max="774" width="6.85546875" style="136" customWidth="1"/>
    <col min="775" max="775" width="6.5703125" style="136" customWidth="1"/>
    <col min="776" max="776" width="11.28515625" style="136" customWidth="1"/>
    <col min="777" max="777" width="10.5703125" style="136" customWidth="1"/>
    <col min="778" max="778" width="7.42578125" style="136" customWidth="1"/>
    <col min="779" max="779" width="11.5703125" style="136" customWidth="1"/>
    <col min="780" max="780" width="10" style="136" customWidth="1"/>
    <col min="781" max="781" width="29.28515625" style="136" customWidth="1"/>
    <col min="782" max="1022" width="8.85546875" style="136"/>
    <col min="1023" max="1023" width="4.85546875" style="136" customWidth="1"/>
    <col min="1024" max="1024" width="44.7109375" style="136" customWidth="1"/>
    <col min="1025" max="1025" width="9.28515625" style="136" customWidth="1"/>
    <col min="1026" max="1026" width="12.42578125" style="136" customWidth="1"/>
    <col min="1027" max="1027" width="11.85546875" style="136" customWidth="1"/>
    <col min="1028" max="1028" width="11" style="136" customWidth="1"/>
    <col min="1029" max="1029" width="9.140625" style="136" customWidth="1"/>
    <col min="1030" max="1030" width="6.85546875" style="136" customWidth="1"/>
    <col min="1031" max="1031" width="6.5703125" style="136" customWidth="1"/>
    <col min="1032" max="1032" width="11.28515625" style="136" customWidth="1"/>
    <col min="1033" max="1033" width="10.5703125" style="136" customWidth="1"/>
    <col min="1034" max="1034" width="7.42578125" style="136" customWidth="1"/>
    <col min="1035" max="1035" width="11.5703125" style="136" customWidth="1"/>
    <col min="1036" max="1036" width="10" style="136" customWidth="1"/>
    <col min="1037" max="1037" width="29.28515625" style="136" customWidth="1"/>
    <col min="1038" max="1278" width="8.85546875" style="136"/>
    <col min="1279" max="1279" width="4.85546875" style="136" customWidth="1"/>
    <col min="1280" max="1280" width="44.7109375" style="136" customWidth="1"/>
    <col min="1281" max="1281" width="9.28515625" style="136" customWidth="1"/>
    <col min="1282" max="1282" width="12.42578125" style="136" customWidth="1"/>
    <col min="1283" max="1283" width="11.85546875" style="136" customWidth="1"/>
    <col min="1284" max="1284" width="11" style="136" customWidth="1"/>
    <col min="1285" max="1285" width="9.140625" style="136" customWidth="1"/>
    <col min="1286" max="1286" width="6.85546875" style="136" customWidth="1"/>
    <col min="1287" max="1287" width="6.5703125" style="136" customWidth="1"/>
    <col min="1288" max="1288" width="11.28515625" style="136" customWidth="1"/>
    <col min="1289" max="1289" width="10.5703125" style="136" customWidth="1"/>
    <col min="1290" max="1290" width="7.42578125" style="136" customWidth="1"/>
    <col min="1291" max="1291" width="11.5703125" style="136" customWidth="1"/>
    <col min="1292" max="1292" width="10" style="136" customWidth="1"/>
    <col min="1293" max="1293" width="29.28515625" style="136" customWidth="1"/>
    <col min="1294" max="1534" width="8.85546875" style="136"/>
    <col min="1535" max="1535" width="4.85546875" style="136" customWidth="1"/>
    <col min="1536" max="1536" width="44.7109375" style="136" customWidth="1"/>
    <col min="1537" max="1537" width="9.28515625" style="136" customWidth="1"/>
    <col min="1538" max="1538" width="12.42578125" style="136" customWidth="1"/>
    <col min="1539" max="1539" width="11.85546875" style="136" customWidth="1"/>
    <col min="1540" max="1540" width="11" style="136" customWidth="1"/>
    <col min="1541" max="1541" width="9.140625" style="136" customWidth="1"/>
    <col min="1542" max="1542" width="6.85546875" style="136" customWidth="1"/>
    <col min="1543" max="1543" width="6.5703125" style="136" customWidth="1"/>
    <col min="1544" max="1544" width="11.28515625" style="136" customWidth="1"/>
    <col min="1545" max="1545" width="10.5703125" style="136" customWidth="1"/>
    <col min="1546" max="1546" width="7.42578125" style="136" customWidth="1"/>
    <col min="1547" max="1547" width="11.5703125" style="136" customWidth="1"/>
    <col min="1548" max="1548" width="10" style="136" customWidth="1"/>
    <col min="1549" max="1549" width="29.28515625" style="136" customWidth="1"/>
    <col min="1550" max="1790" width="8.85546875" style="136"/>
    <col min="1791" max="1791" width="4.85546875" style="136" customWidth="1"/>
    <col min="1792" max="1792" width="44.7109375" style="136" customWidth="1"/>
    <col min="1793" max="1793" width="9.28515625" style="136" customWidth="1"/>
    <col min="1794" max="1794" width="12.42578125" style="136" customWidth="1"/>
    <col min="1795" max="1795" width="11.85546875" style="136" customWidth="1"/>
    <col min="1796" max="1796" width="11" style="136" customWidth="1"/>
    <col min="1797" max="1797" width="9.140625" style="136" customWidth="1"/>
    <col min="1798" max="1798" width="6.85546875" style="136" customWidth="1"/>
    <col min="1799" max="1799" width="6.5703125" style="136" customWidth="1"/>
    <col min="1800" max="1800" width="11.28515625" style="136" customWidth="1"/>
    <col min="1801" max="1801" width="10.5703125" style="136" customWidth="1"/>
    <col min="1802" max="1802" width="7.42578125" style="136" customWidth="1"/>
    <col min="1803" max="1803" width="11.5703125" style="136" customWidth="1"/>
    <col min="1804" max="1804" width="10" style="136" customWidth="1"/>
    <col min="1805" max="1805" width="29.28515625" style="136" customWidth="1"/>
    <col min="1806" max="2046" width="8.85546875" style="136"/>
    <col min="2047" max="2047" width="4.85546875" style="136" customWidth="1"/>
    <col min="2048" max="2048" width="44.7109375" style="136" customWidth="1"/>
    <col min="2049" max="2049" width="9.28515625" style="136" customWidth="1"/>
    <col min="2050" max="2050" width="12.42578125" style="136" customWidth="1"/>
    <col min="2051" max="2051" width="11.85546875" style="136" customWidth="1"/>
    <col min="2052" max="2052" width="11" style="136" customWidth="1"/>
    <col min="2053" max="2053" width="9.140625" style="136" customWidth="1"/>
    <col min="2054" max="2054" width="6.85546875" style="136" customWidth="1"/>
    <col min="2055" max="2055" width="6.5703125" style="136" customWidth="1"/>
    <col min="2056" max="2056" width="11.28515625" style="136" customWidth="1"/>
    <col min="2057" max="2057" width="10.5703125" style="136" customWidth="1"/>
    <col min="2058" max="2058" width="7.42578125" style="136" customWidth="1"/>
    <col min="2059" max="2059" width="11.5703125" style="136" customWidth="1"/>
    <col min="2060" max="2060" width="10" style="136" customWidth="1"/>
    <col min="2061" max="2061" width="29.28515625" style="136" customWidth="1"/>
    <col min="2062" max="2302" width="8.85546875" style="136"/>
    <col min="2303" max="2303" width="4.85546875" style="136" customWidth="1"/>
    <col min="2304" max="2304" width="44.7109375" style="136" customWidth="1"/>
    <col min="2305" max="2305" width="9.28515625" style="136" customWidth="1"/>
    <col min="2306" max="2306" width="12.42578125" style="136" customWidth="1"/>
    <col min="2307" max="2307" width="11.85546875" style="136" customWidth="1"/>
    <col min="2308" max="2308" width="11" style="136" customWidth="1"/>
    <col min="2309" max="2309" width="9.140625" style="136" customWidth="1"/>
    <col min="2310" max="2310" width="6.85546875" style="136" customWidth="1"/>
    <col min="2311" max="2311" width="6.5703125" style="136" customWidth="1"/>
    <col min="2312" max="2312" width="11.28515625" style="136" customWidth="1"/>
    <col min="2313" max="2313" width="10.5703125" style="136" customWidth="1"/>
    <col min="2314" max="2314" width="7.42578125" style="136" customWidth="1"/>
    <col min="2315" max="2315" width="11.5703125" style="136" customWidth="1"/>
    <col min="2316" max="2316" width="10" style="136" customWidth="1"/>
    <col min="2317" max="2317" width="29.28515625" style="136" customWidth="1"/>
    <col min="2318" max="2558" width="8.85546875" style="136"/>
    <col min="2559" max="2559" width="4.85546875" style="136" customWidth="1"/>
    <col min="2560" max="2560" width="44.7109375" style="136" customWidth="1"/>
    <col min="2561" max="2561" width="9.28515625" style="136" customWidth="1"/>
    <col min="2562" max="2562" width="12.42578125" style="136" customWidth="1"/>
    <col min="2563" max="2563" width="11.85546875" style="136" customWidth="1"/>
    <col min="2564" max="2564" width="11" style="136" customWidth="1"/>
    <col min="2565" max="2565" width="9.140625" style="136" customWidth="1"/>
    <col min="2566" max="2566" width="6.85546875" style="136" customWidth="1"/>
    <col min="2567" max="2567" width="6.5703125" style="136" customWidth="1"/>
    <col min="2568" max="2568" width="11.28515625" style="136" customWidth="1"/>
    <col min="2569" max="2569" width="10.5703125" style="136" customWidth="1"/>
    <col min="2570" max="2570" width="7.42578125" style="136" customWidth="1"/>
    <col min="2571" max="2571" width="11.5703125" style="136" customWidth="1"/>
    <col min="2572" max="2572" width="10" style="136" customWidth="1"/>
    <col min="2573" max="2573" width="29.28515625" style="136" customWidth="1"/>
    <col min="2574" max="2814" width="8.85546875" style="136"/>
    <col min="2815" max="2815" width="4.85546875" style="136" customWidth="1"/>
    <col min="2816" max="2816" width="44.7109375" style="136" customWidth="1"/>
    <col min="2817" max="2817" width="9.28515625" style="136" customWidth="1"/>
    <col min="2818" max="2818" width="12.42578125" style="136" customWidth="1"/>
    <col min="2819" max="2819" width="11.85546875" style="136" customWidth="1"/>
    <col min="2820" max="2820" width="11" style="136" customWidth="1"/>
    <col min="2821" max="2821" width="9.140625" style="136" customWidth="1"/>
    <col min="2822" max="2822" width="6.85546875" style="136" customWidth="1"/>
    <col min="2823" max="2823" width="6.5703125" style="136" customWidth="1"/>
    <col min="2824" max="2824" width="11.28515625" style="136" customWidth="1"/>
    <col min="2825" max="2825" width="10.5703125" style="136" customWidth="1"/>
    <col min="2826" max="2826" width="7.42578125" style="136" customWidth="1"/>
    <col min="2827" max="2827" width="11.5703125" style="136" customWidth="1"/>
    <col min="2828" max="2828" width="10" style="136" customWidth="1"/>
    <col min="2829" max="2829" width="29.28515625" style="136" customWidth="1"/>
    <col min="2830" max="3070" width="8.85546875" style="136"/>
    <col min="3071" max="3071" width="4.85546875" style="136" customWidth="1"/>
    <col min="3072" max="3072" width="44.7109375" style="136" customWidth="1"/>
    <col min="3073" max="3073" width="9.28515625" style="136" customWidth="1"/>
    <col min="3074" max="3074" width="12.42578125" style="136" customWidth="1"/>
    <col min="3075" max="3075" width="11.85546875" style="136" customWidth="1"/>
    <col min="3076" max="3076" width="11" style="136" customWidth="1"/>
    <col min="3077" max="3077" width="9.140625" style="136" customWidth="1"/>
    <col min="3078" max="3078" width="6.85546875" style="136" customWidth="1"/>
    <col min="3079" max="3079" width="6.5703125" style="136" customWidth="1"/>
    <col min="3080" max="3080" width="11.28515625" style="136" customWidth="1"/>
    <col min="3081" max="3081" width="10.5703125" style="136" customWidth="1"/>
    <col min="3082" max="3082" width="7.42578125" style="136" customWidth="1"/>
    <col min="3083" max="3083" width="11.5703125" style="136" customWidth="1"/>
    <col min="3084" max="3084" width="10" style="136" customWidth="1"/>
    <col min="3085" max="3085" width="29.28515625" style="136" customWidth="1"/>
    <col min="3086" max="3326" width="8.85546875" style="136"/>
    <col min="3327" max="3327" width="4.85546875" style="136" customWidth="1"/>
    <col min="3328" max="3328" width="44.7109375" style="136" customWidth="1"/>
    <col min="3329" max="3329" width="9.28515625" style="136" customWidth="1"/>
    <col min="3330" max="3330" width="12.42578125" style="136" customWidth="1"/>
    <col min="3331" max="3331" width="11.85546875" style="136" customWidth="1"/>
    <col min="3332" max="3332" width="11" style="136" customWidth="1"/>
    <col min="3333" max="3333" width="9.140625" style="136" customWidth="1"/>
    <col min="3334" max="3334" width="6.85546875" style="136" customWidth="1"/>
    <col min="3335" max="3335" width="6.5703125" style="136" customWidth="1"/>
    <col min="3336" max="3336" width="11.28515625" style="136" customWidth="1"/>
    <col min="3337" max="3337" width="10.5703125" style="136" customWidth="1"/>
    <col min="3338" max="3338" width="7.42578125" style="136" customWidth="1"/>
    <col min="3339" max="3339" width="11.5703125" style="136" customWidth="1"/>
    <col min="3340" max="3340" width="10" style="136" customWidth="1"/>
    <col min="3341" max="3341" width="29.28515625" style="136" customWidth="1"/>
    <col min="3342" max="3582" width="8.85546875" style="136"/>
    <col min="3583" max="3583" width="4.85546875" style="136" customWidth="1"/>
    <col min="3584" max="3584" width="44.7109375" style="136" customWidth="1"/>
    <col min="3585" max="3585" width="9.28515625" style="136" customWidth="1"/>
    <col min="3586" max="3586" width="12.42578125" style="136" customWidth="1"/>
    <col min="3587" max="3587" width="11.85546875" style="136" customWidth="1"/>
    <col min="3588" max="3588" width="11" style="136" customWidth="1"/>
    <col min="3589" max="3589" width="9.140625" style="136" customWidth="1"/>
    <col min="3590" max="3590" width="6.85546875" style="136" customWidth="1"/>
    <col min="3591" max="3591" width="6.5703125" style="136" customWidth="1"/>
    <col min="3592" max="3592" width="11.28515625" style="136" customWidth="1"/>
    <col min="3593" max="3593" width="10.5703125" style="136" customWidth="1"/>
    <col min="3594" max="3594" width="7.42578125" style="136" customWidth="1"/>
    <col min="3595" max="3595" width="11.5703125" style="136" customWidth="1"/>
    <col min="3596" max="3596" width="10" style="136" customWidth="1"/>
    <col min="3597" max="3597" width="29.28515625" style="136" customWidth="1"/>
    <col min="3598" max="3838" width="8.85546875" style="136"/>
    <col min="3839" max="3839" width="4.85546875" style="136" customWidth="1"/>
    <col min="3840" max="3840" width="44.7109375" style="136" customWidth="1"/>
    <col min="3841" max="3841" width="9.28515625" style="136" customWidth="1"/>
    <col min="3842" max="3842" width="12.42578125" style="136" customWidth="1"/>
    <col min="3843" max="3843" width="11.85546875" style="136" customWidth="1"/>
    <col min="3844" max="3844" width="11" style="136" customWidth="1"/>
    <col min="3845" max="3845" width="9.140625" style="136" customWidth="1"/>
    <col min="3846" max="3846" width="6.85546875" style="136" customWidth="1"/>
    <col min="3847" max="3847" width="6.5703125" style="136" customWidth="1"/>
    <col min="3848" max="3848" width="11.28515625" style="136" customWidth="1"/>
    <col min="3849" max="3849" width="10.5703125" style="136" customWidth="1"/>
    <col min="3850" max="3850" width="7.42578125" style="136" customWidth="1"/>
    <col min="3851" max="3851" width="11.5703125" style="136" customWidth="1"/>
    <col min="3852" max="3852" width="10" style="136" customWidth="1"/>
    <col min="3853" max="3853" width="29.28515625" style="136" customWidth="1"/>
    <col min="3854" max="4094" width="8.85546875" style="136"/>
    <col min="4095" max="4095" width="4.85546875" style="136" customWidth="1"/>
    <col min="4096" max="4096" width="44.7109375" style="136" customWidth="1"/>
    <col min="4097" max="4097" width="9.28515625" style="136" customWidth="1"/>
    <col min="4098" max="4098" width="12.42578125" style="136" customWidth="1"/>
    <col min="4099" max="4099" width="11.85546875" style="136" customWidth="1"/>
    <col min="4100" max="4100" width="11" style="136" customWidth="1"/>
    <col min="4101" max="4101" width="9.140625" style="136" customWidth="1"/>
    <col min="4102" max="4102" width="6.85546875" style="136" customWidth="1"/>
    <col min="4103" max="4103" width="6.5703125" style="136" customWidth="1"/>
    <col min="4104" max="4104" width="11.28515625" style="136" customWidth="1"/>
    <col min="4105" max="4105" width="10.5703125" style="136" customWidth="1"/>
    <col min="4106" max="4106" width="7.42578125" style="136" customWidth="1"/>
    <col min="4107" max="4107" width="11.5703125" style="136" customWidth="1"/>
    <col min="4108" max="4108" width="10" style="136" customWidth="1"/>
    <col min="4109" max="4109" width="29.28515625" style="136" customWidth="1"/>
    <col min="4110" max="4350" width="8.85546875" style="136"/>
    <col min="4351" max="4351" width="4.85546875" style="136" customWidth="1"/>
    <col min="4352" max="4352" width="44.7109375" style="136" customWidth="1"/>
    <col min="4353" max="4353" width="9.28515625" style="136" customWidth="1"/>
    <col min="4354" max="4354" width="12.42578125" style="136" customWidth="1"/>
    <col min="4355" max="4355" width="11.85546875" style="136" customWidth="1"/>
    <col min="4356" max="4356" width="11" style="136" customWidth="1"/>
    <col min="4357" max="4357" width="9.140625" style="136" customWidth="1"/>
    <col min="4358" max="4358" width="6.85546875" style="136" customWidth="1"/>
    <col min="4359" max="4359" width="6.5703125" style="136" customWidth="1"/>
    <col min="4360" max="4360" width="11.28515625" style="136" customWidth="1"/>
    <col min="4361" max="4361" width="10.5703125" style="136" customWidth="1"/>
    <col min="4362" max="4362" width="7.42578125" style="136" customWidth="1"/>
    <col min="4363" max="4363" width="11.5703125" style="136" customWidth="1"/>
    <col min="4364" max="4364" width="10" style="136" customWidth="1"/>
    <col min="4365" max="4365" width="29.28515625" style="136" customWidth="1"/>
    <col min="4366" max="4606" width="8.85546875" style="136"/>
    <col min="4607" max="4607" width="4.85546875" style="136" customWidth="1"/>
    <col min="4608" max="4608" width="44.7109375" style="136" customWidth="1"/>
    <col min="4609" max="4609" width="9.28515625" style="136" customWidth="1"/>
    <col min="4610" max="4610" width="12.42578125" style="136" customWidth="1"/>
    <col min="4611" max="4611" width="11.85546875" style="136" customWidth="1"/>
    <col min="4612" max="4612" width="11" style="136" customWidth="1"/>
    <col min="4613" max="4613" width="9.140625" style="136" customWidth="1"/>
    <col min="4614" max="4614" width="6.85546875" style="136" customWidth="1"/>
    <col min="4615" max="4615" width="6.5703125" style="136" customWidth="1"/>
    <col min="4616" max="4616" width="11.28515625" style="136" customWidth="1"/>
    <col min="4617" max="4617" width="10.5703125" style="136" customWidth="1"/>
    <col min="4618" max="4618" width="7.42578125" style="136" customWidth="1"/>
    <col min="4619" max="4619" width="11.5703125" style="136" customWidth="1"/>
    <col min="4620" max="4620" width="10" style="136" customWidth="1"/>
    <col min="4621" max="4621" width="29.28515625" style="136" customWidth="1"/>
    <col min="4622" max="4862" width="8.85546875" style="136"/>
    <col min="4863" max="4863" width="4.85546875" style="136" customWidth="1"/>
    <col min="4864" max="4864" width="44.7109375" style="136" customWidth="1"/>
    <col min="4865" max="4865" width="9.28515625" style="136" customWidth="1"/>
    <col min="4866" max="4866" width="12.42578125" style="136" customWidth="1"/>
    <col min="4867" max="4867" width="11.85546875" style="136" customWidth="1"/>
    <col min="4868" max="4868" width="11" style="136" customWidth="1"/>
    <col min="4869" max="4869" width="9.140625" style="136" customWidth="1"/>
    <col min="4870" max="4870" width="6.85546875" style="136" customWidth="1"/>
    <col min="4871" max="4871" width="6.5703125" style="136" customWidth="1"/>
    <col min="4872" max="4872" width="11.28515625" style="136" customWidth="1"/>
    <col min="4873" max="4873" width="10.5703125" style="136" customWidth="1"/>
    <col min="4874" max="4874" width="7.42578125" style="136" customWidth="1"/>
    <col min="4875" max="4875" width="11.5703125" style="136" customWidth="1"/>
    <col min="4876" max="4876" width="10" style="136" customWidth="1"/>
    <col min="4877" max="4877" width="29.28515625" style="136" customWidth="1"/>
    <col min="4878" max="5118" width="8.85546875" style="136"/>
    <col min="5119" max="5119" width="4.85546875" style="136" customWidth="1"/>
    <col min="5120" max="5120" width="44.7109375" style="136" customWidth="1"/>
    <col min="5121" max="5121" width="9.28515625" style="136" customWidth="1"/>
    <col min="5122" max="5122" width="12.42578125" style="136" customWidth="1"/>
    <col min="5123" max="5123" width="11.85546875" style="136" customWidth="1"/>
    <col min="5124" max="5124" width="11" style="136" customWidth="1"/>
    <col min="5125" max="5125" width="9.140625" style="136" customWidth="1"/>
    <col min="5126" max="5126" width="6.85546875" style="136" customWidth="1"/>
    <col min="5127" max="5127" width="6.5703125" style="136" customWidth="1"/>
    <col min="5128" max="5128" width="11.28515625" style="136" customWidth="1"/>
    <col min="5129" max="5129" width="10.5703125" style="136" customWidth="1"/>
    <col min="5130" max="5130" width="7.42578125" style="136" customWidth="1"/>
    <col min="5131" max="5131" width="11.5703125" style="136" customWidth="1"/>
    <col min="5132" max="5132" width="10" style="136" customWidth="1"/>
    <col min="5133" max="5133" width="29.28515625" style="136" customWidth="1"/>
    <col min="5134" max="5374" width="8.85546875" style="136"/>
    <col min="5375" max="5375" width="4.85546875" style="136" customWidth="1"/>
    <col min="5376" max="5376" width="44.7109375" style="136" customWidth="1"/>
    <col min="5377" max="5377" width="9.28515625" style="136" customWidth="1"/>
    <col min="5378" max="5378" width="12.42578125" style="136" customWidth="1"/>
    <col min="5379" max="5379" width="11.85546875" style="136" customWidth="1"/>
    <col min="5380" max="5380" width="11" style="136" customWidth="1"/>
    <col min="5381" max="5381" width="9.140625" style="136" customWidth="1"/>
    <col min="5382" max="5382" width="6.85546875" style="136" customWidth="1"/>
    <col min="5383" max="5383" width="6.5703125" style="136" customWidth="1"/>
    <col min="5384" max="5384" width="11.28515625" style="136" customWidth="1"/>
    <col min="5385" max="5385" width="10.5703125" style="136" customWidth="1"/>
    <col min="5386" max="5386" width="7.42578125" style="136" customWidth="1"/>
    <col min="5387" max="5387" width="11.5703125" style="136" customWidth="1"/>
    <col min="5388" max="5388" width="10" style="136" customWidth="1"/>
    <col min="5389" max="5389" width="29.28515625" style="136" customWidth="1"/>
    <col min="5390" max="5630" width="8.85546875" style="136"/>
    <col min="5631" max="5631" width="4.85546875" style="136" customWidth="1"/>
    <col min="5632" max="5632" width="44.7109375" style="136" customWidth="1"/>
    <col min="5633" max="5633" width="9.28515625" style="136" customWidth="1"/>
    <col min="5634" max="5634" width="12.42578125" style="136" customWidth="1"/>
    <col min="5635" max="5635" width="11.85546875" style="136" customWidth="1"/>
    <col min="5636" max="5636" width="11" style="136" customWidth="1"/>
    <col min="5637" max="5637" width="9.140625" style="136" customWidth="1"/>
    <col min="5638" max="5638" width="6.85546875" style="136" customWidth="1"/>
    <col min="5639" max="5639" width="6.5703125" style="136" customWidth="1"/>
    <col min="5640" max="5640" width="11.28515625" style="136" customWidth="1"/>
    <col min="5641" max="5641" width="10.5703125" style="136" customWidth="1"/>
    <col min="5642" max="5642" width="7.42578125" style="136" customWidth="1"/>
    <col min="5643" max="5643" width="11.5703125" style="136" customWidth="1"/>
    <col min="5644" max="5644" width="10" style="136" customWidth="1"/>
    <col min="5645" max="5645" width="29.28515625" style="136" customWidth="1"/>
    <col min="5646" max="5886" width="8.85546875" style="136"/>
    <col min="5887" max="5887" width="4.85546875" style="136" customWidth="1"/>
    <col min="5888" max="5888" width="44.7109375" style="136" customWidth="1"/>
    <col min="5889" max="5889" width="9.28515625" style="136" customWidth="1"/>
    <col min="5890" max="5890" width="12.42578125" style="136" customWidth="1"/>
    <col min="5891" max="5891" width="11.85546875" style="136" customWidth="1"/>
    <col min="5892" max="5892" width="11" style="136" customWidth="1"/>
    <col min="5893" max="5893" width="9.140625" style="136" customWidth="1"/>
    <col min="5894" max="5894" width="6.85546875" style="136" customWidth="1"/>
    <col min="5895" max="5895" width="6.5703125" style="136" customWidth="1"/>
    <col min="5896" max="5896" width="11.28515625" style="136" customWidth="1"/>
    <col min="5897" max="5897" width="10.5703125" style="136" customWidth="1"/>
    <col min="5898" max="5898" width="7.42578125" style="136" customWidth="1"/>
    <col min="5899" max="5899" width="11.5703125" style="136" customWidth="1"/>
    <col min="5900" max="5900" width="10" style="136" customWidth="1"/>
    <col min="5901" max="5901" width="29.28515625" style="136" customWidth="1"/>
    <col min="5902" max="6142" width="8.85546875" style="136"/>
    <col min="6143" max="6143" width="4.85546875" style="136" customWidth="1"/>
    <col min="6144" max="6144" width="44.7109375" style="136" customWidth="1"/>
    <col min="6145" max="6145" width="9.28515625" style="136" customWidth="1"/>
    <col min="6146" max="6146" width="12.42578125" style="136" customWidth="1"/>
    <col min="6147" max="6147" width="11.85546875" style="136" customWidth="1"/>
    <col min="6148" max="6148" width="11" style="136" customWidth="1"/>
    <col min="6149" max="6149" width="9.140625" style="136" customWidth="1"/>
    <col min="6150" max="6150" width="6.85546875" style="136" customWidth="1"/>
    <col min="6151" max="6151" width="6.5703125" style="136" customWidth="1"/>
    <col min="6152" max="6152" width="11.28515625" style="136" customWidth="1"/>
    <col min="6153" max="6153" width="10.5703125" style="136" customWidth="1"/>
    <col min="6154" max="6154" width="7.42578125" style="136" customWidth="1"/>
    <col min="6155" max="6155" width="11.5703125" style="136" customWidth="1"/>
    <col min="6156" max="6156" width="10" style="136" customWidth="1"/>
    <col min="6157" max="6157" width="29.28515625" style="136" customWidth="1"/>
    <col min="6158" max="6398" width="8.85546875" style="136"/>
    <col min="6399" max="6399" width="4.85546875" style="136" customWidth="1"/>
    <col min="6400" max="6400" width="44.7109375" style="136" customWidth="1"/>
    <col min="6401" max="6401" width="9.28515625" style="136" customWidth="1"/>
    <col min="6402" max="6402" width="12.42578125" style="136" customWidth="1"/>
    <col min="6403" max="6403" width="11.85546875" style="136" customWidth="1"/>
    <col min="6404" max="6404" width="11" style="136" customWidth="1"/>
    <col min="6405" max="6405" width="9.140625" style="136" customWidth="1"/>
    <col min="6406" max="6406" width="6.85546875" style="136" customWidth="1"/>
    <col min="6407" max="6407" width="6.5703125" style="136" customWidth="1"/>
    <col min="6408" max="6408" width="11.28515625" style="136" customWidth="1"/>
    <col min="6409" max="6409" width="10.5703125" style="136" customWidth="1"/>
    <col min="6410" max="6410" width="7.42578125" style="136" customWidth="1"/>
    <col min="6411" max="6411" width="11.5703125" style="136" customWidth="1"/>
    <col min="6412" max="6412" width="10" style="136" customWidth="1"/>
    <col min="6413" max="6413" width="29.28515625" style="136" customWidth="1"/>
    <col min="6414" max="6654" width="8.85546875" style="136"/>
    <col min="6655" max="6655" width="4.85546875" style="136" customWidth="1"/>
    <col min="6656" max="6656" width="44.7109375" style="136" customWidth="1"/>
    <col min="6657" max="6657" width="9.28515625" style="136" customWidth="1"/>
    <col min="6658" max="6658" width="12.42578125" style="136" customWidth="1"/>
    <col min="6659" max="6659" width="11.85546875" style="136" customWidth="1"/>
    <col min="6660" max="6660" width="11" style="136" customWidth="1"/>
    <col min="6661" max="6661" width="9.140625" style="136" customWidth="1"/>
    <col min="6662" max="6662" width="6.85546875" style="136" customWidth="1"/>
    <col min="6663" max="6663" width="6.5703125" style="136" customWidth="1"/>
    <col min="6664" max="6664" width="11.28515625" style="136" customWidth="1"/>
    <col min="6665" max="6665" width="10.5703125" style="136" customWidth="1"/>
    <col min="6666" max="6666" width="7.42578125" style="136" customWidth="1"/>
    <col min="6667" max="6667" width="11.5703125" style="136" customWidth="1"/>
    <col min="6668" max="6668" width="10" style="136" customWidth="1"/>
    <col min="6669" max="6669" width="29.28515625" style="136" customWidth="1"/>
    <col min="6670" max="6910" width="8.85546875" style="136"/>
    <col min="6911" max="6911" width="4.85546875" style="136" customWidth="1"/>
    <col min="6912" max="6912" width="44.7109375" style="136" customWidth="1"/>
    <col min="6913" max="6913" width="9.28515625" style="136" customWidth="1"/>
    <col min="6914" max="6914" width="12.42578125" style="136" customWidth="1"/>
    <col min="6915" max="6915" width="11.85546875" style="136" customWidth="1"/>
    <col min="6916" max="6916" width="11" style="136" customWidth="1"/>
    <col min="6917" max="6917" width="9.140625" style="136" customWidth="1"/>
    <col min="6918" max="6918" width="6.85546875" style="136" customWidth="1"/>
    <col min="6919" max="6919" width="6.5703125" style="136" customWidth="1"/>
    <col min="6920" max="6920" width="11.28515625" style="136" customWidth="1"/>
    <col min="6921" max="6921" width="10.5703125" style="136" customWidth="1"/>
    <col min="6922" max="6922" width="7.42578125" style="136" customWidth="1"/>
    <col min="6923" max="6923" width="11.5703125" style="136" customWidth="1"/>
    <col min="6924" max="6924" width="10" style="136" customWidth="1"/>
    <col min="6925" max="6925" width="29.28515625" style="136" customWidth="1"/>
    <col min="6926" max="7166" width="8.85546875" style="136"/>
    <col min="7167" max="7167" width="4.85546875" style="136" customWidth="1"/>
    <col min="7168" max="7168" width="44.7109375" style="136" customWidth="1"/>
    <col min="7169" max="7169" width="9.28515625" style="136" customWidth="1"/>
    <col min="7170" max="7170" width="12.42578125" style="136" customWidth="1"/>
    <col min="7171" max="7171" width="11.85546875" style="136" customWidth="1"/>
    <col min="7172" max="7172" width="11" style="136" customWidth="1"/>
    <col min="7173" max="7173" width="9.140625" style="136" customWidth="1"/>
    <col min="7174" max="7174" width="6.85546875" style="136" customWidth="1"/>
    <col min="7175" max="7175" width="6.5703125" style="136" customWidth="1"/>
    <col min="7176" max="7176" width="11.28515625" style="136" customWidth="1"/>
    <col min="7177" max="7177" width="10.5703125" style="136" customWidth="1"/>
    <col min="7178" max="7178" width="7.42578125" style="136" customWidth="1"/>
    <col min="7179" max="7179" width="11.5703125" style="136" customWidth="1"/>
    <col min="7180" max="7180" width="10" style="136" customWidth="1"/>
    <col min="7181" max="7181" width="29.28515625" style="136" customWidth="1"/>
    <col min="7182" max="7422" width="8.85546875" style="136"/>
    <col min="7423" max="7423" width="4.85546875" style="136" customWidth="1"/>
    <col min="7424" max="7424" width="44.7109375" style="136" customWidth="1"/>
    <col min="7425" max="7425" width="9.28515625" style="136" customWidth="1"/>
    <col min="7426" max="7426" width="12.42578125" style="136" customWidth="1"/>
    <col min="7427" max="7427" width="11.85546875" style="136" customWidth="1"/>
    <col min="7428" max="7428" width="11" style="136" customWidth="1"/>
    <col min="7429" max="7429" width="9.140625" style="136" customWidth="1"/>
    <col min="7430" max="7430" width="6.85546875" style="136" customWidth="1"/>
    <col min="7431" max="7431" width="6.5703125" style="136" customWidth="1"/>
    <col min="7432" max="7432" width="11.28515625" style="136" customWidth="1"/>
    <col min="7433" max="7433" width="10.5703125" style="136" customWidth="1"/>
    <col min="7434" max="7434" width="7.42578125" style="136" customWidth="1"/>
    <col min="7435" max="7435" width="11.5703125" style="136" customWidth="1"/>
    <col min="7436" max="7436" width="10" style="136" customWidth="1"/>
    <col min="7437" max="7437" width="29.28515625" style="136" customWidth="1"/>
    <col min="7438" max="7678" width="8.85546875" style="136"/>
    <col min="7679" max="7679" width="4.85546875" style="136" customWidth="1"/>
    <col min="7680" max="7680" width="44.7109375" style="136" customWidth="1"/>
    <col min="7681" max="7681" width="9.28515625" style="136" customWidth="1"/>
    <col min="7682" max="7682" width="12.42578125" style="136" customWidth="1"/>
    <col min="7683" max="7683" width="11.85546875" style="136" customWidth="1"/>
    <col min="7684" max="7684" width="11" style="136" customWidth="1"/>
    <col min="7685" max="7685" width="9.140625" style="136" customWidth="1"/>
    <col min="7686" max="7686" width="6.85546875" style="136" customWidth="1"/>
    <col min="7687" max="7687" width="6.5703125" style="136" customWidth="1"/>
    <col min="7688" max="7688" width="11.28515625" style="136" customWidth="1"/>
    <col min="7689" max="7689" width="10.5703125" style="136" customWidth="1"/>
    <col min="7690" max="7690" width="7.42578125" style="136" customWidth="1"/>
    <col min="7691" max="7691" width="11.5703125" style="136" customWidth="1"/>
    <col min="7692" max="7692" width="10" style="136" customWidth="1"/>
    <col min="7693" max="7693" width="29.28515625" style="136" customWidth="1"/>
    <col min="7694" max="7934" width="8.85546875" style="136"/>
    <col min="7935" max="7935" width="4.85546875" style="136" customWidth="1"/>
    <col min="7936" max="7936" width="44.7109375" style="136" customWidth="1"/>
    <col min="7937" max="7937" width="9.28515625" style="136" customWidth="1"/>
    <col min="7938" max="7938" width="12.42578125" style="136" customWidth="1"/>
    <col min="7939" max="7939" width="11.85546875" style="136" customWidth="1"/>
    <col min="7940" max="7940" width="11" style="136" customWidth="1"/>
    <col min="7941" max="7941" width="9.140625" style="136" customWidth="1"/>
    <col min="7942" max="7942" width="6.85546875" style="136" customWidth="1"/>
    <col min="7943" max="7943" width="6.5703125" style="136" customWidth="1"/>
    <col min="7944" max="7944" width="11.28515625" style="136" customWidth="1"/>
    <col min="7945" max="7945" width="10.5703125" style="136" customWidth="1"/>
    <col min="7946" max="7946" width="7.42578125" style="136" customWidth="1"/>
    <col min="7947" max="7947" width="11.5703125" style="136" customWidth="1"/>
    <col min="7948" max="7948" width="10" style="136" customWidth="1"/>
    <col min="7949" max="7949" width="29.28515625" style="136" customWidth="1"/>
    <col min="7950" max="8190" width="8.85546875" style="136"/>
    <col min="8191" max="8191" width="4.85546875" style="136" customWidth="1"/>
    <col min="8192" max="8192" width="44.7109375" style="136" customWidth="1"/>
    <col min="8193" max="8193" width="9.28515625" style="136" customWidth="1"/>
    <col min="8194" max="8194" width="12.42578125" style="136" customWidth="1"/>
    <col min="8195" max="8195" width="11.85546875" style="136" customWidth="1"/>
    <col min="8196" max="8196" width="11" style="136" customWidth="1"/>
    <col min="8197" max="8197" width="9.140625" style="136" customWidth="1"/>
    <col min="8198" max="8198" width="6.85546875" style="136" customWidth="1"/>
    <col min="8199" max="8199" width="6.5703125" style="136" customWidth="1"/>
    <col min="8200" max="8200" width="11.28515625" style="136" customWidth="1"/>
    <col min="8201" max="8201" width="10.5703125" style="136" customWidth="1"/>
    <col min="8202" max="8202" width="7.42578125" style="136" customWidth="1"/>
    <col min="8203" max="8203" width="11.5703125" style="136" customWidth="1"/>
    <col min="8204" max="8204" width="10" style="136" customWidth="1"/>
    <col min="8205" max="8205" width="29.28515625" style="136" customWidth="1"/>
    <col min="8206" max="8446" width="8.85546875" style="136"/>
    <col min="8447" max="8447" width="4.85546875" style="136" customWidth="1"/>
    <col min="8448" max="8448" width="44.7109375" style="136" customWidth="1"/>
    <col min="8449" max="8449" width="9.28515625" style="136" customWidth="1"/>
    <col min="8450" max="8450" width="12.42578125" style="136" customWidth="1"/>
    <col min="8451" max="8451" width="11.85546875" style="136" customWidth="1"/>
    <col min="8452" max="8452" width="11" style="136" customWidth="1"/>
    <col min="8453" max="8453" width="9.140625" style="136" customWidth="1"/>
    <col min="8454" max="8454" width="6.85546875" style="136" customWidth="1"/>
    <col min="8455" max="8455" width="6.5703125" style="136" customWidth="1"/>
    <col min="8456" max="8456" width="11.28515625" style="136" customWidth="1"/>
    <col min="8457" max="8457" width="10.5703125" style="136" customWidth="1"/>
    <col min="8458" max="8458" width="7.42578125" style="136" customWidth="1"/>
    <col min="8459" max="8459" width="11.5703125" style="136" customWidth="1"/>
    <col min="8460" max="8460" width="10" style="136" customWidth="1"/>
    <col min="8461" max="8461" width="29.28515625" style="136" customWidth="1"/>
    <col min="8462" max="8702" width="8.85546875" style="136"/>
    <col min="8703" max="8703" width="4.85546875" style="136" customWidth="1"/>
    <col min="8704" max="8704" width="44.7109375" style="136" customWidth="1"/>
    <col min="8705" max="8705" width="9.28515625" style="136" customWidth="1"/>
    <col min="8706" max="8706" width="12.42578125" style="136" customWidth="1"/>
    <col min="8707" max="8707" width="11.85546875" style="136" customWidth="1"/>
    <col min="8708" max="8708" width="11" style="136" customWidth="1"/>
    <col min="8709" max="8709" width="9.140625" style="136" customWidth="1"/>
    <col min="8710" max="8710" width="6.85546875" style="136" customWidth="1"/>
    <col min="8711" max="8711" width="6.5703125" style="136" customWidth="1"/>
    <col min="8712" max="8712" width="11.28515625" style="136" customWidth="1"/>
    <col min="8713" max="8713" width="10.5703125" style="136" customWidth="1"/>
    <col min="8714" max="8714" width="7.42578125" style="136" customWidth="1"/>
    <col min="8715" max="8715" width="11.5703125" style="136" customWidth="1"/>
    <col min="8716" max="8716" width="10" style="136" customWidth="1"/>
    <col min="8717" max="8717" width="29.28515625" style="136" customWidth="1"/>
    <col min="8718" max="8958" width="8.85546875" style="136"/>
    <col min="8959" max="8959" width="4.85546875" style="136" customWidth="1"/>
    <col min="8960" max="8960" width="44.7109375" style="136" customWidth="1"/>
    <col min="8961" max="8961" width="9.28515625" style="136" customWidth="1"/>
    <col min="8962" max="8962" width="12.42578125" style="136" customWidth="1"/>
    <col min="8963" max="8963" width="11.85546875" style="136" customWidth="1"/>
    <col min="8964" max="8964" width="11" style="136" customWidth="1"/>
    <col min="8965" max="8965" width="9.140625" style="136" customWidth="1"/>
    <col min="8966" max="8966" width="6.85546875" style="136" customWidth="1"/>
    <col min="8967" max="8967" width="6.5703125" style="136" customWidth="1"/>
    <col min="8968" max="8968" width="11.28515625" style="136" customWidth="1"/>
    <col min="8969" max="8969" width="10.5703125" style="136" customWidth="1"/>
    <col min="8970" max="8970" width="7.42578125" style="136" customWidth="1"/>
    <col min="8971" max="8971" width="11.5703125" style="136" customWidth="1"/>
    <col min="8972" max="8972" width="10" style="136" customWidth="1"/>
    <col min="8973" max="8973" width="29.28515625" style="136" customWidth="1"/>
    <col min="8974" max="9214" width="8.85546875" style="136"/>
    <col min="9215" max="9215" width="4.85546875" style="136" customWidth="1"/>
    <col min="9216" max="9216" width="44.7109375" style="136" customWidth="1"/>
    <col min="9217" max="9217" width="9.28515625" style="136" customWidth="1"/>
    <col min="9218" max="9218" width="12.42578125" style="136" customWidth="1"/>
    <col min="9219" max="9219" width="11.85546875" style="136" customWidth="1"/>
    <col min="9220" max="9220" width="11" style="136" customWidth="1"/>
    <col min="9221" max="9221" width="9.140625" style="136" customWidth="1"/>
    <col min="9222" max="9222" width="6.85546875" style="136" customWidth="1"/>
    <col min="9223" max="9223" width="6.5703125" style="136" customWidth="1"/>
    <col min="9224" max="9224" width="11.28515625" style="136" customWidth="1"/>
    <col min="9225" max="9225" width="10.5703125" style="136" customWidth="1"/>
    <col min="9226" max="9226" width="7.42578125" style="136" customWidth="1"/>
    <col min="9227" max="9227" width="11.5703125" style="136" customWidth="1"/>
    <col min="9228" max="9228" width="10" style="136" customWidth="1"/>
    <col min="9229" max="9229" width="29.28515625" style="136" customWidth="1"/>
    <col min="9230" max="9470" width="8.85546875" style="136"/>
    <col min="9471" max="9471" width="4.85546875" style="136" customWidth="1"/>
    <col min="9472" max="9472" width="44.7109375" style="136" customWidth="1"/>
    <col min="9473" max="9473" width="9.28515625" style="136" customWidth="1"/>
    <col min="9474" max="9474" width="12.42578125" style="136" customWidth="1"/>
    <col min="9475" max="9475" width="11.85546875" style="136" customWidth="1"/>
    <col min="9476" max="9476" width="11" style="136" customWidth="1"/>
    <col min="9477" max="9477" width="9.140625" style="136" customWidth="1"/>
    <col min="9478" max="9478" width="6.85546875" style="136" customWidth="1"/>
    <col min="9479" max="9479" width="6.5703125" style="136" customWidth="1"/>
    <col min="9480" max="9480" width="11.28515625" style="136" customWidth="1"/>
    <col min="9481" max="9481" width="10.5703125" style="136" customWidth="1"/>
    <col min="9482" max="9482" width="7.42578125" style="136" customWidth="1"/>
    <col min="9483" max="9483" width="11.5703125" style="136" customWidth="1"/>
    <col min="9484" max="9484" width="10" style="136" customWidth="1"/>
    <col min="9485" max="9485" width="29.28515625" style="136" customWidth="1"/>
    <col min="9486" max="9726" width="8.85546875" style="136"/>
    <col min="9727" max="9727" width="4.85546875" style="136" customWidth="1"/>
    <col min="9728" max="9728" width="44.7109375" style="136" customWidth="1"/>
    <col min="9729" max="9729" width="9.28515625" style="136" customWidth="1"/>
    <col min="9730" max="9730" width="12.42578125" style="136" customWidth="1"/>
    <col min="9731" max="9731" width="11.85546875" style="136" customWidth="1"/>
    <col min="9732" max="9732" width="11" style="136" customWidth="1"/>
    <col min="9733" max="9733" width="9.140625" style="136" customWidth="1"/>
    <col min="9734" max="9734" width="6.85546875" style="136" customWidth="1"/>
    <col min="9735" max="9735" width="6.5703125" style="136" customWidth="1"/>
    <col min="9736" max="9736" width="11.28515625" style="136" customWidth="1"/>
    <col min="9737" max="9737" width="10.5703125" style="136" customWidth="1"/>
    <col min="9738" max="9738" width="7.42578125" style="136" customWidth="1"/>
    <col min="9739" max="9739" width="11.5703125" style="136" customWidth="1"/>
    <col min="9740" max="9740" width="10" style="136" customWidth="1"/>
    <col min="9741" max="9741" width="29.28515625" style="136" customWidth="1"/>
    <col min="9742" max="9982" width="8.85546875" style="136"/>
    <col min="9983" max="9983" width="4.85546875" style="136" customWidth="1"/>
    <col min="9984" max="9984" width="44.7109375" style="136" customWidth="1"/>
    <col min="9985" max="9985" width="9.28515625" style="136" customWidth="1"/>
    <col min="9986" max="9986" width="12.42578125" style="136" customWidth="1"/>
    <col min="9987" max="9987" width="11.85546875" style="136" customWidth="1"/>
    <col min="9988" max="9988" width="11" style="136" customWidth="1"/>
    <col min="9989" max="9989" width="9.140625" style="136" customWidth="1"/>
    <col min="9990" max="9990" width="6.85546875" style="136" customWidth="1"/>
    <col min="9991" max="9991" width="6.5703125" style="136" customWidth="1"/>
    <col min="9992" max="9992" width="11.28515625" style="136" customWidth="1"/>
    <col min="9993" max="9993" width="10.5703125" style="136" customWidth="1"/>
    <col min="9994" max="9994" width="7.42578125" style="136" customWidth="1"/>
    <col min="9995" max="9995" width="11.5703125" style="136" customWidth="1"/>
    <col min="9996" max="9996" width="10" style="136" customWidth="1"/>
    <col min="9997" max="9997" width="29.28515625" style="136" customWidth="1"/>
    <col min="9998" max="10238" width="8.85546875" style="136"/>
    <col min="10239" max="10239" width="4.85546875" style="136" customWidth="1"/>
    <col min="10240" max="10240" width="44.7109375" style="136" customWidth="1"/>
    <col min="10241" max="10241" width="9.28515625" style="136" customWidth="1"/>
    <col min="10242" max="10242" width="12.42578125" style="136" customWidth="1"/>
    <col min="10243" max="10243" width="11.85546875" style="136" customWidth="1"/>
    <col min="10244" max="10244" width="11" style="136" customWidth="1"/>
    <col min="10245" max="10245" width="9.140625" style="136" customWidth="1"/>
    <col min="10246" max="10246" width="6.85546875" style="136" customWidth="1"/>
    <col min="10247" max="10247" width="6.5703125" style="136" customWidth="1"/>
    <col min="10248" max="10248" width="11.28515625" style="136" customWidth="1"/>
    <col min="10249" max="10249" width="10.5703125" style="136" customWidth="1"/>
    <col min="10250" max="10250" width="7.42578125" style="136" customWidth="1"/>
    <col min="10251" max="10251" width="11.5703125" style="136" customWidth="1"/>
    <col min="10252" max="10252" width="10" style="136" customWidth="1"/>
    <col min="10253" max="10253" width="29.28515625" style="136" customWidth="1"/>
    <col min="10254" max="10494" width="8.85546875" style="136"/>
    <col min="10495" max="10495" width="4.85546875" style="136" customWidth="1"/>
    <col min="10496" max="10496" width="44.7109375" style="136" customWidth="1"/>
    <col min="10497" max="10497" width="9.28515625" style="136" customWidth="1"/>
    <col min="10498" max="10498" width="12.42578125" style="136" customWidth="1"/>
    <col min="10499" max="10499" width="11.85546875" style="136" customWidth="1"/>
    <col min="10500" max="10500" width="11" style="136" customWidth="1"/>
    <col min="10501" max="10501" width="9.140625" style="136" customWidth="1"/>
    <col min="10502" max="10502" width="6.85546875" style="136" customWidth="1"/>
    <col min="10503" max="10503" width="6.5703125" style="136" customWidth="1"/>
    <col min="10504" max="10504" width="11.28515625" style="136" customWidth="1"/>
    <col min="10505" max="10505" width="10.5703125" style="136" customWidth="1"/>
    <col min="10506" max="10506" width="7.42578125" style="136" customWidth="1"/>
    <col min="10507" max="10507" width="11.5703125" style="136" customWidth="1"/>
    <col min="10508" max="10508" width="10" style="136" customWidth="1"/>
    <col min="10509" max="10509" width="29.28515625" style="136" customWidth="1"/>
    <col min="10510" max="10750" width="8.85546875" style="136"/>
    <col min="10751" max="10751" width="4.85546875" style="136" customWidth="1"/>
    <col min="10752" max="10752" width="44.7109375" style="136" customWidth="1"/>
    <col min="10753" max="10753" width="9.28515625" style="136" customWidth="1"/>
    <col min="10754" max="10754" width="12.42578125" style="136" customWidth="1"/>
    <col min="10755" max="10755" width="11.85546875" style="136" customWidth="1"/>
    <col min="10756" max="10756" width="11" style="136" customWidth="1"/>
    <col min="10757" max="10757" width="9.140625" style="136" customWidth="1"/>
    <col min="10758" max="10758" width="6.85546875" style="136" customWidth="1"/>
    <col min="10759" max="10759" width="6.5703125" style="136" customWidth="1"/>
    <col min="10760" max="10760" width="11.28515625" style="136" customWidth="1"/>
    <col min="10761" max="10761" width="10.5703125" style="136" customWidth="1"/>
    <col min="10762" max="10762" width="7.42578125" style="136" customWidth="1"/>
    <col min="10763" max="10763" width="11.5703125" style="136" customWidth="1"/>
    <col min="10764" max="10764" width="10" style="136" customWidth="1"/>
    <col min="10765" max="10765" width="29.28515625" style="136" customWidth="1"/>
    <col min="10766" max="11006" width="8.85546875" style="136"/>
    <col min="11007" max="11007" width="4.85546875" style="136" customWidth="1"/>
    <col min="11008" max="11008" width="44.7109375" style="136" customWidth="1"/>
    <col min="11009" max="11009" width="9.28515625" style="136" customWidth="1"/>
    <col min="11010" max="11010" width="12.42578125" style="136" customWidth="1"/>
    <col min="11011" max="11011" width="11.85546875" style="136" customWidth="1"/>
    <col min="11012" max="11012" width="11" style="136" customWidth="1"/>
    <col min="11013" max="11013" width="9.140625" style="136" customWidth="1"/>
    <col min="11014" max="11014" width="6.85546875" style="136" customWidth="1"/>
    <col min="11015" max="11015" width="6.5703125" style="136" customWidth="1"/>
    <col min="11016" max="11016" width="11.28515625" style="136" customWidth="1"/>
    <col min="11017" max="11017" width="10.5703125" style="136" customWidth="1"/>
    <col min="11018" max="11018" width="7.42578125" style="136" customWidth="1"/>
    <col min="11019" max="11019" width="11.5703125" style="136" customWidth="1"/>
    <col min="11020" max="11020" width="10" style="136" customWidth="1"/>
    <col min="11021" max="11021" width="29.28515625" style="136" customWidth="1"/>
    <col min="11022" max="11262" width="8.85546875" style="136"/>
    <col min="11263" max="11263" width="4.85546875" style="136" customWidth="1"/>
    <col min="11264" max="11264" width="44.7109375" style="136" customWidth="1"/>
    <col min="11265" max="11265" width="9.28515625" style="136" customWidth="1"/>
    <col min="11266" max="11266" width="12.42578125" style="136" customWidth="1"/>
    <col min="11267" max="11267" width="11.85546875" style="136" customWidth="1"/>
    <col min="11268" max="11268" width="11" style="136" customWidth="1"/>
    <col min="11269" max="11269" width="9.140625" style="136" customWidth="1"/>
    <col min="11270" max="11270" width="6.85546875" style="136" customWidth="1"/>
    <col min="11271" max="11271" width="6.5703125" style="136" customWidth="1"/>
    <col min="11272" max="11272" width="11.28515625" style="136" customWidth="1"/>
    <col min="11273" max="11273" width="10.5703125" style="136" customWidth="1"/>
    <col min="11274" max="11274" width="7.42578125" style="136" customWidth="1"/>
    <col min="11275" max="11275" width="11.5703125" style="136" customWidth="1"/>
    <col min="11276" max="11276" width="10" style="136" customWidth="1"/>
    <col min="11277" max="11277" width="29.28515625" style="136" customWidth="1"/>
    <col min="11278" max="11518" width="8.85546875" style="136"/>
    <col min="11519" max="11519" width="4.85546875" style="136" customWidth="1"/>
    <col min="11520" max="11520" width="44.7109375" style="136" customWidth="1"/>
    <col min="11521" max="11521" width="9.28515625" style="136" customWidth="1"/>
    <col min="11522" max="11522" width="12.42578125" style="136" customWidth="1"/>
    <col min="11523" max="11523" width="11.85546875" style="136" customWidth="1"/>
    <col min="11524" max="11524" width="11" style="136" customWidth="1"/>
    <col min="11525" max="11525" width="9.140625" style="136" customWidth="1"/>
    <col min="11526" max="11526" width="6.85546875" style="136" customWidth="1"/>
    <col min="11527" max="11527" width="6.5703125" style="136" customWidth="1"/>
    <col min="11528" max="11528" width="11.28515625" style="136" customWidth="1"/>
    <col min="11529" max="11529" width="10.5703125" style="136" customWidth="1"/>
    <col min="11530" max="11530" width="7.42578125" style="136" customWidth="1"/>
    <col min="11531" max="11531" width="11.5703125" style="136" customWidth="1"/>
    <col min="11532" max="11532" width="10" style="136" customWidth="1"/>
    <col min="11533" max="11533" width="29.28515625" style="136" customWidth="1"/>
    <col min="11534" max="11774" width="8.85546875" style="136"/>
    <col min="11775" max="11775" width="4.85546875" style="136" customWidth="1"/>
    <col min="11776" max="11776" width="44.7109375" style="136" customWidth="1"/>
    <col min="11777" max="11777" width="9.28515625" style="136" customWidth="1"/>
    <col min="11778" max="11778" width="12.42578125" style="136" customWidth="1"/>
    <col min="11779" max="11779" width="11.85546875" style="136" customWidth="1"/>
    <col min="11780" max="11780" width="11" style="136" customWidth="1"/>
    <col min="11781" max="11781" width="9.140625" style="136" customWidth="1"/>
    <col min="11782" max="11782" width="6.85546875" style="136" customWidth="1"/>
    <col min="11783" max="11783" width="6.5703125" style="136" customWidth="1"/>
    <col min="11784" max="11784" width="11.28515625" style="136" customWidth="1"/>
    <col min="11785" max="11785" width="10.5703125" style="136" customWidth="1"/>
    <col min="11786" max="11786" width="7.42578125" style="136" customWidth="1"/>
    <col min="11787" max="11787" width="11.5703125" style="136" customWidth="1"/>
    <col min="11788" max="11788" width="10" style="136" customWidth="1"/>
    <col min="11789" max="11789" width="29.28515625" style="136" customWidth="1"/>
    <col min="11790" max="12030" width="8.85546875" style="136"/>
    <col min="12031" max="12031" width="4.85546875" style="136" customWidth="1"/>
    <col min="12032" max="12032" width="44.7109375" style="136" customWidth="1"/>
    <col min="12033" max="12033" width="9.28515625" style="136" customWidth="1"/>
    <col min="12034" max="12034" width="12.42578125" style="136" customWidth="1"/>
    <col min="12035" max="12035" width="11.85546875" style="136" customWidth="1"/>
    <col min="12036" max="12036" width="11" style="136" customWidth="1"/>
    <col min="12037" max="12037" width="9.140625" style="136" customWidth="1"/>
    <col min="12038" max="12038" width="6.85546875" style="136" customWidth="1"/>
    <col min="12039" max="12039" width="6.5703125" style="136" customWidth="1"/>
    <col min="12040" max="12040" width="11.28515625" style="136" customWidth="1"/>
    <col min="12041" max="12041" width="10.5703125" style="136" customWidth="1"/>
    <col min="12042" max="12042" width="7.42578125" style="136" customWidth="1"/>
    <col min="12043" max="12043" width="11.5703125" style="136" customWidth="1"/>
    <col min="12044" max="12044" width="10" style="136" customWidth="1"/>
    <col min="12045" max="12045" width="29.28515625" style="136" customWidth="1"/>
    <col min="12046" max="12286" width="8.85546875" style="136"/>
    <col min="12287" max="12287" width="4.85546875" style="136" customWidth="1"/>
    <col min="12288" max="12288" width="44.7109375" style="136" customWidth="1"/>
    <col min="12289" max="12289" width="9.28515625" style="136" customWidth="1"/>
    <col min="12290" max="12290" width="12.42578125" style="136" customWidth="1"/>
    <col min="12291" max="12291" width="11.85546875" style="136" customWidth="1"/>
    <col min="12292" max="12292" width="11" style="136" customWidth="1"/>
    <col min="12293" max="12293" width="9.140625" style="136" customWidth="1"/>
    <col min="12294" max="12294" width="6.85546875" style="136" customWidth="1"/>
    <col min="12295" max="12295" width="6.5703125" style="136" customWidth="1"/>
    <col min="12296" max="12296" width="11.28515625" style="136" customWidth="1"/>
    <col min="12297" max="12297" width="10.5703125" style="136" customWidth="1"/>
    <col min="12298" max="12298" width="7.42578125" style="136" customWidth="1"/>
    <col min="12299" max="12299" width="11.5703125" style="136" customWidth="1"/>
    <col min="12300" max="12300" width="10" style="136" customWidth="1"/>
    <col min="12301" max="12301" width="29.28515625" style="136" customWidth="1"/>
    <col min="12302" max="12542" width="8.85546875" style="136"/>
    <col min="12543" max="12543" width="4.85546875" style="136" customWidth="1"/>
    <col min="12544" max="12544" width="44.7109375" style="136" customWidth="1"/>
    <col min="12545" max="12545" width="9.28515625" style="136" customWidth="1"/>
    <col min="12546" max="12546" width="12.42578125" style="136" customWidth="1"/>
    <col min="12547" max="12547" width="11.85546875" style="136" customWidth="1"/>
    <col min="12548" max="12548" width="11" style="136" customWidth="1"/>
    <col min="12549" max="12549" width="9.140625" style="136" customWidth="1"/>
    <col min="12550" max="12550" width="6.85546875" style="136" customWidth="1"/>
    <col min="12551" max="12551" width="6.5703125" style="136" customWidth="1"/>
    <col min="12552" max="12552" width="11.28515625" style="136" customWidth="1"/>
    <col min="12553" max="12553" width="10.5703125" style="136" customWidth="1"/>
    <col min="12554" max="12554" width="7.42578125" style="136" customWidth="1"/>
    <col min="12555" max="12555" width="11.5703125" style="136" customWidth="1"/>
    <col min="12556" max="12556" width="10" style="136" customWidth="1"/>
    <col min="12557" max="12557" width="29.28515625" style="136" customWidth="1"/>
    <col min="12558" max="12798" width="8.85546875" style="136"/>
    <col min="12799" max="12799" width="4.85546875" style="136" customWidth="1"/>
    <col min="12800" max="12800" width="44.7109375" style="136" customWidth="1"/>
    <col min="12801" max="12801" width="9.28515625" style="136" customWidth="1"/>
    <col min="12802" max="12802" width="12.42578125" style="136" customWidth="1"/>
    <col min="12803" max="12803" width="11.85546875" style="136" customWidth="1"/>
    <col min="12804" max="12804" width="11" style="136" customWidth="1"/>
    <col min="12805" max="12805" width="9.140625" style="136" customWidth="1"/>
    <col min="12806" max="12806" width="6.85546875" style="136" customWidth="1"/>
    <col min="12807" max="12807" width="6.5703125" style="136" customWidth="1"/>
    <col min="12808" max="12808" width="11.28515625" style="136" customWidth="1"/>
    <col min="12809" max="12809" width="10.5703125" style="136" customWidth="1"/>
    <col min="12810" max="12810" width="7.42578125" style="136" customWidth="1"/>
    <col min="12811" max="12811" width="11.5703125" style="136" customWidth="1"/>
    <col min="12812" max="12812" width="10" style="136" customWidth="1"/>
    <col min="12813" max="12813" width="29.28515625" style="136" customWidth="1"/>
    <col min="12814" max="13054" width="8.85546875" style="136"/>
    <col min="13055" max="13055" width="4.85546875" style="136" customWidth="1"/>
    <col min="13056" max="13056" width="44.7109375" style="136" customWidth="1"/>
    <col min="13057" max="13057" width="9.28515625" style="136" customWidth="1"/>
    <col min="13058" max="13058" width="12.42578125" style="136" customWidth="1"/>
    <col min="13059" max="13059" width="11.85546875" style="136" customWidth="1"/>
    <col min="13060" max="13060" width="11" style="136" customWidth="1"/>
    <col min="13061" max="13061" width="9.140625" style="136" customWidth="1"/>
    <col min="13062" max="13062" width="6.85546875" style="136" customWidth="1"/>
    <col min="13063" max="13063" width="6.5703125" style="136" customWidth="1"/>
    <col min="13064" max="13064" width="11.28515625" style="136" customWidth="1"/>
    <col min="13065" max="13065" width="10.5703125" style="136" customWidth="1"/>
    <col min="13066" max="13066" width="7.42578125" style="136" customWidth="1"/>
    <col min="13067" max="13067" width="11.5703125" style="136" customWidth="1"/>
    <col min="13068" max="13068" width="10" style="136" customWidth="1"/>
    <col min="13069" max="13069" width="29.28515625" style="136" customWidth="1"/>
    <col min="13070" max="13310" width="8.85546875" style="136"/>
    <col min="13311" max="13311" width="4.85546875" style="136" customWidth="1"/>
    <col min="13312" max="13312" width="44.7109375" style="136" customWidth="1"/>
    <col min="13313" max="13313" width="9.28515625" style="136" customWidth="1"/>
    <col min="13314" max="13314" width="12.42578125" style="136" customWidth="1"/>
    <col min="13315" max="13315" width="11.85546875" style="136" customWidth="1"/>
    <col min="13316" max="13316" width="11" style="136" customWidth="1"/>
    <col min="13317" max="13317" width="9.140625" style="136" customWidth="1"/>
    <col min="13318" max="13318" width="6.85546875" style="136" customWidth="1"/>
    <col min="13319" max="13319" width="6.5703125" style="136" customWidth="1"/>
    <col min="13320" max="13320" width="11.28515625" style="136" customWidth="1"/>
    <col min="13321" max="13321" width="10.5703125" style="136" customWidth="1"/>
    <col min="13322" max="13322" width="7.42578125" style="136" customWidth="1"/>
    <col min="13323" max="13323" width="11.5703125" style="136" customWidth="1"/>
    <col min="13324" max="13324" width="10" style="136" customWidth="1"/>
    <col min="13325" max="13325" width="29.28515625" style="136" customWidth="1"/>
    <col min="13326" max="13566" width="8.85546875" style="136"/>
    <col min="13567" max="13567" width="4.85546875" style="136" customWidth="1"/>
    <col min="13568" max="13568" width="44.7109375" style="136" customWidth="1"/>
    <col min="13569" max="13569" width="9.28515625" style="136" customWidth="1"/>
    <col min="13570" max="13570" width="12.42578125" style="136" customWidth="1"/>
    <col min="13571" max="13571" width="11.85546875" style="136" customWidth="1"/>
    <col min="13572" max="13572" width="11" style="136" customWidth="1"/>
    <col min="13573" max="13573" width="9.140625" style="136" customWidth="1"/>
    <col min="13574" max="13574" width="6.85546875" style="136" customWidth="1"/>
    <col min="13575" max="13575" width="6.5703125" style="136" customWidth="1"/>
    <col min="13576" max="13576" width="11.28515625" style="136" customWidth="1"/>
    <col min="13577" max="13577" width="10.5703125" style="136" customWidth="1"/>
    <col min="13578" max="13578" width="7.42578125" style="136" customWidth="1"/>
    <col min="13579" max="13579" width="11.5703125" style="136" customWidth="1"/>
    <col min="13580" max="13580" width="10" style="136" customWidth="1"/>
    <col min="13581" max="13581" width="29.28515625" style="136" customWidth="1"/>
    <col min="13582" max="13822" width="8.85546875" style="136"/>
    <col min="13823" max="13823" width="4.85546875" style="136" customWidth="1"/>
    <col min="13824" max="13824" width="44.7109375" style="136" customWidth="1"/>
    <col min="13825" max="13825" width="9.28515625" style="136" customWidth="1"/>
    <col min="13826" max="13826" width="12.42578125" style="136" customWidth="1"/>
    <col min="13827" max="13827" width="11.85546875" style="136" customWidth="1"/>
    <col min="13828" max="13828" width="11" style="136" customWidth="1"/>
    <col min="13829" max="13829" width="9.140625" style="136" customWidth="1"/>
    <col min="13830" max="13830" width="6.85546875" style="136" customWidth="1"/>
    <col min="13831" max="13831" width="6.5703125" style="136" customWidth="1"/>
    <col min="13832" max="13832" width="11.28515625" style="136" customWidth="1"/>
    <col min="13833" max="13833" width="10.5703125" style="136" customWidth="1"/>
    <col min="13834" max="13834" width="7.42578125" style="136" customWidth="1"/>
    <col min="13835" max="13835" width="11.5703125" style="136" customWidth="1"/>
    <col min="13836" max="13836" width="10" style="136" customWidth="1"/>
    <col min="13837" max="13837" width="29.28515625" style="136" customWidth="1"/>
    <col min="13838" max="14078" width="8.85546875" style="136"/>
    <col min="14079" max="14079" width="4.85546875" style="136" customWidth="1"/>
    <col min="14080" max="14080" width="44.7109375" style="136" customWidth="1"/>
    <col min="14081" max="14081" width="9.28515625" style="136" customWidth="1"/>
    <col min="14082" max="14082" width="12.42578125" style="136" customWidth="1"/>
    <col min="14083" max="14083" width="11.85546875" style="136" customWidth="1"/>
    <col min="14084" max="14084" width="11" style="136" customWidth="1"/>
    <col min="14085" max="14085" width="9.140625" style="136" customWidth="1"/>
    <col min="14086" max="14086" width="6.85546875" style="136" customWidth="1"/>
    <col min="14087" max="14087" width="6.5703125" style="136" customWidth="1"/>
    <col min="14088" max="14088" width="11.28515625" style="136" customWidth="1"/>
    <col min="14089" max="14089" width="10.5703125" style="136" customWidth="1"/>
    <col min="14090" max="14090" width="7.42578125" style="136" customWidth="1"/>
    <col min="14091" max="14091" width="11.5703125" style="136" customWidth="1"/>
    <col min="14092" max="14092" width="10" style="136" customWidth="1"/>
    <col min="14093" max="14093" width="29.28515625" style="136" customWidth="1"/>
    <col min="14094" max="14334" width="8.85546875" style="136"/>
    <col min="14335" max="14335" width="4.85546875" style="136" customWidth="1"/>
    <col min="14336" max="14336" width="44.7109375" style="136" customWidth="1"/>
    <col min="14337" max="14337" width="9.28515625" style="136" customWidth="1"/>
    <col min="14338" max="14338" width="12.42578125" style="136" customWidth="1"/>
    <col min="14339" max="14339" width="11.85546875" style="136" customWidth="1"/>
    <col min="14340" max="14340" width="11" style="136" customWidth="1"/>
    <col min="14341" max="14341" width="9.140625" style="136" customWidth="1"/>
    <col min="14342" max="14342" width="6.85546875" style="136" customWidth="1"/>
    <col min="14343" max="14343" width="6.5703125" style="136" customWidth="1"/>
    <col min="14344" max="14344" width="11.28515625" style="136" customWidth="1"/>
    <col min="14345" max="14345" width="10.5703125" style="136" customWidth="1"/>
    <col min="14346" max="14346" width="7.42578125" style="136" customWidth="1"/>
    <col min="14347" max="14347" width="11.5703125" style="136" customWidth="1"/>
    <col min="14348" max="14348" width="10" style="136" customWidth="1"/>
    <col min="14349" max="14349" width="29.28515625" style="136" customWidth="1"/>
    <col min="14350" max="14590" width="8.85546875" style="136"/>
    <col min="14591" max="14591" width="4.85546875" style="136" customWidth="1"/>
    <col min="14592" max="14592" width="44.7109375" style="136" customWidth="1"/>
    <col min="14593" max="14593" width="9.28515625" style="136" customWidth="1"/>
    <col min="14594" max="14594" width="12.42578125" style="136" customWidth="1"/>
    <col min="14595" max="14595" width="11.85546875" style="136" customWidth="1"/>
    <col min="14596" max="14596" width="11" style="136" customWidth="1"/>
    <col min="14597" max="14597" width="9.140625" style="136" customWidth="1"/>
    <col min="14598" max="14598" width="6.85546875" style="136" customWidth="1"/>
    <col min="14599" max="14599" width="6.5703125" style="136" customWidth="1"/>
    <col min="14600" max="14600" width="11.28515625" style="136" customWidth="1"/>
    <col min="14601" max="14601" width="10.5703125" style="136" customWidth="1"/>
    <col min="14602" max="14602" width="7.42578125" style="136" customWidth="1"/>
    <col min="14603" max="14603" width="11.5703125" style="136" customWidth="1"/>
    <col min="14604" max="14604" width="10" style="136" customWidth="1"/>
    <col min="14605" max="14605" width="29.28515625" style="136" customWidth="1"/>
    <col min="14606" max="14846" width="8.85546875" style="136"/>
    <col min="14847" max="14847" width="4.85546875" style="136" customWidth="1"/>
    <col min="14848" max="14848" width="44.7109375" style="136" customWidth="1"/>
    <col min="14849" max="14849" width="9.28515625" style="136" customWidth="1"/>
    <col min="14850" max="14850" width="12.42578125" style="136" customWidth="1"/>
    <col min="14851" max="14851" width="11.85546875" style="136" customWidth="1"/>
    <col min="14852" max="14852" width="11" style="136" customWidth="1"/>
    <col min="14853" max="14853" width="9.140625" style="136" customWidth="1"/>
    <col min="14854" max="14854" width="6.85546875" style="136" customWidth="1"/>
    <col min="14855" max="14855" width="6.5703125" style="136" customWidth="1"/>
    <col min="14856" max="14856" width="11.28515625" style="136" customWidth="1"/>
    <col min="14857" max="14857" width="10.5703125" style="136" customWidth="1"/>
    <col min="14858" max="14858" width="7.42578125" style="136" customWidth="1"/>
    <col min="14859" max="14859" width="11.5703125" style="136" customWidth="1"/>
    <col min="14860" max="14860" width="10" style="136" customWidth="1"/>
    <col min="14861" max="14861" width="29.28515625" style="136" customWidth="1"/>
    <col min="14862" max="15102" width="8.85546875" style="136"/>
    <col min="15103" max="15103" width="4.85546875" style="136" customWidth="1"/>
    <col min="15104" max="15104" width="44.7109375" style="136" customWidth="1"/>
    <col min="15105" max="15105" width="9.28515625" style="136" customWidth="1"/>
    <col min="15106" max="15106" width="12.42578125" style="136" customWidth="1"/>
    <col min="15107" max="15107" width="11.85546875" style="136" customWidth="1"/>
    <col min="15108" max="15108" width="11" style="136" customWidth="1"/>
    <col min="15109" max="15109" width="9.140625" style="136" customWidth="1"/>
    <col min="15110" max="15110" width="6.85546875" style="136" customWidth="1"/>
    <col min="15111" max="15111" width="6.5703125" style="136" customWidth="1"/>
    <col min="15112" max="15112" width="11.28515625" style="136" customWidth="1"/>
    <col min="15113" max="15113" width="10.5703125" style="136" customWidth="1"/>
    <col min="15114" max="15114" width="7.42578125" style="136" customWidth="1"/>
    <col min="15115" max="15115" width="11.5703125" style="136" customWidth="1"/>
    <col min="15116" max="15116" width="10" style="136" customWidth="1"/>
    <col min="15117" max="15117" width="29.28515625" style="136" customWidth="1"/>
    <col min="15118" max="15358" width="8.85546875" style="136"/>
    <col min="15359" max="15359" width="4.85546875" style="136" customWidth="1"/>
    <col min="15360" max="15360" width="44.7109375" style="136" customWidth="1"/>
    <col min="15361" max="15361" width="9.28515625" style="136" customWidth="1"/>
    <col min="15362" max="15362" width="12.42578125" style="136" customWidth="1"/>
    <col min="15363" max="15363" width="11.85546875" style="136" customWidth="1"/>
    <col min="15364" max="15364" width="11" style="136" customWidth="1"/>
    <col min="15365" max="15365" width="9.140625" style="136" customWidth="1"/>
    <col min="15366" max="15366" width="6.85546875" style="136" customWidth="1"/>
    <col min="15367" max="15367" width="6.5703125" style="136" customWidth="1"/>
    <col min="15368" max="15368" width="11.28515625" style="136" customWidth="1"/>
    <col min="15369" max="15369" width="10.5703125" style="136" customWidth="1"/>
    <col min="15370" max="15370" width="7.42578125" style="136" customWidth="1"/>
    <col min="15371" max="15371" width="11.5703125" style="136" customWidth="1"/>
    <col min="15372" max="15372" width="10" style="136" customWidth="1"/>
    <col min="15373" max="15373" width="29.28515625" style="136" customWidth="1"/>
    <col min="15374" max="15614" width="8.85546875" style="136"/>
    <col min="15615" max="15615" width="4.85546875" style="136" customWidth="1"/>
    <col min="15616" max="15616" width="44.7109375" style="136" customWidth="1"/>
    <col min="15617" max="15617" width="9.28515625" style="136" customWidth="1"/>
    <col min="15618" max="15618" width="12.42578125" style="136" customWidth="1"/>
    <col min="15619" max="15619" width="11.85546875" style="136" customWidth="1"/>
    <col min="15620" max="15620" width="11" style="136" customWidth="1"/>
    <col min="15621" max="15621" width="9.140625" style="136" customWidth="1"/>
    <col min="15622" max="15622" width="6.85546875" style="136" customWidth="1"/>
    <col min="15623" max="15623" width="6.5703125" style="136" customWidth="1"/>
    <col min="15624" max="15624" width="11.28515625" style="136" customWidth="1"/>
    <col min="15625" max="15625" width="10.5703125" style="136" customWidth="1"/>
    <col min="15626" max="15626" width="7.42578125" style="136" customWidth="1"/>
    <col min="15627" max="15627" width="11.5703125" style="136" customWidth="1"/>
    <col min="15628" max="15628" width="10" style="136" customWidth="1"/>
    <col min="15629" max="15629" width="29.28515625" style="136" customWidth="1"/>
    <col min="15630" max="15870" width="8.85546875" style="136"/>
    <col min="15871" max="15871" width="4.85546875" style="136" customWidth="1"/>
    <col min="15872" max="15872" width="44.7109375" style="136" customWidth="1"/>
    <col min="15873" max="15873" width="9.28515625" style="136" customWidth="1"/>
    <col min="15874" max="15874" width="12.42578125" style="136" customWidth="1"/>
    <col min="15875" max="15875" width="11.85546875" style="136" customWidth="1"/>
    <col min="15876" max="15876" width="11" style="136" customWidth="1"/>
    <col min="15877" max="15877" width="9.140625" style="136" customWidth="1"/>
    <col min="15878" max="15878" width="6.85546875" style="136" customWidth="1"/>
    <col min="15879" max="15879" width="6.5703125" style="136" customWidth="1"/>
    <col min="15880" max="15880" width="11.28515625" style="136" customWidth="1"/>
    <col min="15881" max="15881" width="10.5703125" style="136" customWidth="1"/>
    <col min="15882" max="15882" width="7.42578125" style="136" customWidth="1"/>
    <col min="15883" max="15883" width="11.5703125" style="136" customWidth="1"/>
    <col min="15884" max="15884" width="10" style="136" customWidth="1"/>
    <col min="15885" max="15885" width="29.28515625" style="136" customWidth="1"/>
    <col min="15886" max="16126" width="8.85546875" style="136"/>
    <col min="16127" max="16127" width="4.85546875" style="136" customWidth="1"/>
    <col min="16128" max="16128" width="44.7109375" style="136" customWidth="1"/>
    <col min="16129" max="16129" width="9.28515625" style="136" customWidth="1"/>
    <col min="16130" max="16130" width="12.42578125" style="136" customWidth="1"/>
    <col min="16131" max="16131" width="11.85546875" style="136" customWidth="1"/>
    <col min="16132" max="16132" width="11" style="136" customWidth="1"/>
    <col min="16133" max="16133" width="9.140625" style="136" customWidth="1"/>
    <col min="16134" max="16134" width="6.85546875" style="136" customWidth="1"/>
    <col min="16135" max="16135" width="6.5703125" style="136" customWidth="1"/>
    <col min="16136" max="16136" width="11.28515625" style="136" customWidth="1"/>
    <col min="16137" max="16137" width="10.5703125" style="136" customWidth="1"/>
    <col min="16138" max="16138" width="7.42578125" style="136" customWidth="1"/>
    <col min="16139" max="16139" width="11.5703125" style="136" customWidth="1"/>
    <col min="16140" max="16140" width="10" style="136" customWidth="1"/>
    <col min="16141" max="16141" width="29.28515625" style="136" customWidth="1"/>
    <col min="16142" max="16384" width="8.85546875" style="136"/>
  </cols>
  <sheetData>
    <row r="1" spans="1:15" ht="78.75" customHeight="1"/>
    <row r="2" spans="1:15">
      <c r="A2" s="139" t="s">
        <v>228</v>
      </c>
      <c r="F2" s="140" t="s">
        <v>146</v>
      </c>
      <c r="M2" s="139" t="s">
        <v>142</v>
      </c>
    </row>
    <row r="3" spans="1:15">
      <c r="A3" s="139" t="s">
        <v>229</v>
      </c>
      <c r="F3" s="140" t="s">
        <v>147</v>
      </c>
      <c r="M3" s="138" t="s">
        <v>143</v>
      </c>
    </row>
    <row r="4" spans="1:15">
      <c r="A4" s="139" t="s">
        <v>148</v>
      </c>
      <c r="M4" s="138" t="s">
        <v>144</v>
      </c>
    </row>
    <row r="5" spans="1:15" ht="22.5" customHeight="1" thickBot="1">
      <c r="C5" s="141" t="s">
        <v>12</v>
      </c>
      <c r="D5" s="142">
        <v>2.2000000000000002</v>
      </c>
      <c r="M5" s="143" t="s">
        <v>250</v>
      </c>
    </row>
    <row r="6" spans="1:15" ht="12.75" customHeight="1">
      <c r="A6" s="413" t="s">
        <v>0</v>
      </c>
      <c r="B6" s="415" t="s">
        <v>1</v>
      </c>
      <c r="C6" s="415" t="s">
        <v>165</v>
      </c>
      <c r="D6" s="415" t="s">
        <v>247</v>
      </c>
      <c r="E6" s="415" t="s">
        <v>3</v>
      </c>
      <c r="F6" s="415" t="s">
        <v>4</v>
      </c>
      <c r="G6" s="415" t="s">
        <v>5</v>
      </c>
      <c r="H6" s="417" t="s">
        <v>6</v>
      </c>
      <c r="I6" s="418"/>
      <c r="J6" s="417" t="s">
        <v>7</v>
      </c>
      <c r="K6" s="418"/>
      <c r="L6" s="415" t="s">
        <v>152</v>
      </c>
      <c r="M6" s="419" t="s">
        <v>151</v>
      </c>
    </row>
    <row r="7" spans="1:15" ht="26.25" thickBot="1">
      <c r="A7" s="414"/>
      <c r="B7" s="416"/>
      <c r="C7" s="416"/>
      <c r="D7" s="416"/>
      <c r="E7" s="416"/>
      <c r="F7" s="416"/>
      <c r="G7" s="416"/>
      <c r="H7" s="144" t="s">
        <v>8</v>
      </c>
      <c r="I7" s="144" t="s">
        <v>9</v>
      </c>
      <c r="J7" s="144" t="s">
        <v>168</v>
      </c>
      <c r="K7" s="144" t="s">
        <v>11</v>
      </c>
      <c r="L7" s="416"/>
      <c r="M7" s="420"/>
    </row>
    <row r="8" spans="1:15" ht="12.75" customHeight="1">
      <c r="A8" s="407" t="s">
        <v>153</v>
      </c>
      <c r="B8" s="408"/>
      <c r="C8" s="408"/>
      <c r="D8" s="408"/>
      <c r="E8" s="408"/>
      <c r="F8" s="408"/>
      <c r="G8" s="408"/>
      <c r="H8" s="408"/>
      <c r="I8" s="408"/>
      <c r="J8" s="408"/>
      <c r="K8" s="408"/>
      <c r="L8" s="408"/>
      <c r="M8" s="409"/>
    </row>
    <row r="9" spans="1:15" ht="25.5">
      <c r="A9" s="145" t="s">
        <v>177</v>
      </c>
      <c r="B9" s="154" t="s">
        <v>128</v>
      </c>
      <c r="C9" s="155" t="s">
        <v>14</v>
      </c>
      <c r="D9" s="214">
        <v>102264</v>
      </c>
      <c r="E9" s="156">
        <f t="shared" ref="E9:E26" si="0">D9/$D$5</f>
        <v>46483.63636363636</v>
      </c>
      <c r="F9" s="157" t="s">
        <v>15</v>
      </c>
      <c r="G9" s="157" t="s">
        <v>16</v>
      </c>
      <c r="H9" s="158">
        <v>1</v>
      </c>
      <c r="I9" s="158"/>
      <c r="J9" s="159" t="s">
        <v>27</v>
      </c>
      <c r="K9" s="159" t="s">
        <v>18</v>
      </c>
      <c r="L9" s="209" t="s">
        <v>219</v>
      </c>
      <c r="M9" s="208" t="s">
        <v>249</v>
      </c>
    </row>
    <row r="10" spans="1:15" s="153" customFormat="1">
      <c r="A10" s="145" t="s">
        <v>178</v>
      </c>
      <c r="B10" s="146" t="s">
        <v>20</v>
      </c>
      <c r="C10" s="147" t="s">
        <v>14</v>
      </c>
      <c r="D10" s="148">
        <v>250000</v>
      </c>
      <c r="E10" s="149">
        <f t="shared" si="0"/>
        <v>113636.36363636363</v>
      </c>
      <c r="F10" s="147" t="s">
        <v>21</v>
      </c>
      <c r="G10" s="147" t="s">
        <v>22</v>
      </c>
      <c r="H10" s="150">
        <v>0.8</v>
      </c>
      <c r="I10" s="150">
        <v>0.2</v>
      </c>
      <c r="J10" s="151" t="s">
        <v>27</v>
      </c>
      <c r="K10" s="151" t="s">
        <v>129</v>
      </c>
      <c r="L10" s="218" t="s">
        <v>175</v>
      </c>
      <c r="M10" s="152" t="s">
        <v>220</v>
      </c>
    </row>
    <row r="11" spans="1:15" ht="25.5">
      <c r="A11" s="145" t="s">
        <v>179</v>
      </c>
      <c r="B11" s="154" t="s">
        <v>24</v>
      </c>
      <c r="C11" s="155" t="s">
        <v>25</v>
      </c>
      <c r="D11" s="156">
        <v>25000</v>
      </c>
      <c r="E11" s="156">
        <f t="shared" si="0"/>
        <v>11363.636363636362</v>
      </c>
      <c r="F11" s="157" t="s">
        <v>26</v>
      </c>
      <c r="G11" s="157" t="s">
        <v>16</v>
      </c>
      <c r="H11" s="158">
        <v>1</v>
      </c>
      <c r="I11" s="158"/>
      <c r="J11" s="209" t="s">
        <v>136</v>
      </c>
      <c r="K11" s="209" t="s">
        <v>53</v>
      </c>
      <c r="L11" s="159" t="s">
        <v>19</v>
      </c>
      <c r="M11" s="160"/>
    </row>
    <row r="12" spans="1:15" ht="25.5">
      <c r="A12" s="145" t="s">
        <v>180</v>
      </c>
      <c r="B12" s="154" t="s">
        <v>29</v>
      </c>
      <c r="C12" s="155" t="s">
        <v>30</v>
      </c>
      <c r="D12" s="156">
        <v>144000</v>
      </c>
      <c r="E12" s="156">
        <f t="shared" si="0"/>
        <v>65454.545454545449</v>
      </c>
      <c r="F12" s="157" t="s">
        <v>31</v>
      </c>
      <c r="G12" s="157" t="s">
        <v>16</v>
      </c>
      <c r="H12" s="158"/>
      <c r="I12" s="158">
        <v>1</v>
      </c>
      <c r="J12" s="209" t="s">
        <v>28</v>
      </c>
      <c r="K12" s="209" t="s">
        <v>53</v>
      </c>
      <c r="L12" s="209" t="s">
        <v>175</v>
      </c>
      <c r="M12" s="160"/>
    </row>
    <row r="13" spans="1:15" ht="38.25">
      <c r="A13" s="145" t="s">
        <v>181</v>
      </c>
      <c r="B13" s="154" t="s">
        <v>34</v>
      </c>
      <c r="C13" s="155" t="s">
        <v>25</v>
      </c>
      <c r="D13" s="156">
        <v>900000</v>
      </c>
      <c r="E13" s="156">
        <f t="shared" si="0"/>
        <v>409090.90909090906</v>
      </c>
      <c r="F13" s="157" t="s">
        <v>21</v>
      </c>
      <c r="G13" s="157" t="s">
        <v>22</v>
      </c>
      <c r="H13" s="158">
        <v>1</v>
      </c>
      <c r="I13" s="158"/>
      <c r="J13" s="159" t="s">
        <v>52</v>
      </c>
      <c r="K13" s="159" t="s">
        <v>23</v>
      </c>
      <c r="L13" s="159" t="s">
        <v>19</v>
      </c>
      <c r="M13" s="160"/>
    </row>
    <row r="14" spans="1:15" ht="38.25">
      <c r="A14" s="145" t="s">
        <v>182</v>
      </c>
      <c r="B14" s="154" t="s">
        <v>35</v>
      </c>
      <c r="C14" s="155" t="s">
        <v>36</v>
      </c>
      <c r="D14" s="156">
        <v>198300</v>
      </c>
      <c r="E14" s="156">
        <f t="shared" si="0"/>
        <v>90136.363636363632</v>
      </c>
      <c r="F14" s="157" t="s">
        <v>199</v>
      </c>
      <c r="G14" s="157" t="s">
        <v>22</v>
      </c>
      <c r="H14" s="158">
        <v>1</v>
      </c>
      <c r="I14" s="158"/>
      <c r="J14" s="159" t="s">
        <v>130</v>
      </c>
      <c r="K14" s="159" t="s">
        <v>37</v>
      </c>
      <c r="L14" s="209" t="s">
        <v>175</v>
      </c>
      <c r="M14" s="160" t="s">
        <v>230</v>
      </c>
      <c r="O14" s="161"/>
    </row>
    <row r="15" spans="1:15" ht="25.5">
      <c r="A15" s="145" t="s">
        <v>183</v>
      </c>
      <c r="B15" s="154" t="s">
        <v>38</v>
      </c>
      <c r="C15" s="155" t="s">
        <v>36</v>
      </c>
      <c r="D15" s="156">
        <v>60900</v>
      </c>
      <c r="E15" s="156">
        <f t="shared" si="0"/>
        <v>27681.81818181818</v>
      </c>
      <c r="F15" s="157" t="s">
        <v>26</v>
      </c>
      <c r="G15" s="157" t="s">
        <v>16</v>
      </c>
      <c r="H15" s="158">
        <v>1</v>
      </c>
      <c r="I15" s="158"/>
      <c r="J15" s="209" t="s">
        <v>255</v>
      </c>
      <c r="K15" s="159" t="s">
        <v>39</v>
      </c>
      <c r="L15" s="159" t="s">
        <v>19</v>
      </c>
      <c r="M15" s="160"/>
    </row>
    <row r="16" spans="1:15" ht="38.25">
      <c r="A16" s="145" t="s">
        <v>184</v>
      </c>
      <c r="B16" s="162" t="s">
        <v>40</v>
      </c>
      <c r="C16" s="155" t="s">
        <v>41</v>
      </c>
      <c r="D16" s="156">
        <v>260000</v>
      </c>
      <c r="E16" s="156">
        <f t="shared" si="0"/>
        <v>118181.81818181818</v>
      </c>
      <c r="F16" s="157" t="s">
        <v>26</v>
      </c>
      <c r="G16" s="157" t="s">
        <v>16</v>
      </c>
      <c r="H16" s="158">
        <v>1</v>
      </c>
      <c r="I16" s="158"/>
      <c r="J16" s="209" t="s">
        <v>133</v>
      </c>
      <c r="K16" s="209" t="s">
        <v>231</v>
      </c>
      <c r="L16" s="159" t="s">
        <v>19</v>
      </c>
      <c r="M16" s="160"/>
    </row>
    <row r="17" spans="1:13" ht="63.75">
      <c r="A17" s="145" t="s">
        <v>185</v>
      </c>
      <c r="B17" s="154" t="s">
        <v>42</v>
      </c>
      <c r="C17" s="155" t="s">
        <v>43</v>
      </c>
      <c r="D17" s="156">
        <v>400000</v>
      </c>
      <c r="E17" s="156">
        <f t="shared" si="0"/>
        <v>181818.18181818179</v>
      </c>
      <c r="F17" s="157" t="s">
        <v>26</v>
      </c>
      <c r="G17" s="157" t="s">
        <v>16</v>
      </c>
      <c r="H17" s="158">
        <v>1</v>
      </c>
      <c r="I17" s="158"/>
      <c r="J17" s="159" t="s">
        <v>133</v>
      </c>
      <c r="K17" s="159" t="s">
        <v>23</v>
      </c>
      <c r="L17" s="159" t="s">
        <v>19</v>
      </c>
      <c r="M17" s="160"/>
    </row>
    <row r="18" spans="1:13">
      <c r="A18" s="145" t="s">
        <v>44</v>
      </c>
      <c r="B18" s="163" t="s">
        <v>45</v>
      </c>
      <c r="C18" s="155" t="s">
        <v>46</v>
      </c>
      <c r="D18" s="214">
        <v>780000</v>
      </c>
      <c r="E18" s="156">
        <f t="shared" si="0"/>
        <v>354545.45454545453</v>
      </c>
      <c r="F18" s="157" t="s">
        <v>47</v>
      </c>
      <c r="G18" s="157" t="s">
        <v>16</v>
      </c>
      <c r="H18" s="158">
        <v>1</v>
      </c>
      <c r="I18" s="158"/>
      <c r="J18" s="159" t="s">
        <v>134</v>
      </c>
      <c r="K18" s="159" t="s">
        <v>48</v>
      </c>
      <c r="L18" s="209" t="s">
        <v>175</v>
      </c>
      <c r="M18" s="208" t="s">
        <v>258</v>
      </c>
    </row>
    <row r="19" spans="1:13" ht="25.5">
      <c r="A19" s="145" t="s">
        <v>49</v>
      </c>
      <c r="B19" s="154" t="s">
        <v>50</v>
      </c>
      <c r="C19" s="164" t="s">
        <v>51</v>
      </c>
      <c r="D19" s="214">
        <v>270000</v>
      </c>
      <c r="E19" s="156">
        <f t="shared" si="0"/>
        <v>122727.27272727272</v>
      </c>
      <c r="F19" s="207" t="s">
        <v>26</v>
      </c>
      <c r="G19" s="222" t="s">
        <v>16</v>
      </c>
      <c r="H19" s="158">
        <v>1</v>
      </c>
      <c r="I19" s="158"/>
      <c r="J19" s="159" t="s">
        <v>52</v>
      </c>
      <c r="K19" s="159" t="s">
        <v>53</v>
      </c>
      <c r="L19" s="209" t="s">
        <v>175</v>
      </c>
      <c r="M19" s="212" t="s">
        <v>257</v>
      </c>
    </row>
    <row r="20" spans="1:13" ht="25.5">
      <c r="A20" s="145" t="s">
        <v>54</v>
      </c>
      <c r="B20" s="154" t="s">
        <v>55</v>
      </c>
      <c r="C20" s="155" t="s">
        <v>56</v>
      </c>
      <c r="D20" s="156">
        <v>249000</v>
      </c>
      <c r="E20" s="156">
        <f t="shared" si="0"/>
        <v>113181.81818181818</v>
      </c>
      <c r="F20" s="157" t="s">
        <v>26</v>
      </c>
      <c r="G20" s="157" t="s">
        <v>16</v>
      </c>
      <c r="H20" s="158">
        <v>1</v>
      </c>
      <c r="I20" s="158"/>
      <c r="J20" s="209" t="s">
        <v>256</v>
      </c>
      <c r="K20" s="159" t="s">
        <v>39</v>
      </c>
      <c r="L20" s="159" t="s">
        <v>19</v>
      </c>
      <c r="M20" s="160"/>
    </row>
    <row r="21" spans="1:13" ht="25.5">
      <c r="A21" s="145" t="s">
        <v>57</v>
      </c>
      <c r="B21" s="165" t="s">
        <v>58</v>
      </c>
      <c r="C21" s="157" t="s">
        <v>43</v>
      </c>
      <c r="D21" s="149">
        <v>427800</v>
      </c>
      <c r="E21" s="156">
        <f t="shared" si="0"/>
        <v>194454.54545454544</v>
      </c>
      <c r="F21" s="157" t="s">
        <v>26</v>
      </c>
      <c r="G21" s="157" t="s">
        <v>16</v>
      </c>
      <c r="H21" s="158">
        <v>1</v>
      </c>
      <c r="I21" s="158"/>
      <c r="J21" s="159" t="s">
        <v>136</v>
      </c>
      <c r="K21" s="159" t="s">
        <v>23</v>
      </c>
      <c r="L21" s="159" t="s">
        <v>19</v>
      </c>
      <c r="M21" s="160"/>
    </row>
    <row r="22" spans="1:13" ht="25.5">
      <c r="A22" s="145" t="s">
        <v>59</v>
      </c>
      <c r="B22" s="165" t="s">
        <v>60</v>
      </c>
      <c r="C22" s="157" t="s">
        <v>43</v>
      </c>
      <c r="D22" s="149">
        <v>135600</v>
      </c>
      <c r="E22" s="156">
        <f t="shared" si="0"/>
        <v>61636.363636363632</v>
      </c>
      <c r="F22" s="157" t="s">
        <v>26</v>
      </c>
      <c r="G22" s="157" t="s">
        <v>16</v>
      </c>
      <c r="H22" s="158">
        <v>1</v>
      </c>
      <c r="I22" s="158"/>
      <c r="J22" s="159" t="s">
        <v>136</v>
      </c>
      <c r="K22" s="159" t="s">
        <v>23</v>
      </c>
      <c r="L22" s="159" t="s">
        <v>19</v>
      </c>
      <c r="M22" s="160"/>
    </row>
    <row r="23" spans="1:13" ht="51">
      <c r="A23" s="200" t="s">
        <v>61</v>
      </c>
      <c r="B23" s="201" t="s">
        <v>62</v>
      </c>
      <c r="C23" s="202" t="s">
        <v>63</v>
      </c>
      <c r="D23" s="203">
        <v>400000</v>
      </c>
      <c r="E23" s="203">
        <f t="shared" si="0"/>
        <v>181818.18181818179</v>
      </c>
      <c r="F23" s="202" t="s">
        <v>26</v>
      </c>
      <c r="G23" s="202" t="s">
        <v>16</v>
      </c>
      <c r="H23" s="204">
        <v>1</v>
      </c>
      <c r="I23" s="204"/>
      <c r="J23" s="205" t="s">
        <v>133</v>
      </c>
      <c r="K23" s="205" t="s">
        <v>23</v>
      </c>
      <c r="L23" s="205" t="s">
        <v>169</v>
      </c>
      <c r="M23" s="206" t="s">
        <v>208</v>
      </c>
    </row>
    <row r="24" spans="1:13" ht="25.5">
      <c r="A24" s="145" t="s">
        <v>64</v>
      </c>
      <c r="B24" s="165" t="s">
        <v>65</v>
      </c>
      <c r="C24" s="157" t="s">
        <v>66</v>
      </c>
      <c r="D24" s="217">
        <v>100000</v>
      </c>
      <c r="E24" s="214">
        <f t="shared" si="0"/>
        <v>45454.545454545449</v>
      </c>
      <c r="F24" s="157" t="s">
        <v>26</v>
      </c>
      <c r="G24" s="157" t="s">
        <v>16</v>
      </c>
      <c r="H24" s="158">
        <v>1</v>
      </c>
      <c r="I24" s="158"/>
      <c r="J24" s="209" t="s">
        <v>133</v>
      </c>
      <c r="K24" s="159" t="s">
        <v>67</v>
      </c>
      <c r="L24" s="159" t="s">
        <v>19</v>
      </c>
      <c r="M24" s="208" t="s">
        <v>259</v>
      </c>
    </row>
    <row r="25" spans="1:13" ht="25.5">
      <c r="A25" s="145" t="s">
        <v>137</v>
      </c>
      <c r="B25" s="165" t="s">
        <v>139</v>
      </c>
      <c r="C25" s="157" t="s">
        <v>14</v>
      </c>
      <c r="D25" s="149">
        <v>185000</v>
      </c>
      <c r="E25" s="156">
        <f t="shared" si="0"/>
        <v>84090.909090909088</v>
      </c>
      <c r="F25" s="157" t="s">
        <v>15</v>
      </c>
      <c r="G25" s="157" t="s">
        <v>16</v>
      </c>
      <c r="H25" s="158">
        <v>1</v>
      </c>
      <c r="I25" s="158"/>
      <c r="J25" s="159" t="s">
        <v>27</v>
      </c>
      <c r="K25" s="159" t="s">
        <v>18</v>
      </c>
      <c r="L25" s="209" t="s">
        <v>175</v>
      </c>
      <c r="M25" s="160"/>
    </row>
    <row r="26" spans="1:13" ht="13.5" thickBot="1">
      <c r="A26" s="393" t="s">
        <v>232</v>
      </c>
      <c r="B26" s="394"/>
      <c r="C26" s="167"/>
      <c r="D26" s="168">
        <f>SUMIF(L9:L25,"P",D9:D25)+SUMIF(L9:L25,"EP",D9:D25)+SUMIF(L9:L25,"A",D9:D25)</f>
        <v>4487864</v>
      </c>
      <c r="E26" s="168">
        <f t="shared" si="0"/>
        <v>2039938.1818181816</v>
      </c>
      <c r="F26" s="395"/>
      <c r="G26" s="395"/>
      <c r="H26" s="395"/>
      <c r="I26" s="395"/>
      <c r="J26" s="395"/>
      <c r="K26" s="395"/>
      <c r="L26" s="395"/>
      <c r="M26" s="396"/>
    </row>
    <row r="27" spans="1:13">
      <c r="A27" s="407" t="s">
        <v>154</v>
      </c>
      <c r="B27" s="408"/>
      <c r="C27" s="408"/>
      <c r="D27" s="408"/>
      <c r="E27" s="408"/>
      <c r="F27" s="408"/>
      <c r="G27" s="408"/>
      <c r="H27" s="408"/>
      <c r="I27" s="408"/>
      <c r="J27" s="408"/>
      <c r="K27" s="408"/>
      <c r="L27" s="408"/>
      <c r="M27" s="409"/>
    </row>
    <row r="28" spans="1:13" ht="38.25">
      <c r="A28" s="169" t="s">
        <v>186</v>
      </c>
      <c r="B28" s="165" t="s">
        <v>68</v>
      </c>
      <c r="C28" s="170" t="s">
        <v>69</v>
      </c>
      <c r="D28" s="171">
        <v>204000</v>
      </c>
      <c r="E28" s="172">
        <f t="shared" ref="E28:E33" si="1">D28/$D$5</f>
        <v>92727.272727272721</v>
      </c>
      <c r="F28" s="157" t="s">
        <v>70</v>
      </c>
      <c r="G28" s="157" t="s">
        <v>16</v>
      </c>
      <c r="H28" s="158">
        <v>1</v>
      </c>
      <c r="I28" s="158"/>
      <c r="J28" s="209" t="s">
        <v>28</v>
      </c>
      <c r="K28" s="159" t="s">
        <v>72</v>
      </c>
      <c r="L28" s="159" t="s">
        <v>19</v>
      </c>
      <c r="M28" s="160"/>
    </row>
    <row r="29" spans="1:13" ht="25.5">
      <c r="A29" s="169" t="s">
        <v>187</v>
      </c>
      <c r="B29" s="165" t="s">
        <v>73</v>
      </c>
      <c r="C29" s="157" t="s">
        <v>74</v>
      </c>
      <c r="D29" s="148">
        <v>35000</v>
      </c>
      <c r="E29" s="172">
        <f t="shared" si="1"/>
        <v>15909.090909090908</v>
      </c>
      <c r="F29" s="157" t="s">
        <v>70</v>
      </c>
      <c r="G29" s="157" t="s">
        <v>16</v>
      </c>
      <c r="H29" s="158">
        <v>1</v>
      </c>
      <c r="I29" s="158"/>
      <c r="J29" s="209" t="s">
        <v>28</v>
      </c>
      <c r="K29" s="159" t="s">
        <v>72</v>
      </c>
      <c r="L29" s="159" t="s">
        <v>19</v>
      </c>
      <c r="M29" s="160"/>
    </row>
    <row r="30" spans="1:13" ht="25.5">
      <c r="A30" s="169" t="s">
        <v>198</v>
      </c>
      <c r="B30" s="165" t="s">
        <v>138</v>
      </c>
      <c r="C30" s="157" t="s">
        <v>80</v>
      </c>
      <c r="D30" s="148">
        <v>100000</v>
      </c>
      <c r="E30" s="172">
        <f t="shared" si="1"/>
        <v>45454.545454545449</v>
      </c>
      <c r="F30" s="157" t="s">
        <v>77</v>
      </c>
      <c r="G30" s="157" t="s">
        <v>16</v>
      </c>
      <c r="H30" s="158">
        <v>1</v>
      </c>
      <c r="I30" s="158"/>
      <c r="J30" s="209" t="s">
        <v>133</v>
      </c>
      <c r="K30" s="209" t="s">
        <v>53</v>
      </c>
      <c r="L30" s="159" t="s">
        <v>19</v>
      </c>
      <c r="M30" s="160"/>
    </row>
    <row r="31" spans="1:13" ht="25.5">
      <c r="A31" s="184" t="s">
        <v>207</v>
      </c>
      <c r="B31" s="185" t="s">
        <v>209</v>
      </c>
      <c r="C31" s="186" t="s">
        <v>210</v>
      </c>
      <c r="D31" s="215">
        <v>800000</v>
      </c>
      <c r="E31" s="216">
        <f t="shared" si="1"/>
        <v>363636.36363636359</v>
      </c>
      <c r="F31" s="187" t="s">
        <v>77</v>
      </c>
      <c r="G31" s="187" t="s">
        <v>16</v>
      </c>
      <c r="H31" s="188">
        <v>1</v>
      </c>
      <c r="I31" s="188"/>
      <c r="J31" s="211" t="s">
        <v>52</v>
      </c>
      <c r="K31" s="211" t="s">
        <v>37</v>
      </c>
      <c r="L31" s="211" t="s">
        <v>175</v>
      </c>
      <c r="M31" s="212" t="s">
        <v>221</v>
      </c>
    </row>
    <row r="32" spans="1:13" ht="25.5">
      <c r="A32" s="191" t="s">
        <v>222</v>
      </c>
      <c r="B32" s="192" t="s">
        <v>223</v>
      </c>
      <c r="C32" s="193" t="s">
        <v>66</v>
      </c>
      <c r="D32" s="194">
        <v>155000</v>
      </c>
      <c r="E32" s="195">
        <f t="shared" si="1"/>
        <v>70454.545454545456</v>
      </c>
      <c r="F32" s="196" t="s">
        <v>77</v>
      </c>
      <c r="G32" s="196" t="s">
        <v>16</v>
      </c>
      <c r="H32" s="197">
        <v>1</v>
      </c>
      <c r="I32" s="197"/>
      <c r="J32" s="198" t="s">
        <v>18</v>
      </c>
      <c r="K32" s="198" t="s">
        <v>33</v>
      </c>
      <c r="L32" s="198" t="s">
        <v>175</v>
      </c>
      <c r="M32" s="199" t="s">
        <v>242</v>
      </c>
    </row>
    <row r="33" spans="1:13" ht="13.5" thickBot="1">
      <c r="A33" s="393" t="s">
        <v>233</v>
      </c>
      <c r="B33" s="394"/>
      <c r="C33" s="167"/>
      <c r="D33" s="168">
        <f>SUMIF(L28:L32,"P",D28:D32)+SUMIF(L28:L32,"EP",D28:D32)+SUMIF(L28:L32,"A",D28:D32)</f>
        <v>1294000</v>
      </c>
      <c r="E33" s="168">
        <f t="shared" si="1"/>
        <v>588181.81818181812</v>
      </c>
      <c r="F33" s="395"/>
      <c r="G33" s="395"/>
      <c r="H33" s="395"/>
      <c r="I33" s="395"/>
      <c r="J33" s="395"/>
      <c r="K33" s="395"/>
      <c r="L33" s="395"/>
      <c r="M33" s="396"/>
    </row>
    <row r="34" spans="1:13">
      <c r="A34" s="407" t="s">
        <v>155</v>
      </c>
      <c r="B34" s="408"/>
      <c r="C34" s="408"/>
      <c r="D34" s="408"/>
      <c r="E34" s="408"/>
      <c r="F34" s="408"/>
      <c r="G34" s="408"/>
      <c r="H34" s="408"/>
      <c r="I34" s="408"/>
      <c r="J34" s="408"/>
      <c r="K34" s="408"/>
      <c r="L34" s="408"/>
      <c r="M34" s="409"/>
    </row>
    <row r="35" spans="1:13" ht="25.5">
      <c r="A35" s="169" t="s">
        <v>188</v>
      </c>
      <c r="B35" s="154" t="s">
        <v>75</v>
      </c>
      <c r="C35" s="155" t="s">
        <v>76</v>
      </c>
      <c r="D35" s="156">
        <v>320000</v>
      </c>
      <c r="E35" s="156">
        <f t="shared" ref="E35:E61" si="2">D35/$D$5</f>
        <v>145454.54545454544</v>
      </c>
      <c r="F35" s="157" t="s">
        <v>77</v>
      </c>
      <c r="G35" s="157" t="s">
        <v>16</v>
      </c>
      <c r="H35" s="158">
        <v>1</v>
      </c>
      <c r="I35" s="158"/>
      <c r="J35" s="159" t="s">
        <v>32</v>
      </c>
      <c r="K35" s="159" t="s">
        <v>39</v>
      </c>
      <c r="L35" s="159" t="s">
        <v>175</v>
      </c>
      <c r="M35" s="160"/>
    </row>
    <row r="36" spans="1:13" ht="25.5">
      <c r="A36" s="169" t="s">
        <v>189</v>
      </c>
      <c r="B36" s="154" t="s">
        <v>78</v>
      </c>
      <c r="C36" s="155" t="s">
        <v>36</v>
      </c>
      <c r="D36" s="156">
        <v>5000</v>
      </c>
      <c r="E36" s="156">
        <f t="shared" si="2"/>
        <v>2272.7272727272725</v>
      </c>
      <c r="F36" s="157" t="s">
        <v>77</v>
      </c>
      <c r="G36" s="157" t="s">
        <v>16</v>
      </c>
      <c r="H36" s="158">
        <v>1</v>
      </c>
      <c r="I36" s="158"/>
      <c r="J36" s="209" t="s">
        <v>133</v>
      </c>
      <c r="K36" s="159" t="s">
        <v>37</v>
      </c>
      <c r="L36" s="159" t="s">
        <v>19</v>
      </c>
      <c r="M36" s="160" t="s">
        <v>205</v>
      </c>
    </row>
    <row r="37" spans="1:13" ht="25.5">
      <c r="A37" s="200" t="s">
        <v>190</v>
      </c>
      <c r="B37" s="201" t="s">
        <v>79</v>
      </c>
      <c r="C37" s="202" t="s">
        <v>80</v>
      </c>
      <c r="D37" s="203">
        <v>100000</v>
      </c>
      <c r="E37" s="203">
        <f t="shared" si="2"/>
        <v>45454.545454545449</v>
      </c>
      <c r="F37" s="202" t="s">
        <v>77</v>
      </c>
      <c r="G37" s="202" t="s">
        <v>16</v>
      </c>
      <c r="H37" s="204">
        <v>1</v>
      </c>
      <c r="I37" s="204"/>
      <c r="J37" s="205" t="s">
        <v>32</v>
      </c>
      <c r="K37" s="205" t="s">
        <v>33</v>
      </c>
      <c r="L37" s="205" t="s">
        <v>169</v>
      </c>
      <c r="M37" s="206" t="s">
        <v>218</v>
      </c>
    </row>
    <row r="38" spans="1:13" ht="25.5">
      <c r="A38" s="169" t="s">
        <v>191</v>
      </c>
      <c r="B38" s="154" t="s">
        <v>81</v>
      </c>
      <c r="C38" s="155" t="s">
        <v>82</v>
      </c>
      <c r="D38" s="166">
        <v>200000</v>
      </c>
      <c r="E38" s="156">
        <f t="shared" si="2"/>
        <v>90909.090909090897</v>
      </c>
      <c r="F38" s="157" t="s">
        <v>77</v>
      </c>
      <c r="G38" s="157" t="s">
        <v>16</v>
      </c>
      <c r="H38" s="158">
        <v>1</v>
      </c>
      <c r="I38" s="158"/>
      <c r="J38" s="209" t="s">
        <v>133</v>
      </c>
      <c r="K38" s="159" t="s">
        <v>33</v>
      </c>
      <c r="L38" s="159" t="s">
        <v>19</v>
      </c>
      <c r="M38" s="160"/>
    </row>
    <row r="39" spans="1:13" ht="25.5">
      <c r="A39" s="169" t="s">
        <v>192</v>
      </c>
      <c r="B39" s="173" t="s">
        <v>83</v>
      </c>
      <c r="C39" s="155" t="s">
        <v>66</v>
      </c>
      <c r="D39" s="166">
        <v>750000</v>
      </c>
      <c r="E39" s="156">
        <f t="shared" si="2"/>
        <v>340909.09090909088</v>
      </c>
      <c r="F39" s="157" t="s">
        <v>77</v>
      </c>
      <c r="G39" s="157" t="s">
        <v>16</v>
      </c>
      <c r="H39" s="158"/>
      <c r="I39" s="158">
        <v>1</v>
      </c>
      <c r="J39" s="209" t="s">
        <v>33</v>
      </c>
      <c r="K39" s="159" t="s">
        <v>37</v>
      </c>
      <c r="L39" s="159" t="s">
        <v>19</v>
      </c>
      <c r="M39" s="160"/>
    </row>
    <row r="40" spans="1:13">
      <c r="A40" s="200" t="s">
        <v>193</v>
      </c>
      <c r="B40" s="201" t="s">
        <v>84</v>
      </c>
      <c r="C40" s="202" t="s">
        <v>66</v>
      </c>
      <c r="D40" s="203">
        <v>500000</v>
      </c>
      <c r="E40" s="203">
        <f t="shared" si="2"/>
        <v>227272.72727272726</v>
      </c>
      <c r="F40" s="202" t="s">
        <v>77</v>
      </c>
      <c r="G40" s="202" t="s">
        <v>16</v>
      </c>
      <c r="H40" s="204">
        <v>1</v>
      </c>
      <c r="I40" s="204"/>
      <c r="J40" s="205" t="s">
        <v>130</v>
      </c>
      <c r="K40" s="205" t="s">
        <v>28</v>
      </c>
      <c r="L40" s="205" t="s">
        <v>169</v>
      </c>
      <c r="M40" s="206" t="s">
        <v>208</v>
      </c>
    </row>
    <row r="41" spans="1:13">
      <c r="A41" s="169" t="s">
        <v>194</v>
      </c>
      <c r="B41" s="173" t="s">
        <v>85</v>
      </c>
      <c r="C41" s="155" t="s">
        <v>66</v>
      </c>
      <c r="D41" s="213">
        <v>1001000</v>
      </c>
      <c r="E41" s="156">
        <f t="shared" si="2"/>
        <v>454999.99999999994</v>
      </c>
      <c r="F41" s="157" t="s">
        <v>77</v>
      </c>
      <c r="G41" s="157" t="s">
        <v>16</v>
      </c>
      <c r="H41" s="158">
        <v>1</v>
      </c>
      <c r="I41" s="158"/>
      <c r="J41" s="159" t="s">
        <v>27</v>
      </c>
      <c r="K41" s="159" t="s">
        <v>28</v>
      </c>
      <c r="L41" s="209" t="s">
        <v>219</v>
      </c>
      <c r="M41" s="208" t="s">
        <v>251</v>
      </c>
    </row>
    <row r="42" spans="1:13">
      <c r="A42" s="169" t="s">
        <v>195</v>
      </c>
      <c r="B42" s="173" t="s">
        <v>86</v>
      </c>
      <c r="C42" s="155" t="s">
        <v>66</v>
      </c>
      <c r="D42" s="213">
        <v>107030</v>
      </c>
      <c r="E42" s="156">
        <f t="shared" si="2"/>
        <v>48649.999999999993</v>
      </c>
      <c r="F42" s="157" t="s">
        <v>77</v>
      </c>
      <c r="G42" s="157" t="s">
        <v>16</v>
      </c>
      <c r="H42" s="158">
        <v>1</v>
      </c>
      <c r="I42" s="158"/>
      <c r="J42" s="159" t="s">
        <v>27</v>
      </c>
      <c r="K42" s="159" t="s">
        <v>28</v>
      </c>
      <c r="L42" s="209" t="s">
        <v>219</v>
      </c>
      <c r="M42" s="208" t="s">
        <v>252</v>
      </c>
    </row>
    <row r="43" spans="1:13">
      <c r="A43" s="169" t="s">
        <v>87</v>
      </c>
      <c r="B43" s="173" t="s">
        <v>248</v>
      </c>
      <c r="C43" s="155" t="s">
        <v>66</v>
      </c>
      <c r="D43" s="213">
        <v>63705</v>
      </c>
      <c r="E43" s="156">
        <f t="shared" si="2"/>
        <v>28956.81818181818</v>
      </c>
      <c r="F43" s="157" t="s">
        <v>77</v>
      </c>
      <c r="G43" s="157" t="s">
        <v>16</v>
      </c>
      <c r="H43" s="158">
        <v>1</v>
      </c>
      <c r="I43" s="158"/>
      <c r="J43" s="159" t="s">
        <v>27</v>
      </c>
      <c r="K43" s="159" t="s">
        <v>28</v>
      </c>
      <c r="L43" s="209" t="s">
        <v>219</v>
      </c>
      <c r="M43" s="208" t="s">
        <v>253</v>
      </c>
    </row>
    <row r="44" spans="1:13">
      <c r="A44" s="200" t="s">
        <v>89</v>
      </c>
      <c r="B44" s="201" t="s">
        <v>90</v>
      </c>
      <c r="C44" s="202" t="s">
        <v>66</v>
      </c>
      <c r="D44" s="203">
        <v>15000</v>
      </c>
      <c r="E44" s="203">
        <f t="shared" si="2"/>
        <v>6818.181818181818</v>
      </c>
      <c r="F44" s="202" t="s">
        <v>77</v>
      </c>
      <c r="G44" s="202" t="s">
        <v>16</v>
      </c>
      <c r="H44" s="204">
        <v>1</v>
      </c>
      <c r="I44" s="204"/>
      <c r="J44" s="205" t="s">
        <v>32</v>
      </c>
      <c r="K44" s="205" t="s">
        <v>28</v>
      </c>
      <c r="L44" s="205" t="s">
        <v>169</v>
      </c>
      <c r="M44" s="206" t="s">
        <v>240</v>
      </c>
    </row>
    <row r="45" spans="1:13">
      <c r="A45" s="169" t="s">
        <v>91</v>
      </c>
      <c r="B45" s="173" t="s">
        <v>92</v>
      </c>
      <c r="C45" s="155" t="s">
        <v>66</v>
      </c>
      <c r="D45" s="213">
        <v>156000</v>
      </c>
      <c r="E45" s="214">
        <f t="shared" si="2"/>
        <v>70909.090909090897</v>
      </c>
      <c r="F45" s="157" t="s">
        <v>77</v>
      </c>
      <c r="G45" s="157" t="s">
        <v>16</v>
      </c>
      <c r="H45" s="158">
        <v>1</v>
      </c>
      <c r="I45" s="158"/>
      <c r="J45" s="159" t="s">
        <v>32</v>
      </c>
      <c r="K45" s="159" t="s">
        <v>28</v>
      </c>
      <c r="L45" s="209" t="s">
        <v>175</v>
      </c>
      <c r="M45" s="208" t="s">
        <v>234</v>
      </c>
    </row>
    <row r="46" spans="1:13">
      <c r="A46" s="200" t="s">
        <v>93</v>
      </c>
      <c r="B46" s="201" t="s">
        <v>94</v>
      </c>
      <c r="C46" s="202" t="s">
        <v>66</v>
      </c>
      <c r="D46" s="203">
        <v>30000</v>
      </c>
      <c r="E46" s="203">
        <f t="shared" si="2"/>
        <v>13636.363636363636</v>
      </c>
      <c r="F46" s="202" t="s">
        <v>77</v>
      </c>
      <c r="G46" s="202" t="s">
        <v>16</v>
      </c>
      <c r="H46" s="204">
        <v>1</v>
      </c>
      <c r="I46" s="204"/>
      <c r="J46" s="205" t="s">
        <v>32</v>
      </c>
      <c r="K46" s="205" t="s">
        <v>28</v>
      </c>
      <c r="L46" s="205" t="s">
        <v>169</v>
      </c>
      <c r="M46" s="206" t="s">
        <v>174</v>
      </c>
    </row>
    <row r="47" spans="1:13" ht="25.5">
      <c r="A47" s="169" t="s">
        <v>95</v>
      </c>
      <c r="B47" s="173" t="s">
        <v>96</v>
      </c>
      <c r="C47" s="155" t="s">
        <v>66</v>
      </c>
      <c r="D47" s="166">
        <v>500000</v>
      </c>
      <c r="E47" s="156">
        <f t="shared" si="2"/>
        <v>227272.72727272726</v>
      </c>
      <c r="F47" s="157" t="s">
        <v>77</v>
      </c>
      <c r="G47" s="157" t="s">
        <v>16</v>
      </c>
      <c r="H47" s="158"/>
      <c r="I47" s="158">
        <v>1</v>
      </c>
      <c r="J47" s="159" t="s">
        <v>133</v>
      </c>
      <c r="K47" s="159" t="s">
        <v>23</v>
      </c>
      <c r="L47" s="159" t="s">
        <v>19</v>
      </c>
      <c r="M47" s="160"/>
    </row>
    <row r="48" spans="1:13" ht="25.5">
      <c r="A48" s="169" t="s">
        <v>98</v>
      </c>
      <c r="B48" s="173" t="s">
        <v>99</v>
      </c>
      <c r="C48" s="155" t="s">
        <v>66</v>
      </c>
      <c r="D48" s="166">
        <v>100000</v>
      </c>
      <c r="E48" s="156">
        <f t="shared" si="2"/>
        <v>45454.545454545449</v>
      </c>
      <c r="F48" s="157" t="s">
        <v>77</v>
      </c>
      <c r="G48" s="157" t="s">
        <v>16</v>
      </c>
      <c r="H48" s="158">
        <v>1</v>
      </c>
      <c r="I48" s="158"/>
      <c r="J48" s="159" t="s">
        <v>33</v>
      </c>
      <c r="K48" s="159" t="s">
        <v>39</v>
      </c>
      <c r="L48" s="159" t="s">
        <v>19</v>
      </c>
      <c r="M48" s="160"/>
    </row>
    <row r="49" spans="1:13">
      <c r="A49" s="169" t="s">
        <v>100</v>
      </c>
      <c r="B49" s="154" t="s">
        <v>101</v>
      </c>
      <c r="C49" s="155" t="s">
        <v>41</v>
      </c>
      <c r="D49" s="166">
        <v>400000</v>
      </c>
      <c r="E49" s="156">
        <f t="shared" si="2"/>
        <v>181818.18181818179</v>
      </c>
      <c r="F49" s="157" t="s">
        <v>77</v>
      </c>
      <c r="G49" s="157" t="s">
        <v>16</v>
      </c>
      <c r="H49" s="158">
        <v>1</v>
      </c>
      <c r="I49" s="158"/>
      <c r="J49" s="159" t="s">
        <v>53</v>
      </c>
      <c r="K49" s="159" t="s">
        <v>23</v>
      </c>
      <c r="L49" s="159" t="s">
        <v>19</v>
      </c>
      <c r="M49" s="160"/>
    </row>
    <row r="50" spans="1:13" ht="25.5">
      <c r="A50" s="169" t="s">
        <v>102</v>
      </c>
      <c r="B50" s="154" t="s">
        <v>103</v>
      </c>
      <c r="C50" s="155" t="s">
        <v>56</v>
      </c>
      <c r="D50" s="166">
        <v>1803000</v>
      </c>
      <c r="E50" s="156">
        <f t="shared" si="2"/>
        <v>819545.45454545447</v>
      </c>
      <c r="F50" s="157" t="s">
        <v>77</v>
      </c>
      <c r="G50" s="157" t="s">
        <v>16</v>
      </c>
      <c r="H50" s="158">
        <v>1</v>
      </c>
      <c r="I50" s="158"/>
      <c r="J50" s="209" t="s">
        <v>256</v>
      </c>
      <c r="K50" s="159" t="s">
        <v>39</v>
      </c>
      <c r="L50" s="159" t="s">
        <v>19</v>
      </c>
      <c r="M50" s="160"/>
    </row>
    <row r="51" spans="1:13" ht="38.25">
      <c r="A51" s="169" t="s">
        <v>104</v>
      </c>
      <c r="B51" s="154" t="s">
        <v>105</v>
      </c>
      <c r="C51" s="155" t="s">
        <v>56</v>
      </c>
      <c r="D51" s="166">
        <v>60000</v>
      </c>
      <c r="E51" s="156">
        <f t="shared" si="2"/>
        <v>27272.727272727272</v>
      </c>
      <c r="F51" s="157" t="s">
        <v>77</v>
      </c>
      <c r="G51" s="157" t="s">
        <v>16</v>
      </c>
      <c r="H51" s="158">
        <v>1</v>
      </c>
      <c r="I51" s="158"/>
      <c r="J51" s="159" t="s">
        <v>28</v>
      </c>
      <c r="K51" s="159" t="s">
        <v>37</v>
      </c>
      <c r="L51" s="159" t="s">
        <v>19</v>
      </c>
      <c r="M51" s="160"/>
    </row>
    <row r="52" spans="1:13" ht="25.5">
      <c r="A52" s="169" t="s">
        <v>106</v>
      </c>
      <c r="B52" s="154" t="s">
        <v>107</v>
      </c>
      <c r="C52" s="155" t="s">
        <v>56</v>
      </c>
      <c r="D52" s="166">
        <v>750000</v>
      </c>
      <c r="E52" s="156">
        <f t="shared" si="2"/>
        <v>340909.09090909088</v>
      </c>
      <c r="F52" s="157" t="s">
        <v>77</v>
      </c>
      <c r="G52" s="157" t="s">
        <v>16</v>
      </c>
      <c r="H52" s="158">
        <v>1</v>
      </c>
      <c r="I52" s="158"/>
      <c r="J52" s="159" t="s">
        <v>32</v>
      </c>
      <c r="K52" s="159" t="s">
        <v>33</v>
      </c>
      <c r="L52" s="209" t="s">
        <v>175</v>
      </c>
      <c r="M52" s="160"/>
    </row>
    <row r="53" spans="1:13" ht="38.25">
      <c r="A53" s="200" t="s">
        <v>108</v>
      </c>
      <c r="B53" s="201" t="s">
        <v>204</v>
      </c>
      <c r="C53" s="202" t="s">
        <v>14</v>
      </c>
      <c r="D53" s="203">
        <v>13000</v>
      </c>
      <c r="E53" s="203">
        <f t="shared" si="2"/>
        <v>5909.090909090909</v>
      </c>
      <c r="F53" s="202" t="s">
        <v>77</v>
      </c>
      <c r="G53" s="202" t="s">
        <v>16</v>
      </c>
      <c r="H53" s="204">
        <v>1</v>
      </c>
      <c r="I53" s="204"/>
      <c r="J53" s="205" t="s">
        <v>27</v>
      </c>
      <c r="K53" s="205" t="s">
        <v>27</v>
      </c>
      <c r="L53" s="205" t="s">
        <v>169</v>
      </c>
      <c r="M53" s="206" t="s">
        <v>173</v>
      </c>
    </row>
    <row r="54" spans="1:13">
      <c r="A54" s="200" t="s">
        <v>111</v>
      </c>
      <c r="B54" s="201" t="s">
        <v>112</v>
      </c>
      <c r="C54" s="202" t="s">
        <v>14</v>
      </c>
      <c r="D54" s="203">
        <v>80000</v>
      </c>
      <c r="E54" s="203">
        <f t="shared" si="2"/>
        <v>36363.63636363636</v>
      </c>
      <c r="F54" s="202" t="s">
        <v>77</v>
      </c>
      <c r="G54" s="202" t="s">
        <v>16</v>
      </c>
      <c r="H54" s="204">
        <v>1</v>
      </c>
      <c r="I54" s="204"/>
      <c r="J54" s="205" t="s">
        <v>27</v>
      </c>
      <c r="K54" s="205" t="s">
        <v>27</v>
      </c>
      <c r="L54" s="205" t="s">
        <v>169</v>
      </c>
      <c r="M54" s="206" t="s">
        <v>172</v>
      </c>
    </row>
    <row r="55" spans="1:13" ht="25.5">
      <c r="A55" s="169" t="s">
        <v>113</v>
      </c>
      <c r="B55" s="165" t="s">
        <v>114</v>
      </c>
      <c r="C55" s="157" t="s">
        <v>51</v>
      </c>
      <c r="D55" s="148">
        <v>150000</v>
      </c>
      <c r="E55" s="156">
        <f t="shared" si="2"/>
        <v>68181.818181818177</v>
      </c>
      <c r="F55" s="157" t="s">
        <v>77</v>
      </c>
      <c r="G55" s="157" t="s">
        <v>16</v>
      </c>
      <c r="H55" s="158">
        <v>1</v>
      </c>
      <c r="I55" s="158"/>
      <c r="J55" s="159" t="s">
        <v>140</v>
      </c>
      <c r="K55" s="159" t="s">
        <v>116</v>
      </c>
      <c r="L55" s="159" t="s">
        <v>19</v>
      </c>
      <c r="M55" s="160"/>
    </row>
    <row r="56" spans="1:13" ht="25.5">
      <c r="A56" s="169" t="s">
        <v>117</v>
      </c>
      <c r="B56" s="165" t="s">
        <v>118</v>
      </c>
      <c r="C56" s="157" t="s">
        <v>76</v>
      </c>
      <c r="D56" s="148">
        <v>200000</v>
      </c>
      <c r="E56" s="156">
        <f t="shared" si="2"/>
        <v>90909.090909090897</v>
      </c>
      <c r="F56" s="157" t="s">
        <v>77</v>
      </c>
      <c r="G56" s="157" t="s">
        <v>16</v>
      </c>
      <c r="H56" s="158">
        <v>1</v>
      </c>
      <c r="I56" s="158"/>
      <c r="J56" s="159" t="s">
        <v>18</v>
      </c>
      <c r="K56" s="159" t="s">
        <v>37</v>
      </c>
      <c r="L56" s="209" t="s">
        <v>175</v>
      </c>
      <c r="M56" s="160"/>
    </row>
    <row r="57" spans="1:13" ht="38.25">
      <c r="A57" s="169" t="s">
        <v>119</v>
      </c>
      <c r="B57" s="165" t="s">
        <v>120</v>
      </c>
      <c r="C57" s="157" t="s">
        <v>76</v>
      </c>
      <c r="D57" s="148">
        <v>180000</v>
      </c>
      <c r="E57" s="156">
        <f t="shared" si="2"/>
        <v>81818.181818181809</v>
      </c>
      <c r="F57" s="157" t="s">
        <v>77</v>
      </c>
      <c r="G57" s="157" t="s">
        <v>16</v>
      </c>
      <c r="H57" s="158">
        <v>1</v>
      </c>
      <c r="I57" s="158"/>
      <c r="J57" s="209" t="s">
        <v>133</v>
      </c>
      <c r="K57" s="159" t="s">
        <v>37</v>
      </c>
      <c r="L57" s="159" t="s">
        <v>19</v>
      </c>
      <c r="M57" s="160"/>
    </row>
    <row r="58" spans="1:13" ht="25.5">
      <c r="A58" s="169" t="s">
        <v>121</v>
      </c>
      <c r="B58" s="165" t="s">
        <v>122</v>
      </c>
      <c r="C58" s="157" t="s">
        <v>51</v>
      </c>
      <c r="D58" s="148">
        <v>20000</v>
      </c>
      <c r="E58" s="156">
        <f t="shared" si="2"/>
        <v>9090.9090909090901</v>
      </c>
      <c r="F58" s="157" t="s">
        <v>70</v>
      </c>
      <c r="G58" s="157" t="s">
        <v>16</v>
      </c>
      <c r="H58" s="158">
        <v>1</v>
      </c>
      <c r="I58" s="158"/>
      <c r="J58" s="209" t="s">
        <v>28</v>
      </c>
      <c r="K58" s="159" t="s">
        <v>72</v>
      </c>
      <c r="L58" s="159" t="s">
        <v>19</v>
      </c>
      <c r="M58" s="160"/>
    </row>
    <row r="59" spans="1:13">
      <c r="A59" s="169" t="s">
        <v>212</v>
      </c>
      <c r="B59" s="165" t="s">
        <v>213</v>
      </c>
      <c r="C59" s="157" t="s">
        <v>66</v>
      </c>
      <c r="D59" s="148">
        <v>15000</v>
      </c>
      <c r="E59" s="156">
        <f>D59/$D$5</f>
        <v>6818.181818181818</v>
      </c>
      <c r="F59" s="207" t="s">
        <v>77</v>
      </c>
      <c r="G59" s="157" t="s">
        <v>16</v>
      </c>
      <c r="H59" s="158">
        <v>1</v>
      </c>
      <c r="I59" s="158"/>
      <c r="J59" s="159" t="s">
        <v>32</v>
      </c>
      <c r="K59" s="159" t="s">
        <v>28</v>
      </c>
      <c r="L59" s="159" t="s">
        <v>19</v>
      </c>
      <c r="M59" s="208" t="s">
        <v>224</v>
      </c>
    </row>
    <row r="60" spans="1:13">
      <c r="A60" s="191" t="s">
        <v>225</v>
      </c>
      <c r="B60" s="192" t="s">
        <v>226</v>
      </c>
      <c r="C60" s="193" t="s">
        <v>227</v>
      </c>
      <c r="D60" s="194">
        <v>100000</v>
      </c>
      <c r="E60" s="195">
        <f>D60/$D$5</f>
        <v>45454.545454545449</v>
      </c>
      <c r="F60" s="196" t="s">
        <v>77</v>
      </c>
      <c r="G60" s="196" t="s">
        <v>16</v>
      </c>
      <c r="H60" s="197">
        <v>1</v>
      </c>
      <c r="I60" s="197"/>
      <c r="J60" s="198" t="s">
        <v>32</v>
      </c>
      <c r="K60" s="198" t="s">
        <v>28</v>
      </c>
      <c r="L60" s="198" t="s">
        <v>19</v>
      </c>
      <c r="M60" s="199" t="s">
        <v>241</v>
      </c>
    </row>
    <row r="61" spans="1:13" ht="13.5" customHeight="1" thickBot="1">
      <c r="A61" s="402" t="s">
        <v>235</v>
      </c>
      <c r="B61" s="403"/>
      <c r="C61" s="167"/>
      <c r="D61" s="168">
        <f>SUMIF(L35:L60,"P",D35:D60)+SUMIF(L35:L60,"EP",D35:D60)+SUMIF(L35:L60,"A",D35:D60)</f>
        <v>6880735</v>
      </c>
      <c r="E61" s="168">
        <f t="shared" si="2"/>
        <v>3127606.8181818179</v>
      </c>
      <c r="F61" s="404"/>
      <c r="G61" s="405"/>
      <c r="H61" s="405"/>
      <c r="I61" s="405"/>
      <c r="J61" s="405"/>
      <c r="K61" s="405"/>
      <c r="L61" s="405"/>
      <c r="M61" s="406"/>
    </row>
    <row r="62" spans="1:13">
      <c r="A62" s="407" t="s">
        <v>156</v>
      </c>
      <c r="B62" s="408"/>
      <c r="C62" s="408"/>
      <c r="D62" s="408"/>
      <c r="E62" s="408"/>
      <c r="F62" s="408"/>
      <c r="G62" s="408"/>
      <c r="H62" s="408"/>
      <c r="I62" s="408"/>
      <c r="J62" s="408"/>
      <c r="K62" s="408"/>
      <c r="L62" s="408"/>
      <c r="M62" s="409"/>
    </row>
    <row r="63" spans="1:13" ht="25.5">
      <c r="A63" s="169" t="s">
        <v>196</v>
      </c>
      <c r="B63" s="165" t="s">
        <v>123</v>
      </c>
      <c r="C63" s="170" t="s">
        <v>43</v>
      </c>
      <c r="D63" s="220">
        <v>3481432</v>
      </c>
      <c r="E63" s="174">
        <f>D63/$D$5</f>
        <v>1582469.0909090908</v>
      </c>
      <c r="F63" s="157" t="s">
        <v>31</v>
      </c>
      <c r="G63" s="157" t="s">
        <v>16</v>
      </c>
      <c r="H63" s="158"/>
      <c r="I63" s="158">
        <v>1</v>
      </c>
      <c r="J63" s="159" t="s">
        <v>71</v>
      </c>
      <c r="K63" s="159" t="s">
        <v>18</v>
      </c>
      <c r="L63" s="209" t="s">
        <v>219</v>
      </c>
      <c r="M63" s="160"/>
    </row>
    <row r="64" spans="1:13" ht="13.5" thickBot="1">
      <c r="A64" s="169"/>
      <c r="B64" s="144" t="s">
        <v>236</v>
      </c>
      <c r="C64" s="175"/>
      <c r="D64" s="168">
        <f>SUMIF(L63:L63,"P",D63:D63)+SUMIF(L63:L63,"EP",D63:D63)+SUMIF(L63:L63,"A",D63:D63)</f>
        <v>3481432</v>
      </c>
      <c r="E64" s="168">
        <f>D64/$D$5</f>
        <v>1582469.0909090908</v>
      </c>
      <c r="F64" s="395"/>
      <c r="G64" s="395"/>
      <c r="H64" s="395"/>
      <c r="I64" s="395"/>
      <c r="J64" s="395"/>
      <c r="K64" s="395"/>
      <c r="L64" s="395"/>
      <c r="M64" s="396"/>
    </row>
    <row r="65" spans="1:13">
      <c r="A65" s="410" t="s">
        <v>157</v>
      </c>
      <c r="B65" s="408"/>
      <c r="C65" s="408"/>
      <c r="D65" s="408"/>
      <c r="E65" s="408"/>
      <c r="F65" s="408"/>
      <c r="G65" s="408"/>
      <c r="H65" s="408"/>
      <c r="I65" s="408"/>
      <c r="J65" s="408"/>
      <c r="K65" s="408"/>
      <c r="L65" s="408"/>
      <c r="M65" s="409"/>
    </row>
    <row r="66" spans="1:13" ht="25.5">
      <c r="A66" s="169" t="s">
        <v>197</v>
      </c>
      <c r="B66" s="165" t="s">
        <v>125</v>
      </c>
      <c r="C66" s="170" t="s">
        <v>43</v>
      </c>
      <c r="D66" s="174">
        <f>534000+72000</f>
        <v>606000</v>
      </c>
      <c r="E66" s="174">
        <f>D66/$D$5</f>
        <v>275454.54545454541</v>
      </c>
      <c r="F66" s="157" t="s">
        <v>31</v>
      </c>
      <c r="G66" s="157" t="s">
        <v>16</v>
      </c>
      <c r="H66" s="158">
        <v>1</v>
      </c>
      <c r="I66" s="158"/>
      <c r="J66" s="159" t="s">
        <v>27</v>
      </c>
      <c r="K66" s="159" t="s">
        <v>72</v>
      </c>
      <c r="L66" s="209" t="s">
        <v>175</v>
      </c>
      <c r="M66" s="210"/>
    </row>
    <row r="67" spans="1:13" ht="25.5">
      <c r="A67" s="184" t="s">
        <v>202</v>
      </c>
      <c r="B67" s="185" t="s">
        <v>203</v>
      </c>
      <c r="C67" s="186" t="s">
        <v>14</v>
      </c>
      <c r="D67" s="221">
        <v>19902</v>
      </c>
      <c r="E67" s="190">
        <f>D67/$D$5</f>
        <v>9046.363636363636</v>
      </c>
      <c r="F67" s="187" t="s">
        <v>77</v>
      </c>
      <c r="G67" s="187" t="s">
        <v>16</v>
      </c>
      <c r="H67" s="188">
        <v>1</v>
      </c>
      <c r="I67" s="188"/>
      <c r="J67" s="189" t="s">
        <v>27</v>
      </c>
      <c r="K67" s="189" t="s">
        <v>18</v>
      </c>
      <c r="L67" s="211" t="s">
        <v>219</v>
      </c>
      <c r="M67" s="208" t="s">
        <v>254</v>
      </c>
    </row>
    <row r="68" spans="1:13" ht="13.5" thickBot="1">
      <c r="A68" s="411" t="s">
        <v>237</v>
      </c>
      <c r="B68" s="412"/>
      <c r="C68" s="175"/>
      <c r="D68" s="168">
        <f>SUMIF(L66:L67,"P",D66:D67)+SUMIF(L66:L67,"EP",D66:D67)+SUMIF(L66:L67,"A",D66:D67)</f>
        <v>625902</v>
      </c>
      <c r="E68" s="168">
        <f>D68/$D$5</f>
        <v>284500.90909090906</v>
      </c>
      <c r="F68" s="395"/>
      <c r="G68" s="395"/>
      <c r="H68" s="395"/>
      <c r="I68" s="395"/>
      <c r="J68" s="395"/>
      <c r="K68" s="395"/>
      <c r="L68" s="395"/>
      <c r="M68" s="396"/>
    </row>
    <row r="69" spans="1:13" ht="13.5" customHeight="1" thickBot="1">
      <c r="A69" s="397" t="s">
        <v>238</v>
      </c>
      <c r="B69" s="398"/>
      <c r="C69" s="399"/>
      <c r="D69" s="176">
        <f>D26+D33+D61+D64+D68</f>
        <v>16769933</v>
      </c>
      <c r="E69" s="176">
        <f>E26+E33+E61+E64+E68</f>
        <v>7622696.8181818184</v>
      </c>
      <c r="F69" s="161">
        <v>15762766</v>
      </c>
      <c r="G69" s="161">
        <f>F69/2</f>
        <v>7881383</v>
      </c>
      <c r="H69" s="225">
        <f>D69/E69</f>
        <v>2.1999999999999997</v>
      </c>
    </row>
    <row r="70" spans="1:13">
      <c r="C70" s="178"/>
      <c r="D70" s="179"/>
      <c r="E70" s="179"/>
      <c r="F70" s="177"/>
    </row>
    <row r="71" spans="1:13" ht="24.75" customHeight="1">
      <c r="A71" s="180" t="s">
        <v>163</v>
      </c>
      <c r="B71" s="400" t="s">
        <v>246</v>
      </c>
      <c r="C71" s="400"/>
      <c r="D71" s="400"/>
      <c r="E71" s="400"/>
      <c r="F71" s="400"/>
      <c r="G71" s="400"/>
      <c r="H71" s="400"/>
      <c r="I71" s="400"/>
      <c r="J71" s="400"/>
      <c r="K71" s="400"/>
      <c r="L71" s="400"/>
      <c r="M71" s="400"/>
    </row>
    <row r="72" spans="1:13">
      <c r="B72" s="401" t="s">
        <v>127</v>
      </c>
      <c r="C72" s="401"/>
      <c r="D72" s="401"/>
      <c r="E72" s="401"/>
      <c r="F72" s="401"/>
      <c r="G72" s="401"/>
      <c r="H72" s="401"/>
      <c r="I72" s="401"/>
      <c r="J72" s="401"/>
      <c r="K72" s="401"/>
      <c r="L72" s="401"/>
      <c r="M72" s="401"/>
    </row>
    <row r="73" spans="1:13">
      <c r="B73" s="136" t="s">
        <v>164</v>
      </c>
      <c r="C73" s="181"/>
      <c r="D73" s="179"/>
      <c r="E73" s="179"/>
      <c r="G73" s="161"/>
      <c r="H73" s="161"/>
    </row>
    <row r="74" spans="1:13">
      <c r="B74" s="136" t="s">
        <v>239</v>
      </c>
      <c r="C74" s="181"/>
      <c r="D74" s="179"/>
      <c r="E74" s="179"/>
      <c r="G74" s="161"/>
      <c r="H74" s="161"/>
    </row>
    <row r="75" spans="1:13" ht="15.75">
      <c r="B75" s="136" t="s">
        <v>243</v>
      </c>
      <c r="D75" s="182"/>
      <c r="E75" s="179"/>
      <c r="G75" s="161"/>
      <c r="H75" s="161"/>
    </row>
    <row r="76" spans="1:13" ht="15.75">
      <c r="B76" s="136" t="s">
        <v>244</v>
      </c>
      <c r="D76" s="182"/>
      <c r="G76" s="161"/>
      <c r="H76" s="161"/>
    </row>
    <row r="77" spans="1:13" ht="15.75">
      <c r="B77" s="136" t="s">
        <v>245</v>
      </c>
      <c r="D77" s="182"/>
      <c r="E77" s="179"/>
      <c r="G77" s="161"/>
      <c r="H77" s="161"/>
    </row>
    <row r="78" spans="1:13" ht="15.75">
      <c r="B78" s="219"/>
      <c r="C78" s="136"/>
      <c r="D78" s="182"/>
      <c r="G78" s="161"/>
      <c r="H78" s="161"/>
    </row>
    <row r="79" spans="1:13" ht="15.75">
      <c r="B79" s="223" t="s">
        <v>260</v>
      </c>
      <c r="C79" s="226" t="s">
        <v>219</v>
      </c>
      <c r="D79" s="182">
        <f>SUMIF($L$9:$L$67,C79,$E$9:$E$67)</f>
        <v>2170605.9090909092</v>
      </c>
      <c r="E79" s="227">
        <f>+D79/$D$82</f>
        <v>0.28475563975121437</v>
      </c>
      <c r="G79" s="161"/>
      <c r="H79" s="161"/>
    </row>
    <row r="80" spans="1:13">
      <c r="B80" s="141" t="s">
        <v>262</v>
      </c>
      <c r="C80" s="226" t="s">
        <v>175</v>
      </c>
      <c r="D80" s="182">
        <f t="shared" ref="D80:D83" si="3">SUMIF($L$9:$L$67,C80,$E$9:$E$67)</f>
        <v>2188318.1818181816</v>
      </c>
      <c r="E80" s="227">
        <f t="shared" ref="E80:E81" si="4">+D80/$D$82</f>
        <v>0.28707926263032779</v>
      </c>
      <c r="G80" s="161"/>
      <c r="H80" s="161"/>
    </row>
    <row r="81" spans="2:5">
      <c r="B81" s="141" t="s">
        <v>261</v>
      </c>
      <c r="C81" s="226" t="s">
        <v>19</v>
      </c>
      <c r="D81" s="224">
        <f>SUMIF($L$9:$L$67,C81,$E$9:$E$67)</f>
        <v>3263772.7272727261</v>
      </c>
      <c r="E81" s="227">
        <f t="shared" si="4"/>
        <v>0.42816509761845795</v>
      </c>
    </row>
    <row r="82" spans="2:5">
      <c r="B82" s="141" t="s">
        <v>264</v>
      </c>
      <c r="C82" s="226"/>
      <c r="D82" s="182">
        <f>SUM(D79:D81)</f>
        <v>7622696.8181818165</v>
      </c>
      <c r="E82" s="179"/>
    </row>
    <row r="83" spans="2:5">
      <c r="B83" s="141" t="s">
        <v>263</v>
      </c>
      <c r="C83" s="226" t="s">
        <v>169</v>
      </c>
      <c r="D83" s="182">
        <f t="shared" si="3"/>
        <v>517272.72727272718</v>
      </c>
    </row>
    <row r="84" spans="2:5">
      <c r="D84" s="183"/>
    </row>
    <row r="85" spans="2:5">
      <c r="B85" s="141"/>
      <c r="D85" s="183"/>
    </row>
    <row r="86" spans="2:5">
      <c r="D86" s="183"/>
    </row>
    <row r="87" spans="2:5">
      <c r="D87" s="183"/>
    </row>
    <row r="88" spans="2:5">
      <c r="D88" s="183"/>
    </row>
    <row r="89" spans="2:5">
      <c r="D89" s="183"/>
    </row>
    <row r="90" spans="2:5">
      <c r="D90" s="183"/>
    </row>
  </sheetData>
  <mergeCells count="28">
    <mergeCell ref="A26:B26"/>
    <mergeCell ref="F26:M26"/>
    <mergeCell ref="A27:M27"/>
    <mergeCell ref="A8:M8"/>
    <mergeCell ref="A6:A7"/>
    <mergeCell ref="B6:B7"/>
    <mergeCell ref="C6:C7"/>
    <mergeCell ref="D6:D7"/>
    <mergeCell ref="E6:E7"/>
    <mergeCell ref="F6:F7"/>
    <mergeCell ref="G6:G7"/>
    <mergeCell ref="H6:I6"/>
    <mergeCell ref="J6:K6"/>
    <mergeCell ref="L6:L7"/>
    <mergeCell ref="M6:M7"/>
    <mergeCell ref="A33:B33"/>
    <mergeCell ref="F33:M33"/>
    <mergeCell ref="A69:C69"/>
    <mergeCell ref="B71:M71"/>
    <mergeCell ref="B72:M72"/>
    <mergeCell ref="A61:B61"/>
    <mergeCell ref="F61:M61"/>
    <mergeCell ref="A62:M62"/>
    <mergeCell ref="F64:M64"/>
    <mergeCell ref="A65:M65"/>
    <mergeCell ref="A68:B68"/>
    <mergeCell ref="F68:M68"/>
    <mergeCell ref="A34:M34"/>
  </mergeCells>
  <dataValidations count="5">
    <dataValidation type="list" allowBlank="1" showInputMessage="1" showErrorMessage="1" sqref="JF9:JF25 TB9:TB25 ACX9:ACX25 AMT9:AMT25 AWP9:AWP25 BGL9:BGL25 BQH9:BQH25 CAD9:CAD25 CJZ9:CJZ25 CTV9:CTV25 DDR9:DDR25 DNN9:DNN25 DXJ9:DXJ25 EHF9:EHF25 ERB9:ERB25 FAX9:FAX25 FKT9:FKT25 FUP9:FUP25 GEL9:GEL25 GOH9:GOH25 GYD9:GYD25 HHZ9:HHZ25 HRV9:HRV25 IBR9:IBR25 ILN9:ILN25 IVJ9:IVJ25 JFF9:JFF25 JPB9:JPB25 JYX9:JYX25 KIT9:KIT25 KSP9:KSP25 LCL9:LCL25 LMH9:LMH25 LWD9:LWD25 MFZ9:MFZ25 MPV9:MPV25 MZR9:MZR25 NJN9:NJN25 NTJ9:NTJ25 ODF9:ODF25 ONB9:ONB25 OWX9:OWX25 PGT9:PGT25 PQP9:PQP25 QAL9:QAL25 QKH9:QKH25 QUD9:QUD25 RDZ9:RDZ25 RNV9:RNV25 RXR9:RXR25 SHN9:SHN25 SRJ9:SRJ25 TBF9:TBF25 TLB9:TLB25 TUX9:TUX25 UET9:UET25 UOP9:UOP25 UYL9:UYL25 VIH9:VIH25 VSD9:VSD25 WBZ9:WBZ25 WLV9:WLV25 WVR9:WVR25 JF65546:JF65562 TB65546:TB65562 ACX65546:ACX65562 AMT65546:AMT65562 AWP65546:AWP65562 BGL65546:BGL65562 BQH65546:BQH65562 CAD65546:CAD65562 CJZ65546:CJZ65562 CTV65546:CTV65562 DDR65546:DDR65562 DNN65546:DNN65562 DXJ65546:DXJ65562 EHF65546:EHF65562 ERB65546:ERB65562 FAX65546:FAX65562 FKT65546:FKT65562 FUP65546:FUP65562 GEL65546:GEL65562 GOH65546:GOH65562 GYD65546:GYD65562 HHZ65546:HHZ65562 HRV65546:HRV65562 IBR65546:IBR65562 ILN65546:ILN65562 IVJ65546:IVJ65562 JFF65546:JFF65562 JPB65546:JPB65562 JYX65546:JYX65562 KIT65546:KIT65562 KSP65546:KSP65562 LCL65546:LCL65562 LMH65546:LMH65562 LWD65546:LWD65562 MFZ65546:MFZ65562 MPV65546:MPV65562 MZR65546:MZR65562 NJN65546:NJN65562 NTJ65546:NTJ65562 ODF65546:ODF65562 ONB65546:ONB65562 OWX65546:OWX65562 PGT65546:PGT65562 PQP65546:PQP65562 QAL65546:QAL65562 QKH65546:QKH65562 QUD65546:QUD65562 RDZ65546:RDZ65562 RNV65546:RNV65562 RXR65546:RXR65562 SHN65546:SHN65562 SRJ65546:SRJ65562 TBF65546:TBF65562 TLB65546:TLB65562 TUX65546:TUX65562 UET65546:UET65562 UOP65546:UOP65562 UYL65546:UYL65562 VIH65546:VIH65562 VSD65546:VSD65562 WBZ65546:WBZ65562 WLV65546:WLV65562 WVR65546:WVR65562 JF131082:JF131098 TB131082:TB131098 ACX131082:ACX131098 AMT131082:AMT131098 AWP131082:AWP131098 BGL131082:BGL131098 BQH131082:BQH131098 CAD131082:CAD131098 CJZ131082:CJZ131098 CTV131082:CTV131098 DDR131082:DDR131098 DNN131082:DNN131098 DXJ131082:DXJ131098 EHF131082:EHF131098 ERB131082:ERB131098 FAX131082:FAX131098 FKT131082:FKT131098 FUP131082:FUP131098 GEL131082:GEL131098 GOH131082:GOH131098 GYD131082:GYD131098 HHZ131082:HHZ131098 HRV131082:HRV131098 IBR131082:IBR131098 ILN131082:ILN131098 IVJ131082:IVJ131098 JFF131082:JFF131098 JPB131082:JPB131098 JYX131082:JYX131098 KIT131082:KIT131098 KSP131082:KSP131098 LCL131082:LCL131098 LMH131082:LMH131098 LWD131082:LWD131098 MFZ131082:MFZ131098 MPV131082:MPV131098 MZR131082:MZR131098 NJN131082:NJN131098 NTJ131082:NTJ131098 ODF131082:ODF131098 ONB131082:ONB131098 OWX131082:OWX131098 PGT131082:PGT131098 PQP131082:PQP131098 QAL131082:QAL131098 QKH131082:QKH131098 QUD131082:QUD131098 RDZ131082:RDZ131098 RNV131082:RNV131098 RXR131082:RXR131098 SHN131082:SHN131098 SRJ131082:SRJ131098 TBF131082:TBF131098 TLB131082:TLB131098 TUX131082:TUX131098 UET131082:UET131098 UOP131082:UOP131098 UYL131082:UYL131098 VIH131082:VIH131098 VSD131082:VSD131098 WBZ131082:WBZ131098 WLV131082:WLV131098 WVR131082:WVR131098 JF196618:JF196634 TB196618:TB196634 ACX196618:ACX196634 AMT196618:AMT196634 AWP196618:AWP196634 BGL196618:BGL196634 BQH196618:BQH196634 CAD196618:CAD196634 CJZ196618:CJZ196634 CTV196618:CTV196634 DDR196618:DDR196634 DNN196618:DNN196634 DXJ196618:DXJ196634 EHF196618:EHF196634 ERB196618:ERB196634 FAX196618:FAX196634 FKT196618:FKT196634 FUP196618:FUP196634 GEL196618:GEL196634 GOH196618:GOH196634 GYD196618:GYD196634 HHZ196618:HHZ196634 HRV196618:HRV196634 IBR196618:IBR196634 ILN196618:ILN196634 IVJ196618:IVJ196634 JFF196618:JFF196634 JPB196618:JPB196634 JYX196618:JYX196634 KIT196618:KIT196634 KSP196618:KSP196634 LCL196618:LCL196634 LMH196618:LMH196634 LWD196618:LWD196634 MFZ196618:MFZ196634 MPV196618:MPV196634 MZR196618:MZR196634 NJN196618:NJN196634 NTJ196618:NTJ196634 ODF196618:ODF196634 ONB196618:ONB196634 OWX196618:OWX196634 PGT196618:PGT196634 PQP196618:PQP196634 QAL196618:QAL196634 QKH196618:QKH196634 QUD196618:QUD196634 RDZ196618:RDZ196634 RNV196618:RNV196634 RXR196618:RXR196634 SHN196618:SHN196634 SRJ196618:SRJ196634 TBF196618:TBF196634 TLB196618:TLB196634 TUX196618:TUX196634 UET196618:UET196634 UOP196618:UOP196634 UYL196618:UYL196634 VIH196618:VIH196634 VSD196618:VSD196634 WBZ196618:WBZ196634 WLV196618:WLV196634 WVR196618:WVR196634 JF262154:JF262170 TB262154:TB262170 ACX262154:ACX262170 AMT262154:AMT262170 AWP262154:AWP262170 BGL262154:BGL262170 BQH262154:BQH262170 CAD262154:CAD262170 CJZ262154:CJZ262170 CTV262154:CTV262170 DDR262154:DDR262170 DNN262154:DNN262170 DXJ262154:DXJ262170 EHF262154:EHF262170 ERB262154:ERB262170 FAX262154:FAX262170 FKT262154:FKT262170 FUP262154:FUP262170 GEL262154:GEL262170 GOH262154:GOH262170 GYD262154:GYD262170 HHZ262154:HHZ262170 HRV262154:HRV262170 IBR262154:IBR262170 ILN262154:ILN262170 IVJ262154:IVJ262170 JFF262154:JFF262170 JPB262154:JPB262170 JYX262154:JYX262170 KIT262154:KIT262170 KSP262154:KSP262170 LCL262154:LCL262170 LMH262154:LMH262170 LWD262154:LWD262170 MFZ262154:MFZ262170 MPV262154:MPV262170 MZR262154:MZR262170 NJN262154:NJN262170 NTJ262154:NTJ262170 ODF262154:ODF262170 ONB262154:ONB262170 OWX262154:OWX262170 PGT262154:PGT262170 PQP262154:PQP262170 QAL262154:QAL262170 QKH262154:QKH262170 QUD262154:QUD262170 RDZ262154:RDZ262170 RNV262154:RNV262170 RXR262154:RXR262170 SHN262154:SHN262170 SRJ262154:SRJ262170 TBF262154:TBF262170 TLB262154:TLB262170 TUX262154:TUX262170 UET262154:UET262170 UOP262154:UOP262170 UYL262154:UYL262170 VIH262154:VIH262170 VSD262154:VSD262170 WBZ262154:WBZ262170 WLV262154:WLV262170 WVR262154:WVR262170 JF327690:JF327706 TB327690:TB327706 ACX327690:ACX327706 AMT327690:AMT327706 AWP327690:AWP327706 BGL327690:BGL327706 BQH327690:BQH327706 CAD327690:CAD327706 CJZ327690:CJZ327706 CTV327690:CTV327706 DDR327690:DDR327706 DNN327690:DNN327706 DXJ327690:DXJ327706 EHF327690:EHF327706 ERB327690:ERB327706 FAX327690:FAX327706 FKT327690:FKT327706 FUP327690:FUP327706 GEL327690:GEL327706 GOH327690:GOH327706 GYD327690:GYD327706 HHZ327690:HHZ327706 HRV327690:HRV327706 IBR327690:IBR327706 ILN327690:ILN327706 IVJ327690:IVJ327706 JFF327690:JFF327706 JPB327690:JPB327706 JYX327690:JYX327706 KIT327690:KIT327706 KSP327690:KSP327706 LCL327690:LCL327706 LMH327690:LMH327706 LWD327690:LWD327706 MFZ327690:MFZ327706 MPV327690:MPV327706 MZR327690:MZR327706 NJN327690:NJN327706 NTJ327690:NTJ327706 ODF327690:ODF327706 ONB327690:ONB327706 OWX327690:OWX327706 PGT327690:PGT327706 PQP327690:PQP327706 QAL327690:QAL327706 QKH327690:QKH327706 QUD327690:QUD327706 RDZ327690:RDZ327706 RNV327690:RNV327706 RXR327690:RXR327706 SHN327690:SHN327706 SRJ327690:SRJ327706 TBF327690:TBF327706 TLB327690:TLB327706 TUX327690:TUX327706 UET327690:UET327706 UOP327690:UOP327706 UYL327690:UYL327706 VIH327690:VIH327706 VSD327690:VSD327706 WBZ327690:WBZ327706 WLV327690:WLV327706 WVR327690:WVR327706 JF393226:JF393242 TB393226:TB393242 ACX393226:ACX393242 AMT393226:AMT393242 AWP393226:AWP393242 BGL393226:BGL393242 BQH393226:BQH393242 CAD393226:CAD393242 CJZ393226:CJZ393242 CTV393226:CTV393242 DDR393226:DDR393242 DNN393226:DNN393242 DXJ393226:DXJ393242 EHF393226:EHF393242 ERB393226:ERB393242 FAX393226:FAX393242 FKT393226:FKT393242 FUP393226:FUP393242 GEL393226:GEL393242 GOH393226:GOH393242 GYD393226:GYD393242 HHZ393226:HHZ393242 HRV393226:HRV393242 IBR393226:IBR393242 ILN393226:ILN393242 IVJ393226:IVJ393242 JFF393226:JFF393242 JPB393226:JPB393242 JYX393226:JYX393242 KIT393226:KIT393242 KSP393226:KSP393242 LCL393226:LCL393242 LMH393226:LMH393242 LWD393226:LWD393242 MFZ393226:MFZ393242 MPV393226:MPV393242 MZR393226:MZR393242 NJN393226:NJN393242 NTJ393226:NTJ393242 ODF393226:ODF393242 ONB393226:ONB393242 OWX393226:OWX393242 PGT393226:PGT393242 PQP393226:PQP393242 QAL393226:QAL393242 QKH393226:QKH393242 QUD393226:QUD393242 RDZ393226:RDZ393242 RNV393226:RNV393242 RXR393226:RXR393242 SHN393226:SHN393242 SRJ393226:SRJ393242 TBF393226:TBF393242 TLB393226:TLB393242 TUX393226:TUX393242 UET393226:UET393242 UOP393226:UOP393242 UYL393226:UYL393242 VIH393226:VIH393242 VSD393226:VSD393242 WBZ393226:WBZ393242 WLV393226:WLV393242 WVR393226:WVR393242 JF458762:JF458778 TB458762:TB458778 ACX458762:ACX458778 AMT458762:AMT458778 AWP458762:AWP458778 BGL458762:BGL458778 BQH458762:BQH458778 CAD458762:CAD458778 CJZ458762:CJZ458778 CTV458762:CTV458778 DDR458762:DDR458778 DNN458762:DNN458778 DXJ458762:DXJ458778 EHF458762:EHF458778 ERB458762:ERB458778 FAX458762:FAX458778 FKT458762:FKT458778 FUP458762:FUP458778 GEL458762:GEL458778 GOH458762:GOH458778 GYD458762:GYD458778 HHZ458762:HHZ458778 HRV458762:HRV458778 IBR458762:IBR458778 ILN458762:ILN458778 IVJ458762:IVJ458778 JFF458762:JFF458778 JPB458762:JPB458778 JYX458762:JYX458778 KIT458762:KIT458778 KSP458762:KSP458778 LCL458762:LCL458778 LMH458762:LMH458778 LWD458762:LWD458778 MFZ458762:MFZ458778 MPV458762:MPV458778 MZR458762:MZR458778 NJN458762:NJN458778 NTJ458762:NTJ458778 ODF458762:ODF458778 ONB458762:ONB458778 OWX458762:OWX458778 PGT458762:PGT458778 PQP458762:PQP458778 QAL458762:QAL458778 QKH458762:QKH458778 QUD458762:QUD458778 RDZ458762:RDZ458778 RNV458762:RNV458778 RXR458762:RXR458778 SHN458762:SHN458778 SRJ458762:SRJ458778 TBF458762:TBF458778 TLB458762:TLB458778 TUX458762:TUX458778 UET458762:UET458778 UOP458762:UOP458778 UYL458762:UYL458778 VIH458762:VIH458778 VSD458762:VSD458778 WBZ458762:WBZ458778 WLV458762:WLV458778 WVR458762:WVR458778 JF524298:JF524314 TB524298:TB524314 ACX524298:ACX524314 AMT524298:AMT524314 AWP524298:AWP524314 BGL524298:BGL524314 BQH524298:BQH524314 CAD524298:CAD524314 CJZ524298:CJZ524314 CTV524298:CTV524314 DDR524298:DDR524314 DNN524298:DNN524314 DXJ524298:DXJ524314 EHF524298:EHF524314 ERB524298:ERB524314 FAX524298:FAX524314 FKT524298:FKT524314 FUP524298:FUP524314 GEL524298:GEL524314 GOH524298:GOH524314 GYD524298:GYD524314 HHZ524298:HHZ524314 HRV524298:HRV524314 IBR524298:IBR524314 ILN524298:ILN524314 IVJ524298:IVJ524314 JFF524298:JFF524314 JPB524298:JPB524314 JYX524298:JYX524314 KIT524298:KIT524314 KSP524298:KSP524314 LCL524298:LCL524314 LMH524298:LMH524314 LWD524298:LWD524314 MFZ524298:MFZ524314 MPV524298:MPV524314 MZR524298:MZR524314 NJN524298:NJN524314 NTJ524298:NTJ524314 ODF524298:ODF524314 ONB524298:ONB524314 OWX524298:OWX524314 PGT524298:PGT524314 PQP524298:PQP524314 QAL524298:QAL524314 QKH524298:QKH524314 QUD524298:QUD524314 RDZ524298:RDZ524314 RNV524298:RNV524314 RXR524298:RXR524314 SHN524298:SHN524314 SRJ524298:SRJ524314 TBF524298:TBF524314 TLB524298:TLB524314 TUX524298:TUX524314 UET524298:UET524314 UOP524298:UOP524314 UYL524298:UYL524314 VIH524298:VIH524314 VSD524298:VSD524314 WBZ524298:WBZ524314 WLV524298:WLV524314 WVR524298:WVR524314 JF589834:JF589850 TB589834:TB589850 ACX589834:ACX589850 AMT589834:AMT589850 AWP589834:AWP589850 BGL589834:BGL589850 BQH589834:BQH589850 CAD589834:CAD589850 CJZ589834:CJZ589850 CTV589834:CTV589850 DDR589834:DDR589850 DNN589834:DNN589850 DXJ589834:DXJ589850 EHF589834:EHF589850 ERB589834:ERB589850 FAX589834:FAX589850 FKT589834:FKT589850 FUP589834:FUP589850 GEL589834:GEL589850 GOH589834:GOH589850 GYD589834:GYD589850 HHZ589834:HHZ589850 HRV589834:HRV589850 IBR589834:IBR589850 ILN589834:ILN589850 IVJ589834:IVJ589850 JFF589834:JFF589850 JPB589834:JPB589850 JYX589834:JYX589850 KIT589834:KIT589850 KSP589834:KSP589850 LCL589834:LCL589850 LMH589834:LMH589850 LWD589834:LWD589850 MFZ589834:MFZ589850 MPV589834:MPV589850 MZR589834:MZR589850 NJN589834:NJN589850 NTJ589834:NTJ589850 ODF589834:ODF589850 ONB589834:ONB589850 OWX589834:OWX589850 PGT589834:PGT589850 PQP589834:PQP589850 QAL589834:QAL589850 QKH589834:QKH589850 QUD589834:QUD589850 RDZ589834:RDZ589850 RNV589834:RNV589850 RXR589834:RXR589850 SHN589834:SHN589850 SRJ589834:SRJ589850 TBF589834:TBF589850 TLB589834:TLB589850 TUX589834:TUX589850 UET589834:UET589850 UOP589834:UOP589850 UYL589834:UYL589850 VIH589834:VIH589850 VSD589834:VSD589850 WBZ589834:WBZ589850 WLV589834:WLV589850 WVR589834:WVR589850 JF655370:JF655386 TB655370:TB655386 ACX655370:ACX655386 AMT655370:AMT655386 AWP655370:AWP655386 BGL655370:BGL655386 BQH655370:BQH655386 CAD655370:CAD655386 CJZ655370:CJZ655386 CTV655370:CTV655386 DDR655370:DDR655386 DNN655370:DNN655386 DXJ655370:DXJ655386 EHF655370:EHF655386 ERB655370:ERB655386 FAX655370:FAX655386 FKT655370:FKT655386 FUP655370:FUP655386 GEL655370:GEL655386 GOH655370:GOH655386 GYD655370:GYD655386 HHZ655370:HHZ655386 HRV655370:HRV655386 IBR655370:IBR655386 ILN655370:ILN655386 IVJ655370:IVJ655386 JFF655370:JFF655386 JPB655370:JPB655386 JYX655370:JYX655386 KIT655370:KIT655386 KSP655370:KSP655386 LCL655370:LCL655386 LMH655370:LMH655386 LWD655370:LWD655386 MFZ655370:MFZ655386 MPV655370:MPV655386 MZR655370:MZR655386 NJN655370:NJN655386 NTJ655370:NTJ655386 ODF655370:ODF655386 ONB655370:ONB655386 OWX655370:OWX655386 PGT655370:PGT655386 PQP655370:PQP655386 QAL655370:QAL655386 QKH655370:QKH655386 QUD655370:QUD655386 RDZ655370:RDZ655386 RNV655370:RNV655386 RXR655370:RXR655386 SHN655370:SHN655386 SRJ655370:SRJ655386 TBF655370:TBF655386 TLB655370:TLB655386 TUX655370:TUX655386 UET655370:UET655386 UOP655370:UOP655386 UYL655370:UYL655386 VIH655370:VIH655386 VSD655370:VSD655386 WBZ655370:WBZ655386 WLV655370:WLV655386 WVR655370:WVR655386 JF720906:JF720922 TB720906:TB720922 ACX720906:ACX720922 AMT720906:AMT720922 AWP720906:AWP720922 BGL720906:BGL720922 BQH720906:BQH720922 CAD720906:CAD720922 CJZ720906:CJZ720922 CTV720906:CTV720922 DDR720906:DDR720922 DNN720906:DNN720922 DXJ720906:DXJ720922 EHF720906:EHF720922 ERB720906:ERB720922 FAX720906:FAX720922 FKT720906:FKT720922 FUP720906:FUP720922 GEL720906:GEL720922 GOH720906:GOH720922 GYD720906:GYD720922 HHZ720906:HHZ720922 HRV720906:HRV720922 IBR720906:IBR720922 ILN720906:ILN720922 IVJ720906:IVJ720922 JFF720906:JFF720922 JPB720906:JPB720922 JYX720906:JYX720922 KIT720906:KIT720922 KSP720906:KSP720922 LCL720906:LCL720922 LMH720906:LMH720922 LWD720906:LWD720922 MFZ720906:MFZ720922 MPV720906:MPV720922 MZR720906:MZR720922 NJN720906:NJN720922 NTJ720906:NTJ720922 ODF720906:ODF720922 ONB720906:ONB720922 OWX720906:OWX720922 PGT720906:PGT720922 PQP720906:PQP720922 QAL720906:QAL720922 QKH720906:QKH720922 QUD720906:QUD720922 RDZ720906:RDZ720922 RNV720906:RNV720922 RXR720906:RXR720922 SHN720906:SHN720922 SRJ720906:SRJ720922 TBF720906:TBF720922 TLB720906:TLB720922 TUX720906:TUX720922 UET720906:UET720922 UOP720906:UOP720922 UYL720906:UYL720922 VIH720906:VIH720922 VSD720906:VSD720922 WBZ720906:WBZ720922 WLV720906:WLV720922 WVR720906:WVR720922 JF786442:JF786458 TB786442:TB786458 ACX786442:ACX786458 AMT786442:AMT786458 AWP786442:AWP786458 BGL786442:BGL786458 BQH786442:BQH786458 CAD786442:CAD786458 CJZ786442:CJZ786458 CTV786442:CTV786458 DDR786442:DDR786458 DNN786442:DNN786458 DXJ786442:DXJ786458 EHF786442:EHF786458 ERB786442:ERB786458 FAX786442:FAX786458 FKT786442:FKT786458 FUP786442:FUP786458 GEL786442:GEL786458 GOH786442:GOH786458 GYD786442:GYD786458 HHZ786442:HHZ786458 HRV786442:HRV786458 IBR786442:IBR786458 ILN786442:ILN786458 IVJ786442:IVJ786458 JFF786442:JFF786458 JPB786442:JPB786458 JYX786442:JYX786458 KIT786442:KIT786458 KSP786442:KSP786458 LCL786442:LCL786458 LMH786442:LMH786458 LWD786442:LWD786458 MFZ786442:MFZ786458 MPV786442:MPV786458 MZR786442:MZR786458 NJN786442:NJN786458 NTJ786442:NTJ786458 ODF786442:ODF786458 ONB786442:ONB786458 OWX786442:OWX786458 PGT786442:PGT786458 PQP786442:PQP786458 QAL786442:QAL786458 QKH786442:QKH786458 QUD786442:QUD786458 RDZ786442:RDZ786458 RNV786442:RNV786458 RXR786442:RXR786458 SHN786442:SHN786458 SRJ786442:SRJ786458 TBF786442:TBF786458 TLB786442:TLB786458 TUX786442:TUX786458 UET786442:UET786458 UOP786442:UOP786458 UYL786442:UYL786458 VIH786442:VIH786458 VSD786442:VSD786458 WBZ786442:WBZ786458 WLV786442:WLV786458 WVR786442:WVR786458 JF851978:JF851994 TB851978:TB851994 ACX851978:ACX851994 AMT851978:AMT851994 AWP851978:AWP851994 BGL851978:BGL851994 BQH851978:BQH851994 CAD851978:CAD851994 CJZ851978:CJZ851994 CTV851978:CTV851994 DDR851978:DDR851994 DNN851978:DNN851994 DXJ851978:DXJ851994 EHF851978:EHF851994 ERB851978:ERB851994 FAX851978:FAX851994 FKT851978:FKT851994 FUP851978:FUP851994 GEL851978:GEL851994 GOH851978:GOH851994 GYD851978:GYD851994 HHZ851978:HHZ851994 HRV851978:HRV851994 IBR851978:IBR851994 ILN851978:ILN851994 IVJ851978:IVJ851994 JFF851978:JFF851994 JPB851978:JPB851994 JYX851978:JYX851994 KIT851978:KIT851994 KSP851978:KSP851994 LCL851978:LCL851994 LMH851978:LMH851994 LWD851978:LWD851994 MFZ851978:MFZ851994 MPV851978:MPV851994 MZR851978:MZR851994 NJN851978:NJN851994 NTJ851978:NTJ851994 ODF851978:ODF851994 ONB851978:ONB851994 OWX851978:OWX851994 PGT851978:PGT851994 PQP851978:PQP851994 QAL851978:QAL851994 QKH851978:QKH851994 QUD851978:QUD851994 RDZ851978:RDZ851994 RNV851978:RNV851994 RXR851978:RXR851994 SHN851978:SHN851994 SRJ851978:SRJ851994 TBF851978:TBF851994 TLB851978:TLB851994 TUX851978:TUX851994 UET851978:UET851994 UOP851978:UOP851994 UYL851978:UYL851994 VIH851978:VIH851994 VSD851978:VSD851994 WBZ851978:WBZ851994 WLV851978:WLV851994 WVR851978:WVR851994 JF917514:JF917530 TB917514:TB917530 ACX917514:ACX917530 AMT917514:AMT917530 AWP917514:AWP917530 BGL917514:BGL917530 BQH917514:BQH917530 CAD917514:CAD917530 CJZ917514:CJZ917530 CTV917514:CTV917530 DDR917514:DDR917530 DNN917514:DNN917530 DXJ917514:DXJ917530 EHF917514:EHF917530 ERB917514:ERB917530 FAX917514:FAX917530 FKT917514:FKT917530 FUP917514:FUP917530 GEL917514:GEL917530 GOH917514:GOH917530 GYD917514:GYD917530 HHZ917514:HHZ917530 HRV917514:HRV917530 IBR917514:IBR917530 ILN917514:ILN917530 IVJ917514:IVJ917530 JFF917514:JFF917530 JPB917514:JPB917530 JYX917514:JYX917530 KIT917514:KIT917530 KSP917514:KSP917530 LCL917514:LCL917530 LMH917514:LMH917530 LWD917514:LWD917530 MFZ917514:MFZ917530 MPV917514:MPV917530 MZR917514:MZR917530 NJN917514:NJN917530 NTJ917514:NTJ917530 ODF917514:ODF917530 ONB917514:ONB917530 OWX917514:OWX917530 PGT917514:PGT917530 PQP917514:PQP917530 QAL917514:QAL917530 QKH917514:QKH917530 QUD917514:QUD917530 RDZ917514:RDZ917530 RNV917514:RNV917530 RXR917514:RXR917530 SHN917514:SHN917530 SRJ917514:SRJ917530 TBF917514:TBF917530 TLB917514:TLB917530 TUX917514:TUX917530 UET917514:UET917530 UOP917514:UOP917530 UYL917514:UYL917530 VIH917514:VIH917530 VSD917514:VSD917530 WBZ917514:WBZ917530 WLV917514:WLV917530 WVR917514:WVR917530 JF983050:JF983066 TB983050:TB983066 ACX983050:ACX983066 AMT983050:AMT983066 AWP983050:AWP983066 BGL983050:BGL983066 BQH983050:BQH983066 CAD983050:CAD983066 CJZ983050:CJZ983066 CTV983050:CTV983066 DDR983050:DDR983066 DNN983050:DNN983066 DXJ983050:DXJ983066 EHF983050:EHF983066 ERB983050:ERB983066 FAX983050:FAX983066 FKT983050:FKT983066 FUP983050:FUP983066 GEL983050:GEL983066 GOH983050:GOH983066 GYD983050:GYD983066 HHZ983050:HHZ983066 HRV983050:HRV983066 IBR983050:IBR983066 ILN983050:ILN983066 IVJ983050:IVJ983066 JFF983050:JFF983066 JPB983050:JPB983066 JYX983050:JYX983066 KIT983050:KIT983066 KSP983050:KSP983066 LCL983050:LCL983066 LMH983050:LMH983066 LWD983050:LWD983066 MFZ983050:MFZ983066 MPV983050:MPV983066 MZR983050:MZR983066 NJN983050:NJN983066 NTJ983050:NTJ983066 ODF983050:ODF983066 ONB983050:ONB983066 OWX983050:OWX983066 PGT983050:PGT983066 PQP983050:PQP983066 QAL983050:QAL983066 QKH983050:QKH983066 QUD983050:QUD983066 RDZ983050:RDZ983066 RNV983050:RNV983066 RXR983050:RXR983066 SHN983050:SHN983066 SRJ983050:SRJ983066 TBF983050:TBF983066 TLB983050:TLB983066 TUX983050:TUX983066 UET983050:UET983066 UOP983050:UOP983066 UYL983050:UYL983066 VIH983050:VIH983066 VSD983050:VSD983066 WBZ983050:WBZ983066 WLV983050:WLV983066 WVR983050:WVR983066 JF28:JF32 TB28:TB32 ACX28:ACX32 AMT28:AMT32 AWP28:AWP32 BGL28:BGL32 BQH28:BQH32 CAD28:CAD32 CJZ28:CJZ32 CTV28:CTV32 DDR28:DDR32 DNN28:DNN32 DXJ28:DXJ32 EHF28:EHF32 ERB28:ERB32 FAX28:FAX32 FKT28:FKT32 FUP28:FUP32 GEL28:GEL32 GOH28:GOH32 GYD28:GYD32 HHZ28:HHZ32 HRV28:HRV32 IBR28:IBR32 ILN28:ILN32 IVJ28:IVJ32 JFF28:JFF32 JPB28:JPB32 JYX28:JYX32 KIT28:KIT32 KSP28:KSP32 LCL28:LCL32 LMH28:LMH32 LWD28:LWD32 MFZ28:MFZ32 MPV28:MPV32 MZR28:MZR32 NJN28:NJN32 NTJ28:NTJ32 ODF28:ODF32 ONB28:ONB32 OWX28:OWX32 PGT28:PGT32 PQP28:PQP32 QAL28:QAL32 QKH28:QKH32 QUD28:QUD32 RDZ28:RDZ32 RNV28:RNV32 RXR28:RXR32 SHN28:SHN32 SRJ28:SRJ32 TBF28:TBF32 TLB28:TLB32 TUX28:TUX32 UET28:UET32 UOP28:UOP32 UYL28:UYL32 VIH28:VIH32 VSD28:VSD32 WBZ28:WBZ32 WLV28:WLV32 WVR28:WVR32 JF65565:JF65569 TB65565:TB65569 ACX65565:ACX65569 AMT65565:AMT65569 AWP65565:AWP65569 BGL65565:BGL65569 BQH65565:BQH65569 CAD65565:CAD65569 CJZ65565:CJZ65569 CTV65565:CTV65569 DDR65565:DDR65569 DNN65565:DNN65569 DXJ65565:DXJ65569 EHF65565:EHF65569 ERB65565:ERB65569 FAX65565:FAX65569 FKT65565:FKT65569 FUP65565:FUP65569 GEL65565:GEL65569 GOH65565:GOH65569 GYD65565:GYD65569 HHZ65565:HHZ65569 HRV65565:HRV65569 IBR65565:IBR65569 ILN65565:ILN65569 IVJ65565:IVJ65569 JFF65565:JFF65569 JPB65565:JPB65569 JYX65565:JYX65569 KIT65565:KIT65569 KSP65565:KSP65569 LCL65565:LCL65569 LMH65565:LMH65569 LWD65565:LWD65569 MFZ65565:MFZ65569 MPV65565:MPV65569 MZR65565:MZR65569 NJN65565:NJN65569 NTJ65565:NTJ65569 ODF65565:ODF65569 ONB65565:ONB65569 OWX65565:OWX65569 PGT65565:PGT65569 PQP65565:PQP65569 QAL65565:QAL65569 QKH65565:QKH65569 QUD65565:QUD65569 RDZ65565:RDZ65569 RNV65565:RNV65569 RXR65565:RXR65569 SHN65565:SHN65569 SRJ65565:SRJ65569 TBF65565:TBF65569 TLB65565:TLB65569 TUX65565:TUX65569 UET65565:UET65569 UOP65565:UOP65569 UYL65565:UYL65569 VIH65565:VIH65569 VSD65565:VSD65569 WBZ65565:WBZ65569 WLV65565:WLV65569 WVR65565:WVR65569 JF131101:JF131105 TB131101:TB131105 ACX131101:ACX131105 AMT131101:AMT131105 AWP131101:AWP131105 BGL131101:BGL131105 BQH131101:BQH131105 CAD131101:CAD131105 CJZ131101:CJZ131105 CTV131101:CTV131105 DDR131101:DDR131105 DNN131101:DNN131105 DXJ131101:DXJ131105 EHF131101:EHF131105 ERB131101:ERB131105 FAX131101:FAX131105 FKT131101:FKT131105 FUP131101:FUP131105 GEL131101:GEL131105 GOH131101:GOH131105 GYD131101:GYD131105 HHZ131101:HHZ131105 HRV131101:HRV131105 IBR131101:IBR131105 ILN131101:ILN131105 IVJ131101:IVJ131105 JFF131101:JFF131105 JPB131101:JPB131105 JYX131101:JYX131105 KIT131101:KIT131105 KSP131101:KSP131105 LCL131101:LCL131105 LMH131101:LMH131105 LWD131101:LWD131105 MFZ131101:MFZ131105 MPV131101:MPV131105 MZR131101:MZR131105 NJN131101:NJN131105 NTJ131101:NTJ131105 ODF131101:ODF131105 ONB131101:ONB131105 OWX131101:OWX131105 PGT131101:PGT131105 PQP131101:PQP131105 QAL131101:QAL131105 QKH131101:QKH131105 QUD131101:QUD131105 RDZ131101:RDZ131105 RNV131101:RNV131105 RXR131101:RXR131105 SHN131101:SHN131105 SRJ131101:SRJ131105 TBF131101:TBF131105 TLB131101:TLB131105 TUX131101:TUX131105 UET131101:UET131105 UOP131101:UOP131105 UYL131101:UYL131105 VIH131101:VIH131105 VSD131101:VSD131105 WBZ131101:WBZ131105 WLV131101:WLV131105 WVR131101:WVR131105 JF196637:JF196641 TB196637:TB196641 ACX196637:ACX196641 AMT196637:AMT196641 AWP196637:AWP196641 BGL196637:BGL196641 BQH196637:BQH196641 CAD196637:CAD196641 CJZ196637:CJZ196641 CTV196637:CTV196641 DDR196637:DDR196641 DNN196637:DNN196641 DXJ196637:DXJ196641 EHF196637:EHF196641 ERB196637:ERB196641 FAX196637:FAX196641 FKT196637:FKT196641 FUP196637:FUP196641 GEL196637:GEL196641 GOH196637:GOH196641 GYD196637:GYD196641 HHZ196637:HHZ196641 HRV196637:HRV196641 IBR196637:IBR196641 ILN196637:ILN196641 IVJ196637:IVJ196641 JFF196637:JFF196641 JPB196637:JPB196641 JYX196637:JYX196641 KIT196637:KIT196641 KSP196637:KSP196641 LCL196637:LCL196641 LMH196637:LMH196641 LWD196637:LWD196641 MFZ196637:MFZ196641 MPV196637:MPV196641 MZR196637:MZR196641 NJN196637:NJN196641 NTJ196637:NTJ196641 ODF196637:ODF196641 ONB196637:ONB196641 OWX196637:OWX196641 PGT196637:PGT196641 PQP196637:PQP196641 QAL196637:QAL196641 QKH196637:QKH196641 QUD196637:QUD196641 RDZ196637:RDZ196641 RNV196637:RNV196641 RXR196637:RXR196641 SHN196637:SHN196641 SRJ196637:SRJ196641 TBF196637:TBF196641 TLB196637:TLB196641 TUX196637:TUX196641 UET196637:UET196641 UOP196637:UOP196641 UYL196637:UYL196641 VIH196637:VIH196641 VSD196637:VSD196641 WBZ196637:WBZ196641 WLV196637:WLV196641 WVR196637:WVR196641 JF262173:JF262177 TB262173:TB262177 ACX262173:ACX262177 AMT262173:AMT262177 AWP262173:AWP262177 BGL262173:BGL262177 BQH262173:BQH262177 CAD262173:CAD262177 CJZ262173:CJZ262177 CTV262173:CTV262177 DDR262173:DDR262177 DNN262173:DNN262177 DXJ262173:DXJ262177 EHF262173:EHF262177 ERB262173:ERB262177 FAX262173:FAX262177 FKT262173:FKT262177 FUP262173:FUP262177 GEL262173:GEL262177 GOH262173:GOH262177 GYD262173:GYD262177 HHZ262173:HHZ262177 HRV262173:HRV262177 IBR262173:IBR262177 ILN262173:ILN262177 IVJ262173:IVJ262177 JFF262173:JFF262177 JPB262173:JPB262177 JYX262173:JYX262177 KIT262173:KIT262177 KSP262173:KSP262177 LCL262173:LCL262177 LMH262173:LMH262177 LWD262173:LWD262177 MFZ262173:MFZ262177 MPV262173:MPV262177 MZR262173:MZR262177 NJN262173:NJN262177 NTJ262173:NTJ262177 ODF262173:ODF262177 ONB262173:ONB262177 OWX262173:OWX262177 PGT262173:PGT262177 PQP262173:PQP262177 QAL262173:QAL262177 QKH262173:QKH262177 QUD262173:QUD262177 RDZ262173:RDZ262177 RNV262173:RNV262177 RXR262173:RXR262177 SHN262173:SHN262177 SRJ262173:SRJ262177 TBF262173:TBF262177 TLB262173:TLB262177 TUX262173:TUX262177 UET262173:UET262177 UOP262173:UOP262177 UYL262173:UYL262177 VIH262173:VIH262177 VSD262173:VSD262177 WBZ262173:WBZ262177 WLV262173:WLV262177 WVR262173:WVR262177 JF327709:JF327713 TB327709:TB327713 ACX327709:ACX327713 AMT327709:AMT327713 AWP327709:AWP327713 BGL327709:BGL327713 BQH327709:BQH327713 CAD327709:CAD327713 CJZ327709:CJZ327713 CTV327709:CTV327713 DDR327709:DDR327713 DNN327709:DNN327713 DXJ327709:DXJ327713 EHF327709:EHF327713 ERB327709:ERB327713 FAX327709:FAX327713 FKT327709:FKT327713 FUP327709:FUP327713 GEL327709:GEL327713 GOH327709:GOH327713 GYD327709:GYD327713 HHZ327709:HHZ327713 HRV327709:HRV327713 IBR327709:IBR327713 ILN327709:ILN327713 IVJ327709:IVJ327713 JFF327709:JFF327713 JPB327709:JPB327713 JYX327709:JYX327713 KIT327709:KIT327713 KSP327709:KSP327713 LCL327709:LCL327713 LMH327709:LMH327713 LWD327709:LWD327713 MFZ327709:MFZ327713 MPV327709:MPV327713 MZR327709:MZR327713 NJN327709:NJN327713 NTJ327709:NTJ327713 ODF327709:ODF327713 ONB327709:ONB327713 OWX327709:OWX327713 PGT327709:PGT327713 PQP327709:PQP327713 QAL327709:QAL327713 QKH327709:QKH327713 QUD327709:QUD327713 RDZ327709:RDZ327713 RNV327709:RNV327713 RXR327709:RXR327713 SHN327709:SHN327713 SRJ327709:SRJ327713 TBF327709:TBF327713 TLB327709:TLB327713 TUX327709:TUX327713 UET327709:UET327713 UOP327709:UOP327713 UYL327709:UYL327713 VIH327709:VIH327713 VSD327709:VSD327713 WBZ327709:WBZ327713 WLV327709:WLV327713 WVR327709:WVR327713 JF393245:JF393249 TB393245:TB393249 ACX393245:ACX393249 AMT393245:AMT393249 AWP393245:AWP393249 BGL393245:BGL393249 BQH393245:BQH393249 CAD393245:CAD393249 CJZ393245:CJZ393249 CTV393245:CTV393249 DDR393245:DDR393249 DNN393245:DNN393249 DXJ393245:DXJ393249 EHF393245:EHF393249 ERB393245:ERB393249 FAX393245:FAX393249 FKT393245:FKT393249 FUP393245:FUP393249 GEL393245:GEL393249 GOH393245:GOH393249 GYD393245:GYD393249 HHZ393245:HHZ393249 HRV393245:HRV393249 IBR393245:IBR393249 ILN393245:ILN393249 IVJ393245:IVJ393249 JFF393245:JFF393249 JPB393245:JPB393249 JYX393245:JYX393249 KIT393245:KIT393249 KSP393245:KSP393249 LCL393245:LCL393249 LMH393245:LMH393249 LWD393245:LWD393249 MFZ393245:MFZ393249 MPV393245:MPV393249 MZR393245:MZR393249 NJN393245:NJN393249 NTJ393245:NTJ393249 ODF393245:ODF393249 ONB393245:ONB393249 OWX393245:OWX393249 PGT393245:PGT393249 PQP393245:PQP393249 QAL393245:QAL393249 QKH393245:QKH393249 QUD393245:QUD393249 RDZ393245:RDZ393249 RNV393245:RNV393249 RXR393245:RXR393249 SHN393245:SHN393249 SRJ393245:SRJ393249 TBF393245:TBF393249 TLB393245:TLB393249 TUX393245:TUX393249 UET393245:UET393249 UOP393245:UOP393249 UYL393245:UYL393249 VIH393245:VIH393249 VSD393245:VSD393249 WBZ393245:WBZ393249 WLV393245:WLV393249 WVR393245:WVR393249 JF458781:JF458785 TB458781:TB458785 ACX458781:ACX458785 AMT458781:AMT458785 AWP458781:AWP458785 BGL458781:BGL458785 BQH458781:BQH458785 CAD458781:CAD458785 CJZ458781:CJZ458785 CTV458781:CTV458785 DDR458781:DDR458785 DNN458781:DNN458785 DXJ458781:DXJ458785 EHF458781:EHF458785 ERB458781:ERB458785 FAX458781:FAX458785 FKT458781:FKT458785 FUP458781:FUP458785 GEL458781:GEL458785 GOH458781:GOH458785 GYD458781:GYD458785 HHZ458781:HHZ458785 HRV458781:HRV458785 IBR458781:IBR458785 ILN458781:ILN458785 IVJ458781:IVJ458785 JFF458781:JFF458785 JPB458781:JPB458785 JYX458781:JYX458785 KIT458781:KIT458785 KSP458781:KSP458785 LCL458781:LCL458785 LMH458781:LMH458785 LWD458781:LWD458785 MFZ458781:MFZ458785 MPV458781:MPV458785 MZR458781:MZR458785 NJN458781:NJN458785 NTJ458781:NTJ458785 ODF458781:ODF458785 ONB458781:ONB458785 OWX458781:OWX458785 PGT458781:PGT458785 PQP458781:PQP458785 QAL458781:QAL458785 QKH458781:QKH458785 QUD458781:QUD458785 RDZ458781:RDZ458785 RNV458781:RNV458785 RXR458781:RXR458785 SHN458781:SHN458785 SRJ458781:SRJ458785 TBF458781:TBF458785 TLB458781:TLB458785 TUX458781:TUX458785 UET458781:UET458785 UOP458781:UOP458785 UYL458781:UYL458785 VIH458781:VIH458785 VSD458781:VSD458785 WBZ458781:WBZ458785 WLV458781:WLV458785 WVR458781:WVR458785 JF524317:JF524321 TB524317:TB524321 ACX524317:ACX524321 AMT524317:AMT524321 AWP524317:AWP524321 BGL524317:BGL524321 BQH524317:BQH524321 CAD524317:CAD524321 CJZ524317:CJZ524321 CTV524317:CTV524321 DDR524317:DDR524321 DNN524317:DNN524321 DXJ524317:DXJ524321 EHF524317:EHF524321 ERB524317:ERB524321 FAX524317:FAX524321 FKT524317:FKT524321 FUP524317:FUP524321 GEL524317:GEL524321 GOH524317:GOH524321 GYD524317:GYD524321 HHZ524317:HHZ524321 HRV524317:HRV524321 IBR524317:IBR524321 ILN524317:ILN524321 IVJ524317:IVJ524321 JFF524317:JFF524321 JPB524317:JPB524321 JYX524317:JYX524321 KIT524317:KIT524321 KSP524317:KSP524321 LCL524317:LCL524321 LMH524317:LMH524321 LWD524317:LWD524321 MFZ524317:MFZ524321 MPV524317:MPV524321 MZR524317:MZR524321 NJN524317:NJN524321 NTJ524317:NTJ524321 ODF524317:ODF524321 ONB524317:ONB524321 OWX524317:OWX524321 PGT524317:PGT524321 PQP524317:PQP524321 QAL524317:QAL524321 QKH524317:QKH524321 QUD524317:QUD524321 RDZ524317:RDZ524321 RNV524317:RNV524321 RXR524317:RXR524321 SHN524317:SHN524321 SRJ524317:SRJ524321 TBF524317:TBF524321 TLB524317:TLB524321 TUX524317:TUX524321 UET524317:UET524321 UOP524317:UOP524321 UYL524317:UYL524321 VIH524317:VIH524321 VSD524317:VSD524321 WBZ524317:WBZ524321 WLV524317:WLV524321 WVR524317:WVR524321 JF589853:JF589857 TB589853:TB589857 ACX589853:ACX589857 AMT589853:AMT589857 AWP589853:AWP589857 BGL589853:BGL589857 BQH589853:BQH589857 CAD589853:CAD589857 CJZ589853:CJZ589857 CTV589853:CTV589857 DDR589853:DDR589857 DNN589853:DNN589857 DXJ589853:DXJ589857 EHF589853:EHF589857 ERB589853:ERB589857 FAX589853:FAX589857 FKT589853:FKT589857 FUP589853:FUP589857 GEL589853:GEL589857 GOH589853:GOH589857 GYD589853:GYD589857 HHZ589853:HHZ589857 HRV589853:HRV589857 IBR589853:IBR589857 ILN589853:ILN589857 IVJ589853:IVJ589857 JFF589853:JFF589857 JPB589853:JPB589857 JYX589853:JYX589857 KIT589853:KIT589857 KSP589853:KSP589857 LCL589853:LCL589857 LMH589853:LMH589857 LWD589853:LWD589857 MFZ589853:MFZ589857 MPV589853:MPV589857 MZR589853:MZR589857 NJN589853:NJN589857 NTJ589853:NTJ589857 ODF589853:ODF589857 ONB589853:ONB589857 OWX589853:OWX589857 PGT589853:PGT589857 PQP589853:PQP589857 QAL589853:QAL589857 QKH589853:QKH589857 QUD589853:QUD589857 RDZ589853:RDZ589857 RNV589853:RNV589857 RXR589853:RXR589857 SHN589853:SHN589857 SRJ589853:SRJ589857 TBF589853:TBF589857 TLB589853:TLB589857 TUX589853:TUX589857 UET589853:UET589857 UOP589853:UOP589857 UYL589853:UYL589857 VIH589853:VIH589857 VSD589853:VSD589857 WBZ589853:WBZ589857 WLV589853:WLV589857 WVR589853:WVR589857 JF655389:JF655393 TB655389:TB655393 ACX655389:ACX655393 AMT655389:AMT655393 AWP655389:AWP655393 BGL655389:BGL655393 BQH655389:BQH655393 CAD655389:CAD655393 CJZ655389:CJZ655393 CTV655389:CTV655393 DDR655389:DDR655393 DNN655389:DNN655393 DXJ655389:DXJ655393 EHF655389:EHF655393 ERB655389:ERB655393 FAX655389:FAX655393 FKT655389:FKT655393 FUP655389:FUP655393 GEL655389:GEL655393 GOH655389:GOH655393 GYD655389:GYD655393 HHZ655389:HHZ655393 HRV655389:HRV655393 IBR655389:IBR655393 ILN655389:ILN655393 IVJ655389:IVJ655393 JFF655389:JFF655393 JPB655389:JPB655393 JYX655389:JYX655393 KIT655389:KIT655393 KSP655389:KSP655393 LCL655389:LCL655393 LMH655389:LMH655393 LWD655389:LWD655393 MFZ655389:MFZ655393 MPV655389:MPV655393 MZR655389:MZR655393 NJN655389:NJN655393 NTJ655389:NTJ655393 ODF655389:ODF655393 ONB655389:ONB655393 OWX655389:OWX655393 PGT655389:PGT655393 PQP655389:PQP655393 QAL655389:QAL655393 QKH655389:QKH655393 QUD655389:QUD655393 RDZ655389:RDZ655393 RNV655389:RNV655393 RXR655389:RXR655393 SHN655389:SHN655393 SRJ655389:SRJ655393 TBF655389:TBF655393 TLB655389:TLB655393 TUX655389:TUX655393 UET655389:UET655393 UOP655389:UOP655393 UYL655389:UYL655393 VIH655389:VIH655393 VSD655389:VSD655393 WBZ655389:WBZ655393 WLV655389:WLV655393 WVR655389:WVR655393 JF720925:JF720929 TB720925:TB720929 ACX720925:ACX720929 AMT720925:AMT720929 AWP720925:AWP720929 BGL720925:BGL720929 BQH720925:BQH720929 CAD720925:CAD720929 CJZ720925:CJZ720929 CTV720925:CTV720929 DDR720925:DDR720929 DNN720925:DNN720929 DXJ720925:DXJ720929 EHF720925:EHF720929 ERB720925:ERB720929 FAX720925:FAX720929 FKT720925:FKT720929 FUP720925:FUP720929 GEL720925:GEL720929 GOH720925:GOH720929 GYD720925:GYD720929 HHZ720925:HHZ720929 HRV720925:HRV720929 IBR720925:IBR720929 ILN720925:ILN720929 IVJ720925:IVJ720929 JFF720925:JFF720929 JPB720925:JPB720929 JYX720925:JYX720929 KIT720925:KIT720929 KSP720925:KSP720929 LCL720925:LCL720929 LMH720925:LMH720929 LWD720925:LWD720929 MFZ720925:MFZ720929 MPV720925:MPV720929 MZR720925:MZR720929 NJN720925:NJN720929 NTJ720925:NTJ720929 ODF720925:ODF720929 ONB720925:ONB720929 OWX720925:OWX720929 PGT720925:PGT720929 PQP720925:PQP720929 QAL720925:QAL720929 QKH720925:QKH720929 QUD720925:QUD720929 RDZ720925:RDZ720929 RNV720925:RNV720929 RXR720925:RXR720929 SHN720925:SHN720929 SRJ720925:SRJ720929 TBF720925:TBF720929 TLB720925:TLB720929 TUX720925:TUX720929 UET720925:UET720929 UOP720925:UOP720929 UYL720925:UYL720929 VIH720925:VIH720929 VSD720925:VSD720929 WBZ720925:WBZ720929 WLV720925:WLV720929 WVR720925:WVR720929 JF786461:JF786465 TB786461:TB786465 ACX786461:ACX786465 AMT786461:AMT786465 AWP786461:AWP786465 BGL786461:BGL786465 BQH786461:BQH786465 CAD786461:CAD786465 CJZ786461:CJZ786465 CTV786461:CTV786465 DDR786461:DDR786465 DNN786461:DNN786465 DXJ786461:DXJ786465 EHF786461:EHF786465 ERB786461:ERB786465 FAX786461:FAX786465 FKT786461:FKT786465 FUP786461:FUP786465 GEL786461:GEL786465 GOH786461:GOH786465 GYD786461:GYD786465 HHZ786461:HHZ786465 HRV786461:HRV786465 IBR786461:IBR786465 ILN786461:ILN786465 IVJ786461:IVJ786465 JFF786461:JFF786465 JPB786461:JPB786465 JYX786461:JYX786465 KIT786461:KIT786465 KSP786461:KSP786465 LCL786461:LCL786465 LMH786461:LMH786465 LWD786461:LWD786465 MFZ786461:MFZ786465 MPV786461:MPV786465 MZR786461:MZR786465 NJN786461:NJN786465 NTJ786461:NTJ786465 ODF786461:ODF786465 ONB786461:ONB786465 OWX786461:OWX786465 PGT786461:PGT786465 PQP786461:PQP786465 QAL786461:QAL786465 QKH786461:QKH786465 QUD786461:QUD786465 RDZ786461:RDZ786465 RNV786461:RNV786465 RXR786461:RXR786465 SHN786461:SHN786465 SRJ786461:SRJ786465 TBF786461:TBF786465 TLB786461:TLB786465 TUX786461:TUX786465 UET786461:UET786465 UOP786461:UOP786465 UYL786461:UYL786465 VIH786461:VIH786465 VSD786461:VSD786465 WBZ786461:WBZ786465 WLV786461:WLV786465 WVR786461:WVR786465 JF851997:JF852001 TB851997:TB852001 ACX851997:ACX852001 AMT851997:AMT852001 AWP851997:AWP852001 BGL851997:BGL852001 BQH851997:BQH852001 CAD851997:CAD852001 CJZ851997:CJZ852001 CTV851997:CTV852001 DDR851997:DDR852001 DNN851997:DNN852001 DXJ851997:DXJ852001 EHF851997:EHF852001 ERB851997:ERB852001 FAX851997:FAX852001 FKT851997:FKT852001 FUP851997:FUP852001 GEL851997:GEL852001 GOH851997:GOH852001 GYD851997:GYD852001 HHZ851997:HHZ852001 HRV851997:HRV852001 IBR851997:IBR852001 ILN851997:ILN852001 IVJ851997:IVJ852001 JFF851997:JFF852001 JPB851997:JPB852001 JYX851997:JYX852001 KIT851997:KIT852001 KSP851997:KSP852001 LCL851997:LCL852001 LMH851997:LMH852001 LWD851997:LWD852001 MFZ851997:MFZ852001 MPV851997:MPV852001 MZR851997:MZR852001 NJN851997:NJN852001 NTJ851997:NTJ852001 ODF851997:ODF852001 ONB851997:ONB852001 OWX851997:OWX852001 PGT851997:PGT852001 PQP851997:PQP852001 QAL851997:QAL852001 QKH851997:QKH852001 QUD851997:QUD852001 RDZ851997:RDZ852001 RNV851997:RNV852001 RXR851997:RXR852001 SHN851997:SHN852001 SRJ851997:SRJ852001 TBF851997:TBF852001 TLB851997:TLB852001 TUX851997:TUX852001 UET851997:UET852001 UOP851997:UOP852001 UYL851997:UYL852001 VIH851997:VIH852001 VSD851997:VSD852001 WBZ851997:WBZ852001 WLV851997:WLV852001 WVR851997:WVR852001 JF917533:JF917537 TB917533:TB917537 ACX917533:ACX917537 AMT917533:AMT917537 AWP917533:AWP917537 BGL917533:BGL917537 BQH917533:BQH917537 CAD917533:CAD917537 CJZ917533:CJZ917537 CTV917533:CTV917537 DDR917533:DDR917537 DNN917533:DNN917537 DXJ917533:DXJ917537 EHF917533:EHF917537 ERB917533:ERB917537 FAX917533:FAX917537 FKT917533:FKT917537 FUP917533:FUP917537 GEL917533:GEL917537 GOH917533:GOH917537 GYD917533:GYD917537 HHZ917533:HHZ917537 HRV917533:HRV917537 IBR917533:IBR917537 ILN917533:ILN917537 IVJ917533:IVJ917537 JFF917533:JFF917537 JPB917533:JPB917537 JYX917533:JYX917537 KIT917533:KIT917537 KSP917533:KSP917537 LCL917533:LCL917537 LMH917533:LMH917537 LWD917533:LWD917537 MFZ917533:MFZ917537 MPV917533:MPV917537 MZR917533:MZR917537 NJN917533:NJN917537 NTJ917533:NTJ917537 ODF917533:ODF917537 ONB917533:ONB917537 OWX917533:OWX917537 PGT917533:PGT917537 PQP917533:PQP917537 QAL917533:QAL917537 QKH917533:QKH917537 QUD917533:QUD917537 RDZ917533:RDZ917537 RNV917533:RNV917537 RXR917533:RXR917537 SHN917533:SHN917537 SRJ917533:SRJ917537 TBF917533:TBF917537 TLB917533:TLB917537 TUX917533:TUX917537 UET917533:UET917537 UOP917533:UOP917537 UYL917533:UYL917537 VIH917533:VIH917537 VSD917533:VSD917537 WBZ917533:WBZ917537 WLV917533:WLV917537 WVR917533:WVR917537 JF983069:JF983073 TB983069:TB983073 ACX983069:ACX983073 AMT983069:AMT983073 AWP983069:AWP983073 BGL983069:BGL983073 BQH983069:BQH983073 CAD983069:CAD983073 CJZ983069:CJZ983073 CTV983069:CTV983073 DDR983069:DDR983073 DNN983069:DNN983073 DXJ983069:DXJ983073 EHF983069:EHF983073 ERB983069:ERB983073 FAX983069:FAX983073 FKT983069:FKT983073 FUP983069:FUP983073 GEL983069:GEL983073 GOH983069:GOH983073 GYD983069:GYD983073 HHZ983069:HHZ983073 HRV983069:HRV983073 IBR983069:IBR983073 ILN983069:ILN983073 IVJ983069:IVJ983073 JFF983069:JFF983073 JPB983069:JPB983073 JYX983069:JYX983073 KIT983069:KIT983073 KSP983069:KSP983073 LCL983069:LCL983073 LMH983069:LMH983073 LWD983069:LWD983073 MFZ983069:MFZ983073 MPV983069:MPV983073 MZR983069:MZR983073 NJN983069:NJN983073 NTJ983069:NTJ983073 ODF983069:ODF983073 ONB983069:ONB983073 OWX983069:OWX983073 PGT983069:PGT983073 PQP983069:PQP983073 QAL983069:QAL983073 QKH983069:QKH983073 QUD983069:QUD983073 RDZ983069:RDZ983073 RNV983069:RNV983073 RXR983069:RXR983073 SHN983069:SHN983073 SRJ983069:SRJ983073 TBF983069:TBF983073 TLB983069:TLB983073 TUX983069:TUX983073 UET983069:UET983073 UOP983069:UOP983073 UYL983069:UYL983073 VIH983069:VIH983073 VSD983069:VSD983073 WBZ983069:WBZ983073 WLV983069:WLV983073 WVR983069:WVR983073 JF35:JF60 TB35:TB60 ACX35:ACX60 AMT35:AMT60 AWP35:AWP60 BGL35:BGL60 BQH35:BQH60 CAD35:CAD60 CJZ35:CJZ60 CTV35:CTV60 DDR35:DDR60 DNN35:DNN60 DXJ35:DXJ60 EHF35:EHF60 ERB35:ERB60 FAX35:FAX60 FKT35:FKT60 FUP35:FUP60 GEL35:GEL60 GOH35:GOH60 GYD35:GYD60 HHZ35:HHZ60 HRV35:HRV60 IBR35:IBR60 ILN35:ILN60 IVJ35:IVJ60 JFF35:JFF60 JPB35:JPB60 JYX35:JYX60 KIT35:KIT60 KSP35:KSP60 LCL35:LCL60 LMH35:LMH60 LWD35:LWD60 MFZ35:MFZ60 MPV35:MPV60 MZR35:MZR60 NJN35:NJN60 NTJ35:NTJ60 ODF35:ODF60 ONB35:ONB60 OWX35:OWX60 PGT35:PGT60 PQP35:PQP60 QAL35:QAL60 QKH35:QKH60 QUD35:QUD60 RDZ35:RDZ60 RNV35:RNV60 RXR35:RXR60 SHN35:SHN60 SRJ35:SRJ60 TBF35:TBF60 TLB35:TLB60 TUX35:TUX60 UET35:UET60 UOP35:UOP60 UYL35:UYL60 VIH35:VIH60 VSD35:VSD60 WBZ35:WBZ60 WLV35:WLV60 WVR35:WVR60 JF65572:JF65597 TB65572:TB65597 ACX65572:ACX65597 AMT65572:AMT65597 AWP65572:AWP65597 BGL65572:BGL65597 BQH65572:BQH65597 CAD65572:CAD65597 CJZ65572:CJZ65597 CTV65572:CTV65597 DDR65572:DDR65597 DNN65572:DNN65597 DXJ65572:DXJ65597 EHF65572:EHF65597 ERB65572:ERB65597 FAX65572:FAX65597 FKT65572:FKT65597 FUP65572:FUP65597 GEL65572:GEL65597 GOH65572:GOH65597 GYD65572:GYD65597 HHZ65572:HHZ65597 HRV65572:HRV65597 IBR65572:IBR65597 ILN65572:ILN65597 IVJ65572:IVJ65597 JFF65572:JFF65597 JPB65572:JPB65597 JYX65572:JYX65597 KIT65572:KIT65597 KSP65572:KSP65597 LCL65572:LCL65597 LMH65572:LMH65597 LWD65572:LWD65597 MFZ65572:MFZ65597 MPV65572:MPV65597 MZR65572:MZR65597 NJN65572:NJN65597 NTJ65572:NTJ65597 ODF65572:ODF65597 ONB65572:ONB65597 OWX65572:OWX65597 PGT65572:PGT65597 PQP65572:PQP65597 QAL65572:QAL65597 QKH65572:QKH65597 QUD65572:QUD65597 RDZ65572:RDZ65597 RNV65572:RNV65597 RXR65572:RXR65597 SHN65572:SHN65597 SRJ65572:SRJ65597 TBF65572:TBF65597 TLB65572:TLB65597 TUX65572:TUX65597 UET65572:UET65597 UOP65572:UOP65597 UYL65572:UYL65597 VIH65572:VIH65597 VSD65572:VSD65597 WBZ65572:WBZ65597 WLV65572:WLV65597 WVR65572:WVR65597 JF131108:JF131133 TB131108:TB131133 ACX131108:ACX131133 AMT131108:AMT131133 AWP131108:AWP131133 BGL131108:BGL131133 BQH131108:BQH131133 CAD131108:CAD131133 CJZ131108:CJZ131133 CTV131108:CTV131133 DDR131108:DDR131133 DNN131108:DNN131133 DXJ131108:DXJ131133 EHF131108:EHF131133 ERB131108:ERB131133 FAX131108:FAX131133 FKT131108:FKT131133 FUP131108:FUP131133 GEL131108:GEL131133 GOH131108:GOH131133 GYD131108:GYD131133 HHZ131108:HHZ131133 HRV131108:HRV131133 IBR131108:IBR131133 ILN131108:ILN131133 IVJ131108:IVJ131133 JFF131108:JFF131133 JPB131108:JPB131133 JYX131108:JYX131133 KIT131108:KIT131133 KSP131108:KSP131133 LCL131108:LCL131133 LMH131108:LMH131133 LWD131108:LWD131133 MFZ131108:MFZ131133 MPV131108:MPV131133 MZR131108:MZR131133 NJN131108:NJN131133 NTJ131108:NTJ131133 ODF131108:ODF131133 ONB131108:ONB131133 OWX131108:OWX131133 PGT131108:PGT131133 PQP131108:PQP131133 QAL131108:QAL131133 QKH131108:QKH131133 QUD131108:QUD131133 RDZ131108:RDZ131133 RNV131108:RNV131133 RXR131108:RXR131133 SHN131108:SHN131133 SRJ131108:SRJ131133 TBF131108:TBF131133 TLB131108:TLB131133 TUX131108:TUX131133 UET131108:UET131133 UOP131108:UOP131133 UYL131108:UYL131133 VIH131108:VIH131133 VSD131108:VSD131133 WBZ131108:WBZ131133 WLV131108:WLV131133 WVR131108:WVR131133 JF196644:JF196669 TB196644:TB196669 ACX196644:ACX196669 AMT196644:AMT196669 AWP196644:AWP196669 BGL196644:BGL196669 BQH196644:BQH196669 CAD196644:CAD196669 CJZ196644:CJZ196669 CTV196644:CTV196669 DDR196644:DDR196669 DNN196644:DNN196669 DXJ196644:DXJ196669 EHF196644:EHF196669 ERB196644:ERB196669 FAX196644:FAX196669 FKT196644:FKT196669 FUP196644:FUP196669 GEL196644:GEL196669 GOH196644:GOH196669 GYD196644:GYD196669 HHZ196644:HHZ196669 HRV196644:HRV196669 IBR196644:IBR196669 ILN196644:ILN196669 IVJ196644:IVJ196669 JFF196644:JFF196669 JPB196644:JPB196669 JYX196644:JYX196669 KIT196644:KIT196669 KSP196644:KSP196669 LCL196644:LCL196669 LMH196644:LMH196669 LWD196644:LWD196669 MFZ196644:MFZ196669 MPV196644:MPV196669 MZR196644:MZR196669 NJN196644:NJN196669 NTJ196644:NTJ196669 ODF196644:ODF196669 ONB196644:ONB196669 OWX196644:OWX196669 PGT196644:PGT196669 PQP196644:PQP196669 QAL196644:QAL196669 QKH196644:QKH196669 QUD196644:QUD196669 RDZ196644:RDZ196669 RNV196644:RNV196669 RXR196644:RXR196669 SHN196644:SHN196669 SRJ196644:SRJ196669 TBF196644:TBF196669 TLB196644:TLB196669 TUX196644:TUX196669 UET196644:UET196669 UOP196644:UOP196669 UYL196644:UYL196669 VIH196644:VIH196669 VSD196644:VSD196669 WBZ196644:WBZ196669 WLV196644:WLV196669 WVR196644:WVR196669 JF262180:JF262205 TB262180:TB262205 ACX262180:ACX262205 AMT262180:AMT262205 AWP262180:AWP262205 BGL262180:BGL262205 BQH262180:BQH262205 CAD262180:CAD262205 CJZ262180:CJZ262205 CTV262180:CTV262205 DDR262180:DDR262205 DNN262180:DNN262205 DXJ262180:DXJ262205 EHF262180:EHF262205 ERB262180:ERB262205 FAX262180:FAX262205 FKT262180:FKT262205 FUP262180:FUP262205 GEL262180:GEL262205 GOH262180:GOH262205 GYD262180:GYD262205 HHZ262180:HHZ262205 HRV262180:HRV262205 IBR262180:IBR262205 ILN262180:ILN262205 IVJ262180:IVJ262205 JFF262180:JFF262205 JPB262180:JPB262205 JYX262180:JYX262205 KIT262180:KIT262205 KSP262180:KSP262205 LCL262180:LCL262205 LMH262180:LMH262205 LWD262180:LWD262205 MFZ262180:MFZ262205 MPV262180:MPV262205 MZR262180:MZR262205 NJN262180:NJN262205 NTJ262180:NTJ262205 ODF262180:ODF262205 ONB262180:ONB262205 OWX262180:OWX262205 PGT262180:PGT262205 PQP262180:PQP262205 QAL262180:QAL262205 QKH262180:QKH262205 QUD262180:QUD262205 RDZ262180:RDZ262205 RNV262180:RNV262205 RXR262180:RXR262205 SHN262180:SHN262205 SRJ262180:SRJ262205 TBF262180:TBF262205 TLB262180:TLB262205 TUX262180:TUX262205 UET262180:UET262205 UOP262180:UOP262205 UYL262180:UYL262205 VIH262180:VIH262205 VSD262180:VSD262205 WBZ262180:WBZ262205 WLV262180:WLV262205 WVR262180:WVR262205 JF327716:JF327741 TB327716:TB327741 ACX327716:ACX327741 AMT327716:AMT327741 AWP327716:AWP327741 BGL327716:BGL327741 BQH327716:BQH327741 CAD327716:CAD327741 CJZ327716:CJZ327741 CTV327716:CTV327741 DDR327716:DDR327741 DNN327716:DNN327741 DXJ327716:DXJ327741 EHF327716:EHF327741 ERB327716:ERB327741 FAX327716:FAX327741 FKT327716:FKT327741 FUP327716:FUP327741 GEL327716:GEL327741 GOH327716:GOH327741 GYD327716:GYD327741 HHZ327716:HHZ327741 HRV327716:HRV327741 IBR327716:IBR327741 ILN327716:ILN327741 IVJ327716:IVJ327741 JFF327716:JFF327741 JPB327716:JPB327741 JYX327716:JYX327741 KIT327716:KIT327741 KSP327716:KSP327741 LCL327716:LCL327741 LMH327716:LMH327741 LWD327716:LWD327741 MFZ327716:MFZ327741 MPV327716:MPV327741 MZR327716:MZR327741 NJN327716:NJN327741 NTJ327716:NTJ327741 ODF327716:ODF327741 ONB327716:ONB327741 OWX327716:OWX327741 PGT327716:PGT327741 PQP327716:PQP327741 QAL327716:QAL327741 QKH327716:QKH327741 QUD327716:QUD327741 RDZ327716:RDZ327741 RNV327716:RNV327741 RXR327716:RXR327741 SHN327716:SHN327741 SRJ327716:SRJ327741 TBF327716:TBF327741 TLB327716:TLB327741 TUX327716:TUX327741 UET327716:UET327741 UOP327716:UOP327741 UYL327716:UYL327741 VIH327716:VIH327741 VSD327716:VSD327741 WBZ327716:WBZ327741 WLV327716:WLV327741 WVR327716:WVR327741 JF393252:JF393277 TB393252:TB393277 ACX393252:ACX393277 AMT393252:AMT393277 AWP393252:AWP393277 BGL393252:BGL393277 BQH393252:BQH393277 CAD393252:CAD393277 CJZ393252:CJZ393277 CTV393252:CTV393277 DDR393252:DDR393277 DNN393252:DNN393277 DXJ393252:DXJ393277 EHF393252:EHF393277 ERB393252:ERB393277 FAX393252:FAX393277 FKT393252:FKT393277 FUP393252:FUP393277 GEL393252:GEL393277 GOH393252:GOH393277 GYD393252:GYD393277 HHZ393252:HHZ393277 HRV393252:HRV393277 IBR393252:IBR393277 ILN393252:ILN393277 IVJ393252:IVJ393277 JFF393252:JFF393277 JPB393252:JPB393277 JYX393252:JYX393277 KIT393252:KIT393277 KSP393252:KSP393277 LCL393252:LCL393277 LMH393252:LMH393277 LWD393252:LWD393277 MFZ393252:MFZ393277 MPV393252:MPV393277 MZR393252:MZR393277 NJN393252:NJN393277 NTJ393252:NTJ393277 ODF393252:ODF393277 ONB393252:ONB393277 OWX393252:OWX393277 PGT393252:PGT393277 PQP393252:PQP393277 QAL393252:QAL393277 QKH393252:QKH393277 QUD393252:QUD393277 RDZ393252:RDZ393277 RNV393252:RNV393277 RXR393252:RXR393277 SHN393252:SHN393277 SRJ393252:SRJ393277 TBF393252:TBF393277 TLB393252:TLB393277 TUX393252:TUX393277 UET393252:UET393277 UOP393252:UOP393277 UYL393252:UYL393277 VIH393252:VIH393277 VSD393252:VSD393277 WBZ393252:WBZ393277 WLV393252:WLV393277 WVR393252:WVR393277 JF458788:JF458813 TB458788:TB458813 ACX458788:ACX458813 AMT458788:AMT458813 AWP458788:AWP458813 BGL458788:BGL458813 BQH458788:BQH458813 CAD458788:CAD458813 CJZ458788:CJZ458813 CTV458788:CTV458813 DDR458788:DDR458813 DNN458788:DNN458813 DXJ458788:DXJ458813 EHF458788:EHF458813 ERB458788:ERB458813 FAX458788:FAX458813 FKT458788:FKT458813 FUP458788:FUP458813 GEL458788:GEL458813 GOH458788:GOH458813 GYD458788:GYD458813 HHZ458788:HHZ458813 HRV458788:HRV458813 IBR458788:IBR458813 ILN458788:ILN458813 IVJ458788:IVJ458813 JFF458788:JFF458813 JPB458788:JPB458813 JYX458788:JYX458813 KIT458788:KIT458813 KSP458788:KSP458813 LCL458788:LCL458813 LMH458788:LMH458813 LWD458788:LWD458813 MFZ458788:MFZ458813 MPV458788:MPV458813 MZR458788:MZR458813 NJN458788:NJN458813 NTJ458788:NTJ458813 ODF458788:ODF458813 ONB458788:ONB458813 OWX458788:OWX458813 PGT458788:PGT458813 PQP458788:PQP458813 QAL458788:QAL458813 QKH458788:QKH458813 QUD458788:QUD458813 RDZ458788:RDZ458813 RNV458788:RNV458813 RXR458788:RXR458813 SHN458788:SHN458813 SRJ458788:SRJ458813 TBF458788:TBF458813 TLB458788:TLB458813 TUX458788:TUX458813 UET458788:UET458813 UOP458788:UOP458813 UYL458788:UYL458813 VIH458788:VIH458813 VSD458788:VSD458813 WBZ458788:WBZ458813 WLV458788:WLV458813 WVR458788:WVR458813 JF524324:JF524349 TB524324:TB524349 ACX524324:ACX524349 AMT524324:AMT524349 AWP524324:AWP524349 BGL524324:BGL524349 BQH524324:BQH524349 CAD524324:CAD524349 CJZ524324:CJZ524349 CTV524324:CTV524349 DDR524324:DDR524349 DNN524324:DNN524349 DXJ524324:DXJ524349 EHF524324:EHF524349 ERB524324:ERB524349 FAX524324:FAX524349 FKT524324:FKT524349 FUP524324:FUP524349 GEL524324:GEL524349 GOH524324:GOH524349 GYD524324:GYD524349 HHZ524324:HHZ524349 HRV524324:HRV524349 IBR524324:IBR524349 ILN524324:ILN524349 IVJ524324:IVJ524349 JFF524324:JFF524349 JPB524324:JPB524349 JYX524324:JYX524349 KIT524324:KIT524349 KSP524324:KSP524349 LCL524324:LCL524349 LMH524324:LMH524349 LWD524324:LWD524349 MFZ524324:MFZ524349 MPV524324:MPV524349 MZR524324:MZR524349 NJN524324:NJN524349 NTJ524324:NTJ524349 ODF524324:ODF524349 ONB524324:ONB524349 OWX524324:OWX524349 PGT524324:PGT524349 PQP524324:PQP524349 QAL524324:QAL524349 QKH524324:QKH524349 QUD524324:QUD524349 RDZ524324:RDZ524349 RNV524324:RNV524349 RXR524324:RXR524349 SHN524324:SHN524349 SRJ524324:SRJ524349 TBF524324:TBF524349 TLB524324:TLB524349 TUX524324:TUX524349 UET524324:UET524349 UOP524324:UOP524349 UYL524324:UYL524349 VIH524324:VIH524349 VSD524324:VSD524349 WBZ524324:WBZ524349 WLV524324:WLV524349 WVR524324:WVR524349 JF589860:JF589885 TB589860:TB589885 ACX589860:ACX589885 AMT589860:AMT589885 AWP589860:AWP589885 BGL589860:BGL589885 BQH589860:BQH589885 CAD589860:CAD589885 CJZ589860:CJZ589885 CTV589860:CTV589885 DDR589860:DDR589885 DNN589860:DNN589885 DXJ589860:DXJ589885 EHF589860:EHF589885 ERB589860:ERB589885 FAX589860:FAX589885 FKT589860:FKT589885 FUP589860:FUP589885 GEL589860:GEL589885 GOH589860:GOH589885 GYD589860:GYD589885 HHZ589860:HHZ589885 HRV589860:HRV589885 IBR589860:IBR589885 ILN589860:ILN589885 IVJ589860:IVJ589885 JFF589860:JFF589885 JPB589860:JPB589885 JYX589860:JYX589885 KIT589860:KIT589885 KSP589860:KSP589885 LCL589860:LCL589885 LMH589860:LMH589885 LWD589860:LWD589885 MFZ589860:MFZ589885 MPV589860:MPV589885 MZR589860:MZR589885 NJN589860:NJN589885 NTJ589860:NTJ589885 ODF589860:ODF589885 ONB589860:ONB589885 OWX589860:OWX589885 PGT589860:PGT589885 PQP589860:PQP589885 QAL589860:QAL589885 QKH589860:QKH589885 QUD589860:QUD589885 RDZ589860:RDZ589885 RNV589860:RNV589885 RXR589860:RXR589885 SHN589860:SHN589885 SRJ589860:SRJ589885 TBF589860:TBF589885 TLB589860:TLB589885 TUX589860:TUX589885 UET589860:UET589885 UOP589860:UOP589885 UYL589860:UYL589885 VIH589860:VIH589885 VSD589860:VSD589885 WBZ589860:WBZ589885 WLV589860:WLV589885 WVR589860:WVR589885 JF655396:JF655421 TB655396:TB655421 ACX655396:ACX655421 AMT655396:AMT655421 AWP655396:AWP655421 BGL655396:BGL655421 BQH655396:BQH655421 CAD655396:CAD655421 CJZ655396:CJZ655421 CTV655396:CTV655421 DDR655396:DDR655421 DNN655396:DNN655421 DXJ655396:DXJ655421 EHF655396:EHF655421 ERB655396:ERB655421 FAX655396:FAX655421 FKT655396:FKT655421 FUP655396:FUP655421 GEL655396:GEL655421 GOH655396:GOH655421 GYD655396:GYD655421 HHZ655396:HHZ655421 HRV655396:HRV655421 IBR655396:IBR655421 ILN655396:ILN655421 IVJ655396:IVJ655421 JFF655396:JFF655421 JPB655396:JPB655421 JYX655396:JYX655421 KIT655396:KIT655421 KSP655396:KSP655421 LCL655396:LCL655421 LMH655396:LMH655421 LWD655396:LWD655421 MFZ655396:MFZ655421 MPV655396:MPV655421 MZR655396:MZR655421 NJN655396:NJN655421 NTJ655396:NTJ655421 ODF655396:ODF655421 ONB655396:ONB655421 OWX655396:OWX655421 PGT655396:PGT655421 PQP655396:PQP655421 QAL655396:QAL655421 QKH655396:QKH655421 QUD655396:QUD655421 RDZ655396:RDZ655421 RNV655396:RNV655421 RXR655396:RXR655421 SHN655396:SHN655421 SRJ655396:SRJ655421 TBF655396:TBF655421 TLB655396:TLB655421 TUX655396:TUX655421 UET655396:UET655421 UOP655396:UOP655421 UYL655396:UYL655421 VIH655396:VIH655421 VSD655396:VSD655421 WBZ655396:WBZ655421 WLV655396:WLV655421 WVR655396:WVR655421 JF720932:JF720957 TB720932:TB720957 ACX720932:ACX720957 AMT720932:AMT720957 AWP720932:AWP720957 BGL720932:BGL720957 BQH720932:BQH720957 CAD720932:CAD720957 CJZ720932:CJZ720957 CTV720932:CTV720957 DDR720932:DDR720957 DNN720932:DNN720957 DXJ720932:DXJ720957 EHF720932:EHF720957 ERB720932:ERB720957 FAX720932:FAX720957 FKT720932:FKT720957 FUP720932:FUP720957 GEL720932:GEL720957 GOH720932:GOH720957 GYD720932:GYD720957 HHZ720932:HHZ720957 HRV720932:HRV720957 IBR720932:IBR720957 ILN720932:ILN720957 IVJ720932:IVJ720957 JFF720932:JFF720957 JPB720932:JPB720957 JYX720932:JYX720957 KIT720932:KIT720957 KSP720932:KSP720957 LCL720932:LCL720957 LMH720932:LMH720957 LWD720932:LWD720957 MFZ720932:MFZ720957 MPV720932:MPV720957 MZR720932:MZR720957 NJN720932:NJN720957 NTJ720932:NTJ720957 ODF720932:ODF720957 ONB720932:ONB720957 OWX720932:OWX720957 PGT720932:PGT720957 PQP720932:PQP720957 QAL720932:QAL720957 QKH720932:QKH720957 QUD720932:QUD720957 RDZ720932:RDZ720957 RNV720932:RNV720957 RXR720932:RXR720957 SHN720932:SHN720957 SRJ720932:SRJ720957 TBF720932:TBF720957 TLB720932:TLB720957 TUX720932:TUX720957 UET720932:UET720957 UOP720932:UOP720957 UYL720932:UYL720957 VIH720932:VIH720957 VSD720932:VSD720957 WBZ720932:WBZ720957 WLV720932:WLV720957 WVR720932:WVR720957 JF786468:JF786493 TB786468:TB786493 ACX786468:ACX786493 AMT786468:AMT786493 AWP786468:AWP786493 BGL786468:BGL786493 BQH786468:BQH786493 CAD786468:CAD786493 CJZ786468:CJZ786493 CTV786468:CTV786493 DDR786468:DDR786493 DNN786468:DNN786493 DXJ786468:DXJ786493 EHF786468:EHF786493 ERB786468:ERB786493 FAX786468:FAX786493 FKT786468:FKT786493 FUP786468:FUP786493 GEL786468:GEL786493 GOH786468:GOH786493 GYD786468:GYD786493 HHZ786468:HHZ786493 HRV786468:HRV786493 IBR786468:IBR786493 ILN786468:ILN786493 IVJ786468:IVJ786493 JFF786468:JFF786493 JPB786468:JPB786493 JYX786468:JYX786493 KIT786468:KIT786493 KSP786468:KSP786493 LCL786468:LCL786493 LMH786468:LMH786493 LWD786468:LWD786493 MFZ786468:MFZ786493 MPV786468:MPV786493 MZR786468:MZR786493 NJN786468:NJN786493 NTJ786468:NTJ786493 ODF786468:ODF786493 ONB786468:ONB786493 OWX786468:OWX786493 PGT786468:PGT786493 PQP786468:PQP786493 QAL786468:QAL786493 QKH786468:QKH786493 QUD786468:QUD786493 RDZ786468:RDZ786493 RNV786468:RNV786493 RXR786468:RXR786493 SHN786468:SHN786493 SRJ786468:SRJ786493 TBF786468:TBF786493 TLB786468:TLB786493 TUX786468:TUX786493 UET786468:UET786493 UOP786468:UOP786493 UYL786468:UYL786493 VIH786468:VIH786493 VSD786468:VSD786493 WBZ786468:WBZ786493 WLV786468:WLV786493 WVR786468:WVR786493 JF852004:JF852029 TB852004:TB852029 ACX852004:ACX852029 AMT852004:AMT852029 AWP852004:AWP852029 BGL852004:BGL852029 BQH852004:BQH852029 CAD852004:CAD852029 CJZ852004:CJZ852029 CTV852004:CTV852029 DDR852004:DDR852029 DNN852004:DNN852029 DXJ852004:DXJ852029 EHF852004:EHF852029 ERB852004:ERB852029 FAX852004:FAX852029 FKT852004:FKT852029 FUP852004:FUP852029 GEL852004:GEL852029 GOH852004:GOH852029 GYD852004:GYD852029 HHZ852004:HHZ852029 HRV852004:HRV852029 IBR852004:IBR852029 ILN852004:ILN852029 IVJ852004:IVJ852029 JFF852004:JFF852029 JPB852004:JPB852029 JYX852004:JYX852029 KIT852004:KIT852029 KSP852004:KSP852029 LCL852004:LCL852029 LMH852004:LMH852029 LWD852004:LWD852029 MFZ852004:MFZ852029 MPV852004:MPV852029 MZR852004:MZR852029 NJN852004:NJN852029 NTJ852004:NTJ852029 ODF852004:ODF852029 ONB852004:ONB852029 OWX852004:OWX852029 PGT852004:PGT852029 PQP852004:PQP852029 QAL852004:QAL852029 QKH852004:QKH852029 QUD852004:QUD852029 RDZ852004:RDZ852029 RNV852004:RNV852029 RXR852004:RXR852029 SHN852004:SHN852029 SRJ852004:SRJ852029 TBF852004:TBF852029 TLB852004:TLB852029 TUX852004:TUX852029 UET852004:UET852029 UOP852004:UOP852029 UYL852004:UYL852029 VIH852004:VIH852029 VSD852004:VSD852029 WBZ852004:WBZ852029 WLV852004:WLV852029 WVR852004:WVR852029 JF917540:JF917565 TB917540:TB917565 ACX917540:ACX917565 AMT917540:AMT917565 AWP917540:AWP917565 BGL917540:BGL917565 BQH917540:BQH917565 CAD917540:CAD917565 CJZ917540:CJZ917565 CTV917540:CTV917565 DDR917540:DDR917565 DNN917540:DNN917565 DXJ917540:DXJ917565 EHF917540:EHF917565 ERB917540:ERB917565 FAX917540:FAX917565 FKT917540:FKT917565 FUP917540:FUP917565 GEL917540:GEL917565 GOH917540:GOH917565 GYD917540:GYD917565 HHZ917540:HHZ917565 HRV917540:HRV917565 IBR917540:IBR917565 ILN917540:ILN917565 IVJ917540:IVJ917565 JFF917540:JFF917565 JPB917540:JPB917565 JYX917540:JYX917565 KIT917540:KIT917565 KSP917540:KSP917565 LCL917540:LCL917565 LMH917540:LMH917565 LWD917540:LWD917565 MFZ917540:MFZ917565 MPV917540:MPV917565 MZR917540:MZR917565 NJN917540:NJN917565 NTJ917540:NTJ917565 ODF917540:ODF917565 ONB917540:ONB917565 OWX917540:OWX917565 PGT917540:PGT917565 PQP917540:PQP917565 QAL917540:QAL917565 QKH917540:QKH917565 QUD917540:QUD917565 RDZ917540:RDZ917565 RNV917540:RNV917565 RXR917540:RXR917565 SHN917540:SHN917565 SRJ917540:SRJ917565 TBF917540:TBF917565 TLB917540:TLB917565 TUX917540:TUX917565 UET917540:UET917565 UOP917540:UOP917565 UYL917540:UYL917565 VIH917540:VIH917565 VSD917540:VSD917565 WBZ917540:WBZ917565 WLV917540:WLV917565 WVR917540:WVR917565 JF983076:JF983101 TB983076:TB983101 ACX983076:ACX983101 AMT983076:AMT983101 AWP983076:AWP983101 BGL983076:BGL983101 BQH983076:BQH983101 CAD983076:CAD983101 CJZ983076:CJZ983101 CTV983076:CTV983101 DDR983076:DDR983101 DNN983076:DNN983101 DXJ983076:DXJ983101 EHF983076:EHF983101 ERB983076:ERB983101 FAX983076:FAX983101 FKT983076:FKT983101 FUP983076:FUP983101 GEL983076:GEL983101 GOH983076:GOH983101 GYD983076:GYD983101 HHZ983076:HHZ983101 HRV983076:HRV983101 IBR983076:IBR983101 ILN983076:ILN983101 IVJ983076:IVJ983101 JFF983076:JFF983101 JPB983076:JPB983101 JYX983076:JYX983101 KIT983076:KIT983101 KSP983076:KSP983101 LCL983076:LCL983101 LMH983076:LMH983101 LWD983076:LWD983101 MFZ983076:MFZ983101 MPV983076:MPV983101 MZR983076:MZR983101 NJN983076:NJN983101 NTJ983076:NTJ983101 ODF983076:ODF983101 ONB983076:ONB983101 OWX983076:OWX983101 PGT983076:PGT983101 PQP983076:PQP983101 QAL983076:QAL983101 QKH983076:QKH983101 QUD983076:QUD983101 RDZ983076:RDZ983101 RNV983076:RNV983101 RXR983076:RXR983101 SHN983076:SHN983101 SRJ983076:SRJ983101 TBF983076:TBF983101 TLB983076:TLB983101 TUX983076:TUX983101 UET983076:UET983101 UOP983076:UOP983101 UYL983076:UYL983101 VIH983076:VIH983101 VSD983076:VSD983101 WBZ983076:WBZ983101 WLV983076:WLV983101 WVR983076:WVR983101 JF63 TB63 ACX63 AMT63 AWP63 BGL63 BQH63 CAD63 CJZ63 CTV63 DDR63 DNN63 DXJ63 EHF63 ERB63 FAX63 FKT63 FUP63 GEL63 GOH63 GYD63 HHZ63 HRV63 IBR63 ILN63 IVJ63 JFF63 JPB63 JYX63 KIT63 KSP63 LCL63 LMH63 LWD63 MFZ63 MPV63 MZR63 NJN63 NTJ63 ODF63 ONB63 OWX63 PGT63 PQP63 QAL63 QKH63 QUD63 RDZ63 RNV63 RXR63 SHN63 SRJ63 TBF63 TLB63 TUX63 UET63 UOP63 UYL63 VIH63 VSD63 WBZ63 WLV63 WVR63 JF65600 TB65600 ACX65600 AMT65600 AWP65600 BGL65600 BQH65600 CAD65600 CJZ65600 CTV65600 DDR65600 DNN65600 DXJ65600 EHF65600 ERB65600 FAX65600 FKT65600 FUP65600 GEL65600 GOH65600 GYD65600 HHZ65600 HRV65600 IBR65600 ILN65600 IVJ65600 JFF65600 JPB65600 JYX65600 KIT65600 KSP65600 LCL65600 LMH65600 LWD65600 MFZ65600 MPV65600 MZR65600 NJN65600 NTJ65600 ODF65600 ONB65600 OWX65600 PGT65600 PQP65600 QAL65600 QKH65600 QUD65600 RDZ65600 RNV65600 RXR65600 SHN65600 SRJ65600 TBF65600 TLB65600 TUX65600 UET65600 UOP65600 UYL65600 VIH65600 VSD65600 WBZ65600 WLV65600 WVR65600 JF131136 TB131136 ACX131136 AMT131136 AWP131136 BGL131136 BQH131136 CAD131136 CJZ131136 CTV131136 DDR131136 DNN131136 DXJ131136 EHF131136 ERB131136 FAX131136 FKT131136 FUP131136 GEL131136 GOH131136 GYD131136 HHZ131136 HRV131136 IBR131136 ILN131136 IVJ131136 JFF131136 JPB131136 JYX131136 KIT131136 KSP131136 LCL131136 LMH131136 LWD131136 MFZ131136 MPV131136 MZR131136 NJN131136 NTJ131136 ODF131136 ONB131136 OWX131136 PGT131136 PQP131136 QAL131136 QKH131136 QUD131136 RDZ131136 RNV131136 RXR131136 SHN131136 SRJ131136 TBF131136 TLB131136 TUX131136 UET131136 UOP131136 UYL131136 VIH131136 VSD131136 WBZ131136 WLV131136 WVR131136 JF196672 TB196672 ACX196672 AMT196672 AWP196672 BGL196672 BQH196672 CAD196672 CJZ196672 CTV196672 DDR196672 DNN196672 DXJ196672 EHF196672 ERB196672 FAX196672 FKT196672 FUP196672 GEL196672 GOH196672 GYD196672 HHZ196672 HRV196672 IBR196672 ILN196672 IVJ196672 JFF196672 JPB196672 JYX196672 KIT196672 KSP196672 LCL196672 LMH196672 LWD196672 MFZ196672 MPV196672 MZR196672 NJN196672 NTJ196672 ODF196672 ONB196672 OWX196672 PGT196672 PQP196672 QAL196672 QKH196672 QUD196672 RDZ196672 RNV196672 RXR196672 SHN196672 SRJ196672 TBF196672 TLB196672 TUX196672 UET196672 UOP196672 UYL196672 VIH196672 VSD196672 WBZ196672 WLV196672 WVR196672 JF262208 TB262208 ACX262208 AMT262208 AWP262208 BGL262208 BQH262208 CAD262208 CJZ262208 CTV262208 DDR262208 DNN262208 DXJ262208 EHF262208 ERB262208 FAX262208 FKT262208 FUP262208 GEL262208 GOH262208 GYD262208 HHZ262208 HRV262208 IBR262208 ILN262208 IVJ262208 JFF262208 JPB262208 JYX262208 KIT262208 KSP262208 LCL262208 LMH262208 LWD262208 MFZ262208 MPV262208 MZR262208 NJN262208 NTJ262208 ODF262208 ONB262208 OWX262208 PGT262208 PQP262208 QAL262208 QKH262208 QUD262208 RDZ262208 RNV262208 RXR262208 SHN262208 SRJ262208 TBF262208 TLB262208 TUX262208 UET262208 UOP262208 UYL262208 VIH262208 VSD262208 WBZ262208 WLV262208 WVR262208 JF327744 TB327744 ACX327744 AMT327744 AWP327744 BGL327744 BQH327744 CAD327744 CJZ327744 CTV327744 DDR327744 DNN327744 DXJ327744 EHF327744 ERB327744 FAX327744 FKT327744 FUP327744 GEL327744 GOH327744 GYD327744 HHZ327744 HRV327744 IBR327744 ILN327744 IVJ327744 JFF327744 JPB327744 JYX327744 KIT327744 KSP327744 LCL327744 LMH327744 LWD327744 MFZ327744 MPV327744 MZR327744 NJN327744 NTJ327744 ODF327744 ONB327744 OWX327744 PGT327744 PQP327744 QAL327744 QKH327744 QUD327744 RDZ327744 RNV327744 RXR327744 SHN327744 SRJ327744 TBF327744 TLB327744 TUX327744 UET327744 UOP327744 UYL327744 VIH327744 VSD327744 WBZ327744 WLV327744 WVR327744 JF393280 TB393280 ACX393280 AMT393280 AWP393280 BGL393280 BQH393280 CAD393280 CJZ393280 CTV393280 DDR393280 DNN393280 DXJ393280 EHF393280 ERB393280 FAX393280 FKT393280 FUP393280 GEL393280 GOH393280 GYD393280 HHZ393280 HRV393280 IBR393280 ILN393280 IVJ393280 JFF393280 JPB393280 JYX393280 KIT393280 KSP393280 LCL393280 LMH393280 LWD393280 MFZ393280 MPV393280 MZR393280 NJN393280 NTJ393280 ODF393280 ONB393280 OWX393280 PGT393280 PQP393280 QAL393280 QKH393280 QUD393280 RDZ393280 RNV393280 RXR393280 SHN393280 SRJ393280 TBF393280 TLB393280 TUX393280 UET393280 UOP393280 UYL393280 VIH393280 VSD393280 WBZ393280 WLV393280 WVR393280 JF458816 TB458816 ACX458816 AMT458816 AWP458816 BGL458816 BQH458816 CAD458816 CJZ458816 CTV458816 DDR458816 DNN458816 DXJ458816 EHF458816 ERB458816 FAX458816 FKT458816 FUP458816 GEL458816 GOH458816 GYD458816 HHZ458816 HRV458816 IBR458816 ILN458816 IVJ458816 JFF458816 JPB458816 JYX458816 KIT458816 KSP458816 LCL458816 LMH458816 LWD458816 MFZ458816 MPV458816 MZR458816 NJN458816 NTJ458816 ODF458816 ONB458816 OWX458816 PGT458816 PQP458816 QAL458816 QKH458816 QUD458816 RDZ458816 RNV458816 RXR458816 SHN458816 SRJ458816 TBF458816 TLB458816 TUX458816 UET458816 UOP458816 UYL458816 VIH458816 VSD458816 WBZ458816 WLV458816 WVR458816 JF524352 TB524352 ACX524352 AMT524352 AWP524352 BGL524352 BQH524352 CAD524352 CJZ524352 CTV524352 DDR524352 DNN524352 DXJ524352 EHF524352 ERB524352 FAX524352 FKT524352 FUP524352 GEL524352 GOH524352 GYD524352 HHZ524352 HRV524352 IBR524352 ILN524352 IVJ524352 JFF524352 JPB524352 JYX524352 KIT524352 KSP524352 LCL524352 LMH524352 LWD524352 MFZ524352 MPV524352 MZR524352 NJN524352 NTJ524352 ODF524352 ONB524352 OWX524352 PGT524352 PQP524352 QAL524352 QKH524352 QUD524352 RDZ524352 RNV524352 RXR524352 SHN524352 SRJ524352 TBF524352 TLB524352 TUX524352 UET524352 UOP524352 UYL524352 VIH524352 VSD524352 WBZ524352 WLV524352 WVR524352 JF589888 TB589888 ACX589888 AMT589888 AWP589888 BGL589888 BQH589888 CAD589888 CJZ589888 CTV589888 DDR589888 DNN589888 DXJ589888 EHF589888 ERB589888 FAX589888 FKT589888 FUP589888 GEL589888 GOH589888 GYD589888 HHZ589888 HRV589888 IBR589888 ILN589888 IVJ589888 JFF589888 JPB589888 JYX589888 KIT589888 KSP589888 LCL589888 LMH589888 LWD589888 MFZ589888 MPV589888 MZR589888 NJN589888 NTJ589888 ODF589888 ONB589888 OWX589888 PGT589888 PQP589888 QAL589888 QKH589888 QUD589888 RDZ589888 RNV589888 RXR589888 SHN589888 SRJ589888 TBF589888 TLB589888 TUX589888 UET589888 UOP589888 UYL589888 VIH589888 VSD589888 WBZ589888 WLV589888 WVR589888 JF655424 TB655424 ACX655424 AMT655424 AWP655424 BGL655424 BQH655424 CAD655424 CJZ655424 CTV655424 DDR655424 DNN655424 DXJ655424 EHF655424 ERB655424 FAX655424 FKT655424 FUP655424 GEL655424 GOH655424 GYD655424 HHZ655424 HRV655424 IBR655424 ILN655424 IVJ655424 JFF655424 JPB655424 JYX655424 KIT655424 KSP655424 LCL655424 LMH655424 LWD655424 MFZ655424 MPV655424 MZR655424 NJN655424 NTJ655424 ODF655424 ONB655424 OWX655424 PGT655424 PQP655424 QAL655424 QKH655424 QUD655424 RDZ655424 RNV655424 RXR655424 SHN655424 SRJ655424 TBF655424 TLB655424 TUX655424 UET655424 UOP655424 UYL655424 VIH655424 VSD655424 WBZ655424 WLV655424 WVR655424 JF720960 TB720960 ACX720960 AMT720960 AWP720960 BGL720960 BQH720960 CAD720960 CJZ720960 CTV720960 DDR720960 DNN720960 DXJ720960 EHF720960 ERB720960 FAX720960 FKT720960 FUP720960 GEL720960 GOH720960 GYD720960 HHZ720960 HRV720960 IBR720960 ILN720960 IVJ720960 JFF720960 JPB720960 JYX720960 KIT720960 KSP720960 LCL720960 LMH720960 LWD720960 MFZ720960 MPV720960 MZR720960 NJN720960 NTJ720960 ODF720960 ONB720960 OWX720960 PGT720960 PQP720960 QAL720960 QKH720960 QUD720960 RDZ720960 RNV720960 RXR720960 SHN720960 SRJ720960 TBF720960 TLB720960 TUX720960 UET720960 UOP720960 UYL720960 VIH720960 VSD720960 WBZ720960 WLV720960 WVR720960 JF786496 TB786496 ACX786496 AMT786496 AWP786496 BGL786496 BQH786496 CAD786496 CJZ786496 CTV786496 DDR786496 DNN786496 DXJ786496 EHF786496 ERB786496 FAX786496 FKT786496 FUP786496 GEL786496 GOH786496 GYD786496 HHZ786496 HRV786496 IBR786496 ILN786496 IVJ786496 JFF786496 JPB786496 JYX786496 KIT786496 KSP786496 LCL786496 LMH786496 LWD786496 MFZ786496 MPV786496 MZR786496 NJN786496 NTJ786496 ODF786496 ONB786496 OWX786496 PGT786496 PQP786496 QAL786496 QKH786496 QUD786496 RDZ786496 RNV786496 RXR786496 SHN786496 SRJ786496 TBF786496 TLB786496 TUX786496 UET786496 UOP786496 UYL786496 VIH786496 VSD786496 WBZ786496 WLV786496 WVR786496 JF852032 TB852032 ACX852032 AMT852032 AWP852032 BGL852032 BQH852032 CAD852032 CJZ852032 CTV852032 DDR852032 DNN852032 DXJ852032 EHF852032 ERB852032 FAX852032 FKT852032 FUP852032 GEL852032 GOH852032 GYD852032 HHZ852032 HRV852032 IBR852032 ILN852032 IVJ852032 JFF852032 JPB852032 JYX852032 KIT852032 KSP852032 LCL852032 LMH852032 LWD852032 MFZ852032 MPV852032 MZR852032 NJN852032 NTJ852032 ODF852032 ONB852032 OWX852032 PGT852032 PQP852032 QAL852032 QKH852032 QUD852032 RDZ852032 RNV852032 RXR852032 SHN852032 SRJ852032 TBF852032 TLB852032 TUX852032 UET852032 UOP852032 UYL852032 VIH852032 VSD852032 WBZ852032 WLV852032 WVR852032 JF917568 TB917568 ACX917568 AMT917568 AWP917568 BGL917568 BQH917568 CAD917568 CJZ917568 CTV917568 DDR917568 DNN917568 DXJ917568 EHF917568 ERB917568 FAX917568 FKT917568 FUP917568 GEL917568 GOH917568 GYD917568 HHZ917568 HRV917568 IBR917568 ILN917568 IVJ917568 JFF917568 JPB917568 JYX917568 KIT917568 KSP917568 LCL917568 LMH917568 LWD917568 MFZ917568 MPV917568 MZR917568 NJN917568 NTJ917568 ODF917568 ONB917568 OWX917568 PGT917568 PQP917568 QAL917568 QKH917568 QUD917568 RDZ917568 RNV917568 RXR917568 SHN917568 SRJ917568 TBF917568 TLB917568 TUX917568 UET917568 UOP917568 UYL917568 VIH917568 VSD917568 WBZ917568 WLV917568 WVR917568 JF983104 TB983104 ACX983104 AMT983104 AWP983104 BGL983104 BQH983104 CAD983104 CJZ983104 CTV983104 DDR983104 DNN983104 DXJ983104 EHF983104 ERB983104 FAX983104 FKT983104 FUP983104 GEL983104 GOH983104 GYD983104 HHZ983104 HRV983104 IBR983104 ILN983104 IVJ983104 JFF983104 JPB983104 JYX983104 KIT983104 KSP983104 LCL983104 LMH983104 LWD983104 MFZ983104 MPV983104 MZR983104 NJN983104 NTJ983104 ODF983104 ONB983104 OWX983104 PGT983104 PQP983104 QAL983104 QKH983104 QUD983104 RDZ983104 RNV983104 RXR983104 SHN983104 SRJ983104 TBF983104 TLB983104 TUX983104 UET983104 UOP983104 UYL983104 VIH983104 VSD983104 WBZ983104 WLV983104 WVR983104 JF66:JF67 TB66:TB67 ACX66:ACX67 AMT66:AMT67 AWP66:AWP67 BGL66:BGL67 BQH66:BQH67 CAD66:CAD67 CJZ66:CJZ67 CTV66:CTV67 DDR66:DDR67 DNN66:DNN67 DXJ66:DXJ67 EHF66:EHF67 ERB66:ERB67 FAX66:FAX67 FKT66:FKT67 FUP66:FUP67 GEL66:GEL67 GOH66:GOH67 GYD66:GYD67 HHZ66:HHZ67 HRV66:HRV67 IBR66:IBR67 ILN66:ILN67 IVJ66:IVJ67 JFF66:JFF67 JPB66:JPB67 JYX66:JYX67 KIT66:KIT67 KSP66:KSP67 LCL66:LCL67 LMH66:LMH67 LWD66:LWD67 MFZ66:MFZ67 MPV66:MPV67 MZR66:MZR67 NJN66:NJN67 NTJ66:NTJ67 ODF66:ODF67 ONB66:ONB67 OWX66:OWX67 PGT66:PGT67 PQP66:PQP67 QAL66:QAL67 QKH66:QKH67 QUD66:QUD67 RDZ66:RDZ67 RNV66:RNV67 RXR66:RXR67 SHN66:SHN67 SRJ66:SRJ67 TBF66:TBF67 TLB66:TLB67 TUX66:TUX67 UET66:UET67 UOP66:UOP67 UYL66:UYL67 VIH66:VIH67 VSD66:VSD67 WBZ66:WBZ67 WLV66:WLV67 WVR66:WVR67 JF65603:JF65604 TB65603:TB65604 ACX65603:ACX65604 AMT65603:AMT65604 AWP65603:AWP65604 BGL65603:BGL65604 BQH65603:BQH65604 CAD65603:CAD65604 CJZ65603:CJZ65604 CTV65603:CTV65604 DDR65603:DDR65604 DNN65603:DNN65604 DXJ65603:DXJ65604 EHF65603:EHF65604 ERB65603:ERB65604 FAX65603:FAX65604 FKT65603:FKT65604 FUP65603:FUP65604 GEL65603:GEL65604 GOH65603:GOH65604 GYD65603:GYD65604 HHZ65603:HHZ65604 HRV65603:HRV65604 IBR65603:IBR65604 ILN65603:ILN65604 IVJ65603:IVJ65604 JFF65603:JFF65604 JPB65603:JPB65604 JYX65603:JYX65604 KIT65603:KIT65604 KSP65603:KSP65604 LCL65603:LCL65604 LMH65603:LMH65604 LWD65603:LWD65604 MFZ65603:MFZ65604 MPV65603:MPV65604 MZR65603:MZR65604 NJN65603:NJN65604 NTJ65603:NTJ65604 ODF65603:ODF65604 ONB65603:ONB65604 OWX65603:OWX65604 PGT65603:PGT65604 PQP65603:PQP65604 QAL65603:QAL65604 QKH65603:QKH65604 QUD65603:QUD65604 RDZ65603:RDZ65604 RNV65603:RNV65604 RXR65603:RXR65604 SHN65603:SHN65604 SRJ65603:SRJ65604 TBF65603:TBF65604 TLB65603:TLB65604 TUX65603:TUX65604 UET65603:UET65604 UOP65603:UOP65604 UYL65603:UYL65604 VIH65603:VIH65604 VSD65603:VSD65604 WBZ65603:WBZ65604 WLV65603:WLV65604 WVR65603:WVR65604 JF131139:JF131140 TB131139:TB131140 ACX131139:ACX131140 AMT131139:AMT131140 AWP131139:AWP131140 BGL131139:BGL131140 BQH131139:BQH131140 CAD131139:CAD131140 CJZ131139:CJZ131140 CTV131139:CTV131140 DDR131139:DDR131140 DNN131139:DNN131140 DXJ131139:DXJ131140 EHF131139:EHF131140 ERB131139:ERB131140 FAX131139:FAX131140 FKT131139:FKT131140 FUP131139:FUP131140 GEL131139:GEL131140 GOH131139:GOH131140 GYD131139:GYD131140 HHZ131139:HHZ131140 HRV131139:HRV131140 IBR131139:IBR131140 ILN131139:ILN131140 IVJ131139:IVJ131140 JFF131139:JFF131140 JPB131139:JPB131140 JYX131139:JYX131140 KIT131139:KIT131140 KSP131139:KSP131140 LCL131139:LCL131140 LMH131139:LMH131140 LWD131139:LWD131140 MFZ131139:MFZ131140 MPV131139:MPV131140 MZR131139:MZR131140 NJN131139:NJN131140 NTJ131139:NTJ131140 ODF131139:ODF131140 ONB131139:ONB131140 OWX131139:OWX131140 PGT131139:PGT131140 PQP131139:PQP131140 QAL131139:QAL131140 QKH131139:QKH131140 QUD131139:QUD131140 RDZ131139:RDZ131140 RNV131139:RNV131140 RXR131139:RXR131140 SHN131139:SHN131140 SRJ131139:SRJ131140 TBF131139:TBF131140 TLB131139:TLB131140 TUX131139:TUX131140 UET131139:UET131140 UOP131139:UOP131140 UYL131139:UYL131140 VIH131139:VIH131140 VSD131139:VSD131140 WBZ131139:WBZ131140 WLV131139:WLV131140 WVR131139:WVR131140 JF196675:JF196676 TB196675:TB196676 ACX196675:ACX196676 AMT196675:AMT196676 AWP196675:AWP196676 BGL196675:BGL196676 BQH196675:BQH196676 CAD196675:CAD196676 CJZ196675:CJZ196676 CTV196675:CTV196676 DDR196675:DDR196676 DNN196675:DNN196676 DXJ196675:DXJ196676 EHF196675:EHF196676 ERB196675:ERB196676 FAX196675:FAX196676 FKT196675:FKT196676 FUP196675:FUP196676 GEL196675:GEL196676 GOH196675:GOH196676 GYD196675:GYD196676 HHZ196675:HHZ196676 HRV196675:HRV196676 IBR196675:IBR196676 ILN196675:ILN196676 IVJ196675:IVJ196676 JFF196675:JFF196676 JPB196675:JPB196676 JYX196675:JYX196676 KIT196675:KIT196676 KSP196675:KSP196676 LCL196675:LCL196676 LMH196675:LMH196676 LWD196675:LWD196676 MFZ196675:MFZ196676 MPV196675:MPV196676 MZR196675:MZR196676 NJN196675:NJN196676 NTJ196675:NTJ196676 ODF196675:ODF196676 ONB196675:ONB196676 OWX196675:OWX196676 PGT196675:PGT196676 PQP196675:PQP196676 QAL196675:QAL196676 QKH196675:QKH196676 QUD196675:QUD196676 RDZ196675:RDZ196676 RNV196675:RNV196676 RXR196675:RXR196676 SHN196675:SHN196676 SRJ196675:SRJ196676 TBF196675:TBF196676 TLB196675:TLB196676 TUX196675:TUX196676 UET196675:UET196676 UOP196675:UOP196676 UYL196675:UYL196676 VIH196675:VIH196676 VSD196675:VSD196676 WBZ196675:WBZ196676 WLV196675:WLV196676 WVR196675:WVR196676 JF262211:JF262212 TB262211:TB262212 ACX262211:ACX262212 AMT262211:AMT262212 AWP262211:AWP262212 BGL262211:BGL262212 BQH262211:BQH262212 CAD262211:CAD262212 CJZ262211:CJZ262212 CTV262211:CTV262212 DDR262211:DDR262212 DNN262211:DNN262212 DXJ262211:DXJ262212 EHF262211:EHF262212 ERB262211:ERB262212 FAX262211:FAX262212 FKT262211:FKT262212 FUP262211:FUP262212 GEL262211:GEL262212 GOH262211:GOH262212 GYD262211:GYD262212 HHZ262211:HHZ262212 HRV262211:HRV262212 IBR262211:IBR262212 ILN262211:ILN262212 IVJ262211:IVJ262212 JFF262211:JFF262212 JPB262211:JPB262212 JYX262211:JYX262212 KIT262211:KIT262212 KSP262211:KSP262212 LCL262211:LCL262212 LMH262211:LMH262212 LWD262211:LWD262212 MFZ262211:MFZ262212 MPV262211:MPV262212 MZR262211:MZR262212 NJN262211:NJN262212 NTJ262211:NTJ262212 ODF262211:ODF262212 ONB262211:ONB262212 OWX262211:OWX262212 PGT262211:PGT262212 PQP262211:PQP262212 QAL262211:QAL262212 QKH262211:QKH262212 QUD262211:QUD262212 RDZ262211:RDZ262212 RNV262211:RNV262212 RXR262211:RXR262212 SHN262211:SHN262212 SRJ262211:SRJ262212 TBF262211:TBF262212 TLB262211:TLB262212 TUX262211:TUX262212 UET262211:UET262212 UOP262211:UOP262212 UYL262211:UYL262212 VIH262211:VIH262212 VSD262211:VSD262212 WBZ262211:WBZ262212 WLV262211:WLV262212 WVR262211:WVR262212 JF327747:JF327748 TB327747:TB327748 ACX327747:ACX327748 AMT327747:AMT327748 AWP327747:AWP327748 BGL327747:BGL327748 BQH327747:BQH327748 CAD327747:CAD327748 CJZ327747:CJZ327748 CTV327747:CTV327748 DDR327747:DDR327748 DNN327747:DNN327748 DXJ327747:DXJ327748 EHF327747:EHF327748 ERB327747:ERB327748 FAX327747:FAX327748 FKT327747:FKT327748 FUP327747:FUP327748 GEL327747:GEL327748 GOH327747:GOH327748 GYD327747:GYD327748 HHZ327747:HHZ327748 HRV327747:HRV327748 IBR327747:IBR327748 ILN327747:ILN327748 IVJ327747:IVJ327748 JFF327747:JFF327748 JPB327747:JPB327748 JYX327747:JYX327748 KIT327747:KIT327748 KSP327747:KSP327748 LCL327747:LCL327748 LMH327747:LMH327748 LWD327747:LWD327748 MFZ327747:MFZ327748 MPV327747:MPV327748 MZR327747:MZR327748 NJN327747:NJN327748 NTJ327747:NTJ327748 ODF327747:ODF327748 ONB327747:ONB327748 OWX327747:OWX327748 PGT327747:PGT327748 PQP327747:PQP327748 QAL327747:QAL327748 QKH327747:QKH327748 QUD327747:QUD327748 RDZ327747:RDZ327748 RNV327747:RNV327748 RXR327747:RXR327748 SHN327747:SHN327748 SRJ327747:SRJ327748 TBF327747:TBF327748 TLB327747:TLB327748 TUX327747:TUX327748 UET327747:UET327748 UOP327747:UOP327748 UYL327747:UYL327748 VIH327747:VIH327748 VSD327747:VSD327748 WBZ327747:WBZ327748 WLV327747:WLV327748 WVR327747:WVR327748 JF393283:JF393284 TB393283:TB393284 ACX393283:ACX393284 AMT393283:AMT393284 AWP393283:AWP393284 BGL393283:BGL393284 BQH393283:BQH393284 CAD393283:CAD393284 CJZ393283:CJZ393284 CTV393283:CTV393284 DDR393283:DDR393284 DNN393283:DNN393284 DXJ393283:DXJ393284 EHF393283:EHF393284 ERB393283:ERB393284 FAX393283:FAX393284 FKT393283:FKT393284 FUP393283:FUP393284 GEL393283:GEL393284 GOH393283:GOH393284 GYD393283:GYD393284 HHZ393283:HHZ393284 HRV393283:HRV393284 IBR393283:IBR393284 ILN393283:ILN393284 IVJ393283:IVJ393284 JFF393283:JFF393284 JPB393283:JPB393284 JYX393283:JYX393284 KIT393283:KIT393284 KSP393283:KSP393284 LCL393283:LCL393284 LMH393283:LMH393284 LWD393283:LWD393284 MFZ393283:MFZ393284 MPV393283:MPV393284 MZR393283:MZR393284 NJN393283:NJN393284 NTJ393283:NTJ393284 ODF393283:ODF393284 ONB393283:ONB393284 OWX393283:OWX393284 PGT393283:PGT393284 PQP393283:PQP393284 QAL393283:QAL393284 QKH393283:QKH393284 QUD393283:QUD393284 RDZ393283:RDZ393284 RNV393283:RNV393284 RXR393283:RXR393284 SHN393283:SHN393284 SRJ393283:SRJ393284 TBF393283:TBF393284 TLB393283:TLB393284 TUX393283:TUX393284 UET393283:UET393284 UOP393283:UOP393284 UYL393283:UYL393284 VIH393283:VIH393284 VSD393283:VSD393284 WBZ393283:WBZ393284 WLV393283:WLV393284 WVR393283:WVR393284 JF458819:JF458820 TB458819:TB458820 ACX458819:ACX458820 AMT458819:AMT458820 AWP458819:AWP458820 BGL458819:BGL458820 BQH458819:BQH458820 CAD458819:CAD458820 CJZ458819:CJZ458820 CTV458819:CTV458820 DDR458819:DDR458820 DNN458819:DNN458820 DXJ458819:DXJ458820 EHF458819:EHF458820 ERB458819:ERB458820 FAX458819:FAX458820 FKT458819:FKT458820 FUP458819:FUP458820 GEL458819:GEL458820 GOH458819:GOH458820 GYD458819:GYD458820 HHZ458819:HHZ458820 HRV458819:HRV458820 IBR458819:IBR458820 ILN458819:ILN458820 IVJ458819:IVJ458820 JFF458819:JFF458820 JPB458819:JPB458820 JYX458819:JYX458820 KIT458819:KIT458820 KSP458819:KSP458820 LCL458819:LCL458820 LMH458819:LMH458820 LWD458819:LWD458820 MFZ458819:MFZ458820 MPV458819:MPV458820 MZR458819:MZR458820 NJN458819:NJN458820 NTJ458819:NTJ458820 ODF458819:ODF458820 ONB458819:ONB458820 OWX458819:OWX458820 PGT458819:PGT458820 PQP458819:PQP458820 QAL458819:QAL458820 QKH458819:QKH458820 QUD458819:QUD458820 RDZ458819:RDZ458820 RNV458819:RNV458820 RXR458819:RXR458820 SHN458819:SHN458820 SRJ458819:SRJ458820 TBF458819:TBF458820 TLB458819:TLB458820 TUX458819:TUX458820 UET458819:UET458820 UOP458819:UOP458820 UYL458819:UYL458820 VIH458819:VIH458820 VSD458819:VSD458820 WBZ458819:WBZ458820 WLV458819:WLV458820 WVR458819:WVR458820 JF524355:JF524356 TB524355:TB524356 ACX524355:ACX524356 AMT524355:AMT524356 AWP524355:AWP524356 BGL524355:BGL524356 BQH524355:BQH524356 CAD524355:CAD524356 CJZ524355:CJZ524356 CTV524355:CTV524356 DDR524355:DDR524356 DNN524355:DNN524356 DXJ524355:DXJ524356 EHF524355:EHF524356 ERB524355:ERB524356 FAX524355:FAX524356 FKT524355:FKT524356 FUP524355:FUP524356 GEL524355:GEL524356 GOH524355:GOH524356 GYD524355:GYD524356 HHZ524355:HHZ524356 HRV524355:HRV524356 IBR524355:IBR524356 ILN524355:ILN524356 IVJ524355:IVJ524356 JFF524355:JFF524356 JPB524355:JPB524356 JYX524355:JYX524356 KIT524355:KIT524356 KSP524355:KSP524356 LCL524355:LCL524356 LMH524355:LMH524356 LWD524355:LWD524356 MFZ524355:MFZ524356 MPV524355:MPV524356 MZR524355:MZR524356 NJN524355:NJN524356 NTJ524355:NTJ524356 ODF524355:ODF524356 ONB524355:ONB524356 OWX524355:OWX524356 PGT524355:PGT524356 PQP524355:PQP524356 QAL524355:QAL524356 QKH524355:QKH524356 QUD524355:QUD524356 RDZ524355:RDZ524356 RNV524355:RNV524356 RXR524355:RXR524356 SHN524355:SHN524356 SRJ524355:SRJ524356 TBF524355:TBF524356 TLB524355:TLB524356 TUX524355:TUX524356 UET524355:UET524356 UOP524355:UOP524356 UYL524355:UYL524356 VIH524355:VIH524356 VSD524355:VSD524356 WBZ524355:WBZ524356 WLV524355:WLV524356 WVR524355:WVR524356 JF589891:JF589892 TB589891:TB589892 ACX589891:ACX589892 AMT589891:AMT589892 AWP589891:AWP589892 BGL589891:BGL589892 BQH589891:BQH589892 CAD589891:CAD589892 CJZ589891:CJZ589892 CTV589891:CTV589892 DDR589891:DDR589892 DNN589891:DNN589892 DXJ589891:DXJ589892 EHF589891:EHF589892 ERB589891:ERB589892 FAX589891:FAX589892 FKT589891:FKT589892 FUP589891:FUP589892 GEL589891:GEL589892 GOH589891:GOH589892 GYD589891:GYD589892 HHZ589891:HHZ589892 HRV589891:HRV589892 IBR589891:IBR589892 ILN589891:ILN589892 IVJ589891:IVJ589892 JFF589891:JFF589892 JPB589891:JPB589892 JYX589891:JYX589892 KIT589891:KIT589892 KSP589891:KSP589892 LCL589891:LCL589892 LMH589891:LMH589892 LWD589891:LWD589892 MFZ589891:MFZ589892 MPV589891:MPV589892 MZR589891:MZR589892 NJN589891:NJN589892 NTJ589891:NTJ589892 ODF589891:ODF589892 ONB589891:ONB589892 OWX589891:OWX589892 PGT589891:PGT589892 PQP589891:PQP589892 QAL589891:QAL589892 QKH589891:QKH589892 QUD589891:QUD589892 RDZ589891:RDZ589892 RNV589891:RNV589892 RXR589891:RXR589892 SHN589891:SHN589892 SRJ589891:SRJ589892 TBF589891:TBF589892 TLB589891:TLB589892 TUX589891:TUX589892 UET589891:UET589892 UOP589891:UOP589892 UYL589891:UYL589892 VIH589891:VIH589892 VSD589891:VSD589892 WBZ589891:WBZ589892 WLV589891:WLV589892 WVR589891:WVR589892 JF655427:JF655428 TB655427:TB655428 ACX655427:ACX655428 AMT655427:AMT655428 AWP655427:AWP655428 BGL655427:BGL655428 BQH655427:BQH655428 CAD655427:CAD655428 CJZ655427:CJZ655428 CTV655427:CTV655428 DDR655427:DDR655428 DNN655427:DNN655428 DXJ655427:DXJ655428 EHF655427:EHF655428 ERB655427:ERB655428 FAX655427:FAX655428 FKT655427:FKT655428 FUP655427:FUP655428 GEL655427:GEL655428 GOH655427:GOH655428 GYD655427:GYD655428 HHZ655427:HHZ655428 HRV655427:HRV655428 IBR655427:IBR655428 ILN655427:ILN655428 IVJ655427:IVJ655428 JFF655427:JFF655428 JPB655427:JPB655428 JYX655427:JYX655428 KIT655427:KIT655428 KSP655427:KSP655428 LCL655427:LCL655428 LMH655427:LMH655428 LWD655427:LWD655428 MFZ655427:MFZ655428 MPV655427:MPV655428 MZR655427:MZR655428 NJN655427:NJN655428 NTJ655427:NTJ655428 ODF655427:ODF655428 ONB655427:ONB655428 OWX655427:OWX655428 PGT655427:PGT655428 PQP655427:PQP655428 QAL655427:QAL655428 QKH655427:QKH655428 QUD655427:QUD655428 RDZ655427:RDZ655428 RNV655427:RNV655428 RXR655427:RXR655428 SHN655427:SHN655428 SRJ655427:SRJ655428 TBF655427:TBF655428 TLB655427:TLB655428 TUX655427:TUX655428 UET655427:UET655428 UOP655427:UOP655428 UYL655427:UYL655428 VIH655427:VIH655428 VSD655427:VSD655428 WBZ655427:WBZ655428 WLV655427:WLV655428 WVR655427:WVR655428 JF720963:JF720964 TB720963:TB720964 ACX720963:ACX720964 AMT720963:AMT720964 AWP720963:AWP720964 BGL720963:BGL720964 BQH720963:BQH720964 CAD720963:CAD720964 CJZ720963:CJZ720964 CTV720963:CTV720964 DDR720963:DDR720964 DNN720963:DNN720964 DXJ720963:DXJ720964 EHF720963:EHF720964 ERB720963:ERB720964 FAX720963:FAX720964 FKT720963:FKT720964 FUP720963:FUP720964 GEL720963:GEL720964 GOH720963:GOH720964 GYD720963:GYD720964 HHZ720963:HHZ720964 HRV720963:HRV720964 IBR720963:IBR720964 ILN720963:ILN720964 IVJ720963:IVJ720964 JFF720963:JFF720964 JPB720963:JPB720964 JYX720963:JYX720964 KIT720963:KIT720964 KSP720963:KSP720964 LCL720963:LCL720964 LMH720963:LMH720964 LWD720963:LWD720964 MFZ720963:MFZ720964 MPV720963:MPV720964 MZR720963:MZR720964 NJN720963:NJN720964 NTJ720963:NTJ720964 ODF720963:ODF720964 ONB720963:ONB720964 OWX720963:OWX720964 PGT720963:PGT720964 PQP720963:PQP720964 QAL720963:QAL720964 QKH720963:QKH720964 QUD720963:QUD720964 RDZ720963:RDZ720964 RNV720963:RNV720964 RXR720963:RXR720964 SHN720963:SHN720964 SRJ720963:SRJ720964 TBF720963:TBF720964 TLB720963:TLB720964 TUX720963:TUX720964 UET720963:UET720964 UOP720963:UOP720964 UYL720963:UYL720964 VIH720963:VIH720964 VSD720963:VSD720964 WBZ720963:WBZ720964 WLV720963:WLV720964 WVR720963:WVR720964 JF786499:JF786500 TB786499:TB786500 ACX786499:ACX786500 AMT786499:AMT786500 AWP786499:AWP786500 BGL786499:BGL786500 BQH786499:BQH786500 CAD786499:CAD786500 CJZ786499:CJZ786500 CTV786499:CTV786500 DDR786499:DDR786500 DNN786499:DNN786500 DXJ786499:DXJ786500 EHF786499:EHF786500 ERB786499:ERB786500 FAX786499:FAX786500 FKT786499:FKT786500 FUP786499:FUP786500 GEL786499:GEL786500 GOH786499:GOH786500 GYD786499:GYD786500 HHZ786499:HHZ786500 HRV786499:HRV786500 IBR786499:IBR786500 ILN786499:ILN786500 IVJ786499:IVJ786500 JFF786499:JFF786500 JPB786499:JPB786500 JYX786499:JYX786500 KIT786499:KIT786500 KSP786499:KSP786500 LCL786499:LCL786500 LMH786499:LMH786500 LWD786499:LWD786500 MFZ786499:MFZ786500 MPV786499:MPV786500 MZR786499:MZR786500 NJN786499:NJN786500 NTJ786499:NTJ786500 ODF786499:ODF786500 ONB786499:ONB786500 OWX786499:OWX786500 PGT786499:PGT786500 PQP786499:PQP786500 QAL786499:QAL786500 QKH786499:QKH786500 QUD786499:QUD786500 RDZ786499:RDZ786500 RNV786499:RNV786500 RXR786499:RXR786500 SHN786499:SHN786500 SRJ786499:SRJ786500 TBF786499:TBF786500 TLB786499:TLB786500 TUX786499:TUX786500 UET786499:UET786500 UOP786499:UOP786500 UYL786499:UYL786500 VIH786499:VIH786500 VSD786499:VSD786500 WBZ786499:WBZ786500 WLV786499:WLV786500 WVR786499:WVR786500 JF852035:JF852036 TB852035:TB852036 ACX852035:ACX852036 AMT852035:AMT852036 AWP852035:AWP852036 BGL852035:BGL852036 BQH852035:BQH852036 CAD852035:CAD852036 CJZ852035:CJZ852036 CTV852035:CTV852036 DDR852035:DDR852036 DNN852035:DNN852036 DXJ852035:DXJ852036 EHF852035:EHF852036 ERB852035:ERB852036 FAX852035:FAX852036 FKT852035:FKT852036 FUP852035:FUP852036 GEL852035:GEL852036 GOH852035:GOH852036 GYD852035:GYD852036 HHZ852035:HHZ852036 HRV852035:HRV852036 IBR852035:IBR852036 ILN852035:ILN852036 IVJ852035:IVJ852036 JFF852035:JFF852036 JPB852035:JPB852036 JYX852035:JYX852036 KIT852035:KIT852036 KSP852035:KSP852036 LCL852035:LCL852036 LMH852035:LMH852036 LWD852035:LWD852036 MFZ852035:MFZ852036 MPV852035:MPV852036 MZR852035:MZR852036 NJN852035:NJN852036 NTJ852035:NTJ852036 ODF852035:ODF852036 ONB852035:ONB852036 OWX852035:OWX852036 PGT852035:PGT852036 PQP852035:PQP852036 QAL852035:QAL852036 QKH852035:QKH852036 QUD852035:QUD852036 RDZ852035:RDZ852036 RNV852035:RNV852036 RXR852035:RXR852036 SHN852035:SHN852036 SRJ852035:SRJ852036 TBF852035:TBF852036 TLB852035:TLB852036 TUX852035:TUX852036 UET852035:UET852036 UOP852035:UOP852036 UYL852035:UYL852036 VIH852035:VIH852036 VSD852035:VSD852036 WBZ852035:WBZ852036 WLV852035:WLV852036 WVR852035:WVR852036 JF917571:JF917572 TB917571:TB917572 ACX917571:ACX917572 AMT917571:AMT917572 AWP917571:AWP917572 BGL917571:BGL917572 BQH917571:BQH917572 CAD917571:CAD917572 CJZ917571:CJZ917572 CTV917571:CTV917572 DDR917571:DDR917572 DNN917571:DNN917572 DXJ917571:DXJ917572 EHF917571:EHF917572 ERB917571:ERB917572 FAX917571:FAX917572 FKT917571:FKT917572 FUP917571:FUP917572 GEL917571:GEL917572 GOH917571:GOH917572 GYD917571:GYD917572 HHZ917571:HHZ917572 HRV917571:HRV917572 IBR917571:IBR917572 ILN917571:ILN917572 IVJ917571:IVJ917572 JFF917571:JFF917572 JPB917571:JPB917572 JYX917571:JYX917572 KIT917571:KIT917572 KSP917571:KSP917572 LCL917571:LCL917572 LMH917571:LMH917572 LWD917571:LWD917572 MFZ917571:MFZ917572 MPV917571:MPV917572 MZR917571:MZR917572 NJN917571:NJN917572 NTJ917571:NTJ917572 ODF917571:ODF917572 ONB917571:ONB917572 OWX917571:OWX917572 PGT917571:PGT917572 PQP917571:PQP917572 QAL917571:QAL917572 QKH917571:QKH917572 QUD917571:QUD917572 RDZ917571:RDZ917572 RNV917571:RNV917572 RXR917571:RXR917572 SHN917571:SHN917572 SRJ917571:SRJ917572 TBF917571:TBF917572 TLB917571:TLB917572 TUX917571:TUX917572 UET917571:UET917572 UOP917571:UOP917572 UYL917571:UYL917572 VIH917571:VIH917572 VSD917571:VSD917572 WBZ917571:WBZ917572 WLV917571:WLV917572 WVR917571:WVR917572 JF983107:JF983108 TB983107:TB983108 ACX983107:ACX983108 AMT983107:AMT983108 AWP983107:AWP983108 BGL983107:BGL983108 BQH983107:BQH983108 CAD983107:CAD983108 CJZ983107:CJZ983108 CTV983107:CTV983108 DDR983107:DDR983108 DNN983107:DNN983108 DXJ983107:DXJ983108 EHF983107:EHF983108 ERB983107:ERB983108 FAX983107:FAX983108 FKT983107:FKT983108 FUP983107:FUP983108 GEL983107:GEL983108 GOH983107:GOH983108 GYD983107:GYD983108 HHZ983107:HHZ983108 HRV983107:HRV983108 IBR983107:IBR983108 ILN983107:ILN983108 IVJ983107:IVJ983108 JFF983107:JFF983108 JPB983107:JPB983108 JYX983107:JYX983108 KIT983107:KIT983108 KSP983107:KSP983108 LCL983107:LCL983108 LMH983107:LMH983108 LWD983107:LWD983108 MFZ983107:MFZ983108 MPV983107:MPV983108 MZR983107:MZR983108 NJN983107:NJN983108 NTJ983107:NTJ983108 ODF983107:ODF983108 ONB983107:ONB983108 OWX983107:OWX983108 PGT983107:PGT983108 PQP983107:PQP983108 QAL983107:QAL983108 QKH983107:QKH983108 QUD983107:QUD983108 RDZ983107:RDZ983108 RNV983107:RNV983108 RXR983107:RXR983108 SHN983107:SHN983108 SRJ983107:SRJ983108 TBF983107:TBF983108 TLB983107:TLB983108 TUX983107:TUX983108 UET983107:UET983108 UOP983107:UOP983108 UYL983107:UYL983108 VIH983107:VIH983108 VSD983107:VSD983108 WBZ983107:WBZ983108 WLV983107:WLV983108 WVR983107:WVR983108 L9:L25 L65546:L65562 L131082:L131098 L196618:L196634 L262154:L262170 L327690:L327706 L393226:L393242 L458762:L458778 L524298:L524314 L589834:L589850 L655370:L655386 L720906:L720922 L786442:L786458 L851978:L851994 L917514:L917530 L983050:L983066 L28:L32 L65565:L65569 L131101:L131105 L196637:L196641 L262173:L262177 L327709:L327713 L393245:L393249 L458781:L458785 L524317:L524321 L589853:L589857 L655389:L655393 L720925:L720929 L786461:L786465 L851997:L852001 L917533:L917537 L983069:L983073 L35:L60 L65572:L65597 L131108:L131133 L196644:L196669 L262180:L262205 L327716:L327741 L393252:L393277 L458788:L458813 L524324:L524349 L589860:L589885 L655396:L655421 L720932:L720957 L786468:L786493 L852004:L852029 L917540:L917565 L983076:L983101 L63 L65600 L131136 L196672 L262208 L327744 L393280 L458816 L524352 L589888 L655424 L720960 L786496 L852032 L917568 L983104 L66:L67 L65603:L65604 L131139:L131140 L196675:L196676 L262211:L262212 L327747:L327748 L393283:L393284 L458819:L458820 L524355:L524356 L589891:L589892 L655427:L655428 L720963:L720964 L786499:L786500 L852035:L852036 L917571:L917572 L983107:L983108 C79:C83">
      <formula1>"A,C,EP,P"</formula1>
    </dataValidation>
    <dataValidation type="list" allowBlank="1" showInputMessage="1" showErrorMessage="1" sqref="IZ12:IZ15 SV12:SV15 ACR12:ACR15 AMN12:AMN15 AWJ12:AWJ15 BGF12:BGF15 BQB12:BQB15 BZX12:BZX15 CJT12:CJT15 CTP12:CTP15 DDL12:DDL15 DNH12:DNH15 DXD12:DXD15 EGZ12:EGZ15 EQV12:EQV15 FAR12:FAR15 FKN12:FKN15 FUJ12:FUJ15 GEF12:GEF15 GOB12:GOB15 GXX12:GXX15 HHT12:HHT15 HRP12:HRP15 IBL12:IBL15 ILH12:ILH15 IVD12:IVD15 JEZ12:JEZ15 JOV12:JOV15 JYR12:JYR15 KIN12:KIN15 KSJ12:KSJ15 LCF12:LCF15 LMB12:LMB15 LVX12:LVX15 MFT12:MFT15 MPP12:MPP15 MZL12:MZL15 NJH12:NJH15 NTD12:NTD15 OCZ12:OCZ15 OMV12:OMV15 OWR12:OWR15 PGN12:PGN15 PQJ12:PQJ15 QAF12:QAF15 QKB12:QKB15 QTX12:QTX15 RDT12:RDT15 RNP12:RNP15 RXL12:RXL15 SHH12:SHH15 SRD12:SRD15 TAZ12:TAZ15 TKV12:TKV15 TUR12:TUR15 UEN12:UEN15 UOJ12:UOJ15 UYF12:UYF15 VIB12:VIB15 VRX12:VRX15 WBT12:WBT15 WLP12:WLP15 WVL12:WVL15 IZ65549:IZ65552 SV65549:SV65552 ACR65549:ACR65552 AMN65549:AMN65552 AWJ65549:AWJ65552 BGF65549:BGF65552 BQB65549:BQB65552 BZX65549:BZX65552 CJT65549:CJT65552 CTP65549:CTP65552 DDL65549:DDL65552 DNH65549:DNH65552 DXD65549:DXD65552 EGZ65549:EGZ65552 EQV65549:EQV65552 FAR65549:FAR65552 FKN65549:FKN65552 FUJ65549:FUJ65552 GEF65549:GEF65552 GOB65549:GOB65552 GXX65549:GXX65552 HHT65549:HHT65552 HRP65549:HRP65552 IBL65549:IBL65552 ILH65549:ILH65552 IVD65549:IVD65552 JEZ65549:JEZ65552 JOV65549:JOV65552 JYR65549:JYR65552 KIN65549:KIN65552 KSJ65549:KSJ65552 LCF65549:LCF65552 LMB65549:LMB65552 LVX65549:LVX65552 MFT65549:MFT65552 MPP65549:MPP65552 MZL65549:MZL65552 NJH65549:NJH65552 NTD65549:NTD65552 OCZ65549:OCZ65552 OMV65549:OMV65552 OWR65549:OWR65552 PGN65549:PGN65552 PQJ65549:PQJ65552 QAF65549:QAF65552 QKB65549:QKB65552 QTX65549:QTX65552 RDT65549:RDT65552 RNP65549:RNP65552 RXL65549:RXL65552 SHH65549:SHH65552 SRD65549:SRD65552 TAZ65549:TAZ65552 TKV65549:TKV65552 TUR65549:TUR65552 UEN65549:UEN65552 UOJ65549:UOJ65552 UYF65549:UYF65552 VIB65549:VIB65552 VRX65549:VRX65552 WBT65549:WBT65552 WLP65549:WLP65552 WVL65549:WVL65552 IZ131085:IZ131088 SV131085:SV131088 ACR131085:ACR131088 AMN131085:AMN131088 AWJ131085:AWJ131088 BGF131085:BGF131088 BQB131085:BQB131088 BZX131085:BZX131088 CJT131085:CJT131088 CTP131085:CTP131088 DDL131085:DDL131088 DNH131085:DNH131088 DXD131085:DXD131088 EGZ131085:EGZ131088 EQV131085:EQV131088 FAR131085:FAR131088 FKN131085:FKN131088 FUJ131085:FUJ131088 GEF131085:GEF131088 GOB131085:GOB131088 GXX131085:GXX131088 HHT131085:HHT131088 HRP131085:HRP131088 IBL131085:IBL131088 ILH131085:ILH131088 IVD131085:IVD131088 JEZ131085:JEZ131088 JOV131085:JOV131088 JYR131085:JYR131088 KIN131085:KIN131088 KSJ131085:KSJ131088 LCF131085:LCF131088 LMB131085:LMB131088 LVX131085:LVX131088 MFT131085:MFT131088 MPP131085:MPP131088 MZL131085:MZL131088 NJH131085:NJH131088 NTD131085:NTD131088 OCZ131085:OCZ131088 OMV131085:OMV131088 OWR131085:OWR131088 PGN131085:PGN131088 PQJ131085:PQJ131088 QAF131085:QAF131088 QKB131085:QKB131088 QTX131085:QTX131088 RDT131085:RDT131088 RNP131085:RNP131088 RXL131085:RXL131088 SHH131085:SHH131088 SRD131085:SRD131088 TAZ131085:TAZ131088 TKV131085:TKV131088 TUR131085:TUR131088 UEN131085:UEN131088 UOJ131085:UOJ131088 UYF131085:UYF131088 VIB131085:VIB131088 VRX131085:VRX131088 WBT131085:WBT131088 WLP131085:WLP131088 WVL131085:WVL131088 IZ196621:IZ196624 SV196621:SV196624 ACR196621:ACR196624 AMN196621:AMN196624 AWJ196621:AWJ196624 BGF196621:BGF196624 BQB196621:BQB196624 BZX196621:BZX196624 CJT196621:CJT196624 CTP196621:CTP196624 DDL196621:DDL196624 DNH196621:DNH196624 DXD196621:DXD196624 EGZ196621:EGZ196624 EQV196621:EQV196624 FAR196621:FAR196624 FKN196621:FKN196624 FUJ196621:FUJ196624 GEF196621:GEF196624 GOB196621:GOB196624 GXX196621:GXX196624 HHT196621:HHT196624 HRP196621:HRP196624 IBL196621:IBL196624 ILH196621:ILH196624 IVD196621:IVD196624 JEZ196621:JEZ196624 JOV196621:JOV196624 JYR196621:JYR196624 KIN196621:KIN196624 KSJ196621:KSJ196624 LCF196621:LCF196624 LMB196621:LMB196624 LVX196621:LVX196624 MFT196621:MFT196624 MPP196621:MPP196624 MZL196621:MZL196624 NJH196621:NJH196624 NTD196621:NTD196624 OCZ196621:OCZ196624 OMV196621:OMV196624 OWR196621:OWR196624 PGN196621:PGN196624 PQJ196621:PQJ196624 QAF196621:QAF196624 QKB196621:QKB196624 QTX196621:QTX196624 RDT196621:RDT196624 RNP196621:RNP196624 RXL196621:RXL196624 SHH196621:SHH196624 SRD196621:SRD196624 TAZ196621:TAZ196624 TKV196621:TKV196624 TUR196621:TUR196624 UEN196621:UEN196624 UOJ196621:UOJ196624 UYF196621:UYF196624 VIB196621:VIB196624 VRX196621:VRX196624 WBT196621:WBT196624 WLP196621:WLP196624 WVL196621:WVL196624 IZ262157:IZ262160 SV262157:SV262160 ACR262157:ACR262160 AMN262157:AMN262160 AWJ262157:AWJ262160 BGF262157:BGF262160 BQB262157:BQB262160 BZX262157:BZX262160 CJT262157:CJT262160 CTP262157:CTP262160 DDL262157:DDL262160 DNH262157:DNH262160 DXD262157:DXD262160 EGZ262157:EGZ262160 EQV262157:EQV262160 FAR262157:FAR262160 FKN262157:FKN262160 FUJ262157:FUJ262160 GEF262157:GEF262160 GOB262157:GOB262160 GXX262157:GXX262160 HHT262157:HHT262160 HRP262157:HRP262160 IBL262157:IBL262160 ILH262157:ILH262160 IVD262157:IVD262160 JEZ262157:JEZ262160 JOV262157:JOV262160 JYR262157:JYR262160 KIN262157:KIN262160 KSJ262157:KSJ262160 LCF262157:LCF262160 LMB262157:LMB262160 LVX262157:LVX262160 MFT262157:MFT262160 MPP262157:MPP262160 MZL262157:MZL262160 NJH262157:NJH262160 NTD262157:NTD262160 OCZ262157:OCZ262160 OMV262157:OMV262160 OWR262157:OWR262160 PGN262157:PGN262160 PQJ262157:PQJ262160 QAF262157:QAF262160 QKB262157:QKB262160 QTX262157:QTX262160 RDT262157:RDT262160 RNP262157:RNP262160 RXL262157:RXL262160 SHH262157:SHH262160 SRD262157:SRD262160 TAZ262157:TAZ262160 TKV262157:TKV262160 TUR262157:TUR262160 UEN262157:UEN262160 UOJ262157:UOJ262160 UYF262157:UYF262160 VIB262157:VIB262160 VRX262157:VRX262160 WBT262157:WBT262160 WLP262157:WLP262160 WVL262157:WVL262160 IZ327693:IZ327696 SV327693:SV327696 ACR327693:ACR327696 AMN327693:AMN327696 AWJ327693:AWJ327696 BGF327693:BGF327696 BQB327693:BQB327696 BZX327693:BZX327696 CJT327693:CJT327696 CTP327693:CTP327696 DDL327693:DDL327696 DNH327693:DNH327696 DXD327693:DXD327696 EGZ327693:EGZ327696 EQV327693:EQV327696 FAR327693:FAR327696 FKN327693:FKN327696 FUJ327693:FUJ327696 GEF327693:GEF327696 GOB327693:GOB327696 GXX327693:GXX327696 HHT327693:HHT327696 HRP327693:HRP327696 IBL327693:IBL327696 ILH327693:ILH327696 IVD327693:IVD327696 JEZ327693:JEZ327696 JOV327693:JOV327696 JYR327693:JYR327696 KIN327693:KIN327696 KSJ327693:KSJ327696 LCF327693:LCF327696 LMB327693:LMB327696 LVX327693:LVX327696 MFT327693:MFT327696 MPP327693:MPP327696 MZL327693:MZL327696 NJH327693:NJH327696 NTD327693:NTD327696 OCZ327693:OCZ327696 OMV327693:OMV327696 OWR327693:OWR327696 PGN327693:PGN327696 PQJ327693:PQJ327696 QAF327693:QAF327696 QKB327693:QKB327696 QTX327693:QTX327696 RDT327693:RDT327696 RNP327693:RNP327696 RXL327693:RXL327696 SHH327693:SHH327696 SRD327693:SRD327696 TAZ327693:TAZ327696 TKV327693:TKV327696 TUR327693:TUR327696 UEN327693:UEN327696 UOJ327693:UOJ327696 UYF327693:UYF327696 VIB327693:VIB327696 VRX327693:VRX327696 WBT327693:WBT327696 WLP327693:WLP327696 WVL327693:WVL327696 IZ393229:IZ393232 SV393229:SV393232 ACR393229:ACR393232 AMN393229:AMN393232 AWJ393229:AWJ393232 BGF393229:BGF393232 BQB393229:BQB393232 BZX393229:BZX393232 CJT393229:CJT393232 CTP393229:CTP393232 DDL393229:DDL393232 DNH393229:DNH393232 DXD393229:DXD393232 EGZ393229:EGZ393232 EQV393229:EQV393232 FAR393229:FAR393232 FKN393229:FKN393232 FUJ393229:FUJ393232 GEF393229:GEF393232 GOB393229:GOB393232 GXX393229:GXX393232 HHT393229:HHT393232 HRP393229:HRP393232 IBL393229:IBL393232 ILH393229:ILH393232 IVD393229:IVD393232 JEZ393229:JEZ393232 JOV393229:JOV393232 JYR393229:JYR393232 KIN393229:KIN393232 KSJ393229:KSJ393232 LCF393229:LCF393232 LMB393229:LMB393232 LVX393229:LVX393232 MFT393229:MFT393232 MPP393229:MPP393232 MZL393229:MZL393232 NJH393229:NJH393232 NTD393229:NTD393232 OCZ393229:OCZ393232 OMV393229:OMV393232 OWR393229:OWR393232 PGN393229:PGN393232 PQJ393229:PQJ393232 QAF393229:QAF393232 QKB393229:QKB393232 QTX393229:QTX393232 RDT393229:RDT393232 RNP393229:RNP393232 RXL393229:RXL393232 SHH393229:SHH393232 SRD393229:SRD393232 TAZ393229:TAZ393232 TKV393229:TKV393232 TUR393229:TUR393232 UEN393229:UEN393232 UOJ393229:UOJ393232 UYF393229:UYF393232 VIB393229:VIB393232 VRX393229:VRX393232 WBT393229:WBT393232 WLP393229:WLP393232 WVL393229:WVL393232 IZ458765:IZ458768 SV458765:SV458768 ACR458765:ACR458768 AMN458765:AMN458768 AWJ458765:AWJ458768 BGF458765:BGF458768 BQB458765:BQB458768 BZX458765:BZX458768 CJT458765:CJT458768 CTP458765:CTP458768 DDL458765:DDL458768 DNH458765:DNH458768 DXD458765:DXD458768 EGZ458765:EGZ458768 EQV458765:EQV458768 FAR458765:FAR458768 FKN458765:FKN458768 FUJ458765:FUJ458768 GEF458765:GEF458768 GOB458765:GOB458768 GXX458765:GXX458768 HHT458765:HHT458768 HRP458765:HRP458768 IBL458765:IBL458768 ILH458765:ILH458768 IVD458765:IVD458768 JEZ458765:JEZ458768 JOV458765:JOV458768 JYR458765:JYR458768 KIN458765:KIN458768 KSJ458765:KSJ458768 LCF458765:LCF458768 LMB458765:LMB458768 LVX458765:LVX458768 MFT458765:MFT458768 MPP458765:MPP458768 MZL458765:MZL458768 NJH458765:NJH458768 NTD458765:NTD458768 OCZ458765:OCZ458768 OMV458765:OMV458768 OWR458765:OWR458768 PGN458765:PGN458768 PQJ458765:PQJ458768 QAF458765:QAF458768 QKB458765:QKB458768 QTX458765:QTX458768 RDT458765:RDT458768 RNP458765:RNP458768 RXL458765:RXL458768 SHH458765:SHH458768 SRD458765:SRD458768 TAZ458765:TAZ458768 TKV458765:TKV458768 TUR458765:TUR458768 UEN458765:UEN458768 UOJ458765:UOJ458768 UYF458765:UYF458768 VIB458765:VIB458768 VRX458765:VRX458768 WBT458765:WBT458768 WLP458765:WLP458768 WVL458765:WVL458768 IZ524301:IZ524304 SV524301:SV524304 ACR524301:ACR524304 AMN524301:AMN524304 AWJ524301:AWJ524304 BGF524301:BGF524304 BQB524301:BQB524304 BZX524301:BZX524304 CJT524301:CJT524304 CTP524301:CTP524304 DDL524301:DDL524304 DNH524301:DNH524304 DXD524301:DXD524304 EGZ524301:EGZ524304 EQV524301:EQV524304 FAR524301:FAR524304 FKN524301:FKN524304 FUJ524301:FUJ524304 GEF524301:GEF524304 GOB524301:GOB524304 GXX524301:GXX524304 HHT524301:HHT524304 HRP524301:HRP524304 IBL524301:IBL524304 ILH524301:ILH524304 IVD524301:IVD524304 JEZ524301:JEZ524304 JOV524301:JOV524304 JYR524301:JYR524304 KIN524301:KIN524304 KSJ524301:KSJ524304 LCF524301:LCF524304 LMB524301:LMB524304 LVX524301:LVX524304 MFT524301:MFT524304 MPP524301:MPP524304 MZL524301:MZL524304 NJH524301:NJH524304 NTD524301:NTD524304 OCZ524301:OCZ524304 OMV524301:OMV524304 OWR524301:OWR524304 PGN524301:PGN524304 PQJ524301:PQJ524304 QAF524301:QAF524304 QKB524301:QKB524304 QTX524301:QTX524304 RDT524301:RDT524304 RNP524301:RNP524304 RXL524301:RXL524304 SHH524301:SHH524304 SRD524301:SRD524304 TAZ524301:TAZ524304 TKV524301:TKV524304 TUR524301:TUR524304 UEN524301:UEN524304 UOJ524301:UOJ524304 UYF524301:UYF524304 VIB524301:VIB524304 VRX524301:VRX524304 WBT524301:WBT524304 WLP524301:WLP524304 WVL524301:WVL524304 IZ589837:IZ589840 SV589837:SV589840 ACR589837:ACR589840 AMN589837:AMN589840 AWJ589837:AWJ589840 BGF589837:BGF589840 BQB589837:BQB589840 BZX589837:BZX589840 CJT589837:CJT589840 CTP589837:CTP589840 DDL589837:DDL589840 DNH589837:DNH589840 DXD589837:DXD589840 EGZ589837:EGZ589840 EQV589837:EQV589840 FAR589837:FAR589840 FKN589837:FKN589840 FUJ589837:FUJ589840 GEF589837:GEF589840 GOB589837:GOB589840 GXX589837:GXX589840 HHT589837:HHT589840 HRP589837:HRP589840 IBL589837:IBL589840 ILH589837:ILH589840 IVD589837:IVD589840 JEZ589837:JEZ589840 JOV589837:JOV589840 JYR589837:JYR589840 KIN589837:KIN589840 KSJ589837:KSJ589840 LCF589837:LCF589840 LMB589837:LMB589840 LVX589837:LVX589840 MFT589837:MFT589840 MPP589837:MPP589840 MZL589837:MZL589840 NJH589837:NJH589840 NTD589837:NTD589840 OCZ589837:OCZ589840 OMV589837:OMV589840 OWR589837:OWR589840 PGN589837:PGN589840 PQJ589837:PQJ589840 QAF589837:QAF589840 QKB589837:QKB589840 QTX589837:QTX589840 RDT589837:RDT589840 RNP589837:RNP589840 RXL589837:RXL589840 SHH589837:SHH589840 SRD589837:SRD589840 TAZ589837:TAZ589840 TKV589837:TKV589840 TUR589837:TUR589840 UEN589837:UEN589840 UOJ589837:UOJ589840 UYF589837:UYF589840 VIB589837:VIB589840 VRX589837:VRX589840 WBT589837:WBT589840 WLP589837:WLP589840 WVL589837:WVL589840 IZ655373:IZ655376 SV655373:SV655376 ACR655373:ACR655376 AMN655373:AMN655376 AWJ655373:AWJ655376 BGF655373:BGF655376 BQB655373:BQB655376 BZX655373:BZX655376 CJT655373:CJT655376 CTP655373:CTP655376 DDL655373:DDL655376 DNH655373:DNH655376 DXD655373:DXD655376 EGZ655373:EGZ655376 EQV655373:EQV655376 FAR655373:FAR655376 FKN655373:FKN655376 FUJ655373:FUJ655376 GEF655373:GEF655376 GOB655373:GOB655376 GXX655373:GXX655376 HHT655373:HHT655376 HRP655373:HRP655376 IBL655373:IBL655376 ILH655373:ILH655376 IVD655373:IVD655376 JEZ655373:JEZ655376 JOV655373:JOV655376 JYR655373:JYR655376 KIN655373:KIN655376 KSJ655373:KSJ655376 LCF655373:LCF655376 LMB655373:LMB655376 LVX655373:LVX655376 MFT655373:MFT655376 MPP655373:MPP655376 MZL655373:MZL655376 NJH655373:NJH655376 NTD655373:NTD655376 OCZ655373:OCZ655376 OMV655373:OMV655376 OWR655373:OWR655376 PGN655373:PGN655376 PQJ655373:PQJ655376 QAF655373:QAF655376 QKB655373:QKB655376 QTX655373:QTX655376 RDT655373:RDT655376 RNP655373:RNP655376 RXL655373:RXL655376 SHH655373:SHH655376 SRD655373:SRD655376 TAZ655373:TAZ655376 TKV655373:TKV655376 TUR655373:TUR655376 UEN655373:UEN655376 UOJ655373:UOJ655376 UYF655373:UYF655376 VIB655373:VIB655376 VRX655373:VRX655376 WBT655373:WBT655376 WLP655373:WLP655376 WVL655373:WVL655376 IZ720909:IZ720912 SV720909:SV720912 ACR720909:ACR720912 AMN720909:AMN720912 AWJ720909:AWJ720912 BGF720909:BGF720912 BQB720909:BQB720912 BZX720909:BZX720912 CJT720909:CJT720912 CTP720909:CTP720912 DDL720909:DDL720912 DNH720909:DNH720912 DXD720909:DXD720912 EGZ720909:EGZ720912 EQV720909:EQV720912 FAR720909:FAR720912 FKN720909:FKN720912 FUJ720909:FUJ720912 GEF720909:GEF720912 GOB720909:GOB720912 GXX720909:GXX720912 HHT720909:HHT720912 HRP720909:HRP720912 IBL720909:IBL720912 ILH720909:ILH720912 IVD720909:IVD720912 JEZ720909:JEZ720912 JOV720909:JOV720912 JYR720909:JYR720912 KIN720909:KIN720912 KSJ720909:KSJ720912 LCF720909:LCF720912 LMB720909:LMB720912 LVX720909:LVX720912 MFT720909:MFT720912 MPP720909:MPP720912 MZL720909:MZL720912 NJH720909:NJH720912 NTD720909:NTD720912 OCZ720909:OCZ720912 OMV720909:OMV720912 OWR720909:OWR720912 PGN720909:PGN720912 PQJ720909:PQJ720912 QAF720909:QAF720912 QKB720909:QKB720912 QTX720909:QTX720912 RDT720909:RDT720912 RNP720909:RNP720912 RXL720909:RXL720912 SHH720909:SHH720912 SRD720909:SRD720912 TAZ720909:TAZ720912 TKV720909:TKV720912 TUR720909:TUR720912 UEN720909:UEN720912 UOJ720909:UOJ720912 UYF720909:UYF720912 VIB720909:VIB720912 VRX720909:VRX720912 WBT720909:WBT720912 WLP720909:WLP720912 WVL720909:WVL720912 IZ786445:IZ786448 SV786445:SV786448 ACR786445:ACR786448 AMN786445:AMN786448 AWJ786445:AWJ786448 BGF786445:BGF786448 BQB786445:BQB786448 BZX786445:BZX786448 CJT786445:CJT786448 CTP786445:CTP786448 DDL786445:DDL786448 DNH786445:DNH786448 DXD786445:DXD786448 EGZ786445:EGZ786448 EQV786445:EQV786448 FAR786445:FAR786448 FKN786445:FKN786448 FUJ786445:FUJ786448 GEF786445:GEF786448 GOB786445:GOB786448 GXX786445:GXX786448 HHT786445:HHT786448 HRP786445:HRP786448 IBL786445:IBL786448 ILH786445:ILH786448 IVD786445:IVD786448 JEZ786445:JEZ786448 JOV786445:JOV786448 JYR786445:JYR786448 KIN786445:KIN786448 KSJ786445:KSJ786448 LCF786445:LCF786448 LMB786445:LMB786448 LVX786445:LVX786448 MFT786445:MFT786448 MPP786445:MPP786448 MZL786445:MZL786448 NJH786445:NJH786448 NTD786445:NTD786448 OCZ786445:OCZ786448 OMV786445:OMV786448 OWR786445:OWR786448 PGN786445:PGN786448 PQJ786445:PQJ786448 QAF786445:QAF786448 QKB786445:QKB786448 QTX786445:QTX786448 RDT786445:RDT786448 RNP786445:RNP786448 RXL786445:RXL786448 SHH786445:SHH786448 SRD786445:SRD786448 TAZ786445:TAZ786448 TKV786445:TKV786448 TUR786445:TUR786448 UEN786445:UEN786448 UOJ786445:UOJ786448 UYF786445:UYF786448 VIB786445:VIB786448 VRX786445:VRX786448 WBT786445:WBT786448 WLP786445:WLP786448 WVL786445:WVL786448 IZ851981:IZ851984 SV851981:SV851984 ACR851981:ACR851984 AMN851981:AMN851984 AWJ851981:AWJ851984 BGF851981:BGF851984 BQB851981:BQB851984 BZX851981:BZX851984 CJT851981:CJT851984 CTP851981:CTP851984 DDL851981:DDL851984 DNH851981:DNH851984 DXD851981:DXD851984 EGZ851981:EGZ851984 EQV851981:EQV851984 FAR851981:FAR851984 FKN851981:FKN851984 FUJ851981:FUJ851984 GEF851981:GEF851984 GOB851981:GOB851984 GXX851981:GXX851984 HHT851981:HHT851984 HRP851981:HRP851984 IBL851981:IBL851984 ILH851981:ILH851984 IVD851981:IVD851984 JEZ851981:JEZ851984 JOV851981:JOV851984 JYR851981:JYR851984 KIN851981:KIN851984 KSJ851981:KSJ851984 LCF851981:LCF851984 LMB851981:LMB851984 LVX851981:LVX851984 MFT851981:MFT851984 MPP851981:MPP851984 MZL851981:MZL851984 NJH851981:NJH851984 NTD851981:NTD851984 OCZ851981:OCZ851984 OMV851981:OMV851984 OWR851981:OWR851984 PGN851981:PGN851984 PQJ851981:PQJ851984 QAF851981:QAF851984 QKB851981:QKB851984 QTX851981:QTX851984 RDT851981:RDT851984 RNP851981:RNP851984 RXL851981:RXL851984 SHH851981:SHH851984 SRD851981:SRD851984 TAZ851981:TAZ851984 TKV851981:TKV851984 TUR851981:TUR851984 UEN851981:UEN851984 UOJ851981:UOJ851984 UYF851981:UYF851984 VIB851981:VIB851984 VRX851981:VRX851984 WBT851981:WBT851984 WLP851981:WLP851984 WVL851981:WVL851984 IZ917517:IZ917520 SV917517:SV917520 ACR917517:ACR917520 AMN917517:AMN917520 AWJ917517:AWJ917520 BGF917517:BGF917520 BQB917517:BQB917520 BZX917517:BZX917520 CJT917517:CJT917520 CTP917517:CTP917520 DDL917517:DDL917520 DNH917517:DNH917520 DXD917517:DXD917520 EGZ917517:EGZ917520 EQV917517:EQV917520 FAR917517:FAR917520 FKN917517:FKN917520 FUJ917517:FUJ917520 GEF917517:GEF917520 GOB917517:GOB917520 GXX917517:GXX917520 HHT917517:HHT917520 HRP917517:HRP917520 IBL917517:IBL917520 ILH917517:ILH917520 IVD917517:IVD917520 JEZ917517:JEZ917520 JOV917517:JOV917520 JYR917517:JYR917520 KIN917517:KIN917520 KSJ917517:KSJ917520 LCF917517:LCF917520 LMB917517:LMB917520 LVX917517:LVX917520 MFT917517:MFT917520 MPP917517:MPP917520 MZL917517:MZL917520 NJH917517:NJH917520 NTD917517:NTD917520 OCZ917517:OCZ917520 OMV917517:OMV917520 OWR917517:OWR917520 PGN917517:PGN917520 PQJ917517:PQJ917520 QAF917517:QAF917520 QKB917517:QKB917520 QTX917517:QTX917520 RDT917517:RDT917520 RNP917517:RNP917520 RXL917517:RXL917520 SHH917517:SHH917520 SRD917517:SRD917520 TAZ917517:TAZ917520 TKV917517:TKV917520 TUR917517:TUR917520 UEN917517:UEN917520 UOJ917517:UOJ917520 UYF917517:UYF917520 VIB917517:VIB917520 VRX917517:VRX917520 WBT917517:WBT917520 WLP917517:WLP917520 WVL917517:WVL917520 IZ983053:IZ983056 SV983053:SV983056 ACR983053:ACR983056 AMN983053:AMN983056 AWJ983053:AWJ983056 BGF983053:BGF983056 BQB983053:BQB983056 BZX983053:BZX983056 CJT983053:CJT983056 CTP983053:CTP983056 DDL983053:DDL983056 DNH983053:DNH983056 DXD983053:DXD983056 EGZ983053:EGZ983056 EQV983053:EQV983056 FAR983053:FAR983056 FKN983053:FKN983056 FUJ983053:FUJ983056 GEF983053:GEF983056 GOB983053:GOB983056 GXX983053:GXX983056 HHT983053:HHT983056 HRP983053:HRP983056 IBL983053:IBL983056 ILH983053:ILH983056 IVD983053:IVD983056 JEZ983053:JEZ983056 JOV983053:JOV983056 JYR983053:JYR983056 KIN983053:KIN983056 KSJ983053:KSJ983056 LCF983053:LCF983056 LMB983053:LMB983056 LVX983053:LVX983056 MFT983053:MFT983056 MPP983053:MPP983056 MZL983053:MZL983056 NJH983053:NJH983056 NTD983053:NTD983056 OCZ983053:OCZ983056 OMV983053:OMV983056 OWR983053:OWR983056 PGN983053:PGN983056 PQJ983053:PQJ983056 QAF983053:QAF983056 QKB983053:QKB983056 QTX983053:QTX983056 RDT983053:RDT983056 RNP983053:RNP983056 RXL983053:RXL983056 SHH983053:SHH983056 SRD983053:SRD983056 TAZ983053:TAZ983056 TKV983053:TKV983056 TUR983053:TUR983056 UEN983053:UEN983056 UOJ983053:UOJ983056 UYF983053:UYF983056 VIB983053:VIB983056 VRX983053:VRX983056 WBT983053:WBT983056 WLP983053:WLP983056 WVL983053:WVL983056 IZ10 SV10 ACR10 AMN10 AWJ10 BGF10 BQB10 BZX10 CJT10 CTP10 DDL10 DNH10 DXD10 EGZ10 EQV10 FAR10 FKN10 FUJ10 GEF10 GOB10 GXX10 HHT10 HRP10 IBL10 ILH10 IVD10 JEZ10 JOV10 JYR10 KIN10 KSJ10 LCF10 LMB10 LVX10 MFT10 MPP10 MZL10 NJH10 NTD10 OCZ10 OMV10 OWR10 PGN10 PQJ10 QAF10 QKB10 QTX10 RDT10 RNP10 RXL10 SHH10 SRD10 TAZ10 TKV10 TUR10 UEN10 UOJ10 UYF10 VIB10 VRX10 WBT10 WLP10 WVL10 IZ65547 SV65547 ACR65547 AMN65547 AWJ65547 BGF65547 BQB65547 BZX65547 CJT65547 CTP65547 DDL65547 DNH65547 DXD65547 EGZ65547 EQV65547 FAR65547 FKN65547 FUJ65547 GEF65547 GOB65547 GXX65547 HHT65547 HRP65547 IBL65547 ILH65547 IVD65547 JEZ65547 JOV65547 JYR65547 KIN65547 KSJ65547 LCF65547 LMB65547 LVX65547 MFT65547 MPP65547 MZL65547 NJH65547 NTD65547 OCZ65547 OMV65547 OWR65547 PGN65547 PQJ65547 QAF65547 QKB65547 QTX65547 RDT65547 RNP65547 RXL65547 SHH65547 SRD65547 TAZ65547 TKV65547 TUR65547 UEN65547 UOJ65547 UYF65547 VIB65547 VRX65547 WBT65547 WLP65547 WVL65547 IZ131083 SV131083 ACR131083 AMN131083 AWJ131083 BGF131083 BQB131083 BZX131083 CJT131083 CTP131083 DDL131083 DNH131083 DXD131083 EGZ131083 EQV131083 FAR131083 FKN131083 FUJ131083 GEF131083 GOB131083 GXX131083 HHT131083 HRP131083 IBL131083 ILH131083 IVD131083 JEZ131083 JOV131083 JYR131083 KIN131083 KSJ131083 LCF131083 LMB131083 LVX131083 MFT131083 MPP131083 MZL131083 NJH131083 NTD131083 OCZ131083 OMV131083 OWR131083 PGN131083 PQJ131083 QAF131083 QKB131083 QTX131083 RDT131083 RNP131083 RXL131083 SHH131083 SRD131083 TAZ131083 TKV131083 TUR131083 UEN131083 UOJ131083 UYF131083 VIB131083 VRX131083 WBT131083 WLP131083 WVL131083 IZ196619 SV196619 ACR196619 AMN196619 AWJ196619 BGF196619 BQB196619 BZX196619 CJT196619 CTP196619 DDL196619 DNH196619 DXD196619 EGZ196619 EQV196619 FAR196619 FKN196619 FUJ196619 GEF196619 GOB196619 GXX196619 HHT196619 HRP196619 IBL196619 ILH196619 IVD196619 JEZ196619 JOV196619 JYR196619 KIN196619 KSJ196619 LCF196619 LMB196619 LVX196619 MFT196619 MPP196619 MZL196619 NJH196619 NTD196619 OCZ196619 OMV196619 OWR196619 PGN196619 PQJ196619 QAF196619 QKB196619 QTX196619 RDT196619 RNP196619 RXL196619 SHH196619 SRD196619 TAZ196619 TKV196619 TUR196619 UEN196619 UOJ196619 UYF196619 VIB196619 VRX196619 WBT196619 WLP196619 WVL196619 IZ262155 SV262155 ACR262155 AMN262155 AWJ262155 BGF262155 BQB262155 BZX262155 CJT262155 CTP262155 DDL262155 DNH262155 DXD262155 EGZ262155 EQV262155 FAR262155 FKN262155 FUJ262155 GEF262155 GOB262155 GXX262155 HHT262155 HRP262155 IBL262155 ILH262155 IVD262155 JEZ262155 JOV262155 JYR262155 KIN262155 KSJ262155 LCF262155 LMB262155 LVX262155 MFT262155 MPP262155 MZL262155 NJH262155 NTD262155 OCZ262155 OMV262155 OWR262155 PGN262155 PQJ262155 QAF262155 QKB262155 QTX262155 RDT262155 RNP262155 RXL262155 SHH262155 SRD262155 TAZ262155 TKV262155 TUR262155 UEN262155 UOJ262155 UYF262155 VIB262155 VRX262155 WBT262155 WLP262155 WVL262155 IZ327691 SV327691 ACR327691 AMN327691 AWJ327691 BGF327691 BQB327691 BZX327691 CJT327691 CTP327691 DDL327691 DNH327691 DXD327691 EGZ327691 EQV327691 FAR327691 FKN327691 FUJ327691 GEF327691 GOB327691 GXX327691 HHT327691 HRP327691 IBL327691 ILH327691 IVD327691 JEZ327691 JOV327691 JYR327691 KIN327691 KSJ327691 LCF327691 LMB327691 LVX327691 MFT327691 MPP327691 MZL327691 NJH327691 NTD327691 OCZ327691 OMV327691 OWR327691 PGN327691 PQJ327691 QAF327691 QKB327691 QTX327691 RDT327691 RNP327691 RXL327691 SHH327691 SRD327691 TAZ327691 TKV327691 TUR327691 UEN327691 UOJ327691 UYF327691 VIB327691 VRX327691 WBT327691 WLP327691 WVL327691 IZ393227 SV393227 ACR393227 AMN393227 AWJ393227 BGF393227 BQB393227 BZX393227 CJT393227 CTP393227 DDL393227 DNH393227 DXD393227 EGZ393227 EQV393227 FAR393227 FKN393227 FUJ393227 GEF393227 GOB393227 GXX393227 HHT393227 HRP393227 IBL393227 ILH393227 IVD393227 JEZ393227 JOV393227 JYR393227 KIN393227 KSJ393227 LCF393227 LMB393227 LVX393227 MFT393227 MPP393227 MZL393227 NJH393227 NTD393227 OCZ393227 OMV393227 OWR393227 PGN393227 PQJ393227 QAF393227 QKB393227 QTX393227 RDT393227 RNP393227 RXL393227 SHH393227 SRD393227 TAZ393227 TKV393227 TUR393227 UEN393227 UOJ393227 UYF393227 VIB393227 VRX393227 WBT393227 WLP393227 WVL393227 IZ458763 SV458763 ACR458763 AMN458763 AWJ458763 BGF458763 BQB458763 BZX458763 CJT458763 CTP458763 DDL458763 DNH458763 DXD458763 EGZ458763 EQV458763 FAR458763 FKN458763 FUJ458763 GEF458763 GOB458763 GXX458763 HHT458763 HRP458763 IBL458763 ILH458763 IVD458763 JEZ458763 JOV458763 JYR458763 KIN458763 KSJ458763 LCF458763 LMB458763 LVX458763 MFT458763 MPP458763 MZL458763 NJH458763 NTD458763 OCZ458763 OMV458763 OWR458763 PGN458763 PQJ458763 QAF458763 QKB458763 QTX458763 RDT458763 RNP458763 RXL458763 SHH458763 SRD458763 TAZ458763 TKV458763 TUR458763 UEN458763 UOJ458763 UYF458763 VIB458763 VRX458763 WBT458763 WLP458763 WVL458763 IZ524299 SV524299 ACR524299 AMN524299 AWJ524299 BGF524299 BQB524299 BZX524299 CJT524299 CTP524299 DDL524299 DNH524299 DXD524299 EGZ524299 EQV524299 FAR524299 FKN524299 FUJ524299 GEF524299 GOB524299 GXX524299 HHT524299 HRP524299 IBL524299 ILH524299 IVD524299 JEZ524299 JOV524299 JYR524299 KIN524299 KSJ524299 LCF524299 LMB524299 LVX524299 MFT524299 MPP524299 MZL524299 NJH524299 NTD524299 OCZ524299 OMV524299 OWR524299 PGN524299 PQJ524299 QAF524299 QKB524299 QTX524299 RDT524299 RNP524299 RXL524299 SHH524299 SRD524299 TAZ524299 TKV524299 TUR524299 UEN524299 UOJ524299 UYF524299 VIB524299 VRX524299 WBT524299 WLP524299 WVL524299 IZ589835 SV589835 ACR589835 AMN589835 AWJ589835 BGF589835 BQB589835 BZX589835 CJT589835 CTP589835 DDL589835 DNH589835 DXD589835 EGZ589835 EQV589835 FAR589835 FKN589835 FUJ589835 GEF589835 GOB589835 GXX589835 HHT589835 HRP589835 IBL589835 ILH589835 IVD589835 JEZ589835 JOV589835 JYR589835 KIN589835 KSJ589835 LCF589835 LMB589835 LVX589835 MFT589835 MPP589835 MZL589835 NJH589835 NTD589835 OCZ589835 OMV589835 OWR589835 PGN589835 PQJ589835 QAF589835 QKB589835 QTX589835 RDT589835 RNP589835 RXL589835 SHH589835 SRD589835 TAZ589835 TKV589835 TUR589835 UEN589835 UOJ589835 UYF589835 VIB589835 VRX589835 WBT589835 WLP589835 WVL589835 IZ655371 SV655371 ACR655371 AMN655371 AWJ655371 BGF655371 BQB655371 BZX655371 CJT655371 CTP655371 DDL655371 DNH655371 DXD655371 EGZ655371 EQV655371 FAR655371 FKN655371 FUJ655371 GEF655371 GOB655371 GXX655371 HHT655371 HRP655371 IBL655371 ILH655371 IVD655371 JEZ655371 JOV655371 JYR655371 KIN655371 KSJ655371 LCF655371 LMB655371 LVX655371 MFT655371 MPP655371 MZL655371 NJH655371 NTD655371 OCZ655371 OMV655371 OWR655371 PGN655371 PQJ655371 QAF655371 QKB655371 QTX655371 RDT655371 RNP655371 RXL655371 SHH655371 SRD655371 TAZ655371 TKV655371 TUR655371 UEN655371 UOJ655371 UYF655371 VIB655371 VRX655371 WBT655371 WLP655371 WVL655371 IZ720907 SV720907 ACR720907 AMN720907 AWJ720907 BGF720907 BQB720907 BZX720907 CJT720907 CTP720907 DDL720907 DNH720907 DXD720907 EGZ720907 EQV720907 FAR720907 FKN720907 FUJ720907 GEF720907 GOB720907 GXX720907 HHT720907 HRP720907 IBL720907 ILH720907 IVD720907 JEZ720907 JOV720907 JYR720907 KIN720907 KSJ720907 LCF720907 LMB720907 LVX720907 MFT720907 MPP720907 MZL720907 NJH720907 NTD720907 OCZ720907 OMV720907 OWR720907 PGN720907 PQJ720907 QAF720907 QKB720907 QTX720907 RDT720907 RNP720907 RXL720907 SHH720907 SRD720907 TAZ720907 TKV720907 TUR720907 UEN720907 UOJ720907 UYF720907 VIB720907 VRX720907 WBT720907 WLP720907 WVL720907 IZ786443 SV786443 ACR786443 AMN786443 AWJ786443 BGF786443 BQB786443 BZX786443 CJT786443 CTP786443 DDL786443 DNH786443 DXD786443 EGZ786443 EQV786443 FAR786443 FKN786443 FUJ786443 GEF786443 GOB786443 GXX786443 HHT786443 HRP786443 IBL786443 ILH786443 IVD786443 JEZ786443 JOV786443 JYR786443 KIN786443 KSJ786443 LCF786443 LMB786443 LVX786443 MFT786443 MPP786443 MZL786443 NJH786443 NTD786443 OCZ786443 OMV786443 OWR786443 PGN786443 PQJ786443 QAF786443 QKB786443 QTX786443 RDT786443 RNP786443 RXL786443 SHH786443 SRD786443 TAZ786443 TKV786443 TUR786443 UEN786443 UOJ786443 UYF786443 VIB786443 VRX786443 WBT786443 WLP786443 WVL786443 IZ851979 SV851979 ACR851979 AMN851979 AWJ851979 BGF851979 BQB851979 BZX851979 CJT851979 CTP851979 DDL851979 DNH851979 DXD851979 EGZ851979 EQV851979 FAR851979 FKN851979 FUJ851979 GEF851979 GOB851979 GXX851979 HHT851979 HRP851979 IBL851979 ILH851979 IVD851979 JEZ851979 JOV851979 JYR851979 KIN851979 KSJ851979 LCF851979 LMB851979 LVX851979 MFT851979 MPP851979 MZL851979 NJH851979 NTD851979 OCZ851979 OMV851979 OWR851979 PGN851979 PQJ851979 QAF851979 QKB851979 QTX851979 RDT851979 RNP851979 RXL851979 SHH851979 SRD851979 TAZ851979 TKV851979 TUR851979 UEN851979 UOJ851979 UYF851979 VIB851979 VRX851979 WBT851979 WLP851979 WVL851979 IZ917515 SV917515 ACR917515 AMN917515 AWJ917515 BGF917515 BQB917515 BZX917515 CJT917515 CTP917515 DDL917515 DNH917515 DXD917515 EGZ917515 EQV917515 FAR917515 FKN917515 FUJ917515 GEF917515 GOB917515 GXX917515 HHT917515 HRP917515 IBL917515 ILH917515 IVD917515 JEZ917515 JOV917515 JYR917515 KIN917515 KSJ917515 LCF917515 LMB917515 LVX917515 MFT917515 MPP917515 MZL917515 NJH917515 NTD917515 OCZ917515 OMV917515 OWR917515 PGN917515 PQJ917515 QAF917515 QKB917515 QTX917515 RDT917515 RNP917515 RXL917515 SHH917515 SRD917515 TAZ917515 TKV917515 TUR917515 UEN917515 UOJ917515 UYF917515 VIB917515 VRX917515 WBT917515 WLP917515 WVL917515 IZ983051 SV983051 ACR983051 AMN983051 AWJ983051 BGF983051 BQB983051 BZX983051 CJT983051 CTP983051 DDL983051 DNH983051 DXD983051 EGZ983051 EQV983051 FAR983051 FKN983051 FUJ983051 GEF983051 GOB983051 GXX983051 HHT983051 HRP983051 IBL983051 ILH983051 IVD983051 JEZ983051 JOV983051 JYR983051 KIN983051 KSJ983051 LCF983051 LMB983051 LVX983051 MFT983051 MPP983051 MZL983051 NJH983051 NTD983051 OCZ983051 OMV983051 OWR983051 PGN983051 PQJ983051 QAF983051 QKB983051 QTX983051 RDT983051 RNP983051 RXL983051 SHH983051 SRD983051 TAZ983051 TKV983051 TUR983051 UEN983051 UOJ983051 UYF983051 VIB983051 VRX983051 WBT983051 WLP983051 WVL983051 IZ17:IZ24 SV17:SV24 ACR17:ACR24 AMN17:AMN24 AWJ17:AWJ24 BGF17:BGF24 BQB17:BQB24 BZX17:BZX24 CJT17:CJT24 CTP17:CTP24 DDL17:DDL24 DNH17:DNH24 DXD17:DXD24 EGZ17:EGZ24 EQV17:EQV24 FAR17:FAR24 FKN17:FKN24 FUJ17:FUJ24 GEF17:GEF24 GOB17:GOB24 GXX17:GXX24 HHT17:HHT24 HRP17:HRP24 IBL17:IBL24 ILH17:ILH24 IVD17:IVD24 JEZ17:JEZ24 JOV17:JOV24 JYR17:JYR24 KIN17:KIN24 KSJ17:KSJ24 LCF17:LCF24 LMB17:LMB24 LVX17:LVX24 MFT17:MFT24 MPP17:MPP24 MZL17:MZL24 NJH17:NJH24 NTD17:NTD24 OCZ17:OCZ24 OMV17:OMV24 OWR17:OWR24 PGN17:PGN24 PQJ17:PQJ24 QAF17:QAF24 QKB17:QKB24 QTX17:QTX24 RDT17:RDT24 RNP17:RNP24 RXL17:RXL24 SHH17:SHH24 SRD17:SRD24 TAZ17:TAZ24 TKV17:TKV24 TUR17:TUR24 UEN17:UEN24 UOJ17:UOJ24 UYF17:UYF24 VIB17:VIB24 VRX17:VRX24 WBT17:WBT24 WLP17:WLP24 WVL17:WVL24 IZ65554:IZ65561 SV65554:SV65561 ACR65554:ACR65561 AMN65554:AMN65561 AWJ65554:AWJ65561 BGF65554:BGF65561 BQB65554:BQB65561 BZX65554:BZX65561 CJT65554:CJT65561 CTP65554:CTP65561 DDL65554:DDL65561 DNH65554:DNH65561 DXD65554:DXD65561 EGZ65554:EGZ65561 EQV65554:EQV65561 FAR65554:FAR65561 FKN65554:FKN65561 FUJ65554:FUJ65561 GEF65554:GEF65561 GOB65554:GOB65561 GXX65554:GXX65561 HHT65554:HHT65561 HRP65554:HRP65561 IBL65554:IBL65561 ILH65554:ILH65561 IVD65554:IVD65561 JEZ65554:JEZ65561 JOV65554:JOV65561 JYR65554:JYR65561 KIN65554:KIN65561 KSJ65554:KSJ65561 LCF65554:LCF65561 LMB65554:LMB65561 LVX65554:LVX65561 MFT65554:MFT65561 MPP65554:MPP65561 MZL65554:MZL65561 NJH65554:NJH65561 NTD65554:NTD65561 OCZ65554:OCZ65561 OMV65554:OMV65561 OWR65554:OWR65561 PGN65554:PGN65561 PQJ65554:PQJ65561 QAF65554:QAF65561 QKB65554:QKB65561 QTX65554:QTX65561 RDT65554:RDT65561 RNP65554:RNP65561 RXL65554:RXL65561 SHH65554:SHH65561 SRD65554:SRD65561 TAZ65554:TAZ65561 TKV65554:TKV65561 TUR65554:TUR65561 UEN65554:UEN65561 UOJ65554:UOJ65561 UYF65554:UYF65561 VIB65554:VIB65561 VRX65554:VRX65561 WBT65554:WBT65561 WLP65554:WLP65561 WVL65554:WVL65561 IZ131090:IZ131097 SV131090:SV131097 ACR131090:ACR131097 AMN131090:AMN131097 AWJ131090:AWJ131097 BGF131090:BGF131097 BQB131090:BQB131097 BZX131090:BZX131097 CJT131090:CJT131097 CTP131090:CTP131097 DDL131090:DDL131097 DNH131090:DNH131097 DXD131090:DXD131097 EGZ131090:EGZ131097 EQV131090:EQV131097 FAR131090:FAR131097 FKN131090:FKN131097 FUJ131090:FUJ131097 GEF131090:GEF131097 GOB131090:GOB131097 GXX131090:GXX131097 HHT131090:HHT131097 HRP131090:HRP131097 IBL131090:IBL131097 ILH131090:ILH131097 IVD131090:IVD131097 JEZ131090:JEZ131097 JOV131090:JOV131097 JYR131090:JYR131097 KIN131090:KIN131097 KSJ131090:KSJ131097 LCF131090:LCF131097 LMB131090:LMB131097 LVX131090:LVX131097 MFT131090:MFT131097 MPP131090:MPP131097 MZL131090:MZL131097 NJH131090:NJH131097 NTD131090:NTD131097 OCZ131090:OCZ131097 OMV131090:OMV131097 OWR131090:OWR131097 PGN131090:PGN131097 PQJ131090:PQJ131097 QAF131090:QAF131097 QKB131090:QKB131097 QTX131090:QTX131097 RDT131090:RDT131097 RNP131090:RNP131097 RXL131090:RXL131097 SHH131090:SHH131097 SRD131090:SRD131097 TAZ131090:TAZ131097 TKV131090:TKV131097 TUR131090:TUR131097 UEN131090:UEN131097 UOJ131090:UOJ131097 UYF131090:UYF131097 VIB131090:VIB131097 VRX131090:VRX131097 WBT131090:WBT131097 WLP131090:WLP131097 WVL131090:WVL131097 IZ196626:IZ196633 SV196626:SV196633 ACR196626:ACR196633 AMN196626:AMN196633 AWJ196626:AWJ196633 BGF196626:BGF196633 BQB196626:BQB196633 BZX196626:BZX196633 CJT196626:CJT196633 CTP196626:CTP196633 DDL196626:DDL196633 DNH196626:DNH196633 DXD196626:DXD196633 EGZ196626:EGZ196633 EQV196626:EQV196633 FAR196626:FAR196633 FKN196626:FKN196633 FUJ196626:FUJ196633 GEF196626:GEF196633 GOB196626:GOB196633 GXX196626:GXX196633 HHT196626:HHT196633 HRP196626:HRP196633 IBL196626:IBL196633 ILH196626:ILH196633 IVD196626:IVD196633 JEZ196626:JEZ196633 JOV196626:JOV196633 JYR196626:JYR196633 KIN196626:KIN196633 KSJ196626:KSJ196633 LCF196626:LCF196633 LMB196626:LMB196633 LVX196626:LVX196633 MFT196626:MFT196633 MPP196626:MPP196633 MZL196626:MZL196633 NJH196626:NJH196633 NTD196626:NTD196633 OCZ196626:OCZ196633 OMV196626:OMV196633 OWR196626:OWR196633 PGN196626:PGN196633 PQJ196626:PQJ196633 QAF196626:QAF196633 QKB196626:QKB196633 QTX196626:QTX196633 RDT196626:RDT196633 RNP196626:RNP196633 RXL196626:RXL196633 SHH196626:SHH196633 SRD196626:SRD196633 TAZ196626:TAZ196633 TKV196626:TKV196633 TUR196626:TUR196633 UEN196626:UEN196633 UOJ196626:UOJ196633 UYF196626:UYF196633 VIB196626:VIB196633 VRX196626:VRX196633 WBT196626:WBT196633 WLP196626:WLP196633 WVL196626:WVL196633 IZ262162:IZ262169 SV262162:SV262169 ACR262162:ACR262169 AMN262162:AMN262169 AWJ262162:AWJ262169 BGF262162:BGF262169 BQB262162:BQB262169 BZX262162:BZX262169 CJT262162:CJT262169 CTP262162:CTP262169 DDL262162:DDL262169 DNH262162:DNH262169 DXD262162:DXD262169 EGZ262162:EGZ262169 EQV262162:EQV262169 FAR262162:FAR262169 FKN262162:FKN262169 FUJ262162:FUJ262169 GEF262162:GEF262169 GOB262162:GOB262169 GXX262162:GXX262169 HHT262162:HHT262169 HRP262162:HRP262169 IBL262162:IBL262169 ILH262162:ILH262169 IVD262162:IVD262169 JEZ262162:JEZ262169 JOV262162:JOV262169 JYR262162:JYR262169 KIN262162:KIN262169 KSJ262162:KSJ262169 LCF262162:LCF262169 LMB262162:LMB262169 LVX262162:LVX262169 MFT262162:MFT262169 MPP262162:MPP262169 MZL262162:MZL262169 NJH262162:NJH262169 NTD262162:NTD262169 OCZ262162:OCZ262169 OMV262162:OMV262169 OWR262162:OWR262169 PGN262162:PGN262169 PQJ262162:PQJ262169 QAF262162:QAF262169 QKB262162:QKB262169 QTX262162:QTX262169 RDT262162:RDT262169 RNP262162:RNP262169 RXL262162:RXL262169 SHH262162:SHH262169 SRD262162:SRD262169 TAZ262162:TAZ262169 TKV262162:TKV262169 TUR262162:TUR262169 UEN262162:UEN262169 UOJ262162:UOJ262169 UYF262162:UYF262169 VIB262162:VIB262169 VRX262162:VRX262169 WBT262162:WBT262169 WLP262162:WLP262169 WVL262162:WVL262169 IZ327698:IZ327705 SV327698:SV327705 ACR327698:ACR327705 AMN327698:AMN327705 AWJ327698:AWJ327705 BGF327698:BGF327705 BQB327698:BQB327705 BZX327698:BZX327705 CJT327698:CJT327705 CTP327698:CTP327705 DDL327698:DDL327705 DNH327698:DNH327705 DXD327698:DXD327705 EGZ327698:EGZ327705 EQV327698:EQV327705 FAR327698:FAR327705 FKN327698:FKN327705 FUJ327698:FUJ327705 GEF327698:GEF327705 GOB327698:GOB327705 GXX327698:GXX327705 HHT327698:HHT327705 HRP327698:HRP327705 IBL327698:IBL327705 ILH327698:ILH327705 IVD327698:IVD327705 JEZ327698:JEZ327705 JOV327698:JOV327705 JYR327698:JYR327705 KIN327698:KIN327705 KSJ327698:KSJ327705 LCF327698:LCF327705 LMB327698:LMB327705 LVX327698:LVX327705 MFT327698:MFT327705 MPP327698:MPP327705 MZL327698:MZL327705 NJH327698:NJH327705 NTD327698:NTD327705 OCZ327698:OCZ327705 OMV327698:OMV327705 OWR327698:OWR327705 PGN327698:PGN327705 PQJ327698:PQJ327705 QAF327698:QAF327705 QKB327698:QKB327705 QTX327698:QTX327705 RDT327698:RDT327705 RNP327698:RNP327705 RXL327698:RXL327705 SHH327698:SHH327705 SRD327698:SRD327705 TAZ327698:TAZ327705 TKV327698:TKV327705 TUR327698:TUR327705 UEN327698:UEN327705 UOJ327698:UOJ327705 UYF327698:UYF327705 VIB327698:VIB327705 VRX327698:VRX327705 WBT327698:WBT327705 WLP327698:WLP327705 WVL327698:WVL327705 IZ393234:IZ393241 SV393234:SV393241 ACR393234:ACR393241 AMN393234:AMN393241 AWJ393234:AWJ393241 BGF393234:BGF393241 BQB393234:BQB393241 BZX393234:BZX393241 CJT393234:CJT393241 CTP393234:CTP393241 DDL393234:DDL393241 DNH393234:DNH393241 DXD393234:DXD393241 EGZ393234:EGZ393241 EQV393234:EQV393241 FAR393234:FAR393241 FKN393234:FKN393241 FUJ393234:FUJ393241 GEF393234:GEF393241 GOB393234:GOB393241 GXX393234:GXX393241 HHT393234:HHT393241 HRP393234:HRP393241 IBL393234:IBL393241 ILH393234:ILH393241 IVD393234:IVD393241 JEZ393234:JEZ393241 JOV393234:JOV393241 JYR393234:JYR393241 KIN393234:KIN393241 KSJ393234:KSJ393241 LCF393234:LCF393241 LMB393234:LMB393241 LVX393234:LVX393241 MFT393234:MFT393241 MPP393234:MPP393241 MZL393234:MZL393241 NJH393234:NJH393241 NTD393234:NTD393241 OCZ393234:OCZ393241 OMV393234:OMV393241 OWR393234:OWR393241 PGN393234:PGN393241 PQJ393234:PQJ393241 QAF393234:QAF393241 QKB393234:QKB393241 QTX393234:QTX393241 RDT393234:RDT393241 RNP393234:RNP393241 RXL393234:RXL393241 SHH393234:SHH393241 SRD393234:SRD393241 TAZ393234:TAZ393241 TKV393234:TKV393241 TUR393234:TUR393241 UEN393234:UEN393241 UOJ393234:UOJ393241 UYF393234:UYF393241 VIB393234:VIB393241 VRX393234:VRX393241 WBT393234:WBT393241 WLP393234:WLP393241 WVL393234:WVL393241 IZ458770:IZ458777 SV458770:SV458777 ACR458770:ACR458777 AMN458770:AMN458777 AWJ458770:AWJ458777 BGF458770:BGF458777 BQB458770:BQB458777 BZX458770:BZX458777 CJT458770:CJT458777 CTP458770:CTP458777 DDL458770:DDL458777 DNH458770:DNH458777 DXD458770:DXD458777 EGZ458770:EGZ458777 EQV458770:EQV458777 FAR458770:FAR458777 FKN458770:FKN458777 FUJ458770:FUJ458777 GEF458770:GEF458777 GOB458770:GOB458777 GXX458770:GXX458777 HHT458770:HHT458777 HRP458770:HRP458777 IBL458770:IBL458777 ILH458770:ILH458777 IVD458770:IVD458777 JEZ458770:JEZ458777 JOV458770:JOV458777 JYR458770:JYR458777 KIN458770:KIN458777 KSJ458770:KSJ458777 LCF458770:LCF458777 LMB458770:LMB458777 LVX458770:LVX458777 MFT458770:MFT458777 MPP458770:MPP458777 MZL458770:MZL458777 NJH458770:NJH458777 NTD458770:NTD458777 OCZ458770:OCZ458777 OMV458770:OMV458777 OWR458770:OWR458777 PGN458770:PGN458777 PQJ458770:PQJ458777 QAF458770:QAF458777 QKB458770:QKB458777 QTX458770:QTX458777 RDT458770:RDT458777 RNP458770:RNP458777 RXL458770:RXL458777 SHH458770:SHH458777 SRD458770:SRD458777 TAZ458770:TAZ458777 TKV458770:TKV458777 TUR458770:TUR458777 UEN458770:UEN458777 UOJ458770:UOJ458777 UYF458770:UYF458777 VIB458770:VIB458777 VRX458770:VRX458777 WBT458770:WBT458777 WLP458770:WLP458777 WVL458770:WVL458777 IZ524306:IZ524313 SV524306:SV524313 ACR524306:ACR524313 AMN524306:AMN524313 AWJ524306:AWJ524313 BGF524306:BGF524313 BQB524306:BQB524313 BZX524306:BZX524313 CJT524306:CJT524313 CTP524306:CTP524313 DDL524306:DDL524313 DNH524306:DNH524313 DXD524306:DXD524313 EGZ524306:EGZ524313 EQV524306:EQV524313 FAR524306:FAR524313 FKN524306:FKN524313 FUJ524306:FUJ524313 GEF524306:GEF524313 GOB524306:GOB524313 GXX524306:GXX524313 HHT524306:HHT524313 HRP524306:HRP524313 IBL524306:IBL524313 ILH524306:ILH524313 IVD524306:IVD524313 JEZ524306:JEZ524313 JOV524306:JOV524313 JYR524306:JYR524313 KIN524306:KIN524313 KSJ524306:KSJ524313 LCF524306:LCF524313 LMB524306:LMB524313 LVX524306:LVX524313 MFT524306:MFT524313 MPP524306:MPP524313 MZL524306:MZL524313 NJH524306:NJH524313 NTD524306:NTD524313 OCZ524306:OCZ524313 OMV524306:OMV524313 OWR524306:OWR524313 PGN524306:PGN524313 PQJ524306:PQJ524313 QAF524306:QAF524313 QKB524306:QKB524313 QTX524306:QTX524313 RDT524306:RDT524313 RNP524306:RNP524313 RXL524306:RXL524313 SHH524306:SHH524313 SRD524306:SRD524313 TAZ524306:TAZ524313 TKV524306:TKV524313 TUR524306:TUR524313 UEN524306:UEN524313 UOJ524306:UOJ524313 UYF524306:UYF524313 VIB524306:VIB524313 VRX524306:VRX524313 WBT524306:WBT524313 WLP524306:WLP524313 WVL524306:WVL524313 IZ589842:IZ589849 SV589842:SV589849 ACR589842:ACR589849 AMN589842:AMN589849 AWJ589842:AWJ589849 BGF589842:BGF589849 BQB589842:BQB589849 BZX589842:BZX589849 CJT589842:CJT589849 CTP589842:CTP589849 DDL589842:DDL589849 DNH589842:DNH589849 DXD589842:DXD589849 EGZ589842:EGZ589849 EQV589842:EQV589849 FAR589842:FAR589849 FKN589842:FKN589849 FUJ589842:FUJ589849 GEF589842:GEF589849 GOB589842:GOB589849 GXX589842:GXX589849 HHT589842:HHT589849 HRP589842:HRP589849 IBL589842:IBL589849 ILH589842:ILH589849 IVD589842:IVD589849 JEZ589842:JEZ589849 JOV589842:JOV589849 JYR589842:JYR589849 KIN589842:KIN589849 KSJ589842:KSJ589849 LCF589842:LCF589849 LMB589842:LMB589849 LVX589842:LVX589849 MFT589842:MFT589849 MPP589842:MPP589849 MZL589842:MZL589849 NJH589842:NJH589849 NTD589842:NTD589849 OCZ589842:OCZ589849 OMV589842:OMV589849 OWR589842:OWR589849 PGN589842:PGN589849 PQJ589842:PQJ589849 QAF589842:QAF589849 QKB589842:QKB589849 QTX589842:QTX589849 RDT589842:RDT589849 RNP589842:RNP589849 RXL589842:RXL589849 SHH589842:SHH589849 SRD589842:SRD589849 TAZ589842:TAZ589849 TKV589842:TKV589849 TUR589842:TUR589849 UEN589842:UEN589849 UOJ589842:UOJ589849 UYF589842:UYF589849 VIB589842:VIB589849 VRX589842:VRX589849 WBT589842:WBT589849 WLP589842:WLP589849 WVL589842:WVL589849 IZ655378:IZ655385 SV655378:SV655385 ACR655378:ACR655385 AMN655378:AMN655385 AWJ655378:AWJ655385 BGF655378:BGF655385 BQB655378:BQB655385 BZX655378:BZX655385 CJT655378:CJT655385 CTP655378:CTP655385 DDL655378:DDL655385 DNH655378:DNH655385 DXD655378:DXD655385 EGZ655378:EGZ655385 EQV655378:EQV655385 FAR655378:FAR655385 FKN655378:FKN655385 FUJ655378:FUJ655385 GEF655378:GEF655385 GOB655378:GOB655385 GXX655378:GXX655385 HHT655378:HHT655385 HRP655378:HRP655385 IBL655378:IBL655385 ILH655378:ILH655385 IVD655378:IVD655385 JEZ655378:JEZ655385 JOV655378:JOV655385 JYR655378:JYR655385 KIN655378:KIN655385 KSJ655378:KSJ655385 LCF655378:LCF655385 LMB655378:LMB655385 LVX655378:LVX655385 MFT655378:MFT655385 MPP655378:MPP655385 MZL655378:MZL655385 NJH655378:NJH655385 NTD655378:NTD655385 OCZ655378:OCZ655385 OMV655378:OMV655385 OWR655378:OWR655385 PGN655378:PGN655385 PQJ655378:PQJ655385 QAF655378:QAF655385 QKB655378:QKB655385 QTX655378:QTX655385 RDT655378:RDT655385 RNP655378:RNP655385 RXL655378:RXL655385 SHH655378:SHH655385 SRD655378:SRD655385 TAZ655378:TAZ655385 TKV655378:TKV655385 TUR655378:TUR655385 UEN655378:UEN655385 UOJ655378:UOJ655385 UYF655378:UYF655385 VIB655378:VIB655385 VRX655378:VRX655385 WBT655378:WBT655385 WLP655378:WLP655385 WVL655378:WVL655385 IZ720914:IZ720921 SV720914:SV720921 ACR720914:ACR720921 AMN720914:AMN720921 AWJ720914:AWJ720921 BGF720914:BGF720921 BQB720914:BQB720921 BZX720914:BZX720921 CJT720914:CJT720921 CTP720914:CTP720921 DDL720914:DDL720921 DNH720914:DNH720921 DXD720914:DXD720921 EGZ720914:EGZ720921 EQV720914:EQV720921 FAR720914:FAR720921 FKN720914:FKN720921 FUJ720914:FUJ720921 GEF720914:GEF720921 GOB720914:GOB720921 GXX720914:GXX720921 HHT720914:HHT720921 HRP720914:HRP720921 IBL720914:IBL720921 ILH720914:ILH720921 IVD720914:IVD720921 JEZ720914:JEZ720921 JOV720914:JOV720921 JYR720914:JYR720921 KIN720914:KIN720921 KSJ720914:KSJ720921 LCF720914:LCF720921 LMB720914:LMB720921 LVX720914:LVX720921 MFT720914:MFT720921 MPP720914:MPP720921 MZL720914:MZL720921 NJH720914:NJH720921 NTD720914:NTD720921 OCZ720914:OCZ720921 OMV720914:OMV720921 OWR720914:OWR720921 PGN720914:PGN720921 PQJ720914:PQJ720921 QAF720914:QAF720921 QKB720914:QKB720921 QTX720914:QTX720921 RDT720914:RDT720921 RNP720914:RNP720921 RXL720914:RXL720921 SHH720914:SHH720921 SRD720914:SRD720921 TAZ720914:TAZ720921 TKV720914:TKV720921 TUR720914:TUR720921 UEN720914:UEN720921 UOJ720914:UOJ720921 UYF720914:UYF720921 VIB720914:VIB720921 VRX720914:VRX720921 WBT720914:WBT720921 WLP720914:WLP720921 WVL720914:WVL720921 IZ786450:IZ786457 SV786450:SV786457 ACR786450:ACR786457 AMN786450:AMN786457 AWJ786450:AWJ786457 BGF786450:BGF786457 BQB786450:BQB786457 BZX786450:BZX786457 CJT786450:CJT786457 CTP786450:CTP786457 DDL786450:DDL786457 DNH786450:DNH786457 DXD786450:DXD786457 EGZ786450:EGZ786457 EQV786450:EQV786457 FAR786450:FAR786457 FKN786450:FKN786457 FUJ786450:FUJ786457 GEF786450:GEF786457 GOB786450:GOB786457 GXX786450:GXX786457 HHT786450:HHT786457 HRP786450:HRP786457 IBL786450:IBL786457 ILH786450:ILH786457 IVD786450:IVD786457 JEZ786450:JEZ786457 JOV786450:JOV786457 JYR786450:JYR786457 KIN786450:KIN786457 KSJ786450:KSJ786457 LCF786450:LCF786457 LMB786450:LMB786457 LVX786450:LVX786457 MFT786450:MFT786457 MPP786450:MPP786457 MZL786450:MZL786457 NJH786450:NJH786457 NTD786450:NTD786457 OCZ786450:OCZ786457 OMV786450:OMV786457 OWR786450:OWR786457 PGN786450:PGN786457 PQJ786450:PQJ786457 QAF786450:QAF786457 QKB786450:QKB786457 QTX786450:QTX786457 RDT786450:RDT786457 RNP786450:RNP786457 RXL786450:RXL786457 SHH786450:SHH786457 SRD786450:SRD786457 TAZ786450:TAZ786457 TKV786450:TKV786457 TUR786450:TUR786457 UEN786450:UEN786457 UOJ786450:UOJ786457 UYF786450:UYF786457 VIB786450:VIB786457 VRX786450:VRX786457 WBT786450:WBT786457 WLP786450:WLP786457 WVL786450:WVL786457 IZ851986:IZ851993 SV851986:SV851993 ACR851986:ACR851993 AMN851986:AMN851993 AWJ851986:AWJ851993 BGF851986:BGF851993 BQB851986:BQB851993 BZX851986:BZX851993 CJT851986:CJT851993 CTP851986:CTP851993 DDL851986:DDL851993 DNH851986:DNH851993 DXD851986:DXD851993 EGZ851986:EGZ851993 EQV851986:EQV851993 FAR851986:FAR851993 FKN851986:FKN851993 FUJ851986:FUJ851993 GEF851986:GEF851993 GOB851986:GOB851993 GXX851986:GXX851993 HHT851986:HHT851993 HRP851986:HRP851993 IBL851986:IBL851993 ILH851986:ILH851993 IVD851986:IVD851993 JEZ851986:JEZ851993 JOV851986:JOV851993 JYR851986:JYR851993 KIN851986:KIN851993 KSJ851986:KSJ851993 LCF851986:LCF851993 LMB851986:LMB851993 LVX851986:LVX851993 MFT851986:MFT851993 MPP851986:MPP851993 MZL851986:MZL851993 NJH851986:NJH851993 NTD851986:NTD851993 OCZ851986:OCZ851993 OMV851986:OMV851993 OWR851986:OWR851993 PGN851986:PGN851993 PQJ851986:PQJ851993 QAF851986:QAF851993 QKB851986:QKB851993 QTX851986:QTX851993 RDT851986:RDT851993 RNP851986:RNP851993 RXL851986:RXL851993 SHH851986:SHH851993 SRD851986:SRD851993 TAZ851986:TAZ851993 TKV851986:TKV851993 TUR851986:TUR851993 UEN851986:UEN851993 UOJ851986:UOJ851993 UYF851986:UYF851993 VIB851986:VIB851993 VRX851986:VRX851993 WBT851986:WBT851993 WLP851986:WLP851993 WVL851986:WVL851993 IZ917522:IZ917529 SV917522:SV917529 ACR917522:ACR917529 AMN917522:AMN917529 AWJ917522:AWJ917529 BGF917522:BGF917529 BQB917522:BQB917529 BZX917522:BZX917529 CJT917522:CJT917529 CTP917522:CTP917529 DDL917522:DDL917529 DNH917522:DNH917529 DXD917522:DXD917529 EGZ917522:EGZ917529 EQV917522:EQV917529 FAR917522:FAR917529 FKN917522:FKN917529 FUJ917522:FUJ917529 GEF917522:GEF917529 GOB917522:GOB917529 GXX917522:GXX917529 HHT917522:HHT917529 HRP917522:HRP917529 IBL917522:IBL917529 ILH917522:ILH917529 IVD917522:IVD917529 JEZ917522:JEZ917529 JOV917522:JOV917529 JYR917522:JYR917529 KIN917522:KIN917529 KSJ917522:KSJ917529 LCF917522:LCF917529 LMB917522:LMB917529 LVX917522:LVX917529 MFT917522:MFT917529 MPP917522:MPP917529 MZL917522:MZL917529 NJH917522:NJH917529 NTD917522:NTD917529 OCZ917522:OCZ917529 OMV917522:OMV917529 OWR917522:OWR917529 PGN917522:PGN917529 PQJ917522:PQJ917529 QAF917522:QAF917529 QKB917522:QKB917529 QTX917522:QTX917529 RDT917522:RDT917529 RNP917522:RNP917529 RXL917522:RXL917529 SHH917522:SHH917529 SRD917522:SRD917529 TAZ917522:TAZ917529 TKV917522:TKV917529 TUR917522:TUR917529 UEN917522:UEN917529 UOJ917522:UOJ917529 UYF917522:UYF917529 VIB917522:VIB917529 VRX917522:VRX917529 WBT917522:WBT917529 WLP917522:WLP917529 WVL917522:WVL917529 IZ983058:IZ983065 SV983058:SV983065 ACR983058:ACR983065 AMN983058:AMN983065 AWJ983058:AWJ983065 BGF983058:BGF983065 BQB983058:BQB983065 BZX983058:BZX983065 CJT983058:CJT983065 CTP983058:CTP983065 DDL983058:DDL983065 DNH983058:DNH983065 DXD983058:DXD983065 EGZ983058:EGZ983065 EQV983058:EQV983065 FAR983058:FAR983065 FKN983058:FKN983065 FUJ983058:FUJ983065 GEF983058:GEF983065 GOB983058:GOB983065 GXX983058:GXX983065 HHT983058:HHT983065 HRP983058:HRP983065 IBL983058:IBL983065 ILH983058:ILH983065 IVD983058:IVD983065 JEZ983058:JEZ983065 JOV983058:JOV983065 JYR983058:JYR983065 KIN983058:KIN983065 KSJ983058:KSJ983065 LCF983058:LCF983065 LMB983058:LMB983065 LVX983058:LVX983065 MFT983058:MFT983065 MPP983058:MPP983065 MZL983058:MZL983065 NJH983058:NJH983065 NTD983058:NTD983065 OCZ983058:OCZ983065 OMV983058:OMV983065 OWR983058:OWR983065 PGN983058:PGN983065 PQJ983058:PQJ983065 QAF983058:QAF983065 QKB983058:QKB983065 QTX983058:QTX983065 RDT983058:RDT983065 RNP983058:RNP983065 RXL983058:RXL983065 SHH983058:SHH983065 SRD983058:SRD983065 TAZ983058:TAZ983065 TKV983058:TKV983065 TUR983058:TUR983065 UEN983058:UEN983065 UOJ983058:UOJ983065 UYF983058:UYF983065 VIB983058:VIB983065 VRX983058:VRX983065 WBT983058:WBT983065 WLP983058:WLP983065 WVL983058:WVL983065 F12:F15 F65549:F65552 F131085:F131088 F196621:F196624 F262157:F262160 F327693:F327696 F393229:F393232 F458765:F458768 F524301:F524304 F589837:F589840 F655373:F655376 F720909:F720912 F786445:F786448 F851981:F851984 F917517:F917520 F983053:F983056 F10 F65547 F131083 F196619 F262155 F327691 F393227 F458763 F524299 F589835 F655371 F720907 F786443 F851979 F917515 F983051 F17:F24 F65554:F65561 F131090:F131097 F196626:F196633 F262162:F262169 F327698:F327705 F393234:F393241 F458770:F458777 F524306:F524313 F589842:F589849 F655378:F655385 F720914:F720921 F786450:F786457 F851986:F851993 F917522:F917529 F983058:F983065">
      <formula1>"BID LPI,BID LPN,BID CP,BID CD,BID SBQC,BID SQC,BID SQS,BID SBMC,BID SBOF,BID SD,BID CI,L8666 CV,L8666 TP,L8666 C,PRE ELE,REG PR"</formula1>
    </dataValidation>
    <dataValidation type="list" allowBlank="1" showInputMessage="1" showErrorMessage="1" sqref="IZ64 SV64 ACR64 AMN64 AWJ64 BGF64 BQB64 BZX64 CJT64 CTP64 DDL64 DNH64 DXD64 EGZ64 EQV64 FAR64 FKN64 FUJ64 GEF64 GOB64 GXX64 HHT64 HRP64 IBL64 ILH64 IVD64 JEZ64 JOV64 JYR64 KIN64 KSJ64 LCF64 LMB64 LVX64 MFT64 MPP64 MZL64 NJH64 NTD64 OCZ64 OMV64 OWR64 PGN64 PQJ64 QAF64 QKB64 QTX64 RDT64 RNP64 RXL64 SHH64 SRD64 TAZ64 TKV64 TUR64 UEN64 UOJ64 UYF64 VIB64 VRX64 WBT64 WLP64 WVL64 IZ65601 SV65601 ACR65601 AMN65601 AWJ65601 BGF65601 BQB65601 BZX65601 CJT65601 CTP65601 DDL65601 DNH65601 DXD65601 EGZ65601 EQV65601 FAR65601 FKN65601 FUJ65601 GEF65601 GOB65601 GXX65601 HHT65601 HRP65601 IBL65601 ILH65601 IVD65601 JEZ65601 JOV65601 JYR65601 KIN65601 KSJ65601 LCF65601 LMB65601 LVX65601 MFT65601 MPP65601 MZL65601 NJH65601 NTD65601 OCZ65601 OMV65601 OWR65601 PGN65601 PQJ65601 QAF65601 QKB65601 QTX65601 RDT65601 RNP65601 RXL65601 SHH65601 SRD65601 TAZ65601 TKV65601 TUR65601 UEN65601 UOJ65601 UYF65601 VIB65601 VRX65601 WBT65601 WLP65601 WVL65601 IZ131137 SV131137 ACR131137 AMN131137 AWJ131137 BGF131137 BQB131137 BZX131137 CJT131137 CTP131137 DDL131137 DNH131137 DXD131137 EGZ131137 EQV131137 FAR131137 FKN131137 FUJ131137 GEF131137 GOB131137 GXX131137 HHT131137 HRP131137 IBL131137 ILH131137 IVD131137 JEZ131137 JOV131137 JYR131137 KIN131137 KSJ131137 LCF131137 LMB131137 LVX131137 MFT131137 MPP131137 MZL131137 NJH131137 NTD131137 OCZ131137 OMV131137 OWR131137 PGN131137 PQJ131137 QAF131137 QKB131137 QTX131137 RDT131137 RNP131137 RXL131137 SHH131137 SRD131137 TAZ131137 TKV131137 TUR131137 UEN131137 UOJ131137 UYF131137 VIB131137 VRX131137 WBT131137 WLP131137 WVL131137 IZ196673 SV196673 ACR196673 AMN196673 AWJ196673 BGF196673 BQB196673 BZX196673 CJT196673 CTP196673 DDL196673 DNH196673 DXD196673 EGZ196673 EQV196673 FAR196673 FKN196673 FUJ196673 GEF196673 GOB196673 GXX196673 HHT196673 HRP196673 IBL196673 ILH196673 IVD196673 JEZ196673 JOV196673 JYR196673 KIN196673 KSJ196673 LCF196673 LMB196673 LVX196673 MFT196673 MPP196673 MZL196673 NJH196673 NTD196673 OCZ196673 OMV196673 OWR196673 PGN196673 PQJ196673 QAF196673 QKB196673 QTX196673 RDT196673 RNP196673 RXL196673 SHH196673 SRD196673 TAZ196673 TKV196673 TUR196673 UEN196673 UOJ196673 UYF196673 VIB196673 VRX196673 WBT196673 WLP196673 WVL196673 IZ262209 SV262209 ACR262209 AMN262209 AWJ262209 BGF262209 BQB262209 BZX262209 CJT262209 CTP262209 DDL262209 DNH262209 DXD262209 EGZ262209 EQV262209 FAR262209 FKN262209 FUJ262209 GEF262209 GOB262209 GXX262209 HHT262209 HRP262209 IBL262209 ILH262209 IVD262209 JEZ262209 JOV262209 JYR262209 KIN262209 KSJ262209 LCF262209 LMB262209 LVX262209 MFT262209 MPP262209 MZL262209 NJH262209 NTD262209 OCZ262209 OMV262209 OWR262209 PGN262209 PQJ262209 QAF262209 QKB262209 QTX262209 RDT262209 RNP262209 RXL262209 SHH262209 SRD262209 TAZ262209 TKV262209 TUR262209 UEN262209 UOJ262209 UYF262209 VIB262209 VRX262209 WBT262209 WLP262209 WVL262209 IZ327745 SV327745 ACR327745 AMN327745 AWJ327745 BGF327745 BQB327745 BZX327745 CJT327745 CTP327745 DDL327745 DNH327745 DXD327745 EGZ327745 EQV327745 FAR327745 FKN327745 FUJ327745 GEF327745 GOB327745 GXX327745 HHT327745 HRP327745 IBL327745 ILH327745 IVD327745 JEZ327745 JOV327745 JYR327745 KIN327745 KSJ327745 LCF327745 LMB327745 LVX327745 MFT327745 MPP327745 MZL327745 NJH327745 NTD327745 OCZ327745 OMV327745 OWR327745 PGN327745 PQJ327745 QAF327745 QKB327745 QTX327745 RDT327745 RNP327745 RXL327745 SHH327745 SRD327745 TAZ327745 TKV327745 TUR327745 UEN327745 UOJ327745 UYF327745 VIB327745 VRX327745 WBT327745 WLP327745 WVL327745 IZ393281 SV393281 ACR393281 AMN393281 AWJ393281 BGF393281 BQB393281 BZX393281 CJT393281 CTP393281 DDL393281 DNH393281 DXD393281 EGZ393281 EQV393281 FAR393281 FKN393281 FUJ393281 GEF393281 GOB393281 GXX393281 HHT393281 HRP393281 IBL393281 ILH393281 IVD393281 JEZ393281 JOV393281 JYR393281 KIN393281 KSJ393281 LCF393281 LMB393281 LVX393281 MFT393281 MPP393281 MZL393281 NJH393281 NTD393281 OCZ393281 OMV393281 OWR393281 PGN393281 PQJ393281 QAF393281 QKB393281 QTX393281 RDT393281 RNP393281 RXL393281 SHH393281 SRD393281 TAZ393281 TKV393281 TUR393281 UEN393281 UOJ393281 UYF393281 VIB393281 VRX393281 WBT393281 WLP393281 WVL393281 IZ458817 SV458817 ACR458817 AMN458817 AWJ458817 BGF458817 BQB458817 BZX458817 CJT458817 CTP458817 DDL458817 DNH458817 DXD458817 EGZ458817 EQV458817 FAR458817 FKN458817 FUJ458817 GEF458817 GOB458817 GXX458817 HHT458817 HRP458817 IBL458817 ILH458817 IVD458817 JEZ458817 JOV458817 JYR458817 KIN458817 KSJ458817 LCF458817 LMB458817 LVX458817 MFT458817 MPP458817 MZL458817 NJH458817 NTD458817 OCZ458817 OMV458817 OWR458817 PGN458817 PQJ458817 QAF458817 QKB458817 QTX458817 RDT458817 RNP458817 RXL458817 SHH458817 SRD458817 TAZ458817 TKV458817 TUR458817 UEN458817 UOJ458817 UYF458817 VIB458817 VRX458817 WBT458817 WLP458817 WVL458817 IZ524353 SV524353 ACR524353 AMN524353 AWJ524353 BGF524353 BQB524353 BZX524353 CJT524353 CTP524353 DDL524353 DNH524353 DXD524353 EGZ524353 EQV524353 FAR524353 FKN524353 FUJ524353 GEF524353 GOB524353 GXX524353 HHT524353 HRP524353 IBL524353 ILH524353 IVD524353 JEZ524353 JOV524353 JYR524353 KIN524353 KSJ524353 LCF524353 LMB524353 LVX524353 MFT524353 MPP524353 MZL524353 NJH524353 NTD524353 OCZ524353 OMV524353 OWR524353 PGN524353 PQJ524353 QAF524353 QKB524353 QTX524353 RDT524353 RNP524353 RXL524353 SHH524353 SRD524353 TAZ524353 TKV524353 TUR524353 UEN524353 UOJ524353 UYF524353 VIB524353 VRX524353 WBT524353 WLP524353 WVL524353 IZ589889 SV589889 ACR589889 AMN589889 AWJ589889 BGF589889 BQB589889 BZX589889 CJT589889 CTP589889 DDL589889 DNH589889 DXD589889 EGZ589889 EQV589889 FAR589889 FKN589889 FUJ589889 GEF589889 GOB589889 GXX589889 HHT589889 HRP589889 IBL589889 ILH589889 IVD589889 JEZ589889 JOV589889 JYR589889 KIN589889 KSJ589889 LCF589889 LMB589889 LVX589889 MFT589889 MPP589889 MZL589889 NJH589889 NTD589889 OCZ589889 OMV589889 OWR589889 PGN589889 PQJ589889 QAF589889 QKB589889 QTX589889 RDT589889 RNP589889 RXL589889 SHH589889 SRD589889 TAZ589889 TKV589889 TUR589889 UEN589889 UOJ589889 UYF589889 VIB589889 VRX589889 WBT589889 WLP589889 WVL589889 IZ655425 SV655425 ACR655425 AMN655425 AWJ655425 BGF655425 BQB655425 BZX655425 CJT655425 CTP655425 DDL655425 DNH655425 DXD655425 EGZ655425 EQV655425 FAR655425 FKN655425 FUJ655425 GEF655425 GOB655425 GXX655425 HHT655425 HRP655425 IBL655425 ILH655425 IVD655425 JEZ655425 JOV655425 JYR655425 KIN655425 KSJ655425 LCF655425 LMB655425 LVX655425 MFT655425 MPP655425 MZL655425 NJH655425 NTD655425 OCZ655425 OMV655425 OWR655425 PGN655425 PQJ655425 QAF655425 QKB655425 QTX655425 RDT655425 RNP655425 RXL655425 SHH655425 SRD655425 TAZ655425 TKV655425 TUR655425 UEN655425 UOJ655425 UYF655425 VIB655425 VRX655425 WBT655425 WLP655425 WVL655425 IZ720961 SV720961 ACR720961 AMN720961 AWJ720961 BGF720961 BQB720961 BZX720961 CJT720961 CTP720961 DDL720961 DNH720961 DXD720961 EGZ720961 EQV720961 FAR720961 FKN720961 FUJ720961 GEF720961 GOB720961 GXX720961 HHT720961 HRP720961 IBL720961 ILH720961 IVD720961 JEZ720961 JOV720961 JYR720961 KIN720961 KSJ720961 LCF720961 LMB720961 LVX720961 MFT720961 MPP720961 MZL720961 NJH720961 NTD720961 OCZ720961 OMV720961 OWR720961 PGN720961 PQJ720961 QAF720961 QKB720961 QTX720961 RDT720961 RNP720961 RXL720961 SHH720961 SRD720961 TAZ720961 TKV720961 TUR720961 UEN720961 UOJ720961 UYF720961 VIB720961 VRX720961 WBT720961 WLP720961 WVL720961 IZ786497 SV786497 ACR786497 AMN786497 AWJ786497 BGF786497 BQB786497 BZX786497 CJT786497 CTP786497 DDL786497 DNH786497 DXD786497 EGZ786497 EQV786497 FAR786497 FKN786497 FUJ786497 GEF786497 GOB786497 GXX786497 HHT786497 HRP786497 IBL786497 ILH786497 IVD786497 JEZ786497 JOV786497 JYR786497 KIN786497 KSJ786497 LCF786497 LMB786497 LVX786497 MFT786497 MPP786497 MZL786497 NJH786497 NTD786497 OCZ786497 OMV786497 OWR786497 PGN786497 PQJ786497 QAF786497 QKB786497 QTX786497 RDT786497 RNP786497 RXL786497 SHH786497 SRD786497 TAZ786497 TKV786497 TUR786497 UEN786497 UOJ786497 UYF786497 VIB786497 VRX786497 WBT786497 WLP786497 WVL786497 IZ852033 SV852033 ACR852033 AMN852033 AWJ852033 BGF852033 BQB852033 BZX852033 CJT852033 CTP852033 DDL852033 DNH852033 DXD852033 EGZ852033 EQV852033 FAR852033 FKN852033 FUJ852033 GEF852033 GOB852033 GXX852033 HHT852033 HRP852033 IBL852033 ILH852033 IVD852033 JEZ852033 JOV852033 JYR852033 KIN852033 KSJ852033 LCF852033 LMB852033 LVX852033 MFT852033 MPP852033 MZL852033 NJH852033 NTD852033 OCZ852033 OMV852033 OWR852033 PGN852033 PQJ852033 QAF852033 QKB852033 QTX852033 RDT852033 RNP852033 RXL852033 SHH852033 SRD852033 TAZ852033 TKV852033 TUR852033 UEN852033 UOJ852033 UYF852033 VIB852033 VRX852033 WBT852033 WLP852033 WVL852033 IZ917569 SV917569 ACR917569 AMN917569 AWJ917569 BGF917569 BQB917569 BZX917569 CJT917569 CTP917569 DDL917569 DNH917569 DXD917569 EGZ917569 EQV917569 FAR917569 FKN917569 FUJ917569 GEF917569 GOB917569 GXX917569 HHT917569 HRP917569 IBL917569 ILH917569 IVD917569 JEZ917569 JOV917569 JYR917569 KIN917569 KSJ917569 LCF917569 LMB917569 LVX917569 MFT917569 MPP917569 MZL917569 NJH917569 NTD917569 OCZ917569 OMV917569 OWR917569 PGN917569 PQJ917569 QAF917569 QKB917569 QTX917569 RDT917569 RNP917569 RXL917569 SHH917569 SRD917569 TAZ917569 TKV917569 TUR917569 UEN917569 UOJ917569 UYF917569 VIB917569 VRX917569 WBT917569 WLP917569 WVL917569 IZ983105 SV983105 ACR983105 AMN983105 AWJ983105 BGF983105 BQB983105 BZX983105 CJT983105 CTP983105 DDL983105 DNH983105 DXD983105 EGZ983105 EQV983105 FAR983105 FKN983105 FUJ983105 GEF983105 GOB983105 GXX983105 HHT983105 HRP983105 IBL983105 ILH983105 IVD983105 JEZ983105 JOV983105 JYR983105 KIN983105 KSJ983105 LCF983105 LMB983105 LVX983105 MFT983105 MPP983105 MZL983105 NJH983105 NTD983105 OCZ983105 OMV983105 OWR983105 PGN983105 PQJ983105 QAF983105 QKB983105 QTX983105 RDT983105 RNP983105 RXL983105 SHH983105 SRD983105 TAZ983105 TKV983105 TUR983105 UEN983105 UOJ983105 UYF983105 VIB983105 VRX983105 WBT983105 WLP983105 WVL983105 IZ16 SV16 ACR16 AMN16 AWJ16 BGF16 BQB16 BZX16 CJT16 CTP16 DDL16 DNH16 DXD16 EGZ16 EQV16 FAR16 FKN16 FUJ16 GEF16 GOB16 GXX16 HHT16 HRP16 IBL16 ILH16 IVD16 JEZ16 JOV16 JYR16 KIN16 KSJ16 LCF16 LMB16 LVX16 MFT16 MPP16 MZL16 NJH16 NTD16 OCZ16 OMV16 OWR16 PGN16 PQJ16 QAF16 QKB16 QTX16 RDT16 RNP16 RXL16 SHH16 SRD16 TAZ16 TKV16 TUR16 UEN16 UOJ16 UYF16 VIB16 VRX16 WBT16 WLP16 WVL16 IZ65553 SV65553 ACR65553 AMN65553 AWJ65553 BGF65553 BQB65553 BZX65553 CJT65553 CTP65553 DDL65553 DNH65553 DXD65553 EGZ65553 EQV65553 FAR65553 FKN65553 FUJ65553 GEF65553 GOB65553 GXX65553 HHT65553 HRP65553 IBL65553 ILH65553 IVD65553 JEZ65553 JOV65553 JYR65553 KIN65553 KSJ65553 LCF65553 LMB65553 LVX65553 MFT65553 MPP65553 MZL65553 NJH65553 NTD65553 OCZ65553 OMV65553 OWR65553 PGN65553 PQJ65553 QAF65553 QKB65553 QTX65553 RDT65553 RNP65553 RXL65553 SHH65553 SRD65553 TAZ65553 TKV65553 TUR65553 UEN65553 UOJ65553 UYF65553 VIB65553 VRX65553 WBT65553 WLP65553 WVL65553 IZ131089 SV131089 ACR131089 AMN131089 AWJ131089 BGF131089 BQB131089 BZX131089 CJT131089 CTP131089 DDL131089 DNH131089 DXD131089 EGZ131089 EQV131089 FAR131089 FKN131089 FUJ131089 GEF131089 GOB131089 GXX131089 HHT131089 HRP131089 IBL131089 ILH131089 IVD131089 JEZ131089 JOV131089 JYR131089 KIN131089 KSJ131089 LCF131089 LMB131089 LVX131089 MFT131089 MPP131089 MZL131089 NJH131089 NTD131089 OCZ131089 OMV131089 OWR131089 PGN131089 PQJ131089 QAF131089 QKB131089 QTX131089 RDT131089 RNP131089 RXL131089 SHH131089 SRD131089 TAZ131089 TKV131089 TUR131089 UEN131089 UOJ131089 UYF131089 VIB131089 VRX131089 WBT131089 WLP131089 WVL131089 IZ196625 SV196625 ACR196625 AMN196625 AWJ196625 BGF196625 BQB196625 BZX196625 CJT196625 CTP196625 DDL196625 DNH196625 DXD196625 EGZ196625 EQV196625 FAR196625 FKN196625 FUJ196625 GEF196625 GOB196625 GXX196625 HHT196625 HRP196625 IBL196625 ILH196625 IVD196625 JEZ196625 JOV196625 JYR196625 KIN196625 KSJ196625 LCF196625 LMB196625 LVX196625 MFT196625 MPP196625 MZL196625 NJH196625 NTD196625 OCZ196625 OMV196625 OWR196625 PGN196625 PQJ196625 QAF196625 QKB196625 QTX196625 RDT196625 RNP196625 RXL196625 SHH196625 SRD196625 TAZ196625 TKV196625 TUR196625 UEN196625 UOJ196625 UYF196625 VIB196625 VRX196625 WBT196625 WLP196625 WVL196625 IZ262161 SV262161 ACR262161 AMN262161 AWJ262161 BGF262161 BQB262161 BZX262161 CJT262161 CTP262161 DDL262161 DNH262161 DXD262161 EGZ262161 EQV262161 FAR262161 FKN262161 FUJ262161 GEF262161 GOB262161 GXX262161 HHT262161 HRP262161 IBL262161 ILH262161 IVD262161 JEZ262161 JOV262161 JYR262161 KIN262161 KSJ262161 LCF262161 LMB262161 LVX262161 MFT262161 MPP262161 MZL262161 NJH262161 NTD262161 OCZ262161 OMV262161 OWR262161 PGN262161 PQJ262161 QAF262161 QKB262161 QTX262161 RDT262161 RNP262161 RXL262161 SHH262161 SRD262161 TAZ262161 TKV262161 TUR262161 UEN262161 UOJ262161 UYF262161 VIB262161 VRX262161 WBT262161 WLP262161 WVL262161 IZ327697 SV327697 ACR327697 AMN327697 AWJ327697 BGF327697 BQB327697 BZX327697 CJT327697 CTP327697 DDL327697 DNH327697 DXD327697 EGZ327697 EQV327697 FAR327697 FKN327697 FUJ327697 GEF327697 GOB327697 GXX327697 HHT327697 HRP327697 IBL327697 ILH327697 IVD327697 JEZ327697 JOV327697 JYR327697 KIN327697 KSJ327697 LCF327697 LMB327697 LVX327697 MFT327697 MPP327697 MZL327697 NJH327697 NTD327697 OCZ327697 OMV327697 OWR327697 PGN327697 PQJ327697 QAF327697 QKB327697 QTX327697 RDT327697 RNP327697 RXL327697 SHH327697 SRD327697 TAZ327697 TKV327697 TUR327697 UEN327697 UOJ327697 UYF327697 VIB327697 VRX327697 WBT327697 WLP327697 WVL327697 IZ393233 SV393233 ACR393233 AMN393233 AWJ393233 BGF393233 BQB393233 BZX393233 CJT393233 CTP393233 DDL393233 DNH393233 DXD393233 EGZ393233 EQV393233 FAR393233 FKN393233 FUJ393233 GEF393233 GOB393233 GXX393233 HHT393233 HRP393233 IBL393233 ILH393233 IVD393233 JEZ393233 JOV393233 JYR393233 KIN393233 KSJ393233 LCF393233 LMB393233 LVX393233 MFT393233 MPP393233 MZL393233 NJH393233 NTD393233 OCZ393233 OMV393233 OWR393233 PGN393233 PQJ393233 QAF393233 QKB393233 QTX393233 RDT393233 RNP393233 RXL393233 SHH393233 SRD393233 TAZ393233 TKV393233 TUR393233 UEN393233 UOJ393233 UYF393233 VIB393233 VRX393233 WBT393233 WLP393233 WVL393233 IZ458769 SV458769 ACR458769 AMN458769 AWJ458769 BGF458769 BQB458769 BZX458769 CJT458769 CTP458769 DDL458769 DNH458769 DXD458769 EGZ458769 EQV458769 FAR458769 FKN458769 FUJ458769 GEF458769 GOB458769 GXX458769 HHT458769 HRP458769 IBL458769 ILH458769 IVD458769 JEZ458769 JOV458769 JYR458769 KIN458769 KSJ458769 LCF458769 LMB458769 LVX458769 MFT458769 MPP458769 MZL458769 NJH458769 NTD458769 OCZ458769 OMV458769 OWR458769 PGN458769 PQJ458769 QAF458769 QKB458769 QTX458769 RDT458769 RNP458769 RXL458769 SHH458769 SRD458769 TAZ458769 TKV458769 TUR458769 UEN458769 UOJ458769 UYF458769 VIB458769 VRX458769 WBT458769 WLP458769 WVL458769 IZ524305 SV524305 ACR524305 AMN524305 AWJ524305 BGF524305 BQB524305 BZX524305 CJT524305 CTP524305 DDL524305 DNH524305 DXD524305 EGZ524305 EQV524305 FAR524305 FKN524305 FUJ524305 GEF524305 GOB524305 GXX524305 HHT524305 HRP524305 IBL524305 ILH524305 IVD524305 JEZ524305 JOV524305 JYR524305 KIN524305 KSJ524305 LCF524305 LMB524305 LVX524305 MFT524305 MPP524305 MZL524305 NJH524305 NTD524305 OCZ524305 OMV524305 OWR524305 PGN524305 PQJ524305 QAF524305 QKB524305 QTX524305 RDT524305 RNP524305 RXL524305 SHH524305 SRD524305 TAZ524305 TKV524305 TUR524305 UEN524305 UOJ524305 UYF524305 VIB524305 VRX524305 WBT524305 WLP524305 WVL524305 IZ589841 SV589841 ACR589841 AMN589841 AWJ589841 BGF589841 BQB589841 BZX589841 CJT589841 CTP589841 DDL589841 DNH589841 DXD589841 EGZ589841 EQV589841 FAR589841 FKN589841 FUJ589841 GEF589841 GOB589841 GXX589841 HHT589841 HRP589841 IBL589841 ILH589841 IVD589841 JEZ589841 JOV589841 JYR589841 KIN589841 KSJ589841 LCF589841 LMB589841 LVX589841 MFT589841 MPP589841 MZL589841 NJH589841 NTD589841 OCZ589841 OMV589841 OWR589841 PGN589841 PQJ589841 QAF589841 QKB589841 QTX589841 RDT589841 RNP589841 RXL589841 SHH589841 SRD589841 TAZ589841 TKV589841 TUR589841 UEN589841 UOJ589841 UYF589841 VIB589841 VRX589841 WBT589841 WLP589841 WVL589841 IZ655377 SV655377 ACR655377 AMN655377 AWJ655377 BGF655377 BQB655377 BZX655377 CJT655377 CTP655377 DDL655377 DNH655377 DXD655377 EGZ655377 EQV655377 FAR655377 FKN655377 FUJ655377 GEF655377 GOB655377 GXX655377 HHT655377 HRP655377 IBL655377 ILH655377 IVD655377 JEZ655377 JOV655377 JYR655377 KIN655377 KSJ655377 LCF655377 LMB655377 LVX655377 MFT655377 MPP655377 MZL655377 NJH655377 NTD655377 OCZ655377 OMV655377 OWR655377 PGN655377 PQJ655377 QAF655377 QKB655377 QTX655377 RDT655377 RNP655377 RXL655377 SHH655377 SRD655377 TAZ655377 TKV655377 TUR655377 UEN655377 UOJ655377 UYF655377 VIB655377 VRX655377 WBT655377 WLP655377 WVL655377 IZ720913 SV720913 ACR720913 AMN720913 AWJ720913 BGF720913 BQB720913 BZX720913 CJT720913 CTP720913 DDL720913 DNH720913 DXD720913 EGZ720913 EQV720913 FAR720913 FKN720913 FUJ720913 GEF720913 GOB720913 GXX720913 HHT720913 HRP720913 IBL720913 ILH720913 IVD720913 JEZ720913 JOV720913 JYR720913 KIN720913 KSJ720913 LCF720913 LMB720913 LVX720913 MFT720913 MPP720913 MZL720913 NJH720913 NTD720913 OCZ720913 OMV720913 OWR720913 PGN720913 PQJ720913 QAF720913 QKB720913 QTX720913 RDT720913 RNP720913 RXL720913 SHH720913 SRD720913 TAZ720913 TKV720913 TUR720913 UEN720913 UOJ720913 UYF720913 VIB720913 VRX720913 WBT720913 WLP720913 WVL720913 IZ786449 SV786449 ACR786449 AMN786449 AWJ786449 BGF786449 BQB786449 BZX786449 CJT786449 CTP786449 DDL786449 DNH786449 DXD786449 EGZ786449 EQV786449 FAR786449 FKN786449 FUJ786449 GEF786449 GOB786449 GXX786449 HHT786449 HRP786449 IBL786449 ILH786449 IVD786449 JEZ786449 JOV786449 JYR786449 KIN786449 KSJ786449 LCF786449 LMB786449 LVX786449 MFT786449 MPP786449 MZL786449 NJH786449 NTD786449 OCZ786449 OMV786449 OWR786449 PGN786449 PQJ786449 QAF786449 QKB786449 QTX786449 RDT786449 RNP786449 RXL786449 SHH786449 SRD786449 TAZ786449 TKV786449 TUR786449 UEN786449 UOJ786449 UYF786449 VIB786449 VRX786449 WBT786449 WLP786449 WVL786449 IZ851985 SV851985 ACR851985 AMN851985 AWJ851985 BGF851985 BQB851985 BZX851985 CJT851985 CTP851985 DDL851985 DNH851985 DXD851985 EGZ851985 EQV851985 FAR851985 FKN851985 FUJ851985 GEF851985 GOB851985 GXX851985 HHT851985 HRP851985 IBL851985 ILH851985 IVD851985 JEZ851985 JOV851985 JYR851985 KIN851985 KSJ851985 LCF851985 LMB851985 LVX851985 MFT851985 MPP851985 MZL851985 NJH851985 NTD851985 OCZ851985 OMV851985 OWR851985 PGN851985 PQJ851985 QAF851985 QKB851985 QTX851985 RDT851985 RNP851985 RXL851985 SHH851985 SRD851985 TAZ851985 TKV851985 TUR851985 UEN851985 UOJ851985 UYF851985 VIB851985 VRX851985 WBT851985 WLP851985 WVL851985 IZ917521 SV917521 ACR917521 AMN917521 AWJ917521 BGF917521 BQB917521 BZX917521 CJT917521 CTP917521 DDL917521 DNH917521 DXD917521 EGZ917521 EQV917521 FAR917521 FKN917521 FUJ917521 GEF917521 GOB917521 GXX917521 HHT917521 HRP917521 IBL917521 ILH917521 IVD917521 JEZ917521 JOV917521 JYR917521 KIN917521 KSJ917521 LCF917521 LMB917521 LVX917521 MFT917521 MPP917521 MZL917521 NJH917521 NTD917521 OCZ917521 OMV917521 OWR917521 PGN917521 PQJ917521 QAF917521 QKB917521 QTX917521 RDT917521 RNP917521 RXL917521 SHH917521 SRD917521 TAZ917521 TKV917521 TUR917521 UEN917521 UOJ917521 UYF917521 VIB917521 VRX917521 WBT917521 WLP917521 WVL917521 IZ983057 SV983057 ACR983057 AMN983057 AWJ983057 BGF983057 BQB983057 BZX983057 CJT983057 CTP983057 DDL983057 DNH983057 DXD983057 EGZ983057 EQV983057 FAR983057 FKN983057 FUJ983057 GEF983057 GOB983057 GXX983057 HHT983057 HRP983057 IBL983057 ILH983057 IVD983057 JEZ983057 JOV983057 JYR983057 KIN983057 KSJ983057 LCF983057 LMB983057 LVX983057 MFT983057 MPP983057 MZL983057 NJH983057 NTD983057 OCZ983057 OMV983057 OWR983057 PGN983057 PQJ983057 QAF983057 QKB983057 QTX983057 RDT983057 RNP983057 RXL983057 SHH983057 SRD983057 TAZ983057 TKV983057 TUR983057 UEN983057 UOJ983057 UYF983057 VIB983057 VRX983057 WBT983057 WLP983057 WVL983057 IZ28:IZ29 SV28:SV29 ACR28:ACR29 AMN28:AMN29 AWJ28:AWJ29 BGF28:BGF29 BQB28:BQB29 BZX28:BZX29 CJT28:CJT29 CTP28:CTP29 DDL28:DDL29 DNH28:DNH29 DXD28:DXD29 EGZ28:EGZ29 EQV28:EQV29 FAR28:FAR29 FKN28:FKN29 FUJ28:FUJ29 GEF28:GEF29 GOB28:GOB29 GXX28:GXX29 HHT28:HHT29 HRP28:HRP29 IBL28:IBL29 ILH28:ILH29 IVD28:IVD29 JEZ28:JEZ29 JOV28:JOV29 JYR28:JYR29 KIN28:KIN29 KSJ28:KSJ29 LCF28:LCF29 LMB28:LMB29 LVX28:LVX29 MFT28:MFT29 MPP28:MPP29 MZL28:MZL29 NJH28:NJH29 NTD28:NTD29 OCZ28:OCZ29 OMV28:OMV29 OWR28:OWR29 PGN28:PGN29 PQJ28:PQJ29 QAF28:QAF29 QKB28:QKB29 QTX28:QTX29 RDT28:RDT29 RNP28:RNP29 RXL28:RXL29 SHH28:SHH29 SRD28:SRD29 TAZ28:TAZ29 TKV28:TKV29 TUR28:TUR29 UEN28:UEN29 UOJ28:UOJ29 UYF28:UYF29 VIB28:VIB29 VRX28:VRX29 WBT28:WBT29 WLP28:WLP29 WVL28:WVL29 IZ65565:IZ65566 SV65565:SV65566 ACR65565:ACR65566 AMN65565:AMN65566 AWJ65565:AWJ65566 BGF65565:BGF65566 BQB65565:BQB65566 BZX65565:BZX65566 CJT65565:CJT65566 CTP65565:CTP65566 DDL65565:DDL65566 DNH65565:DNH65566 DXD65565:DXD65566 EGZ65565:EGZ65566 EQV65565:EQV65566 FAR65565:FAR65566 FKN65565:FKN65566 FUJ65565:FUJ65566 GEF65565:GEF65566 GOB65565:GOB65566 GXX65565:GXX65566 HHT65565:HHT65566 HRP65565:HRP65566 IBL65565:IBL65566 ILH65565:ILH65566 IVD65565:IVD65566 JEZ65565:JEZ65566 JOV65565:JOV65566 JYR65565:JYR65566 KIN65565:KIN65566 KSJ65565:KSJ65566 LCF65565:LCF65566 LMB65565:LMB65566 LVX65565:LVX65566 MFT65565:MFT65566 MPP65565:MPP65566 MZL65565:MZL65566 NJH65565:NJH65566 NTD65565:NTD65566 OCZ65565:OCZ65566 OMV65565:OMV65566 OWR65565:OWR65566 PGN65565:PGN65566 PQJ65565:PQJ65566 QAF65565:QAF65566 QKB65565:QKB65566 QTX65565:QTX65566 RDT65565:RDT65566 RNP65565:RNP65566 RXL65565:RXL65566 SHH65565:SHH65566 SRD65565:SRD65566 TAZ65565:TAZ65566 TKV65565:TKV65566 TUR65565:TUR65566 UEN65565:UEN65566 UOJ65565:UOJ65566 UYF65565:UYF65566 VIB65565:VIB65566 VRX65565:VRX65566 WBT65565:WBT65566 WLP65565:WLP65566 WVL65565:WVL65566 IZ131101:IZ131102 SV131101:SV131102 ACR131101:ACR131102 AMN131101:AMN131102 AWJ131101:AWJ131102 BGF131101:BGF131102 BQB131101:BQB131102 BZX131101:BZX131102 CJT131101:CJT131102 CTP131101:CTP131102 DDL131101:DDL131102 DNH131101:DNH131102 DXD131101:DXD131102 EGZ131101:EGZ131102 EQV131101:EQV131102 FAR131101:FAR131102 FKN131101:FKN131102 FUJ131101:FUJ131102 GEF131101:GEF131102 GOB131101:GOB131102 GXX131101:GXX131102 HHT131101:HHT131102 HRP131101:HRP131102 IBL131101:IBL131102 ILH131101:ILH131102 IVD131101:IVD131102 JEZ131101:JEZ131102 JOV131101:JOV131102 JYR131101:JYR131102 KIN131101:KIN131102 KSJ131101:KSJ131102 LCF131101:LCF131102 LMB131101:LMB131102 LVX131101:LVX131102 MFT131101:MFT131102 MPP131101:MPP131102 MZL131101:MZL131102 NJH131101:NJH131102 NTD131101:NTD131102 OCZ131101:OCZ131102 OMV131101:OMV131102 OWR131101:OWR131102 PGN131101:PGN131102 PQJ131101:PQJ131102 QAF131101:QAF131102 QKB131101:QKB131102 QTX131101:QTX131102 RDT131101:RDT131102 RNP131101:RNP131102 RXL131101:RXL131102 SHH131101:SHH131102 SRD131101:SRD131102 TAZ131101:TAZ131102 TKV131101:TKV131102 TUR131101:TUR131102 UEN131101:UEN131102 UOJ131101:UOJ131102 UYF131101:UYF131102 VIB131101:VIB131102 VRX131101:VRX131102 WBT131101:WBT131102 WLP131101:WLP131102 WVL131101:WVL131102 IZ196637:IZ196638 SV196637:SV196638 ACR196637:ACR196638 AMN196637:AMN196638 AWJ196637:AWJ196638 BGF196637:BGF196638 BQB196637:BQB196638 BZX196637:BZX196638 CJT196637:CJT196638 CTP196637:CTP196638 DDL196637:DDL196638 DNH196637:DNH196638 DXD196637:DXD196638 EGZ196637:EGZ196638 EQV196637:EQV196638 FAR196637:FAR196638 FKN196637:FKN196638 FUJ196637:FUJ196638 GEF196637:GEF196638 GOB196637:GOB196638 GXX196637:GXX196638 HHT196637:HHT196638 HRP196637:HRP196638 IBL196637:IBL196638 ILH196637:ILH196638 IVD196637:IVD196638 JEZ196637:JEZ196638 JOV196637:JOV196638 JYR196637:JYR196638 KIN196637:KIN196638 KSJ196637:KSJ196638 LCF196637:LCF196638 LMB196637:LMB196638 LVX196637:LVX196638 MFT196637:MFT196638 MPP196637:MPP196638 MZL196637:MZL196638 NJH196637:NJH196638 NTD196637:NTD196638 OCZ196637:OCZ196638 OMV196637:OMV196638 OWR196637:OWR196638 PGN196637:PGN196638 PQJ196637:PQJ196638 QAF196637:QAF196638 QKB196637:QKB196638 QTX196637:QTX196638 RDT196637:RDT196638 RNP196637:RNP196638 RXL196637:RXL196638 SHH196637:SHH196638 SRD196637:SRD196638 TAZ196637:TAZ196638 TKV196637:TKV196638 TUR196637:TUR196638 UEN196637:UEN196638 UOJ196637:UOJ196638 UYF196637:UYF196638 VIB196637:VIB196638 VRX196637:VRX196638 WBT196637:WBT196638 WLP196637:WLP196638 WVL196637:WVL196638 IZ262173:IZ262174 SV262173:SV262174 ACR262173:ACR262174 AMN262173:AMN262174 AWJ262173:AWJ262174 BGF262173:BGF262174 BQB262173:BQB262174 BZX262173:BZX262174 CJT262173:CJT262174 CTP262173:CTP262174 DDL262173:DDL262174 DNH262173:DNH262174 DXD262173:DXD262174 EGZ262173:EGZ262174 EQV262173:EQV262174 FAR262173:FAR262174 FKN262173:FKN262174 FUJ262173:FUJ262174 GEF262173:GEF262174 GOB262173:GOB262174 GXX262173:GXX262174 HHT262173:HHT262174 HRP262173:HRP262174 IBL262173:IBL262174 ILH262173:ILH262174 IVD262173:IVD262174 JEZ262173:JEZ262174 JOV262173:JOV262174 JYR262173:JYR262174 KIN262173:KIN262174 KSJ262173:KSJ262174 LCF262173:LCF262174 LMB262173:LMB262174 LVX262173:LVX262174 MFT262173:MFT262174 MPP262173:MPP262174 MZL262173:MZL262174 NJH262173:NJH262174 NTD262173:NTD262174 OCZ262173:OCZ262174 OMV262173:OMV262174 OWR262173:OWR262174 PGN262173:PGN262174 PQJ262173:PQJ262174 QAF262173:QAF262174 QKB262173:QKB262174 QTX262173:QTX262174 RDT262173:RDT262174 RNP262173:RNP262174 RXL262173:RXL262174 SHH262173:SHH262174 SRD262173:SRD262174 TAZ262173:TAZ262174 TKV262173:TKV262174 TUR262173:TUR262174 UEN262173:UEN262174 UOJ262173:UOJ262174 UYF262173:UYF262174 VIB262173:VIB262174 VRX262173:VRX262174 WBT262173:WBT262174 WLP262173:WLP262174 WVL262173:WVL262174 IZ327709:IZ327710 SV327709:SV327710 ACR327709:ACR327710 AMN327709:AMN327710 AWJ327709:AWJ327710 BGF327709:BGF327710 BQB327709:BQB327710 BZX327709:BZX327710 CJT327709:CJT327710 CTP327709:CTP327710 DDL327709:DDL327710 DNH327709:DNH327710 DXD327709:DXD327710 EGZ327709:EGZ327710 EQV327709:EQV327710 FAR327709:FAR327710 FKN327709:FKN327710 FUJ327709:FUJ327710 GEF327709:GEF327710 GOB327709:GOB327710 GXX327709:GXX327710 HHT327709:HHT327710 HRP327709:HRP327710 IBL327709:IBL327710 ILH327709:ILH327710 IVD327709:IVD327710 JEZ327709:JEZ327710 JOV327709:JOV327710 JYR327709:JYR327710 KIN327709:KIN327710 KSJ327709:KSJ327710 LCF327709:LCF327710 LMB327709:LMB327710 LVX327709:LVX327710 MFT327709:MFT327710 MPP327709:MPP327710 MZL327709:MZL327710 NJH327709:NJH327710 NTD327709:NTD327710 OCZ327709:OCZ327710 OMV327709:OMV327710 OWR327709:OWR327710 PGN327709:PGN327710 PQJ327709:PQJ327710 QAF327709:QAF327710 QKB327709:QKB327710 QTX327709:QTX327710 RDT327709:RDT327710 RNP327709:RNP327710 RXL327709:RXL327710 SHH327709:SHH327710 SRD327709:SRD327710 TAZ327709:TAZ327710 TKV327709:TKV327710 TUR327709:TUR327710 UEN327709:UEN327710 UOJ327709:UOJ327710 UYF327709:UYF327710 VIB327709:VIB327710 VRX327709:VRX327710 WBT327709:WBT327710 WLP327709:WLP327710 WVL327709:WVL327710 IZ393245:IZ393246 SV393245:SV393246 ACR393245:ACR393246 AMN393245:AMN393246 AWJ393245:AWJ393246 BGF393245:BGF393246 BQB393245:BQB393246 BZX393245:BZX393246 CJT393245:CJT393246 CTP393245:CTP393246 DDL393245:DDL393246 DNH393245:DNH393246 DXD393245:DXD393246 EGZ393245:EGZ393246 EQV393245:EQV393246 FAR393245:FAR393246 FKN393245:FKN393246 FUJ393245:FUJ393246 GEF393245:GEF393246 GOB393245:GOB393246 GXX393245:GXX393246 HHT393245:HHT393246 HRP393245:HRP393246 IBL393245:IBL393246 ILH393245:ILH393246 IVD393245:IVD393246 JEZ393245:JEZ393246 JOV393245:JOV393246 JYR393245:JYR393246 KIN393245:KIN393246 KSJ393245:KSJ393246 LCF393245:LCF393246 LMB393245:LMB393246 LVX393245:LVX393246 MFT393245:MFT393246 MPP393245:MPP393246 MZL393245:MZL393246 NJH393245:NJH393246 NTD393245:NTD393246 OCZ393245:OCZ393246 OMV393245:OMV393246 OWR393245:OWR393246 PGN393245:PGN393246 PQJ393245:PQJ393246 QAF393245:QAF393246 QKB393245:QKB393246 QTX393245:QTX393246 RDT393245:RDT393246 RNP393245:RNP393246 RXL393245:RXL393246 SHH393245:SHH393246 SRD393245:SRD393246 TAZ393245:TAZ393246 TKV393245:TKV393246 TUR393245:TUR393246 UEN393245:UEN393246 UOJ393245:UOJ393246 UYF393245:UYF393246 VIB393245:VIB393246 VRX393245:VRX393246 WBT393245:WBT393246 WLP393245:WLP393246 WVL393245:WVL393246 IZ458781:IZ458782 SV458781:SV458782 ACR458781:ACR458782 AMN458781:AMN458782 AWJ458781:AWJ458782 BGF458781:BGF458782 BQB458781:BQB458782 BZX458781:BZX458782 CJT458781:CJT458782 CTP458781:CTP458782 DDL458781:DDL458782 DNH458781:DNH458782 DXD458781:DXD458782 EGZ458781:EGZ458782 EQV458781:EQV458782 FAR458781:FAR458782 FKN458781:FKN458782 FUJ458781:FUJ458782 GEF458781:GEF458782 GOB458781:GOB458782 GXX458781:GXX458782 HHT458781:HHT458782 HRP458781:HRP458782 IBL458781:IBL458782 ILH458781:ILH458782 IVD458781:IVD458782 JEZ458781:JEZ458782 JOV458781:JOV458782 JYR458781:JYR458782 KIN458781:KIN458782 KSJ458781:KSJ458782 LCF458781:LCF458782 LMB458781:LMB458782 LVX458781:LVX458782 MFT458781:MFT458782 MPP458781:MPP458782 MZL458781:MZL458782 NJH458781:NJH458782 NTD458781:NTD458782 OCZ458781:OCZ458782 OMV458781:OMV458782 OWR458781:OWR458782 PGN458781:PGN458782 PQJ458781:PQJ458782 QAF458781:QAF458782 QKB458781:QKB458782 QTX458781:QTX458782 RDT458781:RDT458782 RNP458781:RNP458782 RXL458781:RXL458782 SHH458781:SHH458782 SRD458781:SRD458782 TAZ458781:TAZ458782 TKV458781:TKV458782 TUR458781:TUR458782 UEN458781:UEN458782 UOJ458781:UOJ458782 UYF458781:UYF458782 VIB458781:VIB458782 VRX458781:VRX458782 WBT458781:WBT458782 WLP458781:WLP458782 WVL458781:WVL458782 IZ524317:IZ524318 SV524317:SV524318 ACR524317:ACR524318 AMN524317:AMN524318 AWJ524317:AWJ524318 BGF524317:BGF524318 BQB524317:BQB524318 BZX524317:BZX524318 CJT524317:CJT524318 CTP524317:CTP524318 DDL524317:DDL524318 DNH524317:DNH524318 DXD524317:DXD524318 EGZ524317:EGZ524318 EQV524317:EQV524318 FAR524317:FAR524318 FKN524317:FKN524318 FUJ524317:FUJ524318 GEF524317:GEF524318 GOB524317:GOB524318 GXX524317:GXX524318 HHT524317:HHT524318 HRP524317:HRP524318 IBL524317:IBL524318 ILH524317:ILH524318 IVD524317:IVD524318 JEZ524317:JEZ524318 JOV524317:JOV524318 JYR524317:JYR524318 KIN524317:KIN524318 KSJ524317:KSJ524318 LCF524317:LCF524318 LMB524317:LMB524318 LVX524317:LVX524318 MFT524317:MFT524318 MPP524317:MPP524318 MZL524317:MZL524318 NJH524317:NJH524318 NTD524317:NTD524318 OCZ524317:OCZ524318 OMV524317:OMV524318 OWR524317:OWR524318 PGN524317:PGN524318 PQJ524317:PQJ524318 QAF524317:QAF524318 QKB524317:QKB524318 QTX524317:QTX524318 RDT524317:RDT524318 RNP524317:RNP524318 RXL524317:RXL524318 SHH524317:SHH524318 SRD524317:SRD524318 TAZ524317:TAZ524318 TKV524317:TKV524318 TUR524317:TUR524318 UEN524317:UEN524318 UOJ524317:UOJ524318 UYF524317:UYF524318 VIB524317:VIB524318 VRX524317:VRX524318 WBT524317:WBT524318 WLP524317:WLP524318 WVL524317:WVL524318 IZ589853:IZ589854 SV589853:SV589854 ACR589853:ACR589854 AMN589853:AMN589854 AWJ589853:AWJ589854 BGF589853:BGF589854 BQB589853:BQB589854 BZX589853:BZX589854 CJT589853:CJT589854 CTP589853:CTP589854 DDL589853:DDL589854 DNH589853:DNH589854 DXD589853:DXD589854 EGZ589853:EGZ589854 EQV589853:EQV589854 FAR589853:FAR589854 FKN589853:FKN589854 FUJ589853:FUJ589854 GEF589853:GEF589854 GOB589853:GOB589854 GXX589853:GXX589854 HHT589853:HHT589854 HRP589853:HRP589854 IBL589853:IBL589854 ILH589853:ILH589854 IVD589853:IVD589854 JEZ589853:JEZ589854 JOV589853:JOV589854 JYR589853:JYR589854 KIN589853:KIN589854 KSJ589853:KSJ589854 LCF589853:LCF589854 LMB589853:LMB589854 LVX589853:LVX589854 MFT589853:MFT589854 MPP589853:MPP589854 MZL589853:MZL589854 NJH589853:NJH589854 NTD589853:NTD589854 OCZ589853:OCZ589854 OMV589853:OMV589854 OWR589853:OWR589854 PGN589853:PGN589854 PQJ589853:PQJ589854 QAF589853:QAF589854 QKB589853:QKB589854 QTX589853:QTX589854 RDT589853:RDT589854 RNP589853:RNP589854 RXL589853:RXL589854 SHH589853:SHH589854 SRD589853:SRD589854 TAZ589853:TAZ589854 TKV589853:TKV589854 TUR589853:TUR589854 UEN589853:UEN589854 UOJ589853:UOJ589854 UYF589853:UYF589854 VIB589853:VIB589854 VRX589853:VRX589854 WBT589853:WBT589854 WLP589853:WLP589854 WVL589853:WVL589854 IZ655389:IZ655390 SV655389:SV655390 ACR655389:ACR655390 AMN655389:AMN655390 AWJ655389:AWJ655390 BGF655389:BGF655390 BQB655389:BQB655390 BZX655389:BZX655390 CJT655389:CJT655390 CTP655389:CTP655390 DDL655389:DDL655390 DNH655389:DNH655390 DXD655389:DXD655390 EGZ655389:EGZ655390 EQV655389:EQV655390 FAR655389:FAR655390 FKN655389:FKN655390 FUJ655389:FUJ655390 GEF655389:GEF655390 GOB655389:GOB655390 GXX655389:GXX655390 HHT655389:HHT655390 HRP655389:HRP655390 IBL655389:IBL655390 ILH655389:ILH655390 IVD655389:IVD655390 JEZ655389:JEZ655390 JOV655389:JOV655390 JYR655389:JYR655390 KIN655389:KIN655390 KSJ655389:KSJ655390 LCF655389:LCF655390 LMB655389:LMB655390 LVX655389:LVX655390 MFT655389:MFT655390 MPP655389:MPP655390 MZL655389:MZL655390 NJH655389:NJH655390 NTD655389:NTD655390 OCZ655389:OCZ655390 OMV655389:OMV655390 OWR655389:OWR655390 PGN655389:PGN655390 PQJ655389:PQJ655390 QAF655389:QAF655390 QKB655389:QKB655390 QTX655389:QTX655390 RDT655389:RDT655390 RNP655389:RNP655390 RXL655389:RXL655390 SHH655389:SHH655390 SRD655389:SRD655390 TAZ655389:TAZ655390 TKV655389:TKV655390 TUR655389:TUR655390 UEN655389:UEN655390 UOJ655389:UOJ655390 UYF655389:UYF655390 VIB655389:VIB655390 VRX655389:VRX655390 WBT655389:WBT655390 WLP655389:WLP655390 WVL655389:WVL655390 IZ720925:IZ720926 SV720925:SV720926 ACR720925:ACR720926 AMN720925:AMN720926 AWJ720925:AWJ720926 BGF720925:BGF720926 BQB720925:BQB720926 BZX720925:BZX720926 CJT720925:CJT720926 CTP720925:CTP720926 DDL720925:DDL720926 DNH720925:DNH720926 DXD720925:DXD720926 EGZ720925:EGZ720926 EQV720925:EQV720926 FAR720925:FAR720926 FKN720925:FKN720926 FUJ720925:FUJ720926 GEF720925:GEF720926 GOB720925:GOB720926 GXX720925:GXX720926 HHT720925:HHT720926 HRP720925:HRP720926 IBL720925:IBL720926 ILH720925:ILH720926 IVD720925:IVD720926 JEZ720925:JEZ720926 JOV720925:JOV720926 JYR720925:JYR720926 KIN720925:KIN720926 KSJ720925:KSJ720926 LCF720925:LCF720926 LMB720925:LMB720926 LVX720925:LVX720926 MFT720925:MFT720926 MPP720925:MPP720926 MZL720925:MZL720926 NJH720925:NJH720926 NTD720925:NTD720926 OCZ720925:OCZ720926 OMV720925:OMV720926 OWR720925:OWR720926 PGN720925:PGN720926 PQJ720925:PQJ720926 QAF720925:QAF720926 QKB720925:QKB720926 QTX720925:QTX720926 RDT720925:RDT720926 RNP720925:RNP720926 RXL720925:RXL720926 SHH720925:SHH720926 SRD720925:SRD720926 TAZ720925:TAZ720926 TKV720925:TKV720926 TUR720925:TUR720926 UEN720925:UEN720926 UOJ720925:UOJ720926 UYF720925:UYF720926 VIB720925:VIB720926 VRX720925:VRX720926 WBT720925:WBT720926 WLP720925:WLP720926 WVL720925:WVL720926 IZ786461:IZ786462 SV786461:SV786462 ACR786461:ACR786462 AMN786461:AMN786462 AWJ786461:AWJ786462 BGF786461:BGF786462 BQB786461:BQB786462 BZX786461:BZX786462 CJT786461:CJT786462 CTP786461:CTP786462 DDL786461:DDL786462 DNH786461:DNH786462 DXD786461:DXD786462 EGZ786461:EGZ786462 EQV786461:EQV786462 FAR786461:FAR786462 FKN786461:FKN786462 FUJ786461:FUJ786462 GEF786461:GEF786462 GOB786461:GOB786462 GXX786461:GXX786462 HHT786461:HHT786462 HRP786461:HRP786462 IBL786461:IBL786462 ILH786461:ILH786462 IVD786461:IVD786462 JEZ786461:JEZ786462 JOV786461:JOV786462 JYR786461:JYR786462 KIN786461:KIN786462 KSJ786461:KSJ786462 LCF786461:LCF786462 LMB786461:LMB786462 LVX786461:LVX786462 MFT786461:MFT786462 MPP786461:MPP786462 MZL786461:MZL786462 NJH786461:NJH786462 NTD786461:NTD786462 OCZ786461:OCZ786462 OMV786461:OMV786462 OWR786461:OWR786462 PGN786461:PGN786462 PQJ786461:PQJ786462 QAF786461:QAF786462 QKB786461:QKB786462 QTX786461:QTX786462 RDT786461:RDT786462 RNP786461:RNP786462 RXL786461:RXL786462 SHH786461:SHH786462 SRD786461:SRD786462 TAZ786461:TAZ786462 TKV786461:TKV786462 TUR786461:TUR786462 UEN786461:UEN786462 UOJ786461:UOJ786462 UYF786461:UYF786462 VIB786461:VIB786462 VRX786461:VRX786462 WBT786461:WBT786462 WLP786461:WLP786462 WVL786461:WVL786462 IZ851997:IZ851998 SV851997:SV851998 ACR851997:ACR851998 AMN851997:AMN851998 AWJ851997:AWJ851998 BGF851997:BGF851998 BQB851997:BQB851998 BZX851997:BZX851998 CJT851997:CJT851998 CTP851997:CTP851998 DDL851997:DDL851998 DNH851997:DNH851998 DXD851997:DXD851998 EGZ851997:EGZ851998 EQV851997:EQV851998 FAR851997:FAR851998 FKN851997:FKN851998 FUJ851997:FUJ851998 GEF851997:GEF851998 GOB851997:GOB851998 GXX851997:GXX851998 HHT851997:HHT851998 HRP851997:HRP851998 IBL851997:IBL851998 ILH851997:ILH851998 IVD851997:IVD851998 JEZ851997:JEZ851998 JOV851997:JOV851998 JYR851997:JYR851998 KIN851997:KIN851998 KSJ851997:KSJ851998 LCF851997:LCF851998 LMB851997:LMB851998 LVX851997:LVX851998 MFT851997:MFT851998 MPP851997:MPP851998 MZL851997:MZL851998 NJH851997:NJH851998 NTD851997:NTD851998 OCZ851997:OCZ851998 OMV851997:OMV851998 OWR851997:OWR851998 PGN851997:PGN851998 PQJ851997:PQJ851998 QAF851997:QAF851998 QKB851997:QKB851998 QTX851997:QTX851998 RDT851997:RDT851998 RNP851997:RNP851998 RXL851997:RXL851998 SHH851997:SHH851998 SRD851997:SRD851998 TAZ851997:TAZ851998 TKV851997:TKV851998 TUR851997:TUR851998 UEN851997:UEN851998 UOJ851997:UOJ851998 UYF851997:UYF851998 VIB851997:VIB851998 VRX851997:VRX851998 WBT851997:WBT851998 WLP851997:WLP851998 WVL851997:WVL851998 IZ917533:IZ917534 SV917533:SV917534 ACR917533:ACR917534 AMN917533:AMN917534 AWJ917533:AWJ917534 BGF917533:BGF917534 BQB917533:BQB917534 BZX917533:BZX917534 CJT917533:CJT917534 CTP917533:CTP917534 DDL917533:DDL917534 DNH917533:DNH917534 DXD917533:DXD917534 EGZ917533:EGZ917534 EQV917533:EQV917534 FAR917533:FAR917534 FKN917533:FKN917534 FUJ917533:FUJ917534 GEF917533:GEF917534 GOB917533:GOB917534 GXX917533:GXX917534 HHT917533:HHT917534 HRP917533:HRP917534 IBL917533:IBL917534 ILH917533:ILH917534 IVD917533:IVD917534 JEZ917533:JEZ917534 JOV917533:JOV917534 JYR917533:JYR917534 KIN917533:KIN917534 KSJ917533:KSJ917534 LCF917533:LCF917534 LMB917533:LMB917534 LVX917533:LVX917534 MFT917533:MFT917534 MPP917533:MPP917534 MZL917533:MZL917534 NJH917533:NJH917534 NTD917533:NTD917534 OCZ917533:OCZ917534 OMV917533:OMV917534 OWR917533:OWR917534 PGN917533:PGN917534 PQJ917533:PQJ917534 QAF917533:QAF917534 QKB917533:QKB917534 QTX917533:QTX917534 RDT917533:RDT917534 RNP917533:RNP917534 RXL917533:RXL917534 SHH917533:SHH917534 SRD917533:SRD917534 TAZ917533:TAZ917534 TKV917533:TKV917534 TUR917533:TUR917534 UEN917533:UEN917534 UOJ917533:UOJ917534 UYF917533:UYF917534 VIB917533:VIB917534 VRX917533:VRX917534 WBT917533:WBT917534 WLP917533:WLP917534 WVL917533:WVL917534 IZ983069:IZ983070 SV983069:SV983070 ACR983069:ACR983070 AMN983069:AMN983070 AWJ983069:AWJ983070 BGF983069:BGF983070 BQB983069:BQB983070 BZX983069:BZX983070 CJT983069:CJT983070 CTP983069:CTP983070 DDL983069:DDL983070 DNH983069:DNH983070 DXD983069:DXD983070 EGZ983069:EGZ983070 EQV983069:EQV983070 FAR983069:FAR983070 FKN983069:FKN983070 FUJ983069:FUJ983070 GEF983069:GEF983070 GOB983069:GOB983070 GXX983069:GXX983070 HHT983069:HHT983070 HRP983069:HRP983070 IBL983069:IBL983070 ILH983069:ILH983070 IVD983069:IVD983070 JEZ983069:JEZ983070 JOV983069:JOV983070 JYR983069:JYR983070 KIN983069:KIN983070 KSJ983069:KSJ983070 LCF983069:LCF983070 LMB983069:LMB983070 LVX983069:LVX983070 MFT983069:MFT983070 MPP983069:MPP983070 MZL983069:MZL983070 NJH983069:NJH983070 NTD983069:NTD983070 OCZ983069:OCZ983070 OMV983069:OMV983070 OWR983069:OWR983070 PGN983069:PGN983070 PQJ983069:PQJ983070 QAF983069:QAF983070 QKB983069:QKB983070 QTX983069:QTX983070 RDT983069:RDT983070 RNP983069:RNP983070 RXL983069:RXL983070 SHH983069:SHH983070 SRD983069:SRD983070 TAZ983069:TAZ983070 TKV983069:TKV983070 TUR983069:TUR983070 UEN983069:UEN983070 UOJ983069:UOJ983070 UYF983069:UYF983070 VIB983069:VIB983070 VRX983069:VRX983070 WBT983069:WBT983070 WLP983069:WLP983070 WVL983069:WVL983070 IZ68 SV68 ACR68 AMN68 AWJ68 BGF68 BQB68 BZX68 CJT68 CTP68 DDL68 DNH68 DXD68 EGZ68 EQV68 FAR68 FKN68 FUJ68 GEF68 GOB68 GXX68 HHT68 HRP68 IBL68 ILH68 IVD68 JEZ68 JOV68 JYR68 KIN68 KSJ68 LCF68 LMB68 LVX68 MFT68 MPP68 MZL68 NJH68 NTD68 OCZ68 OMV68 OWR68 PGN68 PQJ68 QAF68 QKB68 QTX68 RDT68 RNP68 RXL68 SHH68 SRD68 TAZ68 TKV68 TUR68 UEN68 UOJ68 UYF68 VIB68 VRX68 WBT68 WLP68 WVL68 IZ65605 SV65605 ACR65605 AMN65605 AWJ65605 BGF65605 BQB65605 BZX65605 CJT65605 CTP65605 DDL65605 DNH65605 DXD65605 EGZ65605 EQV65605 FAR65605 FKN65605 FUJ65605 GEF65605 GOB65605 GXX65605 HHT65605 HRP65605 IBL65605 ILH65605 IVD65605 JEZ65605 JOV65605 JYR65605 KIN65605 KSJ65605 LCF65605 LMB65605 LVX65605 MFT65605 MPP65605 MZL65605 NJH65605 NTD65605 OCZ65605 OMV65605 OWR65605 PGN65605 PQJ65605 QAF65605 QKB65605 QTX65605 RDT65605 RNP65605 RXL65605 SHH65605 SRD65605 TAZ65605 TKV65605 TUR65605 UEN65605 UOJ65605 UYF65605 VIB65605 VRX65605 WBT65605 WLP65605 WVL65605 IZ131141 SV131141 ACR131141 AMN131141 AWJ131141 BGF131141 BQB131141 BZX131141 CJT131141 CTP131141 DDL131141 DNH131141 DXD131141 EGZ131141 EQV131141 FAR131141 FKN131141 FUJ131141 GEF131141 GOB131141 GXX131141 HHT131141 HRP131141 IBL131141 ILH131141 IVD131141 JEZ131141 JOV131141 JYR131141 KIN131141 KSJ131141 LCF131141 LMB131141 LVX131141 MFT131141 MPP131141 MZL131141 NJH131141 NTD131141 OCZ131141 OMV131141 OWR131141 PGN131141 PQJ131141 QAF131141 QKB131141 QTX131141 RDT131141 RNP131141 RXL131141 SHH131141 SRD131141 TAZ131141 TKV131141 TUR131141 UEN131141 UOJ131141 UYF131141 VIB131141 VRX131141 WBT131141 WLP131141 WVL131141 IZ196677 SV196677 ACR196677 AMN196677 AWJ196677 BGF196677 BQB196677 BZX196677 CJT196677 CTP196677 DDL196677 DNH196677 DXD196677 EGZ196677 EQV196677 FAR196677 FKN196677 FUJ196677 GEF196677 GOB196677 GXX196677 HHT196677 HRP196677 IBL196677 ILH196677 IVD196677 JEZ196677 JOV196677 JYR196677 KIN196677 KSJ196677 LCF196677 LMB196677 LVX196677 MFT196677 MPP196677 MZL196677 NJH196677 NTD196677 OCZ196677 OMV196677 OWR196677 PGN196677 PQJ196677 QAF196677 QKB196677 QTX196677 RDT196677 RNP196677 RXL196677 SHH196677 SRD196677 TAZ196677 TKV196677 TUR196677 UEN196677 UOJ196677 UYF196677 VIB196677 VRX196677 WBT196677 WLP196677 WVL196677 IZ262213 SV262213 ACR262213 AMN262213 AWJ262213 BGF262213 BQB262213 BZX262213 CJT262213 CTP262213 DDL262213 DNH262213 DXD262213 EGZ262213 EQV262213 FAR262213 FKN262213 FUJ262213 GEF262213 GOB262213 GXX262213 HHT262213 HRP262213 IBL262213 ILH262213 IVD262213 JEZ262213 JOV262213 JYR262213 KIN262213 KSJ262213 LCF262213 LMB262213 LVX262213 MFT262213 MPP262213 MZL262213 NJH262213 NTD262213 OCZ262213 OMV262213 OWR262213 PGN262213 PQJ262213 QAF262213 QKB262213 QTX262213 RDT262213 RNP262213 RXL262213 SHH262213 SRD262213 TAZ262213 TKV262213 TUR262213 UEN262213 UOJ262213 UYF262213 VIB262213 VRX262213 WBT262213 WLP262213 WVL262213 IZ327749 SV327749 ACR327749 AMN327749 AWJ327749 BGF327749 BQB327749 BZX327749 CJT327749 CTP327749 DDL327749 DNH327749 DXD327749 EGZ327749 EQV327749 FAR327749 FKN327749 FUJ327749 GEF327749 GOB327749 GXX327749 HHT327749 HRP327749 IBL327749 ILH327749 IVD327749 JEZ327749 JOV327749 JYR327749 KIN327749 KSJ327749 LCF327749 LMB327749 LVX327749 MFT327749 MPP327749 MZL327749 NJH327749 NTD327749 OCZ327749 OMV327749 OWR327749 PGN327749 PQJ327749 QAF327749 QKB327749 QTX327749 RDT327749 RNP327749 RXL327749 SHH327749 SRD327749 TAZ327749 TKV327749 TUR327749 UEN327749 UOJ327749 UYF327749 VIB327749 VRX327749 WBT327749 WLP327749 WVL327749 IZ393285 SV393285 ACR393285 AMN393285 AWJ393285 BGF393285 BQB393285 BZX393285 CJT393285 CTP393285 DDL393285 DNH393285 DXD393285 EGZ393285 EQV393285 FAR393285 FKN393285 FUJ393285 GEF393285 GOB393285 GXX393285 HHT393285 HRP393285 IBL393285 ILH393285 IVD393285 JEZ393285 JOV393285 JYR393285 KIN393285 KSJ393285 LCF393285 LMB393285 LVX393285 MFT393285 MPP393285 MZL393285 NJH393285 NTD393285 OCZ393285 OMV393285 OWR393285 PGN393285 PQJ393285 QAF393285 QKB393285 QTX393285 RDT393285 RNP393285 RXL393285 SHH393285 SRD393285 TAZ393285 TKV393285 TUR393285 UEN393285 UOJ393285 UYF393285 VIB393285 VRX393285 WBT393285 WLP393285 WVL393285 IZ458821 SV458821 ACR458821 AMN458821 AWJ458821 BGF458821 BQB458821 BZX458821 CJT458821 CTP458821 DDL458821 DNH458821 DXD458821 EGZ458821 EQV458821 FAR458821 FKN458821 FUJ458821 GEF458821 GOB458821 GXX458821 HHT458821 HRP458821 IBL458821 ILH458821 IVD458821 JEZ458821 JOV458821 JYR458821 KIN458821 KSJ458821 LCF458821 LMB458821 LVX458821 MFT458821 MPP458821 MZL458821 NJH458821 NTD458821 OCZ458821 OMV458821 OWR458821 PGN458821 PQJ458821 QAF458821 QKB458821 QTX458821 RDT458821 RNP458821 RXL458821 SHH458821 SRD458821 TAZ458821 TKV458821 TUR458821 UEN458821 UOJ458821 UYF458821 VIB458821 VRX458821 WBT458821 WLP458821 WVL458821 IZ524357 SV524357 ACR524357 AMN524357 AWJ524357 BGF524357 BQB524357 BZX524357 CJT524357 CTP524357 DDL524357 DNH524357 DXD524357 EGZ524357 EQV524357 FAR524357 FKN524357 FUJ524357 GEF524357 GOB524357 GXX524357 HHT524357 HRP524357 IBL524357 ILH524357 IVD524357 JEZ524357 JOV524357 JYR524357 KIN524357 KSJ524357 LCF524357 LMB524357 LVX524357 MFT524357 MPP524357 MZL524357 NJH524357 NTD524357 OCZ524357 OMV524357 OWR524357 PGN524357 PQJ524357 QAF524357 QKB524357 QTX524357 RDT524357 RNP524357 RXL524357 SHH524357 SRD524357 TAZ524357 TKV524357 TUR524357 UEN524357 UOJ524357 UYF524357 VIB524357 VRX524357 WBT524357 WLP524357 WVL524357 IZ589893 SV589893 ACR589893 AMN589893 AWJ589893 BGF589893 BQB589893 BZX589893 CJT589893 CTP589893 DDL589893 DNH589893 DXD589893 EGZ589893 EQV589893 FAR589893 FKN589893 FUJ589893 GEF589893 GOB589893 GXX589893 HHT589893 HRP589893 IBL589893 ILH589893 IVD589893 JEZ589893 JOV589893 JYR589893 KIN589893 KSJ589893 LCF589893 LMB589893 LVX589893 MFT589893 MPP589893 MZL589893 NJH589893 NTD589893 OCZ589893 OMV589893 OWR589893 PGN589893 PQJ589893 QAF589893 QKB589893 QTX589893 RDT589893 RNP589893 RXL589893 SHH589893 SRD589893 TAZ589893 TKV589893 TUR589893 UEN589893 UOJ589893 UYF589893 VIB589893 VRX589893 WBT589893 WLP589893 WVL589893 IZ655429 SV655429 ACR655429 AMN655429 AWJ655429 BGF655429 BQB655429 BZX655429 CJT655429 CTP655429 DDL655429 DNH655429 DXD655429 EGZ655429 EQV655429 FAR655429 FKN655429 FUJ655429 GEF655429 GOB655429 GXX655429 HHT655429 HRP655429 IBL655429 ILH655429 IVD655429 JEZ655429 JOV655429 JYR655429 KIN655429 KSJ655429 LCF655429 LMB655429 LVX655429 MFT655429 MPP655429 MZL655429 NJH655429 NTD655429 OCZ655429 OMV655429 OWR655429 PGN655429 PQJ655429 QAF655429 QKB655429 QTX655429 RDT655429 RNP655429 RXL655429 SHH655429 SRD655429 TAZ655429 TKV655429 TUR655429 UEN655429 UOJ655429 UYF655429 VIB655429 VRX655429 WBT655429 WLP655429 WVL655429 IZ720965 SV720965 ACR720965 AMN720965 AWJ720965 BGF720965 BQB720965 BZX720965 CJT720965 CTP720965 DDL720965 DNH720965 DXD720965 EGZ720965 EQV720965 FAR720965 FKN720965 FUJ720965 GEF720965 GOB720965 GXX720965 HHT720965 HRP720965 IBL720965 ILH720965 IVD720965 JEZ720965 JOV720965 JYR720965 KIN720965 KSJ720965 LCF720965 LMB720965 LVX720965 MFT720965 MPP720965 MZL720965 NJH720965 NTD720965 OCZ720965 OMV720965 OWR720965 PGN720965 PQJ720965 QAF720965 QKB720965 QTX720965 RDT720965 RNP720965 RXL720965 SHH720965 SRD720965 TAZ720965 TKV720965 TUR720965 UEN720965 UOJ720965 UYF720965 VIB720965 VRX720965 WBT720965 WLP720965 WVL720965 IZ786501 SV786501 ACR786501 AMN786501 AWJ786501 BGF786501 BQB786501 BZX786501 CJT786501 CTP786501 DDL786501 DNH786501 DXD786501 EGZ786501 EQV786501 FAR786501 FKN786501 FUJ786501 GEF786501 GOB786501 GXX786501 HHT786501 HRP786501 IBL786501 ILH786501 IVD786501 JEZ786501 JOV786501 JYR786501 KIN786501 KSJ786501 LCF786501 LMB786501 LVX786501 MFT786501 MPP786501 MZL786501 NJH786501 NTD786501 OCZ786501 OMV786501 OWR786501 PGN786501 PQJ786501 QAF786501 QKB786501 QTX786501 RDT786501 RNP786501 RXL786501 SHH786501 SRD786501 TAZ786501 TKV786501 TUR786501 UEN786501 UOJ786501 UYF786501 VIB786501 VRX786501 WBT786501 WLP786501 WVL786501 IZ852037 SV852037 ACR852037 AMN852037 AWJ852037 BGF852037 BQB852037 BZX852037 CJT852037 CTP852037 DDL852037 DNH852037 DXD852037 EGZ852037 EQV852037 FAR852037 FKN852037 FUJ852037 GEF852037 GOB852037 GXX852037 HHT852037 HRP852037 IBL852037 ILH852037 IVD852037 JEZ852037 JOV852037 JYR852037 KIN852037 KSJ852037 LCF852037 LMB852037 LVX852037 MFT852037 MPP852037 MZL852037 NJH852037 NTD852037 OCZ852037 OMV852037 OWR852037 PGN852037 PQJ852037 QAF852037 QKB852037 QTX852037 RDT852037 RNP852037 RXL852037 SHH852037 SRD852037 TAZ852037 TKV852037 TUR852037 UEN852037 UOJ852037 UYF852037 VIB852037 VRX852037 WBT852037 WLP852037 WVL852037 IZ917573 SV917573 ACR917573 AMN917573 AWJ917573 BGF917573 BQB917573 BZX917573 CJT917573 CTP917573 DDL917573 DNH917573 DXD917573 EGZ917573 EQV917573 FAR917573 FKN917573 FUJ917573 GEF917573 GOB917573 GXX917573 HHT917573 HRP917573 IBL917573 ILH917573 IVD917573 JEZ917573 JOV917573 JYR917573 KIN917573 KSJ917573 LCF917573 LMB917573 LVX917573 MFT917573 MPP917573 MZL917573 NJH917573 NTD917573 OCZ917573 OMV917573 OWR917573 PGN917573 PQJ917573 QAF917573 QKB917573 QTX917573 RDT917573 RNP917573 RXL917573 SHH917573 SRD917573 TAZ917573 TKV917573 TUR917573 UEN917573 UOJ917573 UYF917573 VIB917573 VRX917573 WBT917573 WLP917573 WVL917573 IZ983109 SV983109 ACR983109 AMN983109 AWJ983109 BGF983109 BQB983109 BZX983109 CJT983109 CTP983109 DDL983109 DNH983109 DXD983109 EGZ983109 EQV983109 FAR983109 FKN983109 FUJ983109 GEF983109 GOB983109 GXX983109 HHT983109 HRP983109 IBL983109 ILH983109 IVD983109 JEZ983109 JOV983109 JYR983109 KIN983109 KSJ983109 LCF983109 LMB983109 LVX983109 MFT983109 MPP983109 MZL983109 NJH983109 NTD983109 OCZ983109 OMV983109 OWR983109 PGN983109 PQJ983109 QAF983109 QKB983109 QTX983109 RDT983109 RNP983109 RXL983109 SHH983109 SRD983109 TAZ983109 TKV983109 TUR983109 UEN983109 UOJ983109 UYF983109 VIB983109 VRX983109 WBT983109 WLP983109 WVL983109 IZ58 SV58 ACR58 AMN58 AWJ58 BGF58 BQB58 BZX58 CJT58 CTP58 DDL58 DNH58 DXD58 EGZ58 EQV58 FAR58 FKN58 FUJ58 GEF58 GOB58 GXX58 HHT58 HRP58 IBL58 ILH58 IVD58 JEZ58 JOV58 JYR58 KIN58 KSJ58 LCF58 LMB58 LVX58 MFT58 MPP58 MZL58 NJH58 NTD58 OCZ58 OMV58 OWR58 PGN58 PQJ58 QAF58 QKB58 QTX58 RDT58 RNP58 RXL58 SHH58 SRD58 TAZ58 TKV58 TUR58 UEN58 UOJ58 UYF58 VIB58 VRX58 WBT58 WLP58 WVL58 IZ65595 SV65595 ACR65595 AMN65595 AWJ65595 BGF65595 BQB65595 BZX65595 CJT65595 CTP65595 DDL65595 DNH65595 DXD65595 EGZ65595 EQV65595 FAR65595 FKN65595 FUJ65595 GEF65595 GOB65595 GXX65595 HHT65595 HRP65595 IBL65595 ILH65595 IVD65595 JEZ65595 JOV65595 JYR65595 KIN65595 KSJ65595 LCF65595 LMB65595 LVX65595 MFT65595 MPP65595 MZL65595 NJH65595 NTD65595 OCZ65595 OMV65595 OWR65595 PGN65595 PQJ65595 QAF65595 QKB65595 QTX65595 RDT65595 RNP65595 RXL65595 SHH65595 SRD65595 TAZ65595 TKV65595 TUR65595 UEN65595 UOJ65595 UYF65595 VIB65595 VRX65595 WBT65595 WLP65595 WVL65595 IZ131131 SV131131 ACR131131 AMN131131 AWJ131131 BGF131131 BQB131131 BZX131131 CJT131131 CTP131131 DDL131131 DNH131131 DXD131131 EGZ131131 EQV131131 FAR131131 FKN131131 FUJ131131 GEF131131 GOB131131 GXX131131 HHT131131 HRP131131 IBL131131 ILH131131 IVD131131 JEZ131131 JOV131131 JYR131131 KIN131131 KSJ131131 LCF131131 LMB131131 LVX131131 MFT131131 MPP131131 MZL131131 NJH131131 NTD131131 OCZ131131 OMV131131 OWR131131 PGN131131 PQJ131131 QAF131131 QKB131131 QTX131131 RDT131131 RNP131131 RXL131131 SHH131131 SRD131131 TAZ131131 TKV131131 TUR131131 UEN131131 UOJ131131 UYF131131 VIB131131 VRX131131 WBT131131 WLP131131 WVL131131 IZ196667 SV196667 ACR196667 AMN196667 AWJ196667 BGF196667 BQB196667 BZX196667 CJT196667 CTP196667 DDL196667 DNH196667 DXD196667 EGZ196667 EQV196667 FAR196667 FKN196667 FUJ196667 GEF196667 GOB196667 GXX196667 HHT196667 HRP196667 IBL196667 ILH196667 IVD196667 JEZ196667 JOV196667 JYR196667 KIN196667 KSJ196667 LCF196667 LMB196667 LVX196667 MFT196667 MPP196667 MZL196667 NJH196667 NTD196667 OCZ196667 OMV196667 OWR196667 PGN196667 PQJ196667 QAF196667 QKB196667 QTX196667 RDT196667 RNP196667 RXL196667 SHH196667 SRD196667 TAZ196667 TKV196667 TUR196667 UEN196667 UOJ196667 UYF196667 VIB196667 VRX196667 WBT196667 WLP196667 WVL196667 IZ262203 SV262203 ACR262203 AMN262203 AWJ262203 BGF262203 BQB262203 BZX262203 CJT262203 CTP262203 DDL262203 DNH262203 DXD262203 EGZ262203 EQV262203 FAR262203 FKN262203 FUJ262203 GEF262203 GOB262203 GXX262203 HHT262203 HRP262203 IBL262203 ILH262203 IVD262203 JEZ262203 JOV262203 JYR262203 KIN262203 KSJ262203 LCF262203 LMB262203 LVX262203 MFT262203 MPP262203 MZL262203 NJH262203 NTD262203 OCZ262203 OMV262203 OWR262203 PGN262203 PQJ262203 QAF262203 QKB262203 QTX262203 RDT262203 RNP262203 RXL262203 SHH262203 SRD262203 TAZ262203 TKV262203 TUR262203 UEN262203 UOJ262203 UYF262203 VIB262203 VRX262203 WBT262203 WLP262203 WVL262203 IZ327739 SV327739 ACR327739 AMN327739 AWJ327739 BGF327739 BQB327739 BZX327739 CJT327739 CTP327739 DDL327739 DNH327739 DXD327739 EGZ327739 EQV327739 FAR327739 FKN327739 FUJ327739 GEF327739 GOB327739 GXX327739 HHT327739 HRP327739 IBL327739 ILH327739 IVD327739 JEZ327739 JOV327739 JYR327739 KIN327739 KSJ327739 LCF327739 LMB327739 LVX327739 MFT327739 MPP327739 MZL327739 NJH327739 NTD327739 OCZ327739 OMV327739 OWR327739 PGN327739 PQJ327739 QAF327739 QKB327739 QTX327739 RDT327739 RNP327739 RXL327739 SHH327739 SRD327739 TAZ327739 TKV327739 TUR327739 UEN327739 UOJ327739 UYF327739 VIB327739 VRX327739 WBT327739 WLP327739 WVL327739 IZ393275 SV393275 ACR393275 AMN393275 AWJ393275 BGF393275 BQB393275 BZX393275 CJT393275 CTP393275 DDL393275 DNH393275 DXD393275 EGZ393275 EQV393275 FAR393275 FKN393275 FUJ393275 GEF393275 GOB393275 GXX393275 HHT393275 HRP393275 IBL393275 ILH393275 IVD393275 JEZ393275 JOV393275 JYR393275 KIN393275 KSJ393275 LCF393275 LMB393275 LVX393275 MFT393275 MPP393275 MZL393275 NJH393275 NTD393275 OCZ393275 OMV393275 OWR393275 PGN393275 PQJ393275 QAF393275 QKB393275 QTX393275 RDT393275 RNP393275 RXL393275 SHH393275 SRD393275 TAZ393275 TKV393275 TUR393275 UEN393275 UOJ393275 UYF393275 VIB393275 VRX393275 WBT393275 WLP393275 WVL393275 IZ458811 SV458811 ACR458811 AMN458811 AWJ458811 BGF458811 BQB458811 BZX458811 CJT458811 CTP458811 DDL458811 DNH458811 DXD458811 EGZ458811 EQV458811 FAR458811 FKN458811 FUJ458811 GEF458811 GOB458811 GXX458811 HHT458811 HRP458811 IBL458811 ILH458811 IVD458811 JEZ458811 JOV458811 JYR458811 KIN458811 KSJ458811 LCF458811 LMB458811 LVX458811 MFT458811 MPP458811 MZL458811 NJH458811 NTD458811 OCZ458811 OMV458811 OWR458811 PGN458811 PQJ458811 QAF458811 QKB458811 QTX458811 RDT458811 RNP458811 RXL458811 SHH458811 SRD458811 TAZ458811 TKV458811 TUR458811 UEN458811 UOJ458811 UYF458811 VIB458811 VRX458811 WBT458811 WLP458811 WVL458811 IZ524347 SV524347 ACR524347 AMN524347 AWJ524347 BGF524347 BQB524347 BZX524347 CJT524347 CTP524347 DDL524347 DNH524347 DXD524347 EGZ524347 EQV524347 FAR524347 FKN524347 FUJ524347 GEF524347 GOB524347 GXX524347 HHT524347 HRP524347 IBL524347 ILH524347 IVD524347 JEZ524347 JOV524347 JYR524347 KIN524347 KSJ524347 LCF524347 LMB524347 LVX524347 MFT524347 MPP524347 MZL524347 NJH524347 NTD524347 OCZ524347 OMV524347 OWR524347 PGN524347 PQJ524347 QAF524347 QKB524347 QTX524347 RDT524347 RNP524347 RXL524347 SHH524347 SRD524347 TAZ524347 TKV524347 TUR524347 UEN524347 UOJ524347 UYF524347 VIB524347 VRX524347 WBT524347 WLP524347 WVL524347 IZ589883 SV589883 ACR589883 AMN589883 AWJ589883 BGF589883 BQB589883 BZX589883 CJT589883 CTP589883 DDL589883 DNH589883 DXD589883 EGZ589883 EQV589883 FAR589883 FKN589883 FUJ589883 GEF589883 GOB589883 GXX589883 HHT589883 HRP589883 IBL589883 ILH589883 IVD589883 JEZ589883 JOV589883 JYR589883 KIN589883 KSJ589883 LCF589883 LMB589883 LVX589883 MFT589883 MPP589883 MZL589883 NJH589883 NTD589883 OCZ589883 OMV589883 OWR589883 PGN589883 PQJ589883 QAF589883 QKB589883 QTX589883 RDT589883 RNP589883 RXL589883 SHH589883 SRD589883 TAZ589883 TKV589883 TUR589883 UEN589883 UOJ589883 UYF589883 VIB589883 VRX589883 WBT589883 WLP589883 WVL589883 IZ655419 SV655419 ACR655419 AMN655419 AWJ655419 BGF655419 BQB655419 BZX655419 CJT655419 CTP655419 DDL655419 DNH655419 DXD655419 EGZ655419 EQV655419 FAR655419 FKN655419 FUJ655419 GEF655419 GOB655419 GXX655419 HHT655419 HRP655419 IBL655419 ILH655419 IVD655419 JEZ655419 JOV655419 JYR655419 KIN655419 KSJ655419 LCF655419 LMB655419 LVX655419 MFT655419 MPP655419 MZL655419 NJH655419 NTD655419 OCZ655419 OMV655419 OWR655419 PGN655419 PQJ655419 QAF655419 QKB655419 QTX655419 RDT655419 RNP655419 RXL655419 SHH655419 SRD655419 TAZ655419 TKV655419 TUR655419 UEN655419 UOJ655419 UYF655419 VIB655419 VRX655419 WBT655419 WLP655419 WVL655419 IZ720955 SV720955 ACR720955 AMN720955 AWJ720955 BGF720955 BQB720955 BZX720955 CJT720955 CTP720955 DDL720955 DNH720955 DXD720955 EGZ720955 EQV720955 FAR720955 FKN720955 FUJ720955 GEF720955 GOB720955 GXX720955 HHT720955 HRP720955 IBL720955 ILH720955 IVD720955 JEZ720955 JOV720955 JYR720955 KIN720955 KSJ720955 LCF720955 LMB720955 LVX720955 MFT720955 MPP720955 MZL720955 NJH720955 NTD720955 OCZ720955 OMV720955 OWR720955 PGN720955 PQJ720955 QAF720955 QKB720955 QTX720955 RDT720955 RNP720955 RXL720955 SHH720955 SRD720955 TAZ720955 TKV720955 TUR720955 UEN720955 UOJ720955 UYF720955 VIB720955 VRX720955 WBT720955 WLP720955 WVL720955 IZ786491 SV786491 ACR786491 AMN786491 AWJ786491 BGF786491 BQB786491 BZX786491 CJT786491 CTP786491 DDL786491 DNH786491 DXD786491 EGZ786491 EQV786491 FAR786491 FKN786491 FUJ786491 GEF786491 GOB786491 GXX786491 HHT786491 HRP786491 IBL786491 ILH786491 IVD786491 JEZ786491 JOV786491 JYR786491 KIN786491 KSJ786491 LCF786491 LMB786491 LVX786491 MFT786491 MPP786491 MZL786491 NJH786491 NTD786491 OCZ786491 OMV786491 OWR786491 PGN786491 PQJ786491 QAF786491 QKB786491 QTX786491 RDT786491 RNP786491 RXL786491 SHH786491 SRD786491 TAZ786491 TKV786491 TUR786491 UEN786491 UOJ786491 UYF786491 VIB786491 VRX786491 WBT786491 WLP786491 WVL786491 IZ852027 SV852027 ACR852027 AMN852027 AWJ852027 BGF852027 BQB852027 BZX852027 CJT852027 CTP852027 DDL852027 DNH852027 DXD852027 EGZ852027 EQV852027 FAR852027 FKN852027 FUJ852027 GEF852027 GOB852027 GXX852027 HHT852027 HRP852027 IBL852027 ILH852027 IVD852027 JEZ852027 JOV852027 JYR852027 KIN852027 KSJ852027 LCF852027 LMB852027 LVX852027 MFT852027 MPP852027 MZL852027 NJH852027 NTD852027 OCZ852027 OMV852027 OWR852027 PGN852027 PQJ852027 QAF852027 QKB852027 QTX852027 RDT852027 RNP852027 RXL852027 SHH852027 SRD852027 TAZ852027 TKV852027 TUR852027 UEN852027 UOJ852027 UYF852027 VIB852027 VRX852027 WBT852027 WLP852027 WVL852027 IZ917563 SV917563 ACR917563 AMN917563 AWJ917563 BGF917563 BQB917563 BZX917563 CJT917563 CTP917563 DDL917563 DNH917563 DXD917563 EGZ917563 EQV917563 FAR917563 FKN917563 FUJ917563 GEF917563 GOB917563 GXX917563 HHT917563 HRP917563 IBL917563 ILH917563 IVD917563 JEZ917563 JOV917563 JYR917563 KIN917563 KSJ917563 LCF917563 LMB917563 LVX917563 MFT917563 MPP917563 MZL917563 NJH917563 NTD917563 OCZ917563 OMV917563 OWR917563 PGN917563 PQJ917563 QAF917563 QKB917563 QTX917563 RDT917563 RNP917563 RXL917563 SHH917563 SRD917563 TAZ917563 TKV917563 TUR917563 UEN917563 UOJ917563 UYF917563 VIB917563 VRX917563 WBT917563 WLP917563 WVL917563 IZ983099 SV983099 ACR983099 AMN983099 AWJ983099 BGF983099 BQB983099 BZX983099 CJT983099 CTP983099 DDL983099 DNH983099 DXD983099 EGZ983099 EQV983099 FAR983099 FKN983099 FUJ983099 GEF983099 GOB983099 GXX983099 HHT983099 HRP983099 IBL983099 ILH983099 IVD983099 JEZ983099 JOV983099 JYR983099 KIN983099 KSJ983099 LCF983099 LMB983099 LVX983099 MFT983099 MPP983099 MZL983099 NJH983099 NTD983099 OCZ983099 OMV983099 OWR983099 PGN983099 PQJ983099 QAF983099 QKB983099 QTX983099 RDT983099 RNP983099 RXL983099 SHH983099 SRD983099 TAZ983099 TKV983099 TUR983099 UEN983099 UOJ983099 UYF983099 VIB983099 VRX983099 WBT983099 WLP983099 WVL983099 F64 F65601 F131137 F196673 F262209 F327745 F393281 F458817 F524353 F589889 F655425 F720961 F786497 F852033 F917569 F983105 F16 F65553 F131089 F196625 F262161 F327697 F393233 F458769 F524305 F589841 F655377 F720913 F786449 F851985 F917521 F983057 F28:F29 F65565:F65566 F131101:F131102 F196637:F196638 F262173:F262174 F327709:F327710 F393245:F393246 F458781:F458782 F524317:F524318 F589853:F589854 F655389:F655390 F720925:F720926 F786461:F786462 F851997:F851998 F917533:F917534 F983069:F983070 F68 F65605 F131141 F196677 F262213 F327749 F393285 F458821 F524357 F589893 F655429 F720965 F786501 F852037 F917573 F983109 F58 F65595 F131131 F196667 F262203 F327739 F393275 F458811 F524347 F589883 F655419 F720955 F786491 F852027 F917563 F983099">
      <formula1>"BID LPI,BID LPN,BID CP,BID CD,BID SBQC,BID SQS,BID SD,8666 CV,8666 TP,8666 C"</formula1>
    </dataValidation>
    <dataValidation type="list" allowBlank="1" showInputMessage="1" showErrorMessage="1" sqref="JA28 SW28 ACS28 AMO28 AWK28 BGG28 BQC28 BZY28 CJU28 CTQ28 DDM28 DNI28 DXE28 EHA28 EQW28 FAS28 FKO28 FUK28 GEG28 GOC28 GXY28 HHU28 HRQ28 IBM28 ILI28 IVE28 JFA28 JOW28 JYS28 KIO28 KSK28 LCG28 LMC28 LVY28 MFU28 MPQ28 MZM28 NJI28 NTE28 ODA28 OMW28 OWS28 PGO28 PQK28 QAG28 QKC28 QTY28 RDU28 RNQ28 RXM28 SHI28 SRE28 TBA28 TKW28 TUS28 UEO28 UOK28 UYG28 VIC28 VRY28 WBU28 WLQ28 WVM28 JA65565 SW65565 ACS65565 AMO65565 AWK65565 BGG65565 BQC65565 BZY65565 CJU65565 CTQ65565 DDM65565 DNI65565 DXE65565 EHA65565 EQW65565 FAS65565 FKO65565 FUK65565 GEG65565 GOC65565 GXY65565 HHU65565 HRQ65565 IBM65565 ILI65565 IVE65565 JFA65565 JOW65565 JYS65565 KIO65565 KSK65565 LCG65565 LMC65565 LVY65565 MFU65565 MPQ65565 MZM65565 NJI65565 NTE65565 ODA65565 OMW65565 OWS65565 PGO65565 PQK65565 QAG65565 QKC65565 QTY65565 RDU65565 RNQ65565 RXM65565 SHI65565 SRE65565 TBA65565 TKW65565 TUS65565 UEO65565 UOK65565 UYG65565 VIC65565 VRY65565 WBU65565 WLQ65565 WVM65565 JA131101 SW131101 ACS131101 AMO131101 AWK131101 BGG131101 BQC131101 BZY131101 CJU131101 CTQ131101 DDM131101 DNI131101 DXE131101 EHA131101 EQW131101 FAS131101 FKO131101 FUK131101 GEG131101 GOC131101 GXY131101 HHU131101 HRQ131101 IBM131101 ILI131101 IVE131101 JFA131101 JOW131101 JYS131101 KIO131101 KSK131101 LCG131101 LMC131101 LVY131101 MFU131101 MPQ131101 MZM131101 NJI131101 NTE131101 ODA131101 OMW131101 OWS131101 PGO131101 PQK131101 QAG131101 QKC131101 QTY131101 RDU131101 RNQ131101 RXM131101 SHI131101 SRE131101 TBA131101 TKW131101 TUS131101 UEO131101 UOK131101 UYG131101 VIC131101 VRY131101 WBU131101 WLQ131101 WVM131101 JA196637 SW196637 ACS196637 AMO196637 AWK196637 BGG196637 BQC196637 BZY196637 CJU196637 CTQ196637 DDM196637 DNI196637 DXE196637 EHA196637 EQW196637 FAS196637 FKO196637 FUK196637 GEG196637 GOC196637 GXY196637 HHU196637 HRQ196637 IBM196637 ILI196637 IVE196637 JFA196637 JOW196637 JYS196637 KIO196637 KSK196637 LCG196637 LMC196637 LVY196637 MFU196637 MPQ196637 MZM196637 NJI196637 NTE196637 ODA196637 OMW196637 OWS196637 PGO196637 PQK196637 QAG196637 QKC196637 QTY196637 RDU196637 RNQ196637 RXM196637 SHI196637 SRE196637 TBA196637 TKW196637 TUS196637 UEO196637 UOK196637 UYG196637 VIC196637 VRY196637 WBU196637 WLQ196637 WVM196637 JA262173 SW262173 ACS262173 AMO262173 AWK262173 BGG262173 BQC262173 BZY262173 CJU262173 CTQ262173 DDM262173 DNI262173 DXE262173 EHA262173 EQW262173 FAS262173 FKO262173 FUK262173 GEG262173 GOC262173 GXY262173 HHU262173 HRQ262173 IBM262173 ILI262173 IVE262173 JFA262173 JOW262173 JYS262173 KIO262173 KSK262173 LCG262173 LMC262173 LVY262173 MFU262173 MPQ262173 MZM262173 NJI262173 NTE262173 ODA262173 OMW262173 OWS262173 PGO262173 PQK262173 QAG262173 QKC262173 QTY262173 RDU262173 RNQ262173 RXM262173 SHI262173 SRE262173 TBA262173 TKW262173 TUS262173 UEO262173 UOK262173 UYG262173 VIC262173 VRY262173 WBU262173 WLQ262173 WVM262173 JA327709 SW327709 ACS327709 AMO327709 AWK327709 BGG327709 BQC327709 BZY327709 CJU327709 CTQ327709 DDM327709 DNI327709 DXE327709 EHA327709 EQW327709 FAS327709 FKO327709 FUK327709 GEG327709 GOC327709 GXY327709 HHU327709 HRQ327709 IBM327709 ILI327709 IVE327709 JFA327709 JOW327709 JYS327709 KIO327709 KSK327709 LCG327709 LMC327709 LVY327709 MFU327709 MPQ327709 MZM327709 NJI327709 NTE327709 ODA327709 OMW327709 OWS327709 PGO327709 PQK327709 QAG327709 QKC327709 QTY327709 RDU327709 RNQ327709 RXM327709 SHI327709 SRE327709 TBA327709 TKW327709 TUS327709 UEO327709 UOK327709 UYG327709 VIC327709 VRY327709 WBU327709 WLQ327709 WVM327709 JA393245 SW393245 ACS393245 AMO393245 AWK393245 BGG393245 BQC393245 BZY393245 CJU393245 CTQ393245 DDM393245 DNI393245 DXE393245 EHA393245 EQW393245 FAS393245 FKO393245 FUK393245 GEG393245 GOC393245 GXY393245 HHU393245 HRQ393245 IBM393245 ILI393245 IVE393245 JFA393245 JOW393245 JYS393245 KIO393245 KSK393245 LCG393245 LMC393245 LVY393245 MFU393245 MPQ393245 MZM393245 NJI393245 NTE393245 ODA393245 OMW393245 OWS393245 PGO393245 PQK393245 QAG393245 QKC393245 QTY393245 RDU393245 RNQ393245 RXM393245 SHI393245 SRE393245 TBA393245 TKW393245 TUS393245 UEO393245 UOK393245 UYG393245 VIC393245 VRY393245 WBU393245 WLQ393245 WVM393245 JA458781 SW458781 ACS458781 AMO458781 AWK458781 BGG458781 BQC458781 BZY458781 CJU458781 CTQ458781 DDM458781 DNI458781 DXE458781 EHA458781 EQW458781 FAS458781 FKO458781 FUK458781 GEG458781 GOC458781 GXY458781 HHU458781 HRQ458781 IBM458781 ILI458781 IVE458781 JFA458781 JOW458781 JYS458781 KIO458781 KSK458781 LCG458781 LMC458781 LVY458781 MFU458781 MPQ458781 MZM458781 NJI458781 NTE458781 ODA458781 OMW458781 OWS458781 PGO458781 PQK458781 QAG458781 QKC458781 QTY458781 RDU458781 RNQ458781 RXM458781 SHI458781 SRE458781 TBA458781 TKW458781 TUS458781 UEO458781 UOK458781 UYG458781 VIC458781 VRY458781 WBU458781 WLQ458781 WVM458781 JA524317 SW524317 ACS524317 AMO524317 AWK524317 BGG524317 BQC524317 BZY524317 CJU524317 CTQ524317 DDM524317 DNI524317 DXE524317 EHA524317 EQW524317 FAS524317 FKO524317 FUK524317 GEG524317 GOC524317 GXY524317 HHU524317 HRQ524317 IBM524317 ILI524317 IVE524317 JFA524317 JOW524317 JYS524317 KIO524317 KSK524317 LCG524317 LMC524317 LVY524317 MFU524317 MPQ524317 MZM524317 NJI524317 NTE524317 ODA524317 OMW524317 OWS524317 PGO524317 PQK524317 QAG524317 QKC524317 QTY524317 RDU524317 RNQ524317 RXM524317 SHI524317 SRE524317 TBA524317 TKW524317 TUS524317 UEO524317 UOK524317 UYG524317 VIC524317 VRY524317 WBU524317 WLQ524317 WVM524317 JA589853 SW589853 ACS589853 AMO589853 AWK589853 BGG589853 BQC589853 BZY589853 CJU589853 CTQ589853 DDM589853 DNI589853 DXE589853 EHA589853 EQW589853 FAS589853 FKO589853 FUK589853 GEG589853 GOC589853 GXY589853 HHU589853 HRQ589853 IBM589853 ILI589853 IVE589853 JFA589853 JOW589853 JYS589853 KIO589853 KSK589853 LCG589853 LMC589853 LVY589853 MFU589853 MPQ589853 MZM589853 NJI589853 NTE589853 ODA589853 OMW589853 OWS589853 PGO589853 PQK589853 QAG589853 QKC589853 QTY589853 RDU589853 RNQ589853 RXM589853 SHI589853 SRE589853 TBA589853 TKW589853 TUS589853 UEO589853 UOK589853 UYG589853 VIC589853 VRY589853 WBU589853 WLQ589853 WVM589853 JA655389 SW655389 ACS655389 AMO655389 AWK655389 BGG655389 BQC655389 BZY655389 CJU655389 CTQ655389 DDM655389 DNI655389 DXE655389 EHA655389 EQW655389 FAS655389 FKO655389 FUK655389 GEG655389 GOC655389 GXY655389 HHU655389 HRQ655389 IBM655389 ILI655389 IVE655389 JFA655389 JOW655389 JYS655389 KIO655389 KSK655389 LCG655389 LMC655389 LVY655389 MFU655389 MPQ655389 MZM655389 NJI655389 NTE655389 ODA655389 OMW655389 OWS655389 PGO655389 PQK655389 QAG655389 QKC655389 QTY655389 RDU655389 RNQ655389 RXM655389 SHI655389 SRE655389 TBA655389 TKW655389 TUS655389 UEO655389 UOK655389 UYG655389 VIC655389 VRY655389 WBU655389 WLQ655389 WVM655389 JA720925 SW720925 ACS720925 AMO720925 AWK720925 BGG720925 BQC720925 BZY720925 CJU720925 CTQ720925 DDM720925 DNI720925 DXE720925 EHA720925 EQW720925 FAS720925 FKO720925 FUK720925 GEG720925 GOC720925 GXY720925 HHU720925 HRQ720925 IBM720925 ILI720925 IVE720925 JFA720925 JOW720925 JYS720925 KIO720925 KSK720925 LCG720925 LMC720925 LVY720925 MFU720925 MPQ720925 MZM720925 NJI720925 NTE720925 ODA720925 OMW720925 OWS720925 PGO720925 PQK720925 QAG720925 QKC720925 QTY720925 RDU720925 RNQ720925 RXM720925 SHI720925 SRE720925 TBA720925 TKW720925 TUS720925 UEO720925 UOK720925 UYG720925 VIC720925 VRY720925 WBU720925 WLQ720925 WVM720925 JA786461 SW786461 ACS786461 AMO786461 AWK786461 BGG786461 BQC786461 BZY786461 CJU786461 CTQ786461 DDM786461 DNI786461 DXE786461 EHA786461 EQW786461 FAS786461 FKO786461 FUK786461 GEG786461 GOC786461 GXY786461 HHU786461 HRQ786461 IBM786461 ILI786461 IVE786461 JFA786461 JOW786461 JYS786461 KIO786461 KSK786461 LCG786461 LMC786461 LVY786461 MFU786461 MPQ786461 MZM786461 NJI786461 NTE786461 ODA786461 OMW786461 OWS786461 PGO786461 PQK786461 QAG786461 QKC786461 QTY786461 RDU786461 RNQ786461 RXM786461 SHI786461 SRE786461 TBA786461 TKW786461 TUS786461 UEO786461 UOK786461 UYG786461 VIC786461 VRY786461 WBU786461 WLQ786461 WVM786461 JA851997 SW851997 ACS851997 AMO851997 AWK851997 BGG851997 BQC851997 BZY851997 CJU851997 CTQ851997 DDM851997 DNI851997 DXE851997 EHA851997 EQW851997 FAS851997 FKO851997 FUK851997 GEG851997 GOC851997 GXY851997 HHU851997 HRQ851997 IBM851997 ILI851997 IVE851997 JFA851997 JOW851997 JYS851997 KIO851997 KSK851997 LCG851997 LMC851997 LVY851997 MFU851997 MPQ851997 MZM851997 NJI851997 NTE851997 ODA851997 OMW851997 OWS851997 PGO851997 PQK851997 QAG851997 QKC851997 QTY851997 RDU851997 RNQ851997 RXM851997 SHI851997 SRE851997 TBA851997 TKW851997 TUS851997 UEO851997 UOK851997 UYG851997 VIC851997 VRY851997 WBU851997 WLQ851997 WVM851997 JA917533 SW917533 ACS917533 AMO917533 AWK917533 BGG917533 BQC917533 BZY917533 CJU917533 CTQ917533 DDM917533 DNI917533 DXE917533 EHA917533 EQW917533 FAS917533 FKO917533 FUK917533 GEG917533 GOC917533 GXY917533 HHU917533 HRQ917533 IBM917533 ILI917533 IVE917533 JFA917533 JOW917533 JYS917533 KIO917533 KSK917533 LCG917533 LMC917533 LVY917533 MFU917533 MPQ917533 MZM917533 NJI917533 NTE917533 ODA917533 OMW917533 OWS917533 PGO917533 PQK917533 QAG917533 QKC917533 QTY917533 RDU917533 RNQ917533 RXM917533 SHI917533 SRE917533 TBA917533 TKW917533 TUS917533 UEO917533 UOK917533 UYG917533 VIC917533 VRY917533 WBU917533 WLQ917533 WVM917533 JA983069 SW983069 ACS983069 AMO983069 AWK983069 BGG983069 BQC983069 BZY983069 CJU983069 CTQ983069 DDM983069 DNI983069 DXE983069 EHA983069 EQW983069 FAS983069 FKO983069 FUK983069 GEG983069 GOC983069 GXY983069 HHU983069 HRQ983069 IBM983069 ILI983069 IVE983069 JFA983069 JOW983069 JYS983069 KIO983069 KSK983069 LCG983069 LMC983069 LVY983069 MFU983069 MPQ983069 MZM983069 NJI983069 NTE983069 ODA983069 OMW983069 OWS983069 PGO983069 PQK983069 QAG983069 QKC983069 QTY983069 RDU983069 RNQ983069 RXM983069 SHI983069 SRE983069 TBA983069 TKW983069 TUS983069 UEO983069 UOK983069 UYG983069 VIC983069 VRY983069 WBU983069 WLQ983069 WVM983069 JA9:JA10 SW9:SW10 ACS9:ACS10 AMO9:AMO10 AWK9:AWK10 BGG9:BGG10 BQC9:BQC10 BZY9:BZY10 CJU9:CJU10 CTQ9:CTQ10 DDM9:DDM10 DNI9:DNI10 DXE9:DXE10 EHA9:EHA10 EQW9:EQW10 FAS9:FAS10 FKO9:FKO10 FUK9:FUK10 GEG9:GEG10 GOC9:GOC10 GXY9:GXY10 HHU9:HHU10 HRQ9:HRQ10 IBM9:IBM10 ILI9:ILI10 IVE9:IVE10 JFA9:JFA10 JOW9:JOW10 JYS9:JYS10 KIO9:KIO10 KSK9:KSK10 LCG9:LCG10 LMC9:LMC10 LVY9:LVY10 MFU9:MFU10 MPQ9:MPQ10 MZM9:MZM10 NJI9:NJI10 NTE9:NTE10 ODA9:ODA10 OMW9:OMW10 OWS9:OWS10 PGO9:PGO10 PQK9:PQK10 QAG9:QAG10 QKC9:QKC10 QTY9:QTY10 RDU9:RDU10 RNQ9:RNQ10 RXM9:RXM10 SHI9:SHI10 SRE9:SRE10 TBA9:TBA10 TKW9:TKW10 TUS9:TUS10 UEO9:UEO10 UOK9:UOK10 UYG9:UYG10 VIC9:VIC10 VRY9:VRY10 WBU9:WBU10 WLQ9:WLQ10 WVM9:WVM10 JA65546:JA65547 SW65546:SW65547 ACS65546:ACS65547 AMO65546:AMO65547 AWK65546:AWK65547 BGG65546:BGG65547 BQC65546:BQC65547 BZY65546:BZY65547 CJU65546:CJU65547 CTQ65546:CTQ65547 DDM65546:DDM65547 DNI65546:DNI65547 DXE65546:DXE65547 EHA65546:EHA65547 EQW65546:EQW65547 FAS65546:FAS65547 FKO65546:FKO65547 FUK65546:FUK65547 GEG65546:GEG65547 GOC65546:GOC65547 GXY65546:GXY65547 HHU65546:HHU65547 HRQ65546:HRQ65547 IBM65546:IBM65547 ILI65546:ILI65547 IVE65546:IVE65547 JFA65546:JFA65547 JOW65546:JOW65547 JYS65546:JYS65547 KIO65546:KIO65547 KSK65546:KSK65547 LCG65546:LCG65547 LMC65546:LMC65547 LVY65546:LVY65547 MFU65546:MFU65547 MPQ65546:MPQ65547 MZM65546:MZM65547 NJI65546:NJI65547 NTE65546:NTE65547 ODA65546:ODA65547 OMW65546:OMW65547 OWS65546:OWS65547 PGO65546:PGO65547 PQK65546:PQK65547 QAG65546:QAG65547 QKC65546:QKC65547 QTY65546:QTY65547 RDU65546:RDU65547 RNQ65546:RNQ65547 RXM65546:RXM65547 SHI65546:SHI65547 SRE65546:SRE65547 TBA65546:TBA65547 TKW65546:TKW65547 TUS65546:TUS65547 UEO65546:UEO65547 UOK65546:UOK65547 UYG65546:UYG65547 VIC65546:VIC65547 VRY65546:VRY65547 WBU65546:WBU65547 WLQ65546:WLQ65547 WVM65546:WVM65547 JA131082:JA131083 SW131082:SW131083 ACS131082:ACS131083 AMO131082:AMO131083 AWK131082:AWK131083 BGG131082:BGG131083 BQC131082:BQC131083 BZY131082:BZY131083 CJU131082:CJU131083 CTQ131082:CTQ131083 DDM131082:DDM131083 DNI131082:DNI131083 DXE131082:DXE131083 EHA131082:EHA131083 EQW131082:EQW131083 FAS131082:FAS131083 FKO131082:FKO131083 FUK131082:FUK131083 GEG131082:GEG131083 GOC131082:GOC131083 GXY131082:GXY131083 HHU131082:HHU131083 HRQ131082:HRQ131083 IBM131082:IBM131083 ILI131082:ILI131083 IVE131082:IVE131083 JFA131082:JFA131083 JOW131082:JOW131083 JYS131082:JYS131083 KIO131082:KIO131083 KSK131082:KSK131083 LCG131082:LCG131083 LMC131082:LMC131083 LVY131082:LVY131083 MFU131082:MFU131083 MPQ131082:MPQ131083 MZM131082:MZM131083 NJI131082:NJI131083 NTE131082:NTE131083 ODA131082:ODA131083 OMW131082:OMW131083 OWS131082:OWS131083 PGO131082:PGO131083 PQK131082:PQK131083 QAG131082:QAG131083 QKC131082:QKC131083 QTY131082:QTY131083 RDU131082:RDU131083 RNQ131082:RNQ131083 RXM131082:RXM131083 SHI131082:SHI131083 SRE131082:SRE131083 TBA131082:TBA131083 TKW131082:TKW131083 TUS131082:TUS131083 UEO131082:UEO131083 UOK131082:UOK131083 UYG131082:UYG131083 VIC131082:VIC131083 VRY131082:VRY131083 WBU131082:WBU131083 WLQ131082:WLQ131083 WVM131082:WVM131083 JA196618:JA196619 SW196618:SW196619 ACS196618:ACS196619 AMO196618:AMO196619 AWK196618:AWK196619 BGG196618:BGG196619 BQC196618:BQC196619 BZY196618:BZY196619 CJU196618:CJU196619 CTQ196618:CTQ196619 DDM196618:DDM196619 DNI196618:DNI196619 DXE196618:DXE196619 EHA196618:EHA196619 EQW196618:EQW196619 FAS196618:FAS196619 FKO196618:FKO196619 FUK196618:FUK196619 GEG196618:GEG196619 GOC196618:GOC196619 GXY196618:GXY196619 HHU196618:HHU196619 HRQ196618:HRQ196619 IBM196618:IBM196619 ILI196618:ILI196619 IVE196618:IVE196619 JFA196618:JFA196619 JOW196618:JOW196619 JYS196618:JYS196619 KIO196618:KIO196619 KSK196618:KSK196619 LCG196618:LCG196619 LMC196618:LMC196619 LVY196618:LVY196619 MFU196618:MFU196619 MPQ196618:MPQ196619 MZM196618:MZM196619 NJI196618:NJI196619 NTE196618:NTE196619 ODA196618:ODA196619 OMW196618:OMW196619 OWS196618:OWS196619 PGO196618:PGO196619 PQK196618:PQK196619 QAG196618:QAG196619 QKC196618:QKC196619 QTY196618:QTY196619 RDU196618:RDU196619 RNQ196618:RNQ196619 RXM196618:RXM196619 SHI196618:SHI196619 SRE196618:SRE196619 TBA196618:TBA196619 TKW196618:TKW196619 TUS196618:TUS196619 UEO196618:UEO196619 UOK196618:UOK196619 UYG196618:UYG196619 VIC196618:VIC196619 VRY196618:VRY196619 WBU196618:WBU196619 WLQ196618:WLQ196619 WVM196618:WVM196619 JA262154:JA262155 SW262154:SW262155 ACS262154:ACS262155 AMO262154:AMO262155 AWK262154:AWK262155 BGG262154:BGG262155 BQC262154:BQC262155 BZY262154:BZY262155 CJU262154:CJU262155 CTQ262154:CTQ262155 DDM262154:DDM262155 DNI262154:DNI262155 DXE262154:DXE262155 EHA262154:EHA262155 EQW262154:EQW262155 FAS262154:FAS262155 FKO262154:FKO262155 FUK262154:FUK262155 GEG262154:GEG262155 GOC262154:GOC262155 GXY262154:GXY262155 HHU262154:HHU262155 HRQ262154:HRQ262155 IBM262154:IBM262155 ILI262154:ILI262155 IVE262154:IVE262155 JFA262154:JFA262155 JOW262154:JOW262155 JYS262154:JYS262155 KIO262154:KIO262155 KSK262154:KSK262155 LCG262154:LCG262155 LMC262154:LMC262155 LVY262154:LVY262155 MFU262154:MFU262155 MPQ262154:MPQ262155 MZM262154:MZM262155 NJI262154:NJI262155 NTE262154:NTE262155 ODA262154:ODA262155 OMW262154:OMW262155 OWS262154:OWS262155 PGO262154:PGO262155 PQK262154:PQK262155 QAG262154:QAG262155 QKC262154:QKC262155 QTY262154:QTY262155 RDU262154:RDU262155 RNQ262154:RNQ262155 RXM262154:RXM262155 SHI262154:SHI262155 SRE262154:SRE262155 TBA262154:TBA262155 TKW262154:TKW262155 TUS262154:TUS262155 UEO262154:UEO262155 UOK262154:UOK262155 UYG262154:UYG262155 VIC262154:VIC262155 VRY262154:VRY262155 WBU262154:WBU262155 WLQ262154:WLQ262155 WVM262154:WVM262155 JA327690:JA327691 SW327690:SW327691 ACS327690:ACS327691 AMO327690:AMO327691 AWK327690:AWK327691 BGG327690:BGG327691 BQC327690:BQC327691 BZY327690:BZY327691 CJU327690:CJU327691 CTQ327690:CTQ327691 DDM327690:DDM327691 DNI327690:DNI327691 DXE327690:DXE327691 EHA327690:EHA327691 EQW327690:EQW327691 FAS327690:FAS327691 FKO327690:FKO327691 FUK327690:FUK327691 GEG327690:GEG327691 GOC327690:GOC327691 GXY327690:GXY327691 HHU327690:HHU327691 HRQ327690:HRQ327691 IBM327690:IBM327691 ILI327690:ILI327691 IVE327690:IVE327691 JFA327690:JFA327691 JOW327690:JOW327691 JYS327690:JYS327691 KIO327690:KIO327691 KSK327690:KSK327691 LCG327690:LCG327691 LMC327690:LMC327691 LVY327690:LVY327691 MFU327690:MFU327691 MPQ327690:MPQ327691 MZM327690:MZM327691 NJI327690:NJI327691 NTE327690:NTE327691 ODA327690:ODA327691 OMW327690:OMW327691 OWS327690:OWS327691 PGO327690:PGO327691 PQK327690:PQK327691 QAG327690:QAG327691 QKC327690:QKC327691 QTY327690:QTY327691 RDU327690:RDU327691 RNQ327690:RNQ327691 RXM327690:RXM327691 SHI327690:SHI327691 SRE327690:SRE327691 TBA327690:TBA327691 TKW327690:TKW327691 TUS327690:TUS327691 UEO327690:UEO327691 UOK327690:UOK327691 UYG327690:UYG327691 VIC327690:VIC327691 VRY327690:VRY327691 WBU327690:WBU327691 WLQ327690:WLQ327691 WVM327690:WVM327691 JA393226:JA393227 SW393226:SW393227 ACS393226:ACS393227 AMO393226:AMO393227 AWK393226:AWK393227 BGG393226:BGG393227 BQC393226:BQC393227 BZY393226:BZY393227 CJU393226:CJU393227 CTQ393226:CTQ393227 DDM393226:DDM393227 DNI393226:DNI393227 DXE393226:DXE393227 EHA393226:EHA393227 EQW393226:EQW393227 FAS393226:FAS393227 FKO393226:FKO393227 FUK393226:FUK393227 GEG393226:GEG393227 GOC393226:GOC393227 GXY393226:GXY393227 HHU393226:HHU393227 HRQ393226:HRQ393227 IBM393226:IBM393227 ILI393226:ILI393227 IVE393226:IVE393227 JFA393226:JFA393227 JOW393226:JOW393227 JYS393226:JYS393227 KIO393226:KIO393227 KSK393226:KSK393227 LCG393226:LCG393227 LMC393226:LMC393227 LVY393226:LVY393227 MFU393226:MFU393227 MPQ393226:MPQ393227 MZM393226:MZM393227 NJI393226:NJI393227 NTE393226:NTE393227 ODA393226:ODA393227 OMW393226:OMW393227 OWS393226:OWS393227 PGO393226:PGO393227 PQK393226:PQK393227 QAG393226:QAG393227 QKC393226:QKC393227 QTY393226:QTY393227 RDU393226:RDU393227 RNQ393226:RNQ393227 RXM393226:RXM393227 SHI393226:SHI393227 SRE393226:SRE393227 TBA393226:TBA393227 TKW393226:TKW393227 TUS393226:TUS393227 UEO393226:UEO393227 UOK393226:UOK393227 UYG393226:UYG393227 VIC393226:VIC393227 VRY393226:VRY393227 WBU393226:WBU393227 WLQ393226:WLQ393227 WVM393226:WVM393227 JA458762:JA458763 SW458762:SW458763 ACS458762:ACS458763 AMO458762:AMO458763 AWK458762:AWK458763 BGG458762:BGG458763 BQC458762:BQC458763 BZY458762:BZY458763 CJU458762:CJU458763 CTQ458762:CTQ458763 DDM458762:DDM458763 DNI458762:DNI458763 DXE458762:DXE458763 EHA458762:EHA458763 EQW458762:EQW458763 FAS458762:FAS458763 FKO458762:FKO458763 FUK458762:FUK458763 GEG458762:GEG458763 GOC458762:GOC458763 GXY458762:GXY458763 HHU458762:HHU458763 HRQ458762:HRQ458763 IBM458762:IBM458763 ILI458762:ILI458763 IVE458762:IVE458763 JFA458762:JFA458763 JOW458762:JOW458763 JYS458762:JYS458763 KIO458762:KIO458763 KSK458762:KSK458763 LCG458762:LCG458763 LMC458762:LMC458763 LVY458762:LVY458763 MFU458762:MFU458763 MPQ458762:MPQ458763 MZM458762:MZM458763 NJI458762:NJI458763 NTE458762:NTE458763 ODA458762:ODA458763 OMW458762:OMW458763 OWS458762:OWS458763 PGO458762:PGO458763 PQK458762:PQK458763 QAG458762:QAG458763 QKC458762:QKC458763 QTY458762:QTY458763 RDU458762:RDU458763 RNQ458762:RNQ458763 RXM458762:RXM458763 SHI458762:SHI458763 SRE458762:SRE458763 TBA458762:TBA458763 TKW458762:TKW458763 TUS458762:TUS458763 UEO458762:UEO458763 UOK458762:UOK458763 UYG458762:UYG458763 VIC458762:VIC458763 VRY458762:VRY458763 WBU458762:WBU458763 WLQ458762:WLQ458763 WVM458762:WVM458763 JA524298:JA524299 SW524298:SW524299 ACS524298:ACS524299 AMO524298:AMO524299 AWK524298:AWK524299 BGG524298:BGG524299 BQC524298:BQC524299 BZY524298:BZY524299 CJU524298:CJU524299 CTQ524298:CTQ524299 DDM524298:DDM524299 DNI524298:DNI524299 DXE524298:DXE524299 EHA524298:EHA524299 EQW524298:EQW524299 FAS524298:FAS524299 FKO524298:FKO524299 FUK524298:FUK524299 GEG524298:GEG524299 GOC524298:GOC524299 GXY524298:GXY524299 HHU524298:HHU524299 HRQ524298:HRQ524299 IBM524298:IBM524299 ILI524298:ILI524299 IVE524298:IVE524299 JFA524298:JFA524299 JOW524298:JOW524299 JYS524298:JYS524299 KIO524298:KIO524299 KSK524298:KSK524299 LCG524298:LCG524299 LMC524298:LMC524299 LVY524298:LVY524299 MFU524298:MFU524299 MPQ524298:MPQ524299 MZM524298:MZM524299 NJI524298:NJI524299 NTE524298:NTE524299 ODA524298:ODA524299 OMW524298:OMW524299 OWS524298:OWS524299 PGO524298:PGO524299 PQK524298:PQK524299 QAG524298:QAG524299 QKC524298:QKC524299 QTY524298:QTY524299 RDU524298:RDU524299 RNQ524298:RNQ524299 RXM524298:RXM524299 SHI524298:SHI524299 SRE524298:SRE524299 TBA524298:TBA524299 TKW524298:TKW524299 TUS524298:TUS524299 UEO524298:UEO524299 UOK524298:UOK524299 UYG524298:UYG524299 VIC524298:VIC524299 VRY524298:VRY524299 WBU524298:WBU524299 WLQ524298:WLQ524299 WVM524298:WVM524299 JA589834:JA589835 SW589834:SW589835 ACS589834:ACS589835 AMO589834:AMO589835 AWK589834:AWK589835 BGG589834:BGG589835 BQC589834:BQC589835 BZY589834:BZY589835 CJU589834:CJU589835 CTQ589834:CTQ589835 DDM589834:DDM589835 DNI589834:DNI589835 DXE589834:DXE589835 EHA589834:EHA589835 EQW589834:EQW589835 FAS589834:FAS589835 FKO589834:FKO589835 FUK589834:FUK589835 GEG589834:GEG589835 GOC589834:GOC589835 GXY589834:GXY589835 HHU589834:HHU589835 HRQ589834:HRQ589835 IBM589834:IBM589835 ILI589834:ILI589835 IVE589834:IVE589835 JFA589834:JFA589835 JOW589834:JOW589835 JYS589834:JYS589835 KIO589834:KIO589835 KSK589834:KSK589835 LCG589834:LCG589835 LMC589834:LMC589835 LVY589834:LVY589835 MFU589834:MFU589835 MPQ589834:MPQ589835 MZM589834:MZM589835 NJI589834:NJI589835 NTE589834:NTE589835 ODA589834:ODA589835 OMW589834:OMW589835 OWS589834:OWS589835 PGO589834:PGO589835 PQK589834:PQK589835 QAG589834:QAG589835 QKC589834:QKC589835 QTY589834:QTY589835 RDU589834:RDU589835 RNQ589834:RNQ589835 RXM589834:RXM589835 SHI589834:SHI589835 SRE589834:SRE589835 TBA589834:TBA589835 TKW589834:TKW589835 TUS589834:TUS589835 UEO589834:UEO589835 UOK589834:UOK589835 UYG589834:UYG589835 VIC589834:VIC589835 VRY589834:VRY589835 WBU589834:WBU589835 WLQ589834:WLQ589835 WVM589834:WVM589835 JA655370:JA655371 SW655370:SW655371 ACS655370:ACS655371 AMO655370:AMO655371 AWK655370:AWK655371 BGG655370:BGG655371 BQC655370:BQC655371 BZY655370:BZY655371 CJU655370:CJU655371 CTQ655370:CTQ655371 DDM655370:DDM655371 DNI655370:DNI655371 DXE655370:DXE655371 EHA655370:EHA655371 EQW655370:EQW655371 FAS655370:FAS655371 FKO655370:FKO655371 FUK655370:FUK655371 GEG655370:GEG655371 GOC655370:GOC655371 GXY655370:GXY655371 HHU655370:HHU655371 HRQ655370:HRQ655371 IBM655370:IBM655371 ILI655370:ILI655371 IVE655370:IVE655371 JFA655370:JFA655371 JOW655370:JOW655371 JYS655370:JYS655371 KIO655370:KIO655371 KSK655370:KSK655371 LCG655370:LCG655371 LMC655370:LMC655371 LVY655370:LVY655371 MFU655370:MFU655371 MPQ655370:MPQ655371 MZM655370:MZM655371 NJI655370:NJI655371 NTE655370:NTE655371 ODA655370:ODA655371 OMW655370:OMW655371 OWS655370:OWS655371 PGO655370:PGO655371 PQK655370:PQK655371 QAG655370:QAG655371 QKC655370:QKC655371 QTY655370:QTY655371 RDU655370:RDU655371 RNQ655370:RNQ655371 RXM655370:RXM655371 SHI655370:SHI655371 SRE655370:SRE655371 TBA655370:TBA655371 TKW655370:TKW655371 TUS655370:TUS655371 UEO655370:UEO655371 UOK655370:UOK655371 UYG655370:UYG655371 VIC655370:VIC655371 VRY655370:VRY655371 WBU655370:WBU655371 WLQ655370:WLQ655371 WVM655370:WVM655371 JA720906:JA720907 SW720906:SW720907 ACS720906:ACS720907 AMO720906:AMO720907 AWK720906:AWK720907 BGG720906:BGG720907 BQC720906:BQC720907 BZY720906:BZY720907 CJU720906:CJU720907 CTQ720906:CTQ720907 DDM720906:DDM720907 DNI720906:DNI720907 DXE720906:DXE720907 EHA720906:EHA720907 EQW720906:EQW720907 FAS720906:FAS720907 FKO720906:FKO720907 FUK720906:FUK720907 GEG720906:GEG720907 GOC720906:GOC720907 GXY720906:GXY720907 HHU720906:HHU720907 HRQ720906:HRQ720907 IBM720906:IBM720907 ILI720906:ILI720907 IVE720906:IVE720907 JFA720906:JFA720907 JOW720906:JOW720907 JYS720906:JYS720907 KIO720906:KIO720907 KSK720906:KSK720907 LCG720906:LCG720907 LMC720906:LMC720907 LVY720906:LVY720907 MFU720906:MFU720907 MPQ720906:MPQ720907 MZM720906:MZM720907 NJI720906:NJI720907 NTE720906:NTE720907 ODA720906:ODA720907 OMW720906:OMW720907 OWS720906:OWS720907 PGO720906:PGO720907 PQK720906:PQK720907 QAG720906:QAG720907 QKC720906:QKC720907 QTY720906:QTY720907 RDU720906:RDU720907 RNQ720906:RNQ720907 RXM720906:RXM720907 SHI720906:SHI720907 SRE720906:SRE720907 TBA720906:TBA720907 TKW720906:TKW720907 TUS720906:TUS720907 UEO720906:UEO720907 UOK720906:UOK720907 UYG720906:UYG720907 VIC720906:VIC720907 VRY720906:VRY720907 WBU720906:WBU720907 WLQ720906:WLQ720907 WVM720906:WVM720907 JA786442:JA786443 SW786442:SW786443 ACS786442:ACS786443 AMO786442:AMO786443 AWK786442:AWK786443 BGG786442:BGG786443 BQC786442:BQC786443 BZY786442:BZY786443 CJU786442:CJU786443 CTQ786442:CTQ786443 DDM786442:DDM786443 DNI786442:DNI786443 DXE786442:DXE786443 EHA786442:EHA786443 EQW786442:EQW786443 FAS786442:FAS786443 FKO786442:FKO786443 FUK786442:FUK786443 GEG786442:GEG786443 GOC786442:GOC786443 GXY786442:GXY786443 HHU786442:HHU786443 HRQ786442:HRQ786443 IBM786442:IBM786443 ILI786442:ILI786443 IVE786442:IVE786443 JFA786442:JFA786443 JOW786442:JOW786443 JYS786442:JYS786443 KIO786442:KIO786443 KSK786442:KSK786443 LCG786442:LCG786443 LMC786442:LMC786443 LVY786442:LVY786443 MFU786442:MFU786443 MPQ786442:MPQ786443 MZM786442:MZM786443 NJI786442:NJI786443 NTE786442:NTE786443 ODA786442:ODA786443 OMW786442:OMW786443 OWS786442:OWS786443 PGO786442:PGO786443 PQK786442:PQK786443 QAG786442:QAG786443 QKC786442:QKC786443 QTY786442:QTY786443 RDU786442:RDU786443 RNQ786442:RNQ786443 RXM786442:RXM786443 SHI786442:SHI786443 SRE786442:SRE786443 TBA786442:TBA786443 TKW786442:TKW786443 TUS786442:TUS786443 UEO786442:UEO786443 UOK786442:UOK786443 UYG786442:UYG786443 VIC786442:VIC786443 VRY786442:VRY786443 WBU786442:WBU786443 WLQ786442:WLQ786443 WVM786442:WVM786443 JA851978:JA851979 SW851978:SW851979 ACS851978:ACS851979 AMO851978:AMO851979 AWK851978:AWK851979 BGG851978:BGG851979 BQC851978:BQC851979 BZY851978:BZY851979 CJU851978:CJU851979 CTQ851978:CTQ851979 DDM851978:DDM851979 DNI851978:DNI851979 DXE851978:DXE851979 EHA851978:EHA851979 EQW851978:EQW851979 FAS851978:FAS851979 FKO851978:FKO851979 FUK851978:FUK851979 GEG851978:GEG851979 GOC851978:GOC851979 GXY851978:GXY851979 HHU851978:HHU851979 HRQ851978:HRQ851979 IBM851978:IBM851979 ILI851978:ILI851979 IVE851978:IVE851979 JFA851978:JFA851979 JOW851978:JOW851979 JYS851978:JYS851979 KIO851978:KIO851979 KSK851978:KSK851979 LCG851978:LCG851979 LMC851978:LMC851979 LVY851978:LVY851979 MFU851978:MFU851979 MPQ851978:MPQ851979 MZM851978:MZM851979 NJI851978:NJI851979 NTE851978:NTE851979 ODA851978:ODA851979 OMW851978:OMW851979 OWS851978:OWS851979 PGO851978:PGO851979 PQK851978:PQK851979 QAG851978:QAG851979 QKC851978:QKC851979 QTY851978:QTY851979 RDU851978:RDU851979 RNQ851978:RNQ851979 RXM851978:RXM851979 SHI851978:SHI851979 SRE851978:SRE851979 TBA851978:TBA851979 TKW851978:TKW851979 TUS851978:TUS851979 UEO851978:UEO851979 UOK851978:UOK851979 UYG851978:UYG851979 VIC851978:VIC851979 VRY851978:VRY851979 WBU851978:WBU851979 WLQ851978:WLQ851979 WVM851978:WVM851979 JA917514:JA917515 SW917514:SW917515 ACS917514:ACS917515 AMO917514:AMO917515 AWK917514:AWK917515 BGG917514:BGG917515 BQC917514:BQC917515 BZY917514:BZY917515 CJU917514:CJU917515 CTQ917514:CTQ917515 DDM917514:DDM917515 DNI917514:DNI917515 DXE917514:DXE917515 EHA917514:EHA917515 EQW917514:EQW917515 FAS917514:FAS917515 FKO917514:FKO917515 FUK917514:FUK917515 GEG917514:GEG917515 GOC917514:GOC917515 GXY917514:GXY917515 HHU917514:HHU917515 HRQ917514:HRQ917515 IBM917514:IBM917515 ILI917514:ILI917515 IVE917514:IVE917515 JFA917514:JFA917515 JOW917514:JOW917515 JYS917514:JYS917515 KIO917514:KIO917515 KSK917514:KSK917515 LCG917514:LCG917515 LMC917514:LMC917515 LVY917514:LVY917515 MFU917514:MFU917515 MPQ917514:MPQ917515 MZM917514:MZM917515 NJI917514:NJI917515 NTE917514:NTE917515 ODA917514:ODA917515 OMW917514:OMW917515 OWS917514:OWS917515 PGO917514:PGO917515 PQK917514:PQK917515 QAG917514:QAG917515 QKC917514:QKC917515 QTY917514:QTY917515 RDU917514:RDU917515 RNQ917514:RNQ917515 RXM917514:RXM917515 SHI917514:SHI917515 SRE917514:SRE917515 TBA917514:TBA917515 TKW917514:TKW917515 TUS917514:TUS917515 UEO917514:UEO917515 UOK917514:UOK917515 UYG917514:UYG917515 VIC917514:VIC917515 VRY917514:VRY917515 WBU917514:WBU917515 WLQ917514:WLQ917515 WVM917514:WVM917515 JA983050:JA983051 SW983050:SW983051 ACS983050:ACS983051 AMO983050:AMO983051 AWK983050:AWK983051 BGG983050:BGG983051 BQC983050:BQC983051 BZY983050:BZY983051 CJU983050:CJU983051 CTQ983050:CTQ983051 DDM983050:DDM983051 DNI983050:DNI983051 DXE983050:DXE983051 EHA983050:EHA983051 EQW983050:EQW983051 FAS983050:FAS983051 FKO983050:FKO983051 FUK983050:FUK983051 GEG983050:GEG983051 GOC983050:GOC983051 GXY983050:GXY983051 HHU983050:HHU983051 HRQ983050:HRQ983051 IBM983050:IBM983051 ILI983050:ILI983051 IVE983050:IVE983051 JFA983050:JFA983051 JOW983050:JOW983051 JYS983050:JYS983051 KIO983050:KIO983051 KSK983050:KSK983051 LCG983050:LCG983051 LMC983050:LMC983051 LVY983050:LVY983051 MFU983050:MFU983051 MPQ983050:MPQ983051 MZM983050:MZM983051 NJI983050:NJI983051 NTE983050:NTE983051 ODA983050:ODA983051 OMW983050:OMW983051 OWS983050:OWS983051 PGO983050:PGO983051 PQK983050:PQK983051 QAG983050:QAG983051 QKC983050:QKC983051 QTY983050:QTY983051 RDU983050:RDU983051 RNQ983050:RNQ983051 RXM983050:RXM983051 SHI983050:SHI983051 SRE983050:SRE983051 TBA983050:TBA983051 TKW983050:TKW983051 TUS983050:TUS983051 UEO983050:UEO983051 UOK983050:UOK983051 UYG983050:UYG983051 VIC983050:VIC983051 VRY983050:VRY983051 WBU983050:WBU983051 WLQ983050:WLQ983051 WVM983050:WVM983051 JA22:JA25 SW22:SW25 ACS22:ACS25 AMO22:AMO25 AWK22:AWK25 BGG22:BGG25 BQC22:BQC25 BZY22:BZY25 CJU22:CJU25 CTQ22:CTQ25 DDM22:DDM25 DNI22:DNI25 DXE22:DXE25 EHA22:EHA25 EQW22:EQW25 FAS22:FAS25 FKO22:FKO25 FUK22:FUK25 GEG22:GEG25 GOC22:GOC25 GXY22:GXY25 HHU22:HHU25 HRQ22:HRQ25 IBM22:IBM25 ILI22:ILI25 IVE22:IVE25 JFA22:JFA25 JOW22:JOW25 JYS22:JYS25 KIO22:KIO25 KSK22:KSK25 LCG22:LCG25 LMC22:LMC25 LVY22:LVY25 MFU22:MFU25 MPQ22:MPQ25 MZM22:MZM25 NJI22:NJI25 NTE22:NTE25 ODA22:ODA25 OMW22:OMW25 OWS22:OWS25 PGO22:PGO25 PQK22:PQK25 QAG22:QAG25 QKC22:QKC25 QTY22:QTY25 RDU22:RDU25 RNQ22:RNQ25 RXM22:RXM25 SHI22:SHI25 SRE22:SRE25 TBA22:TBA25 TKW22:TKW25 TUS22:TUS25 UEO22:UEO25 UOK22:UOK25 UYG22:UYG25 VIC22:VIC25 VRY22:VRY25 WBU22:WBU25 WLQ22:WLQ25 WVM22:WVM25 JA65559:JA65562 SW65559:SW65562 ACS65559:ACS65562 AMO65559:AMO65562 AWK65559:AWK65562 BGG65559:BGG65562 BQC65559:BQC65562 BZY65559:BZY65562 CJU65559:CJU65562 CTQ65559:CTQ65562 DDM65559:DDM65562 DNI65559:DNI65562 DXE65559:DXE65562 EHA65559:EHA65562 EQW65559:EQW65562 FAS65559:FAS65562 FKO65559:FKO65562 FUK65559:FUK65562 GEG65559:GEG65562 GOC65559:GOC65562 GXY65559:GXY65562 HHU65559:HHU65562 HRQ65559:HRQ65562 IBM65559:IBM65562 ILI65559:ILI65562 IVE65559:IVE65562 JFA65559:JFA65562 JOW65559:JOW65562 JYS65559:JYS65562 KIO65559:KIO65562 KSK65559:KSK65562 LCG65559:LCG65562 LMC65559:LMC65562 LVY65559:LVY65562 MFU65559:MFU65562 MPQ65559:MPQ65562 MZM65559:MZM65562 NJI65559:NJI65562 NTE65559:NTE65562 ODA65559:ODA65562 OMW65559:OMW65562 OWS65559:OWS65562 PGO65559:PGO65562 PQK65559:PQK65562 QAG65559:QAG65562 QKC65559:QKC65562 QTY65559:QTY65562 RDU65559:RDU65562 RNQ65559:RNQ65562 RXM65559:RXM65562 SHI65559:SHI65562 SRE65559:SRE65562 TBA65559:TBA65562 TKW65559:TKW65562 TUS65559:TUS65562 UEO65559:UEO65562 UOK65559:UOK65562 UYG65559:UYG65562 VIC65559:VIC65562 VRY65559:VRY65562 WBU65559:WBU65562 WLQ65559:WLQ65562 WVM65559:WVM65562 JA131095:JA131098 SW131095:SW131098 ACS131095:ACS131098 AMO131095:AMO131098 AWK131095:AWK131098 BGG131095:BGG131098 BQC131095:BQC131098 BZY131095:BZY131098 CJU131095:CJU131098 CTQ131095:CTQ131098 DDM131095:DDM131098 DNI131095:DNI131098 DXE131095:DXE131098 EHA131095:EHA131098 EQW131095:EQW131098 FAS131095:FAS131098 FKO131095:FKO131098 FUK131095:FUK131098 GEG131095:GEG131098 GOC131095:GOC131098 GXY131095:GXY131098 HHU131095:HHU131098 HRQ131095:HRQ131098 IBM131095:IBM131098 ILI131095:ILI131098 IVE131095:IVE131098 JFA131095:JFA131098 JOW131095:JOW131098 JYS131095:JYS131098 KIO131095:KIO131098 KSK131095:KSK131098 LCG131095:LCG131098 LMC131095:LMC131098 LVY131095:LVY131098 MFU131095:MFU131098 MPQ131095:MPQ131098 MZM131095:MZM131098 NJI131095:NJI131098 NTE131095:NTE131098 ODA131095:ODA131098 OMW131095:OMW131098 OWS131095:OWS131098 PGO131095:PGO131098 PQK131095:PQK131098 QAG131095:QAG131098 QKC131095:QKC131098 QTY131095:QTY131098 RDU131095:RDU131098 RNQ131095:RNQ131098 RXM131095:RXM131098 SHI131095:SHI131098 SRE131095:SRE131098 TBA131095:TBA131098 TKW131095:TKW131098 TUS131095:TUS131098 UEO131095:UEO131098 UOK131095:UOK131098 UYG131095:UYG131098 VIC131095:VIC131098 VRY131095:VRY131098 WBU131095:WBU131098 WLQ131095:WLQ131098 WVM131095:WVM131098 JA196631:JA196634 SW196631:SW196634 ACS196631:ACS196634 AMO196631:AMO196634 AWK196631:AWK196634 BGG196631:BGG196634 BQC196631:BQC196634 BZY196631:BZY196634 CJU196631:CJU196634 CTQ196631:CTQ196634 DDM196631:DDM196634 DNI196631:DNI196634 DXE196631:DXE196634 EHA196631:EHA196634 EQW196631:EQW196634 FAS196631:FAS196634 FKO196631:FKO196634 FUK196631:FUK196634 GEG196631:GEG196634 GOC196631:GOC196634 GXY196631:GXY196634 HHU196631:HHU196634 HRQ196631:HRQ196634 IBM196631:IBM196634 ILI196631:ILI196634 IVE196631:IVE196634 JFA196631:JFA196634 JOW196631:JOW196634 JYS196631:JYS196634 KIO196631:KIO196634 KSK196631:KSK196634 LCG196631:LCG196634 LMC196631:LMC196634 LVY196631:LVY196634 MFU196631:MFU196634 MPQ196631:MPQ196634 MZM196631:MZM196634 NJI196631:NJI196634 NTE196631:NTE196634 ODA196631:ODA196634 OMW196631:OMW196634 OWS196631:OWS196634 PGO196631:PGO196634 PQK196631:PQK196634 QAG196631:QAG196634 QKC196631:QKC196634 QTY196631:QTY196634 RDU196631:RDU196634 RNQ196631:RNQ196634 RXM196631:RXM196634 SHI196631:SHI196634 SRE196631:SRE196634 TBA196631:TBA196634 TKW196631:TKW196634 TUS196631:TUS196634 UEO196631:UEO196634 UOK196631:UOK196634 UYG196631:UYG196634 VIC196631:VIC196634 VRY196631:VRY196634 WBU196631:WBU196634 WLQ196631:WLQ196634 WVM196631:WVM196634 JA262167:JA262170 SW262167:SW262170 ACS262167:ACS262170 AMO262167:AMO262170 AWK262167:AWK262170 BGG262167:BGG262170 BQC262167:BQC262170 BZY262167:BZY262170 CJU262167:CJU262170 CTQ262167:CTQ262170 DDM262167:DDM262170 DNI262167:DNI262170 DXE262167:DXE262170 EHA262167:EHA262170 EQW262167:EQW262170 FAS262167:FAS262170 FKO262167:FKO262170 FUK262167:FUK262170 GEG262167:GEG262170 GOC262167:GOC262170 GXY262167:GXY262170 HHU262167:HHU262170 HRQ262167:HRQ262170 IBM262167:IBM262170 ILI262167:ILI262170 IVE262167:IVE262170 JFA262167:JFA262170 JOW262167:JOW262170 JYS262167:JYS262170 KIO262167:KIO262170 KSK262167:KSK262170 LCG262167:LCG262170 LMC262167:LMC262170 LVY262167:LVY262170 MFU262167:MFU262170 MPQ262167:MPQ262170 MZM262167:MZM262170 NJI262167:NJI262170 NTE262167:NTE262170 ODA262167:ODA262170 OMW262167:OMW262170 OWS262167:OWS262170 PGO262167:PGO262170 PQK262167:PQK262170 QAG262167:QAG262170 QKC262167:QKC262170 QTY262167:QTY262170 RDU262167:RDU262170 RNQ262167:RNQ262170 RXM262167:RXM262170 SHI262167:SHI262170 SRE262167:SRE262170 TBA262167:TBA262170 TKW262167:TKW262170 TUS262167:TUS262170 UEO262167:UEO262170 UOK262167:UOK262170 UYG262167:UYG262170 VIC262167:VIC262170 VRY262167:VRY262170 WBU262167:WBU262170 WLQ262167:WLQ262170 WVM262167:WVM262170 JA327703:JA327706 SW327703:SW327706 ACS327703:ACS327706 AMO327703:AMO327706 AWK327703:AWK327706 BGG327703:BGG327706 BQC327703:BQC327706 BZY327703:BZY327706 CJU327703:CJU327706 CTQ327703:CTQ327706 DDM327703:DDM327706 DNI327703:DNI327706 DXE327703:DXE327706 EHA327703:EHA327706 EQW327703:EQW327706 FAS327703:FAS327706 FKO327703:FKO327706 FUK327703:FUK327706 GEG327703:GEG327706 GOC327703:GOC327706 GXY327703:GXY327706 HHU327703:HHU327706 HRQ327703:HRQ327706 IBM327703:IBM327706 ILI327703:ILI327706 IVE327703:IVE327706 JFA327703:JFA327706 JOW327703:JOW327706 JYS327703:JYS327706 KIO327703:KIO327706 KSK327703:KSK327706 LCG327703:LCG327706 LMC327703:LMC327706 LVY327703:LVY327706 MFU327703:MFU327706 MPQ327703:MPQ327706 MZM327703:MZM327706 NJI327703:NJI327706 NTE327703:NTE327706 ODA327703:ODA327706 OMW327703:OMW327706 OWS327703:OWS327706 PGO327703:PGO327706 PQK327703:PQK327706 QAG327703:QAG327706 QKC327703:QKC327706 QTY327703:QTY327706 RDU327703:RDU327706 RNQ327703:RNQ327706 RXM327703:RXM327706 SHI327703:SHI327706 SRE327703:SRE327706 TBA327703:TBA327706 TKW327703:TKW327706 TUS327703:TUS327706 UEO327703:UEO327706 UOK327703:UOK327706 UYG327703:UYG327706 VIC327703:VIC327706 VRY327703:VRY327706 WBU327703:WBU327706 WLQ327703:WLQ327706 WVM327703:WVM327706 JA393239:JA393242 SW393239:SW393242 ACS393239:ACS393242 AMO393239:AMO393242 AWK393239:AWK393242 BGG393239:BGG393242 BQC393239:BQC393242 BZY393239:BZY393242 CJU393239:CJU393242 CTQ393239:CTQ393242 DDM393239:DDM393242 DNI393239:DNI393242 DXE393239:DXE393242 EHA393239:EHA393242 EQW393239:EQW393242 FAS393239:FAS393242 FKO393239:FKO393242 FUK393239:FUK393242 GEG393239:GEG393242 GOC393239:GOC393242 GXY393239:GXY393242 HHU393239:HHU393242 HRQ393239:HRQ393242 IBM393239:IBM393242 ILI393239:ILI393242 IVE393239:IVE393242 JFA393239:JFA393242 JOW393239:JOW393242 JYS393239:JYS393242 KIO393239:KIO393242 KSK393239:KSK393242 LCG393239:LCG393242 LMC393239:LMC393242 LVY393239:LVY393242 MFU393239:MFU393242 MPQ393239:MPQ393242 MZM393239:MZM393242 NJI393239:NJI393242 NTE393239:NTE393242 ODA393239:ODA393242 OMW393239:OMW393242 OWS393239:OWS393242 PGO393239:PGO393242 PQK393239:PQK393242 QAG393239:QAG393242 QKC393239:QKC393242 QTY393239:QTY393242 RDU393239:RDU393242 RNQ393239:RNQ393242 RXM393239:RXM393242 SHI393239:SHI393242 SRE393239:SRE393242 TBA393239:TBA393242 TKW393239:TKW393242 TUS393239:TUS393242 UEO393239:UEO393242 UOK393239:UOK393242 UYG393239:UYG393242 VIC393239:VIC393242 VRY393239:VRY393242 WBU393239:WBU393242 WLQ393239:WLQ393242 WVM393239:WVM393242 JA458775:JA458778 SW458775:SW458778 ACS458775:ACS458778 AMO458775:AMO458778 AWK458775:AWK458778 BGG458775:BGG458778 BQC458775:BQC458778 BZY458775:BZY458778 CJU458775:CJU458778 CTQ458775:CTQ458778 DDM458775:DDM458778 DNI458775:DNI458778 DXE458775:DXE458778 EHA458775:EHA458778 EQW458775:EQW458778 FAS458775:FAS458778 FKO458775:FKO458778 FUK458775:FUK458778 GEG458775:GEG458778 GOC458775:GOC458778 GXY458775:GXY458778 HHU458775:HHU458778 HRQ458775:HRQ458778 IBM458775:IBM458778 ILI458775:ILI458778 IVE458775:IVE458778 JFA458775:JFA458778 JOW458775:JOW458778 JYS458775:JYS458778 KIO458775:KIO458778 KSK458775:KSK458778 LCG458775:LCG458778 LMC458775:LMC458778 LVY458775:LVY458778 MFU458775:MFU458778 MPQ458775:MPQ458778 MZM458775:MZM458778 NJI458775:NJI458778 NTE458775:NTE458778 ODA458775:ODA458778 OMW458775:OMW458778 OWS458775:OWS458778 PGO458775:PGO458778 PQK458775:PQK458778 QAG458775:QAG458778 QKC458775:QKC458778 QTY458775:QTY458778 RDU458775:RDU458778 RNQ458775:RNQ458778 RXM458775:RXM458778 SHI458775:SHI458778 SRE458775:SRE458778 TBA458775:TBA458778 TKW458775:TKW458778 TUS458775:TUS458778 UEO458775:UEO458778 UOK458775:UOK458778 UYG458775:UYG458778 VIC458775:VIC458778 VRY458775:VRY458778 WBU458775:WBU458778 WLQ458775:WLQ458778 WVM458775:WVM458778 JA524311:JA524314 SW524311:SW524314 ACS524311:ACS524314 AMO524311:AMO524314 AWK524311:AWK524314 BGG524311:BGG524314 BQC524311:BQC524314 BZY524311:BZY524314 CJU524311:CJU524314 CTQ524311:CTQ524314 DDM524311:DDM524314 DNI524311:DNI524314 DXE524311:DXE524314 EHA524311:EHA524314 EQW524311:EQW524314 FAS524311:FAS524314 FKO524311:FKO524314 FUK524311:FUK524314 GEG524311:GEG524314 GOC524311:GOC524314 GXY524311:GXY524314 HHU524311:HHU524314 HRQ524311:HRQ524314 IBM524311:IBM524314 ILI524311:ILI524314 IVE524311:IVE524314 JFA524311:JFA524314 JOW524311:JOW524314 JYS524311:JYS524314 KIO524311:KIO524314 KSK524311:KSK524314 LCG524311:LCG524314 LMC524311:LMC524314 LVY524311:LVY524314 MFU524311:MFU524314 MPQ524311:MPQ524314 MZM524311:MZM524314 NJI524311:NJI524314 NTE524311:NTE524314 ODA524311:ODA524314 OMW524311:OMW524314 OWS524311:OWS524314 PGO524311:PGO524314 PQK524311:PQK524314 QAG524311:QAG524314 QKC524311:QKC524314 QTY524311:QTY524314 RDU524311:RDU524314 RNQ524311:RNQ524314 RXM524311:RXM524314 SHI524311:SHI524314 SRE524311:SRE524314 TBA524311:TBA524314 TKW524311:TKW524314 TUS524311:TUS524314 UEO524311:UEO524314 UOK524311:UOK524314 UYG524311:UYG524314 VIC524311:VIC524314 VRY524311:VRY524314 WBU524311:WBU524314 WLQ524311:WLQ524314 WVM524311:WVM524314 JA589847:JA589850 SW589847:SW589850 ACS589847:ACS589850 AMO589847:AMO589850 AWK589847:AWK589850 BGG589847:BGG589850 BQC589847:BQC589850 BZY589847:BZY589850 CJU589847:CJU589850 CTQ589847:CTQ589850 DDM589847:DDM589850 DNI589847:DNI589850 DXE589847:DXE589850 EHA589847:EHA589850 EQW589847:EQW589850 FAS589847:FAS589850 FKO589847:FKO589850 FUK589847:FUK589850 GEG589847:GEG589850 GOC589847:GOC589850 GXY589847:GXY589850 HHU589847:HHU589850 HRQ589847:HRQ589850 IBM589847:IBM589850 ILI589847:ILI589850 IVE589847:IVE589850 JFA589847:JFA589850 JOW589847:JOW589850 JYS589847:JYS589850 KIO589847:KIO589850 KSK589847:KSK589850 LCG589847:LCG589850 LMC589847:LMC589850 LVY589847:LVY589850 MFU589847:MFU589850 MPQ589847:MPQ589850 MZM589847:MZM589850 NJI589847:NJI589850 NTE589847:NTE589850 ODA589847:ODA589850 OMW589847:OMW589850 OWS589847:OWS589850 PGO589847:PGO589850 PQK589847:PQK589850 QAG589847:QAG589850 QKC589847:QKC589850 QTY589847:QTY589850 RDU589847:RDU589850 RNQ589847:RNQ589850 RXM589847:RXM589850 SHI589847:SHI589850 SRE589847:SRE589850 TBA589847:TBA589850 TKW589847:TKW589850 TUS589847:TUS589850 UEO589847:UEO589850 UOK589847:UOK589850 UYG589847:UYG589850 VIC589847:VIC589850 VRY589847:VRY589850 WBU589847:WBU589850 WLQ589847:WLQ589850 WVM589847:WVM589850 JA655383:JA655386 SW655383:SW655386 ACS655383:ACS655386 AMO655383:AMO655386 AWK655383:AWK655386 BGG655383:BGG655386 BQC655383:BQC655386 BZY655383:BZY655386 CJU655383:CJU655386 CTQ655383:CTQ655386 DDM655383:DDM655386 DNI655383:DNI655386 DXE655383:DXE655386 EHA655383:EHA655386 EQW655383:EQW655386 FAS655383:FAS655386 FKO655383:FKO655386 FUK655383:FUK655386 GEG655383:GEG655386 GOC655383:GOC655386 GXY655383:GXY655386 HHU655383:HHU655386 HRQ655383:HRQ655386 IBM655383:IBM655386 ILI655383:ILI655386 IVE655383:IVE655386 JFA655383:JFA655386 JOW655383:JOW655386 JYS655383:JYS655386 KIO655383:KIO655386 KSK655383:KSK655386 LCG655383:LCG655386 LMC655383:LMC655386 LVY655383:LVY655386 MFU655383:MFU655386 MPQ655383:MPQ655386 MZM655383:MZM655386 NJI655383:NJI655386 NTE655383:NTE655386 ODA655383:ODA655386 OMW655383:OMW655386 OWS655383:OWS655386 PGO655383:PGO655386 PQK655383:PQK655386 QAG655383:QAG655386 QKC655383:QKC655386 QTY655383:QTY655386 RDU655383:RDU655386 RNQ655383:RNQ655386 RXM655383:RXM655386 SHI655383:SHI655386 SRE655383:SRE655386 TBA655383:TBA655386 TKW655383:TKW655386 TUS655383:TUS655386 UEO655383:UEO655386 UOK655383:UOK655386 UYG655383:UYG655386 VIC655383:VIC655386 VRY655383:VRY655386 WBU655383:WBU655386 WLQ655383:WLQ655386 WVM655383:WVM655386 JA720919:JA720922 SW720919:SW720922 ACS720919:ACS720922 AMO720919:AMO720922 AWK720919:AWK720922 BGG720919:BGG720922 BQC720919:BQC720922 BZY720919:BZY720922 CJU720919:CJU720922 CTQ720919:CTQ720922 DDM720919:DDM720922 DNI720919:DNI720922 DXE720919:DXE720922 EHA720919:EHA720922 EQW720919:EQW720922 FAS720919:FAS720922 FKO720919:FKO720922 FUK720919:FUK720922 GEG720919:GEG720922 GOC720919:GOC720922 GXY720919:GXY720922 HHU720919:HHU720922 HRQ720919:HRQ720922 IBM720919:IBM720922 ILI720919:ILI720922 IVE720919:IVE720922 JFA720919:JFA720922 JOW720919:JOW720922 JYS720919:JYS720922 KIO720919:KIO720922 KSK720919:KSK720922 LCG720919:LCG720922 LMC720919:LMC720922 LVY720919:LVY720922 MFU720919:MFU720922 MPQ720919:MPQ720922 MZM720919:MZM720922 NJI720919:NJI720922 NTE720919:NTE720922 ODA720919:ODA720922 OMW720919:OMW720922 OWS720919:OWS720922 PGO720919:PGO720922 PQK720919:PQK720922 QAG720919:QAG720922 QKC720919:QKC720922 QTY720919:QTY720922 RDU720919:RDU720922 RNQ720919:RNQ720922 RXM720919:RXM720922 SHI720919:SHI720922 SRE720919:SRE720922 TBA720919:TBA720922 TKW720919:TKW720922 TUS720919:TUS720922 UEO720919:UEO720922 UOK720919:UOK720922 UYG720919:UYG720922 VIC720919:VIC720922 VRY720919:VRY720922 WBU720919:WBU720922 WLQ720919:WLQ720922 WVM720919:WVM720922 JA786455:JA786458 SW786455:SW786458 ACS786455:ACS786458 AMO786455:AMO786458 AWK786455:AWK786458 BGG786455:BGG786458 BQC786455:BQC786458 BZY786455:BZY786458 CJU786455:CJU786458 CTQ786455:CTQ786458 DDM786455:DDM786458 DNI786455:DNI786458 DXE786455:DXE786458 EHA786455:EHA786458 EQW786455:EQW786458 FAS786455:FAS786458 FKO786455:FKO786458 FUK786455:FUK786458 GEG786455:GEG786458 GOC786455:GOC786458 GXY786455:GXY786458 HHU786455:HHU786458 HRQ786455:HRQ786458 IBM786455:IBM786458 ILI786455:ILI786458 IVE786455:IVE786458 JFA786455:JFA786458 JOW786455:JOW786458 JYS786455:JYS786458 KIO786455:KIO786458 KSK786455:KSK786458 LCG786455:LCG786458 LMC786455:LMC786458 LVY786455:LVY786458 MFU786455:MFU786458 MPQ786455:MPQ786458 MZM786455:MZM786458 NJI786455:NJI786458 NTE786455:NTE786458 ODA786455:ODA786458 OMW786455:OMW786458 OWS786455:OWS786458 PGO786455:PGO786458 PQK786455:PQK786458 QAG786455:QAG786458 QKC786455:QKC786458 QTY786455:QTY786458 RDU786455:RDU786458 RNQ786455:RNQ786458 RXM786455:RXM786458 SHI786455:SHI786458 SRE786455:SRE786458 TBA786455:TBA786458 TKW786455:TKW786458 TUS786455:TUS786458 UEO786455:UEO786458 UOK786455:UOK786458 UYG786455:UYG786458 VIC786455:VIC786458 VRY786455:VRY786458 WBU786455:WBU786458 WLQ786455:WLQ786458 WVM786455:WVM786458 JA851991:JA851994 SW851991:SW851994 ACS851991:ACS851994 AMO851991:AMO851994 AWK851991:AWK851994 BGG851991:BGG851994 BQC851991:BQC851994 BZY851991:BZY851994 CJU851991:CJU851994 CTQ851991:CTQ851994 DDM851991:DDM851994 DNI851991:DNI851994 DXE851991:DXE851994 EHA851991:EHA851994 EQW851991:EQW851994 FAS851991:FAS851994 FKO851991:FKO851994 FUK851991:FUK851994 GEG851991:GEG851994 GOC851991:GOC851994 GXY851991:GXY851994 HHU851991:HHU851994 HRQ851991:HRQ851994 IBM851991:IBM851994 ILI851991:ILI851994 IVE851991:IVE851994 JFA851991:JFA851994 JOW851991:JOW851994 JYS851991:JYS851994 KIO851991:KIO851994 KSK851991:KSK851994 LCG851991:LCG851994 LMC851991:LMC851994 LVY851991:LVY851994 MFU851991:MFU851994 MPQ851991:MPQ851994 MZM851991:MZM851994 NJI851991:NJI851994 NTE851991:NTE851994 ODA851991:ODA851994 OMW851991:OMW851994 OWS851991:OWS851994 PGO851991:PGO851994 PQK851991:PQK851994 QAG851991:QAG851994 QKC851991:QKC851994 QTY851991:QTY851994 RDU851991:RDU851994 RNQ851991:RNQ851994 RXM851991:RXM851994 SHI851991:SHI851994 SRE851991:SRE851994 TBA851991:TBA851994 TKW851991:TKW851994 TUS851991:TUS851994 UEO851991:UEO851994 UOK851991:UOK851994 UYG851991:UYG851994 VIC851991:VIC851994 VRY851991:VRY851994 WBU851991:WBU851994 WLQ851991:WLQ851994 WVM851991:WVM851994 JA917527:JA917530 SW917527:SW917530 ACS917527:ACS917530 AMO917527:AMO917530 AWK917527:AWK917530 BGG917527:BGG917530 BQC917527:BQC917530 BZY917527:BZY917530 CJU917527:CJU917530 CTQ917527:CTQ917530 DDM917527:DDM917530 DNI917527:DNI917530 DXE917527:DXE917530 EHA917527:EHA917530 EQW917527:EQW917530 FAS917527:FAS917530 FKO917527:FKO917530 FUK917527:FUK917530 GEG917527:GEG917530 GOC917527:GOC917530 GXY917527:GXY917530 HHU917527:HHU917530 HRQ917527:HRQ917530 IBM917527:IBM917530 ILI917527:ILI917530 IVE917527:IVE917530 JFA917527:JFA917530 JOW917527:JOW917530 JYS917527:JYS917530 KIO917527:KIO917530 KSK917527:KSK917530 LCG917527:LCG917530 LMC917527:LMC917530 LVY917527:LVY917530 MFU917527:MFU917530 MPQ917527:MPQ917530 MZM917527:MZM917530 NJI917527:NJI917530 NTE917527:NTE917530 ODA917527:ODA917530 OMW917527:OMW917530 OWS917527:OWS917530 PGO917527:PGO917530 PQK917527:PQK917530 QAG917527:QAG917530 QKC917527:QKC917530 QTY917527:QTY917530 RDU917527:RDU917530 RNQ917527:RNQ917530 RXM917527:RXM917530 SHI917527:SHI917530 SRE917527:SRE917530 TBA917527:TBA917530 TKW917527:TKW917530 TUS917527:TUS917530 UEO917527:UEO917530 UOK917527:UOK917530 UYG917527:UYG917530 VIC917527:VIC917530 VRY917527:VRY917530 WBU917527:WBU917530 WLQ917527:WLQ917530 WVM917527:WVM917530 JA983063:JA983066 SW983063:SW983066 ACS983063:ACS983066 AMO983063:AMO983066 AWK983063:AWK983066 BGG983063:BGG983066 BQC983063:BQC983066 BZY983063:BZY983066 CJU983063:CJU983066 CTQ983063:CTQ983066 DDM983063:DDM983066 DNI983063:DNI983066 DXE983063:DXE983066 EHA983063:EHA983066 EQW983063:EQW983066 FAS983063:FAS983066 FKO983063:FKO983066 FUK983063:FUK983066 GEG983063:GEG983066 GOC983063:GOC983066 GXY983063:GXY983066 HHU983063:HHU983066 HRQ983063:HRQ983066 IBM983063:IBM983066 ILI983063:ILI983066 IVE983063:IVE983066 JFA983063:JFA983066 JOW983063:JOW983066 JYS983063:JYS983066 KIO983063:KIO983066 KSK983063:KSK983066 LCG983063:LCG983066 LMC983063:LMC983066 LVY983063:LVY983066 MFU983063:MFU983066 MPQ983063:MPQ983066 MZM983063:MZM983066 NJI983063:NJI983066 NTE983063:NTE983066 ODA983063:ODA983066 OMW983063:OMW983066 OWS983063:OWS983066 PGO983063:PGO983066 PQK983063:PQK983066 QAG983063:QAG983066 QKC983063:QKC983066 QTY983063:QTY983066 RDU983063:RDU983066 RNQ983063:RNQ983066 RXM983063:RXM983066 SHI983063:SHI983066 SRE983063:SRE983066 TBA983063:TBA983066 TKW983063:TKW983066 TUS983063:TUS983066 UEO983063:UEO983066 UOK983063:UOK983066 UYG983063:UYG983066 VIC983063:VIC983066 VRY983063:VRY983066 WBU983063:WBU983066 WLQ983063:WLQ983066 WVM983063:WVM983066 JA12:JA15 SW12:SW15 ACS12:ACS15 AMO12:AMO15 AWK12:AWK15 BGG12:BGG15 BQC12:BQC15 BZY12:BZY15 CJU12:CJU15 CTQ12:CTQ15 DDM12:DDM15 DNI12:DNI15 DXE12:DXE15 EHA12:EHA15 EQW12:EQW15 FAS12:FAS15 FKO12:FKO15 FUK12:FUK15 GEG12:GEG15 GOC12:GOC15 GXY12:GXY15 HHU12:HHU15 HRQ12:HRQ15 IBM12:IBM15 ILI12:ILI15 IVE12:IVE15 JFA12:JFA15 JOW12:JOW15 JYS12:JYS15 KIO12:KIO15 KSK12:KSK15 LCG12:LCG15 LMC12:LMC15 LVY12:LVY15 MFU12:MFU15 MPQ12:MPQ15 MZM12:MZM15 NJI12:NJI15 NTE12:NTE15 ODA12:ODA15 OMW12:OMW15 OWS12:OWS15 PGO12:PGO15 PQK12:PQK15 QAG12:QAG15 QKC12:QKC15 QTY12:QTY15 RDU12:RDU15 RNQ12:RNQ15 RXM12:RXM15 SHI12:SHI15 SRE12:SRE15 TBA12:TBA15 TKW12:TKW15 TUS12:TUS15 UEO12:UEO15 UOK12:UOK15 UYG12:UYG15 VIC12:VIC15 VRY12:VRY15 WBU12:WBU15 WLQ12:WLQ15 WVM12:WVM15 JA65549:JA65552 SW65549:SW65552 ACS65549:ACS65552 AMO65549:AMO65552 AWK65549:AWK65552 BGG65549:BGG65552 BQC65549:BQC65552 BZY65549:BZY65552 CJU65549:CJU65552 CTQ65549:CTQ65552 DDM65549:DDM65552 DNI65549:DNI65552 DXE65549:DXE65552 EHA65549:EHA65552 EQW65549:EQW65552 FAS65549:FAS65552 FKO65549:FKO65552 FUK65549:FUK65552 GEG65549:GEG65552 GOC65549:GOC65552 GXY65549:GXY65552 HHU65549:HHU65552 HRQ65549:HRQ65552 IBM65549:IBM65552 ILI65549:ILI65552 IVE65549:IVE65552 JFA65549:JFA65552 JOW65549:JOW65552 JYS65549:JYS65552 KIO65549:KIO65552 KSK65549:KSK65552 LCG65549:LCG65552 LMC65549:LMC65552 LVY65549:LVY65552 MFU65549:MFU65552 MPQ65549:MPQ65552 MZM65549:MZM65552 NJI65549:NJI65552 NTE65549:NTE65552 ODA65549:ODA65552 OMW65549:OMW65552 OWS65549:OWS65552 PGO65549:PGO65552 PQK65549:PQK65552 QAG65549:QAG65552 QKC65549:QKC65552 QTY65549:QTY65552 RDU65549:RDU65552 RNQ65549:RNQ65552 RXM65549:RXM65552 SHI65549:SHI65552 SRE65549:SRE65552 TBA65549:TBA65552 TKW65549:TKW65552 TUS65549:TUS65552 UEO65549:UEO65552 UOK65549:UOK65552 UYG65549:UYG65552 VIC65549:VIC65552 VRY65549:VRY65552 WBU65549:WBU65552 WLQ65549:WLQ65552 WVM65549:WVM65552 JA131085:JA131088 SW131085:SW131088 ACS131085:ACS131088 AMO131085:AMO131088 AWK131085:AWK131088 BGG131085:BGG131088 BQC131085:BQC131088 BZY131085:BZY131088 CJU131085:CJU131088 CTQ131085:CTQ131088 DDM131085:DDM131088 DNI131085:DNI131088 DXE131085:DXE131088 EHA131085:EHA131088 EQW131085:EQW131088 FAS131085:FAS131088 FKO131085:FKO131088 FUK131085:FUK131088 GEG131085:GEG131088 GOC131085:GOC131088 GXY131085:GXY131088 HHU131085:HHU131088 HRQ131085:HRQ131088 IBM131085:IBM131088 ILI131085:ILI131088 IVE131085:IVE131088 JFA131085:JFA131088 JOW131085:JOW131088 JYS131085:JYS131088 KIO131085:KIO131088 KSK131085:KSK131088 LCG131085:LCG131088 LMC131085:LMC131088 LVY131085:LVY131088 MFU131085:MFU131088 MPQ131085:MPQ131088 MZM131085:MZM131088 NJI131085:NJI131088 NTE131085:NTE131088 ODA131085:ODA131088 OMW131085:OMW131088 OWS131085:OWS131088 PGO131085:PGO131088 PQK131085:PQK131088 QAG131085:QAG131088 QKC131085:QKC131088 QTY131085:QTY131088 RDU131085:RDU131088 RNQ131085:RNQ131088 RXM131085:RXM131088 SHI131085:SHI131088 SRE131085:SRE131088 TBA131085:TBA131088 TKW131085:TKW131088 TUS131085:TUS131088 UEO131085:UEO131088 UOK131085:UOK131088 UYG131085:UYG131088 VIC131085:VIC131088 VRY131085:VRY131088 WBU131085:WBU131088 WLQ131085:WLQ131088 WVM131085:WVM131088 JA196621:JA196624 SW196621:SW196624 ACS196621:ACS196624 AMO196621:AMO196624 AWK196621:AWK196624 BGG196621:BGG196624 BQC196621:BQC196624 BZY196621:BZY196624 CJU196621:CJU196624 CTQ196621:CTQ196624 DDM196621:DDM196624 DNI196621:DNI196624 DXE196621:DXE196624 EHA196621:EHA196624 EQW196621:EQW196624 FAS196621:FAS196624 FKO196621:FKO196624 FUK196621:FUK196624 GEG196621:GEG196624 GOC196621:GOC196624 GXY196621:GXY196624 HHU196621:HHU196624 HRQ196621:HRQ196624 IBM196621:IBM196624 ILI196621:ILI196624 IVE196621:IVE196624 JFA196621:JFA196624 JOW196621:JOW196624 JYS196621:JYS196624 KIO196621:KIO196624 KSK196621:KSK196624 LCG196621:LCG196624 LMC196621:LMC196624 LVY196621:LVY196624 MFU196621:MFU196624 MPQ196621:MPQ196624 MZM196621:MZM196624 NJI196621:NJI196624 NTE196621:NTE196624 ODA196621:ODA196624 OMW196621:OMW196624 OWS196621:OWS196624 PGO196621:PGO196624 PQK196621:PQK196624 QAG196621:QAG196624 QKC196621:QKC196624 QTY196621:QTY196624 RDU196621:RDU196624 RNQ196621:RNQ196624 RXM196621:RXM196624 SHI196621:SHI196624 SRE196621:SRE196624 TBA196621:TBA196624 TKW196621:TKW196624 TUS196621:TUS196624 UEO196621:UEO196624 UOK196621:UOK196624 UYG196621:UYG196624 VIC196621:VIC196624 VRY196621:VRY196624 WBU196621:WBU196624 WLQ196621:WLQ196624 WVM196621:WVM196624 JA262157:JA262160 SW262157:SW262160 ACS262157:ACS262160 AMO262157:AMO262160 AWK262157:AWK262160 BGG262157:BGG262160 BQC262157:BQC262160 BZY262157:BZY262160 CJU262157:CJU262160 CTQ262157:CTQ262160 DDM262157:DDM262160 DNI262157:DNI262160 DXE262157:DXE262160 EHA262157:EHA262160 EQW262157:EQW262160 FAS262157:FAS262160 FKO262157:FKO262160 FUK262157:FUK262160 GEG262157:GEG262160 GOC262157:GOC262160 GXY262157:GXY262160 HHU262157:HHU262160 HRQ262157:HRQ262160 IBM262157:IBM262160 ILI262157:ILI262160 IVE262157:IVE262160 JFA262157:JFA262160 JOW262157:JOW262160 JYS262157:JYS262160 KIO262157:KIO262160 KSK262157:KSK262160 LCG262157:LCG262160 LMC262157:LMC262160 LVY262157:LVY262160 MFU262157:MFU262160 MPQ262157:MPQ262160 MZM262157:MZM262160 NJI262157:NJI262160 NTE262157:NTE262160 ODA262157:ODA262160 OMW262157:OMW262160 OWS262157:OWS262160 PGO262157:PGO262160 PQK262157:PQK262160 QAG262157:QAG262160 QKC262157:QKC262160 QTY262157:QTY262160 RDU262157:RDU262160 RNQ262157:RNQ262160 RXM262157:RXM262160 SHI262157:SHI262160 SRE262157:SRE262160 TBA262157:TBA262160 TKW262157:TKW262160 TUS262157:TUS262160 UEO262157:UEO262160 UOK262157:UOK262160 UYG262157:UYG262160 VIC262157:VIC262160 VRY262157:VRY262160 WBU262157:WBU262160 WLQ262157:WLQ262160 WVM262157:WVM262160 JA327693:JA327696 SW327693:SW327696 ACS327693:ACS327696 AMO327693:AMO327696 AWK327693:AWK327696 BGG327693:BGG327696 BQC327693:BQC327696 BZY327693:BZY327696 CJU327693:CJU327696 CTQ327693:CTQ327696 DDM327693:DDM327696 DNI327693:DNI327696 DXE327693:DXE327696 EHA327693:EHA327696 EQW327693:EQW327696 FAS327693:FAS327696 FKO327693:FKO327696 FUK327693:FUK327696 GEG327693:GEG327696 GOC327693:GOC327696 GXY327693:GXY327696 HHU327693:HHU327696 HRQ327693:HRQ327696 IBM327693:IBM327696 ILI327693:ILI327696 IVE327693:IVE327696 JFA327693:JFA327696 JOW327693:JOW327696 JYS327693:JYS327696 KIO327693:KIO327696 KSK327693:KSK327696 LCG327693:LCG327696 LMC327693:LMC327696 LVY327693:LVY327696 MFU327693:MFU327696 MPQ327693:MPQ327696 MZM327693:MZM327696 NJI327693:NJI327696 NTE327693:NTE327696 ODA327693:ODA327696 OMW327693:OMW327696 OWS327693:OWS327696 PGO327693:PGO327696 PQK327693:PQK327696 QAG327693:QAG327696 QKC327693:QKC327696 QTY327693:QTY327696 RDU327693:RDU327696 RNQ327693:RNQ327696 RXM327693:RXM327696 SHI327693:SHI327696 SRE327693:SRE327696 TBA327693:TBA327696 TKW327693:TKW327696 TUS327693:TUS327696 UEO327693:UEO327696 UOK327693:UOK327696 UYG327693:UYG327696 VIC327693:VIC327696 VRY327693:VRY327696 WBU327693:WBU327696 WLQ327693:WLQ327696 WVM327693:WVM327696 JA393229:JA393232 SW393229:SW393232 ACS393229:ACS393232 AMO393229:AMO393232 AWK393229:AWK393232 BGG393229:BGG393232 BQC393229:BQC393232 BZY393229:BZY393232 CJU393229:CJU393232 CTQ393229:CTQ393232 DDM393229:DDM393232 DNI393229:DNI393232 DXE393229:DXE393232 EHA393229:EHA393232 EQW393229:EQW393232 FAS393229:FAS393232 FKO393229:FKO393232 FUK393229:FUK393232 GEG393229:GEG393232 GOC393229:GOC393232 GXY393229:GXY393232 HHU393229:HHU393232 HRQ393229:HRQ393232 IBM393229:IBM393232 ILI393229:ILI393232 IVE393229:IVE393232 JFA393229:JFA393232 JOW393229:JOW393232 JYS393229:JYS393232 KIO393229:KIO393232 KSK393229:KSK393232 LCG393229:LCG393232 LMC393229:LMC393232 LVY393229:LVY393232 MFU393229:MFU393232 MPQ393229:MPQ393232 MZM393229:MZM393232 NJI393229:NJI393232 NTE393229:NTE393232 ODA393229:ODA393232 OMW393229:OMW393232 OWS393229:OWS393232 PGO393229:PGO393232 PQK393229:PQK393232 QAG393229:QAG393232 QKC393229:QKC393232 QTY393229:QTY393232 RDU393229:RDU393232 RNQ393229:RNQ393232 RXM393229:RXM393232 SHI393229:SHI393232 SRE393229:SRE393232 TBA393229:TBA393232 TKW393229:TKW393232 TUS393229:TUS393232 UEO393229:UEO393232 UOK393229:UOK393232 UYG393229:UYG393232 VIC393229:VIC393232 VRY393229:VRY393232 WBU393229:WBU393232 WLQ393229:WLQ393232 WVM393229:WVM393232 JA458765:JA458768 SW458765:SW458768 ACS458765:ACS458768 AMO458765:AMO458768 AWK458765:AWK458768 BGG458765:BGG458768 BQC458765:BQC458768 BZY458765:BZY458768 CJU458765:CJU458768 CTQ458765:CTQ458768 DDM458765:DDM458768 DNI458765:DNI458768 DXE458765:DXE458768 EHA458765:EHA458768 EQW458765:EQW458768 FAS458765:FAS458768 FKO458765:FKO458768 FUK458765:FUK458768 GEG458765:GEG458768 GOC458765:GOC458768 GXY458765:GXY458768 HHU458765:HHU458768 HRQ458765:HRQ458768 IBM458765:IBM458768 ILI458765:ILI458768 IVE458765:IVE458768 JFA458765:JFA458768 JOW458765:JOW458768 JYS458765:JYS458768 KIO458765:KIO458768 KSK458765:KSK458768 LCG458765:LCG458768 LMC458765:LMC458768 LVY458765:LVY458768 MFU458765:MFU458768 MPQ458765:MPQ458768 MZM458765:MZM458768 NJI458765:NJI458768 NTE458765:NTE458768 ODA458765:ODA458768 OMW458765:OMW458768 OWS458765:OWS458768 PGO458765:PGO458768 PQK458765:PQK458768 QAG458765:QAG458768 QKC458765:QKC458768 QTY458765:QTY458768 RDU458765:RDU458768 RNQ458765:RNQ458768 RXM458765:RXM458768 SHI458765:SHI458768 SRE458765:SRE458768 TBA458765:TBA458768 TKW458765:TKW458768 TUS458765:TUS458768 UEO458765:UEO458768 UOK458765:UOK458768 UYG458765:UYG458768 VIC458765:VIC458768 VRY458765:VRY458768 WBU458765:WBU458768 WLQ458765:WLQ458768 WVM458765:WVM458768 JA524301:JA524304 SW524301:SW524304 ACS524301:ACS524304 AMO524301:AMO524304 AWK524301:AWK524304 BGG524301:BGG524304 BQC524301:BQC524304 BZY524301:BZY524304 CJU524301:CJU524304 CTQ524301:CTQ524304 DDM524301:DDM524304 DNI524301:DNI524304 DXE524301:DXE524304 EHA524301:EHA524304 EQW524301:EQW524304 FAS524301:FAS524304 FKO524301:FKO524304 FUK524301:FUK524304 GEG524301:GEG524304 GOC524301:GOC524304 GXY524301:GXY524304 HHU524301:HHU524304 HRQ524301:HRQ524304 IBM524301:IBM524304 ILI524301:ILI524304 IVE524301:IVE524304 JFA524301:JFA524304 JOW524301:JOW524304 JYS524301:JYS524304 KIO524301:KIO524304 KSK524301:KSK524304 LCG524301:LCG524304 LMC524301:LMC524304 LVY524301:LVY524304 MFU524301:MFU524304 MPQ524301:MPQ524304 MZM524301:MZM524304 NJI524301:NJI524304 NTE524301:NTE524304 ODA524301:ODA524304 OMW524301:OMW524304 OWS524301:OWS524304 PGO524301:PGO524304 PQK524301:PQK524304 QAG524301:QAG524304 QKC524301:QKC524304 QTY524301:QTY524304 RDU524301:RDU524304 RNQ524301:RNQ524304 RXM524301:RXM524304 SHI524301:SHI524304 SRE524301:SRE524304 TBA524301:TBA524304 TKW524301:TKW524304 TUS524301:TUS524304 UEO524301:UEO524304 UOK524301:UOK524304 UYG524301:UYG524304 VIC524301:VIC524304 VRY524301:VRY524304 WBU524301:WBU524304 WLQ524301:WLQ524304 WVM524301:WVM524304 JA589837:JA589840 SW589837:SW589840 ACS589837:ACS589840 AMO589837:AMO589840 AWK589837:AWK589840 BGG589837:BGG589840 BQC589837:BQC589840 BZY589837:BZY589840 CJU589837:CJU589840 CTQ589837:CTQ589840 DDM589837:DDM589840 DNI589837:DNI589840 DXE589837:DXE589840 EHA589837:EHA589840 EQW589837:EQW589840 FAS589837:FAS589840 FKO589837:FKO589840 FUK589837:FUK589840 GEG589837:GEG589840 GOC589837:GOC589840 GXY589837:GXY589840 HHU589837:HHU589840 HRQ589837:HRQ589840 IBM589837:IBM589840 ILI589837:ILI589840 IVE589837:IVE589840 JFA589837:JFA589840 JOW589837:JOW589840 JYS589837:JYS589840 KIO589837:KIO589840 KSK589837:KSK589840 LCG589837:LCG589840 LMC589837:LMC589840 LVY589837:LVY589840 MFU589837:MFU589840 MPQ589837:MPQ589840 MZM589837:MZM589840 NJI589837:NJI589840 NTE589837:NTE589840 ODA589837:ODA589840 OMW589837:OMW589840 OWS589837:OWS589840 PGO589837:PGO589840 PQK589837:PQK589840 QAG589837:QAG589840 QKC589837:QKC589840 QTY589837:QTY589840 RDU589837:RDU589840 RNQ589837:RNQ589840 RXM589837:RXM589840 SHI589837:SHI589840 SRE589837:SRE589840 TBA589837:TBA589840 TKW589837:TKW589840 TUS589837:TUS589840 UEO589837:UEO589840 UOK589837:UOK589840 UYG589837:UYG589840 VIC589837:VIC589840 VRY589837:VRY589840 WBU589837:WBU589840 WLQ589837:WLQ589840 WVM589837:WVM589840 JA655373:JA655376 SW655373:SW655376 ACS655373:ACS655376 AMO655373:AMO655376 AWK655373:AWK655376 BGG655373:BGG655376 BQC655373:BQC655376 BZY655373:BZY655376 CJU655373:CJU655376 CTQ655373:CTQ655376 DDM655373:DDM655376 DNI655373:DNI655376 DXE655373:DXE655376 EHA655373:EHA655376 EQW655373:EQW655376 FAS655373:FAS655376 FKO655373:FKO655376 FUK655373:FUK655376 GEG655373:GEG655376 GOC655373:GOC655376 GXY655373:GXY655376 HHU655373:HHU655376 HRQ655373:HRQ655376 IBM655373:IBM655376 ILI655373:ILI655376 IVE655373:IVE655376 JFA655373:JFA655376 JOW655373:JOW655376 JYS655373:JYS655376 KIO655373:KIO655376 KSK655373:KSK655376 LCG655373:LCG655376 LMC655373:LMC655376 LVY655373:LVY655376 MFU655373:MFU655376 MPQ655373:MPQ655376 MZM655373:MZM655376 NJI655373:NJI655376 NTE655373:NTE655376 ODA655373:ODA655376 OMW655373:OMW655376 OWS655373:OWS655376 PGO655373:PGO655376 PQK655373:PQK655376 QAG655373:QAG655376 QKC655373:QKC655376 QTY655373:QTY655376 RDU655373:RDU655376 RNQ655373:RNQ655376 RXM655373:RXM655376 SHI655373:SHI655376 SRE655373:SRE655376 TBA655373:TBA655376 TKW655373:TKW655376 TUS655373:TUS655376 UEO655373:UEO655376 UOK655373:UOK655376 UYG655373:UYG655376 VIC655373:VIC655376 VRY655373:VRY655376 WBU655373:WBU655376 WLQ655373:WLQ655376 WVM655373:WVM655376 JA720909:JA720912 SW720909:SW720912 ACS720909:ACS720912 AMO720909:AMO720912 AWK720909:AWK720912 BGG720909:BGG720912 BQC720909:BQC720912 BZY720909:BZY720912 CJU720909:CJU720912 CTQ720909:CTQ720912 DDM720909:DDM720912 DNI720909:DNI720912 DXE720909:DXE720912 EHA720909:EHA720912 EQW720909:EQW720912 FAS720909:FAS720912 FKO720909:FKO720912 FUK720909:FUK720912 GEG720909:GEG720912 GOC720909:GOC720912 GXY720909:GXY720912 HHU720909:HHU720912 HRQ720909:HRQ720912 IBM720909:IBM720912 ILI720909:ILI720912 IVE720909:IVE720912 JFA720909:JFA720912 JOW720909:JOW720912 JYS720909:JYS720912 KIO720909:KIO720912 KSK720909:KSK720912 LCG720909:LCG720912 LMC720909:LMC720912 LVY720909:LVY720912 MFU720909:MFU720912 MPQ720909:MPQ720912 MZM720909:MZM720912 NJI720909:NJI720912 NTE720909:NTE720912 ODA720909:ODA720912 OMW720909:OMW720912 OWS720909:OWS720912 PGO720909:PGO720912 PQK720909:PQK720912 QAG720909:QAG720912 QKC720909:QKC720912 QTY720909:QTY720912 RDU720909:RDU720912 RNQ720909:RNQ720912 RXM720909:RXM720912 SHI720909:SHI720912 SRE720909:SRE720912 TBA720909:TBA720912 TKW720909:TKW720912 TUS720909:TUS720912 UEO720909:UEO720912 UOK720909:UOK720912 UYG720909:UYG720912 VIC720909:VIC720912 VRY720909:VRY720912 WBU720909:WBU720912 WLQ720909:WLQ720912 WVM720909:WVM720912 JA786445:JA786448 SW786445:SW786448 ACS786445:ACS786448 AMO786445:AMO786448 AWK786445:AWK786448 BGG786445:BGG786448 BQC786445:BQC786448 BZY786445:BZY786448 CJU786445:CJU786448 CTQ786445:CTQ786448 DDM786445:DDM786448 DNI786445:DNI786448 DXE786445:DXE786448 EHA786445:EHA786448 EQW786445:EQW786448 FAS786445:FAS786448 FKO786445:FKO786448 FUK786445:FUK786448 GEG786445:GEG786448 GOC786445:GOC786448 GXY786445:GXY786448 HHU786445:HHU786448 HRQ786445:HRQ786448 IBM786445:IBM786448 ILI786445:ILI786448 IVE786445:IVE786448 JFA786445:JFA786448 JOW786445:JOW786448 JYS786445:JYS786448 KIO786445:KIO786448 KSK786445:KSK786448 LCG786445:LCG786448 LMC786445:LMC786448 LVY786445:LVY786448 MFU786445:MFU786448 MPQ786445:MPQ786448 MZM786445:MZM786448 NJI786445:NJI786448 NTE786445:NTE786448 ODA786445:ODA786448 OMW786445:OMW786448 OWS786445:OWS786448 PGO786445:PGO786448 PQK786445:PQK786448 QAG786445:QAG786448 QKC786445:QKC786448 QTY786445:QTY786448 RDU786445:RDU786448 RNQ786445:RNQ786448 RXM786445:RXM786448 SHI786445:SHI786448 SRE786445:SRE786448 TBA786445:TBA786448 TKW786445:TKW786448 TUS786445:TUS786448 UEO786445:UEO786448 UOK786445:UOK786448 UYG786445:UYG786448 VIC786445:VIC786448 VRY786445:VRY786448 WBU786445:WBU786448 WLQ786445:WLQ786448 WVM786445:WVM786448 JA851981:JA851984 SW851981:SW851984 ACS851981:ACS851984 AMO851981:AMO851984 AWK851981:AWK851984 BGG851981:BGG851984 BQC851981:BQC851984 BZY851981:BZY851984 CJU851981:CJU851984 CTQ851981:CTQ851984 DDM851981:DDM851984 DNI851981:DNI851984 DXE851981:DXE851984 EHA851981:EHA851984 EQW851981:EQW851984 FAS851981:FAS851984 FKO851981:FKO851984 FUK851981:FUK851984 GEG851981:GEG851984 GOC851981:GOC851984 GXY851981:GXY851984 HHU851981:HHU851984 HRQ851981:HRQ851984 IBM851981:IBM851984 ILI851981:ILI851984 IVE851981:IVE851984 JFA851981:JFA851984 JOW851981:JOW851984 JYS851981:JYS851984 KIO851981:KIO851984 KSK851981:KSK851984 LCG851981:LCG851984 LMC851981:LMC851984 LVY851981:LVY851984 MFU851981:MFU851984 MPQ851981:MPQ851984 MZM851981:MZM851984 NJI851981:NJI851984 NTE851981:NTE851984 ODA851981:ODA851984 OMW851981:OMW851984 OWS851981:OWS851984 PGO851981:PGO851984 PQK851981:PQK851984 QAG851981:QAG851984 QKC851981:QKC851984 QTY851981:QTY851984 RDU851981:RDU851984 RNQ851981:RNQ851984 RXM851981:RXM851984 SHI851981:SHI851984 SRE851981:SRE851984 TBA851981:TBA851984 TKW851981:TKW851984 TUS851981:TUS851984 UEO851981:UEO851984 UOK851981:UOK851984 UYG851981:UYG851984 VIC851981:VIC851984 VRY851981:VRY851984 WBU851981:WBU851984 WLQ851981:WLQ851984 WVM851981:WVM851984 JA917517:JA917520 SW917517:SW917520 ACS917517:ACS917520 AMO917517:AMO917520 AWK917517:AWK917520 BGG917517:BGG917520 BQC917517:BQC917520 BZY917517:BZY917520 CJU917517:CJU917520 CTQ917517:CTQ917520 DDM917517:DDM917520 DNI917517:DNI917520 DXE917517:DXE917520 EHA917517:EHA917520 EQW917517:EQW917520 FAS917517:FAS917520 FKO917517:FKO917520 FUK917517:FUK917520 GEG917517:GEG917520 GOC917517:GOC917520 GXY917517:GXY917520 HHU917517:HHU917520 HRQ917517:HRQ917520 IBM917517:IBM917520 ILI917517:ILI917520 IVE917517:IVE917520 JFA917517:JFA917520 JOW917517:JOW917520 JYS917517:JYS917520 KIO917517:KIO917520 KSK917517:KSK917520 LCG917517:LCG917520 LMC917517:LMC917520 LVY917517:LVY917520 MFU917517:MFU917520 MPQ917517:MPQ917520 MZM917517:MZM917520 NJI917517:NJI917520 NTE917517:NTE917520 ODA917517:ODA917520 OMW917517:OMW917520 OWS917517:OWS917520 PGO917517:PGO917520 PQK917517:PQK917520 QAG917517:QAG917520 QKC917517:QKC917520 QTY917517:QTY917520 RDU917517:RDU917520 RNQ917517:RNQ917520 RXM917517:RXM917520 SHI917517:SHI917520 SRE917517:SRE917520 TBA917517:TBA917520 TKW917517:TKW917520 TUS917517:TUS917520 UEO917517:UEO917520 UOK917517:UOK917520 UYG917517:UYG917520 VIC917517:VIC917520 VRY917517:VRY917520 WBU917517:WBU917520 WLQ917517:WLQ917520 WVM917517:WVM917520 JA983053:JA983056 SW983053:SW983056 ACS983053:ACS983056 AMO983053:AMO983056 AWK983053:AWK983056 BGG983053:BGG983056 BQC983053:BQC983056 BZY983053:BZY983056 CJU983053:CJU983056 CTQ983053:CTQ983056 DDM983053:DDM983056 DNI983053:DNI983056 DXE983053:DXE983056 EHA983053:EHA983056 EQW983053:EQW983056 FAS983053:FAS983056 FKO983053:FKO983056 FUK983053:FUK983056 GEG983053:GEG983056 GOC983053:GOC983056 GXY983053:GXY983056 HHU983053:HHU983056 HRQ983053:HRQ983056 IBM983053:IBM983056 ILI983053:ILI983056 IVE983053:IVE983056 JFA983053:JFA983056 JOW983053:JOW983056 JYS983053:JYS983056 KIO983053:KIO983056 KSK983053:KSK983056 LCG983053:LCG983056 LMC983053:LMC983056 LVY983053:LVY983056 MFU983053:MFU983056 MPQ983053:MPQ983056 MZM983053:MZM983056 NJI983053:NJI983056 NTE983053:NTE983056 ODA983053:ODA983056 OMW983053:OMW983056 OWS983053:OWS983056 PGO983053:PGO983056 PQK983053:PQK983056 QAG983053:QAG983056 QKC983053:QKC983056 QTY983053:QTY983056 RDU983053:RDU983056 RNQ983053:RNQ983056 RXM983053:RXM983056 SHI983053:SHI983056 SRE983053:SRE983056 TBA983053:TBA983056 TKW983053:TKW983056 TUS983053:TUS983056 UEO983053:UEO983056 UOK983053:UOK983056 UYG983053:UYG983056 VIC983053:VIC983056 VRY983053:VRY983056 WBU983053:WBU983056 WLQ983053:WLQ983056 WVM983053:WVM983056 G28 G65565 G131101 G196637 G262173 G327709 G393245 G458781 G524317 G589853 G655389 G720925 G786461 G851997 G917533 G983069 G9:G10 G65546:G65547 G131082:G131083 G196618:G196619 G262154:G262155 G327690:G327691 G393226:G393227 G458762:G458763 G524298:G524299 G589834:G589835 G655370:G655371 G720906:G720907 G786442:G786443 G851978:G851979 G917514:G917515 G983050:G983051 G22:G25 G65559:G65562 G131095:G131098 G196631:G196634 G262167:G262170 G327703:G327706 G393239:G393242 G458775:G458778 G524311:G524314 G589847:G589850 G655383:G655386 G720919:G720922 G786455:G786458 G851991:G851994 G917527:G917530 G983063:G983066 G12:G15 G65549:G65552 G131085:G131088 G196621:G196624 G262157:G262160 G327693:G327696 G393229:G393232 G458765:G458768 G524301:G524304 G589837:G589840 G655373:G655376 G720909:G720912 G786445:G786448 G851981:G851984 G917517:G917520 G983053:G983056">
      <formula1>"ex-ante, ex-post, N/A"</formula1>
    </dataValidation>
    <dataValidation type="list" allowBlank="1" showInputMessage="1" showErrorMessage="1" sqref="JA29:JA32 SW29:SW32 ACS29:ACS32 AMO29:AMO32 AWK29:AWK32 BGG29:BGG32 BQC29:BQC32 BZY29:BZY32 CJU29:CJU32 CTQ29:CTQ32 DDM29:DDM32 DNI29:DNI32 DXE29:DXE32 EHA29:EHA32 EQW29:EQW32 FAS29:FAS32 FKO29:FKO32 FUK29:FUK32 GEG29:GEG32 GOC29:GOC32 GXY29:GXY32 HHU29:HHU32 HRQ29:HRQ32 IBM29:IBM32 ILI29:ILI32 IVE29:IVE32 JFA29:JFA32 JOW29:JOW32 JYS29:JYS32 KIO29:KIO32 KSK29:KSK32 LCG29:LCG32 LMC29:LMC32 LVY29:LVY32 MFU29:MFU32 MPQ29:MPQ32 MZM29:MZM32 NJI29:NJI32 NTE29:NTE32 ODA29:ODA32 OMW29:OMW32 OWS29:OWS32 PGO29:PGO32 PQK29:PQK32 QAG29:QAG32 QKC29:QKC32 QTY29:QTY32 RDU29:RDU32 RNQ29:RNQ32 RXM29:RXM32 SHI29:SHI32 SRE29:SRE32 TBA29:TBA32 TKW29:TKW32 TUS29:TUS32 UEO29:UEO32 UOK29:UOK32 UYG29:UYG32 VIC29:VIC32 VRY29:VRY32 WBU29:WBU32 WLQ29:WLQ32 WVM29:WVM32 JA65566:JA65569 SW65566:SW65569 ACS65566:ACS65569 AMO65566:AMO65569 AWK65566:AWK65569 BGG65566:BGG65569 BQC65566:BQC65569 BZY65566:BZY65569 CJU65566:CJU65569 CTQ65566:CTQ65569 DDM65566:DDM65569 DNI65566:DNI65569 DXE65566:DXE65569 EHA65566:EHA65569 EQW65566:EQW65569 FAS65566:FAS65569 FKO65566:FKO65569 FUK65566:FUK65569 GEG65566:GEG65569 GOC65566:GOC65569 GXY65566:GXY65569 HHU65566:HHU65569 HRQ65566:HRQ65569 IBM65566:IBM65569 ILI65566:ILI65569 IVE65566:IVE65569 JFA65566:JFA65569 JOW65566:JOW65569 JYS65566:JYS65569 KIO65566:KIO65569 KSK65566:KSK65569 LCG65566:LCG65569 LMC65566:LMC65569 LVY65566:LVY65569 MFU65566:MFU65569 MPQ65566:MPQ65569 MZM65566:MZM65569 NJI65566:NJI65569 NTE65566:NTE65569 ODA65566:ODA65569 OMW65566:OMW65569 OWS65566:OWS65569 PGO65566:PGO65569 PQK65566:PQK65569 QAG65566:QAG65569 QKC65566:QKC65569 QTY65566:QTY65569 RDU65566:RDU65569 RNQ65566:RNQ65569 RXM65566:RXM65569 SHI65566:SHI65569 SRE65566:SRE65569 TBA65566:TBA65569 TKW65566:TKW65569 TUS65566:TUS65569 UEO65566:UEO65569 UOK65566:UOK65569 UYG65566:UYG65569 VIC65566:VIC65569 VRY65566:VRY65569 WBU65566:WBU65569 WLQ65566:WLQ65569 WVM65566:WVM65569 JA131102:JA131105 SW131102:SW131105 ACS131102:ACS131105 AMO131102:AMO131105 AWK131102:AWK131105 BGG131102:BGG131105 BQC131102:BQC131105 BZY131102:BZY131105 CJU131102:CJU131105 CTQ131102:CTQ131105 DDM131102:DDM131105 DNI131102:DNI131105 DXE131102:DXE131105 EHA131102:EHA131105 EQW131102:EQW131105 FAS131102:FAS131105 FKO131102:FKO131105 FUK131102:FUK131105 GEG131102:GEG131105 GOC131102:GOC131105 GXY131102:GXY131105 HHU131102:HHU131105 HRQ131102:HRQ131105 IBM131102:IBM131105 ILI131102:ILI131105 IVE131102:IVE131105 JFA131102:JFA131105 JOW131102:JOW131105 JYS131102:JYS131105 KIO131102:KIO131105 KSK131102:KSK131105 LCG131102:LCG131105 LMC131102:LMC131105 LVY131102:LVY131105 MFU131102:MFU131105 MPQ131102:MPQ131105 MZM131102:MZM131105 NJI131102:NJI131105 NTE131102:NTE131105 ODA131102:ODA131105 OMW131102:OMW131105 OWS131102:OWS131105 PGO131102:PGO131105 PQK131102:PQK131105 QAG131102:QAG131105 QKC131102:QKC131105 QTY131102:QTY131105 RDU131102:RDU131105 RNQ131102:RNQ131105 RXM131102:RXM131105 SHI131102:SHI131105 SRE131102:SRE131105 TBA131102:TBA131105 TKW131102:TKW131105 TUS131102:TUS131105 UEO131102:UEO131105 UOK131102:UOK131105 UYG131102:UYG131105 VIC131102:VIC131105 VRY131102:VRY131105 WBU131102:WBU131105 WLQ131102:WLQ131105 WVM131102:WVM131105 JA196638:JA196641 SW196638:SW196641 ACS196638:ACS196641 AMO196638:AMO196641 AWK196638:AWK196641 BGG196638:BGG196641 BQC196638:BQC196641 BZY196638:BZY196641 CJU196638:CJU196641 CTQ196638:CTQ196641 DDM196638:DDM196641 DNI196638:DNI196641 DXE196638:DXE196641 EHA196638:EHA196641 EQW196638:EQW196641 FAS196638:FAS196641 FKO196638:FKO196641 FUK196638:FUK196641 GEG196638:GEG196641 GOC196638:GOC196641 GXY196638:GXY196641 HHU196638:HHU196641 HRQ196638:HRQ196641 IBM196638:IBM196641 ILI196638:ILI196641 IVE196638:IVE196641 JFA196638:JFA196641 JOW196638:JOW196641 JYS196638:JYS196641 KIO196638:KIO196641 KSK196638:KSK196641 LCG196638:LCG196641 LMC196638:LMC196641 LVY196638:LVY196641 MFU196638:MFU196641 MPQ196638:MPQ196641 MZM196638:MZM196641 NJI196638:NJI196641 NTE196638:NTE196641 ODA196638:ODA196641 OMW196638:OMW196641 OWS196638:OWS196641 PGO196638:PGO196641 PQK196638:PQK196641 QAG196638:QAG196641 QKC196638:QKC196641 QTY196638:QTY196641 RDU196638:RDU196641 RNQ196638:RNQ196641 RXM196638:RXM196641 SHI196638:SHI196641 SRE196638:SRE196641 TBA196638:TBA196641 TKW196638:TKW196641 TUS196638:TUS196641 UEO196638:UEO196641 UOK196638:UOK196641 UYG196638:UYG196641 VIC196638:VIC196641 VRY196638:VRY196641 WBU196638:WBU196641 WLQ196638:WLQ196641 WVM196638:WVM196641 JA262174:JA262177 SW262174:SW262177 ACS262174:ACS262177 AMO262174:AMO262177 AWK262174:AWK262177 BGG262174:BGG262177 BQC262174:BQC262177 BZY262174:BZY262177 CJU262174:CJU262177 CTQ262174:CTQ262177 DDM262174:DDM262177 DNI262174:DNI262177 DXE262174:DXE262177 EHA262174:EHA262177 EQW262174:EQW262177 FAS262174:FAS262177 FKO262174:FKO262177 FUK262174:FUK262177 GEG262174:GEG262177 GOC262174:GOC262177 GXY262174:GXY262177 HHU262174:HHU262177 HRQ262174:HRQ262177 IBM262174:IBM262177 ILI262174:ILI262177 IVE262174:IVE262177 JFA262174:JFA262177 JOW262174:JOW262177 JYS262174:JYS262177 KIO262174:KIO262177 KSK262174:KSK262177 LCG262174:LCG262177 LMC262174:LMC262177 LVY262174:LVY262177 MFU262174:MFU262177 MPQ262174:MPQ262177 MZM262174:MZM262177 NJI262174:NJI262177 NTE262174:NTE262177 ODA262174:ODA262177 OMW262174:OMW262177 OWS262174:OWS262177 PGO262174:PGO262177 PQK262174:PQK262177 QAG262174:QAG262177 QKC262174:QKC262177 QTY262174:QTY262177 RDU262174:RDU262177 RNQ262174:RNQ262177 RXM262174:RXM262177 SHI262174:SHI262177 SRE262174:SRE262177 TBA262174:TBA262177 TKW262174:TKW262177 TUS262174:TUS262177 UEO262174:UEO262177 UOK262174:UOK262177 UYG262174:UYG262177 VIC262174:VIC262177 VRY262174:VRY262177 WBU262174:WBU262177 WLQ262174:WLQ262177 WVM262174:WVM262177 JA327710:JA327713 SW327710:SW327713 ACS327710:ACS327713 AMO327710:AMO327713 AWK327710:AWK327713 BGG327710:BGG327713 BQC327710:BQC327713 BZY327710:BZY327713 CJU327710:CJU327713 CTQ327710:CTQ327713 DDM327710:DDM327713 DNI327710:DNI327713 DXE327710:DXE327713 EHA327710:EHA327713 EQW327710:EQW327713 FAS327710:FAS327713 FKO327710:FKO327713 FUK327710:FUK327713 GEG327710:GEG327713 GOC327710:GOC327713 GXY327710:GXY327713 HHU327710:HHU327713 HRQ327710:HRQ327713 IBM327710:IBM327713 ILI327710:ILI327713 IVE327710:IVE327713 JFA327710:JFA327713 JOW327710:JOW327713 JYS327710:JYS327713 KIO327710:KIO327713 KSK327710:KSK327713 LCG327710:LCG327713 LMC327710:LMC327713 LVY327710:LVY327713 MFU327710:MFU327713 MPQ327710:MPQ327713 MZM327710:MZM327713 NJI327710:NJI327713 NTE327710:NTE327713 ODA327710:ODA327713 OMW327710:OMW327713 OWS327710:OWS327713 PGO327710:PGO327713 PQK327710:PQK327713 QAG327710:QAG327713 QKC327710:QKC327713 QTY327710:QTY327713 RDU327710:RDU327713 RNQ327710:RNQ327713 RXM327710:RXM327713 SHI327710:SHI327713 SRE327710:SRE327713 TBA327710:TBA327713 TKW327710:TKW327713 TUS327710:TUS327713 UEO327710:UEO327713 UOK327710:UOK327713 UYG327710:UYG327713 VIC327710:VIC327713 VRY327710:VRY327713 WBU327710:WBU327713 WLQ327710:WLQ327713 WVM327710:WVM327713 JA393246:JA393249 SW393246:SW393249 ACS393246:ACS393249 AMO393246:AMO393249 AWK393246:AWK393249 BGG393246:BGG393249 BQC393246:BQC393249 BZY393246:BZY393249 CJU393246:CJU393249 CTQ393246:CTQ393249 DDM393246:DDM393249 DNI393246:DNI393249 DXE393246:DXE393249 EHA393246:EHA393249 EQW393246:EQW393249 FAS393246:FAS393249 FKO393246:FKO393249 FUK393246:FUK393249 GEG393246:GEG393249 GOC393246:GOC393249 GXY393246:GXY393249 HHU393246:HHU393249 HRQ393246:HRQ393249 IBM393246:IBM393249 ILI393246:ILI393249 IVE393246:IVE393249 JFA393246:JFA393249 JOW393246:JOW393249 JYS393246:JYS393249 KIO393246:KIO393249 KSK393246:KSK393249 LCG393246:LCG393249 LMC393246:LMC393249 LVY393246:LVY393249 MFU393246:MFU393249 MPQ393246:MPQ393249 MZM393246:MZM393249 NJI393246:NJI393249 NTE393246:NTE393249 ODA393246:ODA393249 OMW393246:OMW393249 OWS393246:OWS393249 PGO393246:PGO393249 PQK393246:PQK393249 QAG393246:QAG393249 QKC393246:QKC393249 QTY393246:QTY393249 RDU393246:RDU393249 RNQ393246:RNQ393249 RXM393246:RXM393249 SHI393246:SHI393249 SRE393246:SRE393249 TBA393246:TBA393249 TKW393246:TKW393249 TUS393246:TUS393249 UEO393246:UEO393249 UOK393246:UOK393249 UYG393246:UYG393249 VIC393246:VIC393249 VRY393246:VRY393249 WBU393246:WBU393249 WLQ393246:WLQ393249 WVM393246:WVM393249 JA458782:JA458785 SW458782:SW458785 ACS458782:ACS458785 AMO458782:AMO458785 AWK458782:AWK458785 BGG458782:BGG458785 BQC458782:BQC458785 BZY458782:BZY458785 CJU458782:CJU458785 CTQ458782:CTQ458785 DDM458782:DDM458785 DNI458782:DNI458785 DXE458782:DXE458785 EHA458782:EHA458785 EQW458782:EQW458785 FAS458782:FAS458785 FKO458782:FKO458785 FUK458782:FUK458785 GEG458782:GEG458785 GOC458782:GOC458785 GXY458782:GXY458785 HHU458782:HHU458785 HRQ458782:HRQ458785 IBM458782:IBM458785 ILI458782:ILI458785 IVE458782:IVE458785 JFA458782:JFA458785 JOW458782:JOW458785 JYS458782:JYS458785 KIO458782:KIO458785 KSK458782:KSK458785 LCG458782:LCG458785 LMC458782:LMC458785 LVY458782:LVY458785 MFU458782:MFU458785 MPQ458782:MPQ458785 MZM458782:MZM458785 NJI458782:NJI458785 NTE458782:NTE458785 ODA458782:ODA458785 OMW458782:OMW458785 OWS458782:OWS458785 PGO458782:PGO458785 PQK458782:PQK458785 QAG458782:QAG458785 QKC458782:QKC458785 QTY458782:QTY458785 RDU458782:RDU458785 RNQ458782:RNQ458785 RXM458782:RXM458785 SHI458782:SHI458785 SRE458782:SRE458785 TBA458782:TBA458785 TKW458782:TKW458785 TUS458782:TUS458785 UEO458782:UEO458785 UOK458782:UOK458785 UYG458782:UYG458785 VIC458782:VIC458785 VRY458782:VRY458785 WBU458782:WBU458785 WLQ458782:WLQ458785 WVM458782:WVM458785 JA524318:JA524321 SW524318:SW524321 ACS524318:ACS524321 AMO524318:AMO524321 AWK524318:AWK524321 BGG524318:BGG524321 BQC524318:BQC524321 BZY524318:BZY524321 CJU524318:CJU524321 CTQ524318:CTQ524321 DDM524318:DDM524321 DNI524318:DNI524321 DXE524318:DXE524321 EHA524318:EHA524321 EQW524318:EQW524321 FAS524318:FAS524321 FKO524318:FKO524321 FUK524318:FUK524321 GEG524318:GEG524321 GOC524318:GOC524321 GXY524318:GXY524321 HHU524318:HHU524321 HRQ524318:HRQ524321 IBM524318:IBM524321 ILI524318:ILI524321 IVE524318:IVE524321 JFA524318:JFA524321 JOW524318:JOW524321 JYS524318:JYS524321 KIO524318:KIO524321 KSK524318:KSK524321 LCG524318:LCG524321 LMC524318:LMC524321 LVY524318:LVY524321 MFU524318:MFU524321 MPQ524318:MPQ524321 MZM524318:MZM524321 NJI524318:NJI524321 NTE524318:NTE524321 ODA524318:ODA524321 OMW524318:OMW524321 OWS524318:OWS524321 PGO524318:PGO524321 PQK524318:PQK524321 QAG524318:QAG524321 QKC524318:QKC524321 QTY524318:QTY524321 RDU524318:RDU524321 RNQ524318:RNQ524321 RXM524318:RXM524321 SHI524318:SHI524321 SRE524318:SRE524321 TBA524318:TBA524321 TKW524318:TKW524321 TUS524318:TUS524321 UEO524318:UEO524321 UOK524318:UOK524321 UYG524318:UYG524321 VIC524318:VIC524321 VRY524318:VRY524321 WBU524318:WBU524321 WLQ524318:WLQ524321 WVM524318:WVM524321 JA589854:JA589857 SW589854:SW589857 ACS589854:ACS589857 AMO589854:AMO589857 AWK589854:AWK589857 BGG589854:BGG589857 BQC589854:BQC589857 BZY589854:BZY589857 CJU589854:CJU589857 CTQ589854:CTQ589857 DDM589854:DDM589857 DNI589854:DNI589857 DXE589854:DXE589857 EHA589854:EHA589857 EQW589854:EQW589857 FAS589854:FAS589857 FKO589854:FKO589857 FUK589854:FUK589857 GEG589854:GEG589857 GOC589854:GOC589857 GXY589854:GXY589857 HHU589854:HHU589857 HRQ589854:HRQ589857 IBM589854:IBM589857 ILI589854:ILI589857 IVE589854:IVE589857 JFA589854:JFA589857 JOW589854:JOW589857 JYS589854:JYS589857 KIO589854:KIO589857 KSK589854:KSK589857 LCG589854:LCG589857 LMC589854:LMC589857 LVY589854:LVY589857 MFU589854:MFU589857 MPQ589854:MPQ589857 MZM589854:MZM589857 NJI589854:NJI589857 NTE589854:NTE589857 ODA589854:ODA589857 OMW589854:OMW589857 OWS589854:OWS589857 PGO589854:PGO589857 PQK589854:PQK589857 QAG589854:QAG589857 QKC589854:QKC589857 QTY589854:QTY589857 RDU589854:RDU589857 RNQ589854:RNQ589857 RXM589854:RXM589857 SHI589854:SHI589857 SRE589854:SRE589857 TBA589854:TBA589857 TKW589854:TKW589857 TUS589854:TUS589857 UEO589854:UEO589857 UOK589854:UOK589857 UYG589854:UYG589857 VIC589854:VIC589857 VRY589854:VRY589857 WBU589854:WBU589857 WLQ589854:WLQ589857 WVM589854:WVM589857 JA655390:JA655393 SW655390:SW655393 ACS655390:ACS655393 AMO655390:AMO655393 AWK655390:AWK655393 BGG655390:BGG655393 BQC655390:BQC655393 BZY655390:BZY655393 CJU655390:CJU655393 CTQ655390:CTQ655393 DDM655390:DDM655393 DNI655390:DNI655393 DXE655390:DXE655393 EHA655390:EHA655393 EQW655390:EQW655393 FAS655390:FAS655393 FKO655390:FKO655393 FUK655390:FUK655393 GEG655390:GEG655393 GOC655390:GOC655393 GXY655390:GXY655393 HHU655390:HHU655393 HRQ655390:HRQ655393 IBM655390:IBM655393 ILI655390:ILI655393 IVE655390:IVE655393 JFA655390:JFA655393 JOW655390:JOW655393 JYS655390:JYS655393 KIO655390:KIO655393 KSK655390:KSK655393 LCG655390:LCG655393 LMC655390:LMC655393 LVY655390:LVY655393 MFU655390:MFU655393 MPQ655390:MPQ655393 MZM655390:MZM655393 NJI655390:NJI655393 NTE655390:NTE655393 ODA655390:ODA655393 OMW655390:OMW655393 OWS655390:OWS655393 PGO655390:PGO655393 PQK655390:PQK655393 QAG655390:QAG655393 QKC655390:QKC655393 QTY655390:QTY655393 RDU655390:RDU655393 RNQ655390:RNQ655393 RXM655390:RXM655393 SHI655390:SHI655393 SRE655390:SRE655393 TBA655390:TBA655393 TKW655390:TKW655393 TUS655390:TUS655393 UEO655390:UEO655393 UOK655390:UOK655393 UYG655390:UYG655393 VIC655390:VIC655393 VRY655390:VRY655393 WBU655390:WBU655393 WLQ655390:WLQ655393 WVM655390:WVM655393 JA720926:JA720929 SW720926:SW720929 ACS720926:ACS720929 AMO720926:AMO720929 AWK720926:AWK720929 BGG720926:BGG720929 BQC720926:BQC720929 BZY720926:BZY720929 CJU720926:CJU720929 CTQ720926:CTQ720929 DDM720926:DDM720929 DNI720926:DNI720929 DXE720926:DXE720929 EHA720926:EHA720929 EQW720926:EQW720929 FAS720926:FAS720929 FKO720926:FKO720929 FUK720926:FUK720929 GEG720926:GEG720929 GOC720926:GOC720929 GXY720926:GXY720929 HHU720926:HHU720929 HRQ720926:HRQ720929 IBM720926:IBM720929 ILI720926:ILI720929 IVE720926:IVE720929 JFA720926:JFA720929 JOW720926:JOW720929 JYS720926:JYS720929 KIO720926:KIO720929 KSK720926:KSK720929 LCG720926:LCG720929 LMC720926:LMC720929 LVY720926:LVY720929 MFU720926:MFU720929 MPQ720926:MPQ720929 MZM720926:MZM720929 NJI720926:NJI720929 NTE720926:NTE720929 ODA720926:ODA720929 OMW720926:OMW720929 OWS720926:OWS720929 PGO720926:PGO720929 PQK720926:PQK720929 QAG720926:QAG720929 QKC720926:QKC720929 QTY720926:QTY720929 RDU720926:RDU720929 RNQ720926:RNQ720929 RXM720926:RXM720929 SHI720926:SHI720929 SRE720926:SRE720929 TBA720926:TBA720929 TKW720926:TKW720929 TUS720926:TUS720929 UEO720926:UEO720929 UOK720926:UOK720929 UYG720926:UYG720929 VIC720926:VIC720929 VRY720926:VRY720929 WBU720926:WBU720929 WLQ720926:WLQ720929 WVM720926:WVM720929 JA786462:JA786465 SW786462:SW786465 ACS786462:ACS786465 AMO786462:AMO786465 AWK786462:AWK786465 BGG786462:BGG786465 BQC786462:BQC786465 BZY786462:BZY786465 CJU786462:CJU786465 CTQ786462:CTQ786465 DDM786462:DDM786465 DNI786462:DNI786465 DXE786462:DXE786465 EHA786462:EHA786465 EQW786462:EQW786465 FAS786462:FAS786465 FKO786462:FKO786465 FUK786462:FUK786465 GEG786462:GEG786465 GOC786462:GOC786465 GXY786462:GXY786465 HHU786462:HHU786465 HRQ786462:HRQ786465 IBM786462:IBM786465 ILI786462:ILI786465 IVE786462:IVE786465 JFA786462:JFA786465 JOW786462:JOW786465 JYS786462:JYS786465 KIO786462:KIO786465 KSK786462:KSK786465 LCG786462:LCG786465 LMC786462:LMC786465 LVY786462:LVY786465 MFU786462:MFU786465 MPQ786462:MPQ786465 MZM786462:MZM786465 NJI786462:NJI786465 NTE786462:NTE786465 ODA786462:ODA786465 OMW786462:OMW786465 OWS786462:OWS786465 PGO786462:PGO786465 PQK786462:PQK786465 QAG786462:QAG786465 QKC786462:QKC786465 QTY786462:QTY786465 RDU786462:RDU786465 RNQ786462:RNQ786465 RXM786462:RXM786465 SHI786462:SHI786465 SRE786462:SRE786465 TBA786462:TBA786465 TKW786462:TKW786465 TUS786462:TUS786465 UEO786462:UEO786465 UOK786462:UOK786465 UYG786462:UYG786465 VIC786462:VIC786465 VRY786462:VRY786465 WBU786462:WBU786465 WLQ786462:WLQ786465 WVM786462:WVM786465 JA851998:JA852001 SW851998:SW852001 ACS851998:ACS852001 AMO851998:AMO852001 AWK851998:AWK852001 BGG851998:BGG852001 BQC851998:BQC852001 BZY851998:BZY852001 CJU851998:CJU852001 CTQ851998:CTQ852001 DDM851998:DDM852001 DNI851998:DNI852001 DXE851998:DXE852001 EHA851998:EHA852001 EQW851998:EQW852001 FAS851998:FAS852001 FKO851998:FKO852001 FUK851998:FUK852001 GEG851998:GEG852001 GOC851998:GOC852001 GXY851998:GXY852001 HHU851998:HHU852001 HRQ851998:HRQ852001 IBM851998:IBM852001 ILI851998:ILI852001 IVE851998:IVE852001 JFA851998:JFA852001 JOW851998:JOW852001 JYS851998:JYS852001 KIO851998:KIO852001 KSK851998:KSK852001 LCG851998:LCG852001 LMC851998:LMC852001 LVY851998:LVY852001 MFU851998:MFU852001 MPQ851998:MPQ852001 MZM851998:MZM852001 NJI851998:NJI852001 NTE851998:NTE852001 ODA851998:ODA852001 OMW851998:OMW852001 OWS851998:OWS852001 PGO851998:PGO852001 PQK851998:PQK852001 QAG851998:QAG852001 QKC851998:QKC852001 QTY851998:QTY852001 RDU851998:RDU852001 RNQ851998:RNQ852001 RXM851998:RXM852001 SHI851998:SHI852001 SRE851998:SRE852001 TBA851998:TBA852001 TKW851998:TKW852001 TUS851998:TUS852001 UEO851998:UEO852001 UOK851998:UOK852001 UYG851998:UYG852001 VIC851998:VIC852001 VRY851998:VRY852001 WBU851998:WBU852001 WLQ851998:WLQ852001 WVM851998:WVM852001 JA917534:JA917537 SW917534:SW917537 ACS917534:ACS917537 AMO917534:AMO917537 AWK917534:AWK917537 BGG917534:BGG917537 BQC917534:BQC917537 BZY917534:BZY917537 CJU917534:CJU917537 CTQ917534:CTQ917537 DDM917534:DDM917537 DNI917534:DNI917537 DXE917534:DXE917537 EHA917534:EHA917537 EQW917534:EQW917537 FAS917534:FAS917537 FKO917534:FKO917537 FUK917534:FUK917537 GEG917534:GEG917537 GOC917534:GOC917537 GXY917534:GXY917537 HHU917534:HHU917537 HRQ917534:HRQ917537 IBM917534:IBM917537 ILI917534:ILI917537 IVE917534:IVE917537 JFA917534:JFA917537 JOW917534:JOW917537 JYS917534:JYS917537 KIO917534:KIO917537 KSK917534:KSK917537 LCG917534:LCG917537 LMC917534:LMC917537 LVY917534:LVY917537 MFU917534:MFU917537 MPQ917534:MPQ917537 MZM917534:MZM917537 NJI917534:NJI917537 NTE917534:NTE917537 ODA917534:ODA917537 OMW917534:OMW917537 OWS917534:OWS917537 PGO917534:PGO917537 PQK917534:PQK917537 QAG917534:QAG917537 QKC917534:QKC917537 QTY917534:QTY917537 RDU917534:RDU917537 RNQ917534:RNQ917537 RXM917534:RXM917537 SHI917534:SHI917537 SRE917534:SRE917537 TBA917534:TBA917537 TKW917534:TKW917537 TUS917534:TUS917537 UEO917534:UEO917537 UOK917534:UOK917537 UYG917534:UYG917537 VIC917534:VIC917537 VRY917534:VRY917537 WBU917534:WBU917537 WLQ917534:WLQ917537 WVM917534:WVM917537 JA983070:JA983073 SW983070:SW983073 ACS983070:ACS983073 AMO983070:AMO983073 AWK983070:AWK983073 BGG983070:BGG983073 BQC983070:BQC983073 BZY983070:BZY983073 CJU983070:CJU983073 CTQ983070:CTQ983073 DDM983070:DDM983073 DNI983070:DNI983073 DXE983070:DXE983073 EHA983070:EHA983073 EQW983070:EQW983073 FAS983070:FAS983073 FKO983070:FKO983073 FUK983070:FUK983073 GEG983070:GEG983073 GOC983070:GOC983073 GXY983070:GXY983073 HHU983070:HHU983073 HRQ983070:HRQ983073 IBM983070:IBM983073 ILI983070:ILI983073 IVE983070:IVE983073 JFA983070:JFA983073 JOW983070:JOW983073 JYS983070:JYS983073 KIO983070:KIO983073 KSK983070:KSK983073 LCG983070:LCG983073 LMC983070:LMC983073 LVY983070:LVY983073 MFU983070:MFU983073 MPQ983070:MPQ983073 MZM983070:MZM983073 NJI983070:NJI983073 NTE983070:NTE983073 ODA983070:ODA983073 OMW983070:OMW983073 OWS983070:OWS983073 PGO983070:PGO983073 PQK983070:PQK983073 QAG983070:QAG983073 QKC983070:QKC983073 QTY983070:QTY983073 RDU983070:RDU983073 RNQ983070:RNQ983073 RXM983070:RXM983073 SHI983070:SHI983073 SRE983070:SRE983073 TBA983070:TBA983073 TKW983070:TKW983073 TUS983070:TUS983073 UEO983070:UEO983073 UOK983070:UOK983073 UYG983070:UYG983073 VIC983070:VIC983073 VRY983070:VRY983073 WBU983070:WBU983073 WLQ983070:WLQ983073 WVM983070:WVM983073 JA35:JA60 SW35:SW60 ACS35:ACS60 AMO35:AMO60 AWK35:AWK60 BGG35:BGG60 BQC35:BQC60 BZY35:BZY60 CJU35:CJU60 CTQ35:CTQ60 DDM35:DDM60 DNI35:DNI60 DXE35:DXE60 EHA35:EHA60 EQW35:EQW60 FAS35:FAS60 FKO35:FKO60 FUK35:FUK60 GEG35:GEG60 GOC35:GOC60 GXY35:GXY60 HHU35:HHU60 HRQ35:HRQ60 IBM35:IBM60 ILI35:ILI60 IVE35:IVE60 JFA35:JFA60 JOW35:JOW60 JYS35:JYS60 KIO35:KIO60 KSK35:KSK60 LCG35:LCG60 LMC35:LMC60 LVY35:LVY60 MFU35:MFU60 MPQ35:MPQ60 MZM35:MZM60 NJI35:NJI60 NTE35:NTE60 ODA35:ODA60 OMW35:OMW60 OWS35:OWS60 PGO35:PGO60 PQK35:PQK60 QAG35:QAG60 QKC35:QKC60 QTY35:QTY60 RDU35:RDU60 RNQ35:RNQ60 RXM35:RXM60 SHI35:SHI60 SRE35:SRE60 TBA35:TBA60 TKW35:TKW60 TUS35:TUS60 UEO35:UEO60 UOK35:UOK60 UYG35:UYG60 VIC35:VIC60 VRY35:VRY60 WBU35:WBU60 WLQ35:WLQ60 WVM35:WVM60 JA65572:JA65597 SW65572:SW65597 ACS65572:ACS65597 AMO65572:AMO65597 AWK65572:AWK65597 BGG65572:BGG65597 BQC65572:BQC65597 BZY65572:BZY65597 CJU65572:CJU65597 CTQ65572:CTQ65597 DDM65572:DDM65597 DNI65572:DNI65597 DXE65572:DXE65597 EHA65572:EHA65597 EQW65572:EQW65597 FAS65572:FAS65597 FKO65572:FKO65597 FUK65572:FUK65597 GEG65572:GEG65597 GOC65572:GOC65597 GXY65572:GXY65597 HHU65572:HHU65597 HRQ65572:HRQ65597 IBM65572:IBM65597 ILI65572:ILI65597 IVE65572:IVE65597 JFA65572:JFA65597 JOW65572:JOW65597 JYS65572:JYS65597 KIO65572:KIO65597 KSK65572:KSK65597 LCG65572:LCG65597 LMC65572:LMC65597 LVY65572:LVY65597 MFU65572:MFU65597 MPQ65572:MPQ65597 MZM65572:MZM65597 NJI65572:NJI65597 NTE65572:NTE65597 ODA65572:ODA65597 OMW65572:OMW65597 OWS65572:OWS65597 PGO65572:PGO65597 PQK65572:PQK65597 QAG65572:QAG65597 QKC65572:QKC65597 QTY65572:QTY65597 RDU65572:RDU65597 RNQ65572:RNQ65597 RXM65572:RXM65597 SHI65572:SHI65597 SRE65572:SRE65597 TBA65572:TBA65597 TKW65572:TKW65597 TUS65572:TUS65597 UEO65572:UEO65597 UOK65572:UOK65597 UYG65572:UYG65597 VIC65572:VIC65597 VRY65572:VRY65597 WBU65572:WBU65597 WLQ65572:WLQ65597 WVM65572:WVM65597 JA131108:JA131133 SW131108:SW131133 ACS131108:ACS131133 AMO131108:AMO131133 AWK131108:AWK131133 BGG131108:BGG131133 BQC131108:BQC131133 BZY131108:BZY131133 CJU131108:CJU131133 CTQ131108:CTQ131133 DDM131108:DDM131133 DNI131108:DNI131133 DXE131108:DXE131133 EHA131108:EHA131133 EQW131108:EQW131133 FAS131108:FAS131133 FKO131108:FKO131133 FUK131108:FUK131133 GEG131108:GEG131133 GOC131108:GOC131133 GXY131108:GXY131133 HHU131108:HHU131133 HRQ131108:HRQ131133 IBM131108:IBM131133 ILI131108:ILI131133 IVE131108:IVE131133 JFA131108:JFA131133 JOW131108:JOW131133 JYS131108:JYS131133 KIO131108:KIO131133 KSK131108:KSK131133 LCG131108:LCG131133 LMC131108:LMC131133 LVY131108:LVY131133 MFU131108:MFU131133 MPQ131108:MPQ131133 MZM131108:MZM131133 NJI131108:NJI131133 NTE131108:NTE131133 ODA131108:ODA131133 OMW131108:OMW131133 OWS131108:OWS131133 PGO131108:PGO131133 PQK131108:PQK131133 QAG131108:QAG131133 QKC131108:QKC131133 QTY131108:QTY131133 RDU131108:RDU131133 RNQ131108:RNQ131133 RXM131108:RXM131133 SHI131108:SHI131133 SRE131108:SRE131133 TBA131108:TBA131133 TKW131108:TKW131133 TUS131108:TUS131133 UEO131108:UEO131133 UOK131108:UOK131133 UYG131108:UYG131133 VIC131108:VIC131133 VRY131108:VRY131133 WBU131108:WBU131133 WLQ131108:WLQ131133 WVM131108:WVM131133 JA196644:JA196669 SW196644:SW196669 ACS196644:ACS196669 AMO196644:AMO196669 AWK196644:AWK196669 BGG196644:BGG196669 BQC196644:BQC196669 BZY196644:BZY196669 CJU196644:CJU196669 CTQ196644:CTQ196669 DDM196644:DDM196669 DNI196644:DNI196669 DXE196644:DXE196669 EHA196644:EHA196669 EQW196644:EQW196669 FAS196644:FAS196669 FKO196644:FKO196669 FUK196644:FUK196669 GEG196644:GEG196669 GOC196644:GOC196669 GXY196644:GXY196669 HHU196644:HHU196669 HRQ196644:HRQ196669 IBM196644:IBM196669 ILI196644:ILI196669 IVE196644:IVE196669 JFA196644:JFA196669 JOW196644:JOW196669 JYS196644:JYS196669 KIO196644:KIO196669 KSK196644:KSK196669 LCG196644:LCG196669 LMC196644:LMC196669 LVY196644:LVY196669 MFU196644:MFU196669 MPQ196644:MPQ196669 MZM196644:MZM196669 NJI196644:NJI196669 NTE196644:NTE196669 ODA196644:ODA196669 OMW196644:OMW196669 OWS196644:OWS196669 PGO196644:PGO196669 PQK196644:PQK196669 QAG196644:QAG196669 QKC196644:QKC196669 QTY196644:QTY196669 RDU196644:RDU196669 RNQ196644:RNQ196669 RXM196644:RXM196669 SHI196644:SHI196669 SRE196644:SRE196669 TBA196644:TBA196669 TKW196644:TKW196669 TUS196644:TUS196669 UEO196644:UEO196669 UOK196644:UOK196669 UYG196644:UYG196669 VIC196644:VIC196669 VRY196644:VRY196669 WBU196644:WBU196669 WLQ196644:WLQ196669 WVM196644:WVM196669 JA262180:JA262205 SW262180:SW262205 ACS262180:ACS262205 AMO262180:AMO262205 AWK262180:AWK262205 BGG262180:BGG262205 BQC262180:BQC262205 BZY262180:BZY262205 CJU262180:CJU262205 CTQ262180:CTQ262205 DDM262180:DDM262205 DNI262180:DNI262205 DXE262180:DXE262205 EHA262180:EHA262205 EQW262180:EQW262205 FAS262180:FAS262205 FKO262180:FKO262205 FUK262180:FUK262205 GEG262180:GEG262205 GOC262180:GOC262205 GXY262180:GXY262205 HHU262180:HHU262205 HRQ262180:HRQ262205 IBM262180:IBM262205 ILI262180:ILI262205 IVE262180:IVE262205 JFA262180:JFA262205 JOW262180:JOW262205 JYS262180:JYS262205 KIO262180:KIO262205 KSK262180:KSK262205 LCG262180:LCG262205 LMC262180:LMC262205 LVY262180:LVY262205 MFU262180:MFU262205 MPQ262180:MPQ262205 MZM262180:MZM262205 NJI262180:NJI262205 NTE262180:NTE262205 ODA262180:ODA262205 OMW262180:OMW262205 OWS262180:OWS262205 PGO262180:PGO262205 PQK262180:PQK262205 QAG262180:QAG262205 QKC262180:QKC262205 QTY262180:QTY262205 RDU262180:RDU262205 RNQ262180:RNQ262205 RXM262180:RXM262205 SHI262180:SHI262205 SRE262180:SRE262205 TBA262180:TBA262205 TKW262180:TKW262205 TUS262180:TUS262205 UEO262180:UEO262205 UOK262180:UOK262205 UYG262180:UYG262205 VIC262180:VIC262205 VRY262180:VRY262205 WBU262180:WBU262205 WLQ262180:WLQ262205 WVM262180:WVM262205 JA327716:JA327741 SW327716:SW327741 ACS327716:ACS327741 AMO327716:AMO327741 AWK327716:AWK327741 BGG327716:BGG327741 BQC327716:BQC327741 BZY327716:BZY327741 CJU327716:CJU327741 CTQ327716:CTQ327741 DDM327716:DDM327741 DNI327716:DNI327741 DXE327716:DXE327741 EHA327716:EHA327741 EQW327716:EQW327741 FAS327716:FAS327741 FKO327716:FKO327741 FUK327716:FUK327741 GEG327716:GEG327741 GOC327716:GOC327741 GXY327716:GXY327741 HHU327716:HHU327741 HRQ327716:HRQ327741 IBM327716:IBM327741 ILI327716:ILI327741 IVE327716:IVE327741 JFA327716:JFA327741 JOW327716:JOW327741 JYS327716:JYS327741 KIO327716:KIO327741 KSK327716:KSK327741 LCG327716:LCG327741 LMC327716:LMC327741 LVY327716:LVY327741 MFU327716:MFU327741 MPQ327716:MPQ327741 MZM327716:MZM327741 NJI327716:NJI327741 NTE327716:NTE327741 ODA327716:ODA327741 OMW327716:OMW327741 OWS327716:OWS327741 PGO327716:PGO327741 PQK327716:PQK327741 QAG327716:QAG327741 QKC327716:QKC327741 QTY327716:QTY327741 RDU327716:RDU327741 RNQ327716:RNQ327741 RXM327716:RXM327741 SHI327716:SHI327741 SRE327716:SRE327741 TBA327716:TBA327741 TKW327716:TKW327741 TUS327716:TUS327741 UEO327716:UEO327741 UOK327716:UOK327741 UYG327716:UYG327741 VIC327716:VIC327741 VRY327716:VRY327741 WBU327716:WBU327741 WLQ327716:WLQ327741 WVM327716:WVM327741 JA393252:JA393277 SW393252:SW393277 ACS393252:ACS393277 AMO393252:AMO393277 AWK393252:AWK393277 BGG393252:BGG393277 BQC393252:BQC393277 BZY393252:BZY393277 CJU393252:CJU393277 CTQ393252:CTQ393277 DDM393252:DDM393277 DNI393252:DNI393277 DXE393252:DXE393277 EHA393252:EHA393277 EQW393252:EQW393277 FAS393252:FAS393277 FKO393252:FKO393277 FUK393252:FUK393277 GEG393252:GEG393277 GOC393252:GOC393277 GXY393252:GXY393277 HHU393252:HHU393277 HRQ393252:HRQ393277 IBM393252:IBM393277 ILI393252:ILI393277 IVE393252:IVE393277 JFA393252:JFA393277 JOW393252:JOW393277 JYS393252:JYS393277 KIO393252:KIO393277 KSK393252:KSK393277 LCG393252:LCG393277 LMC393252:LMC393277 LVY393252:LVY393277 MFU393252:MFU393277 MPQ393252:MPQ393277 MZM393252:MZM393277 NJI393252:NJI393277 NTE393252:NTE393277 ODA393252:ODA393277 OMW393252:OMW393277 OWS393252:OWS393277 PGO393252:PGO393277 PQK393252:PQK393277 QAG393252:QAG393277 QKC393252:QKC393277 QTY393252:QTY393277 RDU393252:RDU393277 RNQ393252:RNQ393277 RXM393252:RXM393277 SHI393252:SHI393277 SRE393252:SRE393277 TBA393252:TBA393277 TKW393252:TKW393277 TUS393252:TUS393277 UEO393252:UEO393277 UOK393252:UOK393277 UYG393252:UYG393277 VIC393252:VIC393277 VRY393252:VRY393277 WBU393252:WBU393277 WLQ393252:WLQ393277 WVM393252:WVM393277 JA458788:JA458813 SW458788:SW458813 ACS458788:ACS458813 AMO458788:AMO458813 AWK458788:AWK458813 BGG458788:BGG458813 BQC458788:BQC458813 BZY458788:BZY458813 CJU458788:CJU458813 CTQ458788:CTQ458813 DDM458788:DDM458813 DNI458788:DNI458813 DXE458788:DXE458813 EHA458788:EHA458813 EQW458788:EQW458813 FAS458788:FAS458813 FKO458788:FKO458813 FUK458788:FUK458813 GEG458788:GEG458813 GOC458788:GOC458813 GXY458788:GXY458813 HHU458788:HHU458813 HRQ458788:HRQ458813 IBM458788:IBM458813 ILI458788:ILI458813 IVE458788:IVE458813 JFA458788:JFA458813 JOW458788:JOW458813 JYS458788:JYS458813 KIO458788:KIO458813 KSK458788:KSK458813 LCG458788:LCG458813 LMC458788:LMC458813 LVY458788:LVY458813 MFU458788:MFU458813 MPQ458788:MPQ458813 MZM458788:MZM458813 NJI458788:NJI458813 NTE458788:NTE458813 ODA458788:ODA458813 OMW458788:OMW458813 OWS458788:OWS458813 PGO458788:PGO458813 PQK458788:PQK458813 QAG458788:QAG458813 QKC458788:QKC458813 QTY458788:QTY458813 RDU458788:RDU458813 RNQ458788:RNQ458813 RXM458788:RXM458813 SHI458788:SHI458813 SRE458788:SRE458813 TBA458788:TBA458813 TKW458788:TKW458813 TUS458788:TUS458813 UEO458788:UEO458813 UOK458788:UOK458813 UYG458788:UYG458813 VIC458788:VIC458813 VRY458788:VRY458813 WBU458788:WBU458813 WLQ458788:WLQ458813 WVM458788:WVM458813 JA524324:JA524349 SW524324:SW524349 ACS524324:ACS524349 AMO524324:AMO524349 AWK524324:AWK524349 BGG524324:BGG524349 BQC524324:BQC524349 BZY524324:BZY524349 CJU524324:CJU524349 CTQ524324:CTQ524349 DDM524324:DDM524349 DNI524324:DNI524349 DXE524324:DXE524349 EHA524324:EHA524349 EQW524324:EQW524349 FAS524324:FAS524349 FKO524324:FKO524349 FUK524324:FUK524349 GEG524324:GEG524349 GOC524324:GOC524349 GXY524324:GXY524349 HHU524324:HHU524349 HRQ524324:HRQ524349 IBM524324:IBM524349 ILI524324:ILI524349 IVE524324:IVE524349 JFA524324:JFA524349 JOW524324:JOW524349 JYS524324:JYS524349 KIO524324:KIO524349 KSK524324:KSK524349 LCG524324:LCG524349 LMC524324:LMC524349 LVY524324:LVY524349 MFU524324:MFU524349 MPQ524324:MPQ524349 MZM524324:MZM524349 NJI524324:NJI524349 NTE524324:NTE524349 ODA524324:ODA524349 OMW524324:OMW524349 OWS524324:OWS524349 PGO524324:PGO524349 PQK524324:PQK524349 QAG524324:QAG524349 QKC524324:QKC524349 QTY524324:QTY524349 RDU524324:RDU524349 RNQ524324:RNQ524349 RXM524324:RXM524349 SHI524324:SHI524349 SRE524324:SRE524349 TBA524324:TBA524349 TKW524324:TKW524349 TUS524324:TUS524349 UEO524324:UEO524349 UOK524324:UOK524349 UYG524324:UYG524349 VIC524324:VIC524349 VRY524324:VRY524349 WBU524324:WBU524349 WLQ524324:WLQ524349 WVM524324:WVM524349 JA589860:JA589885 SW589860:SW589885 ACS589860:ACS589885 AMO589860:AMO589885 AWK589860:AWK589885 BGG589860:BGG589885 BQC589860:BQC589885 BZY589860:BZY589885 CJU589860:CJU589885 CTQ589860:CTQ589885 DDM589860:DDM589885 DNI589860:DNI589885 DXE589860:DXE589885 EHA589860:EHA589885 EQW589860:EQW589885 FAS589860:FAS589885 FKO589860:FKO589885 FUK589860:FUK589885 GEG589860:GEG589885 GOC589860:GOC589885 GXY589860:GXY589885 HHU589860:HHU589885 HRQ589860:HRQ589885 IBM589860:IBM589885 ILI589860:ILI589885 IVE589860:IVE589885 JFA589860:JFA589885 JOW589860:JOW589885 JYS589860:JYS589885 KIO589860:KIO589885 KSK589860:KSK589885 LCG589860:LCG589885 LMC589860:LMC589885 LVY589860:LVY589885 MFU589860:MFU589885 MPQ589860:MPQ589885 MZM589860:MZM589885 NJI589860:NJI589885 NTE589860:NTE589885 ODA589860:ODA589885 OMW589860:OMW589885 OWS589860:OWS589885 PGO589860:PGO589885 PQK589860:PQK589885 QAG589860:QAG589885 QKC589860:QKC589885 QTY589860:QTY589885 RDU589860:RDU589885 RNQ589860:RNQ589885 RXM589860:RXM589885 SHI589860:SHI589885 SRE589860:SRE589885 TBA589860:TBA589885 TKW589860:TKW589885 TUS589860:TUS589885 UEO589860:UEO589885 UOK589860:UOK589885 UYG589860:UYG589885 VIC589860:VIC589885 VRY589860:VRY589885 WBU589860:WBU589885 WLQ589860:WLQ589885 WVM589860:WVM589885 JA655396:JA655421 SW655396:SW655421 ACS655396:ACS655421 AMO655396:AMO655421 AWK655396:AWK655421 BGG655396:BGG655421 BQC655396:BQC655421 BZY655396:BZY655421 CJU655396:CJU655421 CTQ655396:CTQ655421 DDM655396:DDM655421 DNI655396:DNI655421 DXE655396:DXE655421 EHA655396:EHA655421 EQW655396:EQW655421 FAS655396:FAS655421 FKO655396:FKO655421 FUK655396:FUK655421 GEG655396:GEG655421 GOC655396:GOC655421 GXY655396:GXY655421 HHU655396:HHU655421 HRQ655396:HRQ655421 IBM655396:IBM655421 ILI655396:ILI655421 IVE655396:IVE655421 JFA655396:JFA655421 JOW655396:JOW655421 JYS655396:JYS655421 KIO655396:KIO655421 KSK655396:KSK655421 LCG655396:LCG655421 LMC655396:LMC655421 LVY655396:LVY655421 MFU655396:MFU655421 MPQ655396:MPQ655421 MZM655396:MZM655421 NJI655396:NJI655421 NTE655396:NTE655421 ODA655396:ODA655421 OMW655396:OMW655421 OWS655396:OWS655421 PGO655396:PGO655421 PQK655396:PQK655421 QAG655396:QAG655421 QKC655396:QKC655421 QTY655396:QTY655421 RDU655396:RDU655421 RNQ655396:RNQ655421 RXM655396:RXM655421 SHI655396:SHI655421 SRE655396:SRE655421 TBA655396:TBA655421 TKW655396:TKW655421 TUS655396:TUS655421 UEO655396:UEO655421 UOK655396:UOK655421 UYG655396:UYG655421 VIC655396:VIC655421 VRY655396:VRY655421 WBU655396:WBU655421 WLQ655396:WLQ655421 WVM655396:WVM655421 JA720932:JA720957 SW720932:SW720957 ACS720932:ACS720957 AMO720932:AMO720957 AWK720932:AWK720957 BGG720932:BGG720957 BQC720932:BQC720957 BZY720932:BZY720957 CJU720932:CJU720957 CTQ720932:CTQ720957 DDM720932:DDM720957 DNI720932:DNI720957 DXE720932:DXE720957 EHA720932:EHA720957 EQW720932:EQW720957 FAS720932:FAS720957 FKO720932:FKO720957 FUK720932:FUK720957 GEG720932:GEG720957 GOC720932:GOC720957 GXY720932:GXY720957 HHU720932:HHU720957 HRQ720932:HRQ720957 IBM720932:IBM720957 ILI720932:ILI720957 IVE720932:IVE720957 JFA720932:JFA720957 JOW720932:JOW720957 JYS720932:JYS720957 KIO720932:KIO720957 KSK720932:KSK720957 LCG720932:LCG720957 LMC720932:LMC720957 LVY720932:LVY720957 MFU720932:MFU720957 MPQ720932:MPQ720957 MZM720932:MZM720957 NJI720932:NJI720957 NTE720932:NTE720957 ODA720932:ODA720957 OMW720932:OMW720957 OWS720932:OWS720957 PGO720932:PGO720957 PQK720932:PQK720957 QAG720932:QAG720957 QKC720932:QKC720957 QTY720932:QTY720957 RDU720932:RDU720957 RNQ720932:RNQ720957 RXM720932:RXM720957 SHI720932:SHI720957 SRE720932:SRE720957 TBA720932:TBA720957 TKW720932:TKW720957 TUS720932:TUS720957 UEO720932:UEO720957 UOK720932:UOK720957 UYG720932:UYG720957 VIC720932:VIC720957 VRY720932:VRY720957 WBU720932:WBU720957 WLQ720932:WLQ720957 WVM720932:WVM720957 JA786468:JA786493 SW786468:SW786493 ACS786468:ACS786493 AMO786468:AMO786493 AWK786468:AWK786493 BGG786468:BGG786493 BQC786468:BQC786493 BZY786468:BZY786493 CJU786468:CJU786493 CTQ786468:CTQ786493 DDM786468:DDM786493 DNI786468:DNI786493 DXE786468:DXE786493 EHA786468:EHA786493 EQW786468:EQW786493 FAS786468:FAS786493 FKO786468:FKO786493 FUK786468:FUK786493 GEG786468:GEG786493 GOC786468:GOC786493 GXY786468:GXY786493 HHU786468:HHU786493 HRQ786468:HRQ786493 IBM786468:IBM786493 ILI786468:ILI786493 IVE786468:IVE786493 JFA786468:JFA786493 JOW786468:JOW786493 JYS786468:JYS786493 KIO786468:KIO786493 KSK786468:KSK786493 LCG786468:LCG786493 LMC786468:LMC786493 LVY786468:LVY786493 MFU786468:MFU786493 MPQ786468:MPQ786493 MZM786468:MZM786493 NJI786468:NJI786493 NTE786468:NTE786493 ODA786468:ODA786493 OMW786468:OMW786493 OWS786468:OWS786493 PGO786468:PGO786493 PQK786468:PQK786493 QAG786468:QAG786493 QKC786468:QKC786493 QTY786468:QTY786493 RDU786468:RDU786493 RNQ786468:RNQ786493 RXM786468:RXM786493 SHI786468:SHI786493 SRE786468:SRE786493 TBA786468:TBA786493 TKW786468:TKW786493 TUS786468:TUS786493 UEO786468:UEO786493 UOK786468:UOK786493 UYG786468:UYG786493 VIC786468:VIC786493 VRY786468:VRY786493 WBU786468:WBU786493 WLQ786468:WLQ786493 WVM786468:WVM786493 JA852004:JA852029 SW852004:SW852029 ACS852004:ACS852029 AMO852004:AMO852029 AWK852004:AWK852029 BGG852004:BGG852029 BQC852004:BQC852029 BZY852004:BZY852029 CJU852004:CJU852029 CTQ852004:CTQ852029 DDM852004:DDM852029 DNI852004:DNI852029 DXE852004:DXE852029 EHA852004:EHA852029 EQW852004:EQW852029 FAS852004:FAS852029 FKO852004:FKO852029 FUK852004:FUK852029 GEG852004:GEG852029 GOC852004:GOC852029 GXY852004:GXY852029 HHU852004:HHU852029 HRQ852004:HRQ852029 IBM852004:IBM852029 ILI852004:ILI852029 IVE852004:IVE852029 JFA852004:JFA852029 JOW852004:JOW852029 JYS852004:JYS852029 KIO852004:KIO852029 KSK852004:KSK852029 LCG852004:LCG852029 LMC852004:LMC852029 LVY852004:LVY852029 MFU852004:MFU852029 MPQ852004:MPQ852029 MZM852004:MZM852029 NJI852004:NJI852029 NTE852004:NTE852029 ODA852004:ODA852029 OMW852004:OMW852029 OWS852004:OWS852029 PGO852004:PGO852029 PQK852004:PQK852029 QAG852004:QAG852029 QKC852004:QKC852029 QTY852004:QTY852029 RDU852004:RDU852029 RNQ852004:RNQ852029 RXM852004:RXM852029 SHI852004:SHI852029 SRE852004:SRE852029 TBA852004:TBA852029 TKW852004:TKW852029 TUS852004:TUS852029 UEO852004:UEO852029 UOK852004:UOK852029 UYG852004:UYG852029 VIC852004:VIC852029 VRY852004:VRY852029 WBU852004:WBU852029 WLQ852004:WLQ852029 WVM852004:WVM852029 JA917540:JA917565 SW917540:SW917565 ACS917540:ACS917565 AMO917540:AMO917565 AWK917540:AWK917565 BGG917540:BGG917565 BQC917540:BQC917565 BZY917540:BZY917565 CJU917540:CJU917565 CTQ917540:CTQ917565 DDM917540:DDM917565 DNI917540:DNI917565 DXE917540:DXE917565 EHA917540:EHA917565 EQW917540:EQW917565 FAS917540:FAS917565 FKO917540:FKO917565 FUK917540:FUK917565 GEG917540:GEG917565 GOC917540:GOC917565 GXY917540:GXY917565 HHU917540:HHU917565 HRQ917540:HRQ917565 IBM917540:IBM917565 ILI917540:ILI917565 IVE917540:IVE917565 JFA917540:JFA917565 JOW917540:JOW917565 JYS917540:JYS917565 KIO917540:KIO917565 KSK917540:KSK917565 LCG917540:LCG917565 LMC917540:LMC917565 LVY917540:LVY917565 MFU917540:MFU917565 MPQ917540:MPQ917565 MZM917540:MZM917565 NJI917540:NJI917565 NTE917540:NTE917565 ODA917540:ODA917565 OMW917540:OMW917565 OWS917540:OWS917565 PGO917540:PGO917565 PQK917540:PQK917565 QAG917540:QAG917565 QKC917540:QKC917565 QTY917540:QTY917565 RDU917540:RDU917565 RNQ917540:RNQ917565 RXM917540:RXM917565 SHI917540:SHI917565 SRE917540:SRE917565 TBA917540:TBA917565 TKW917540:TKW917565 TUS917540:TUS917565 UEO917540:UEO917565 UOK917540:UOK917565 UYG917540:UYG917565 VIC917540:VIC917565 VRY917540:VRY917565 WBU917540:WBU917565 WLQ917540:WLQ917565 WVM917540:WVM917565 JA983076:JA983101 SW983076:SW983101 ACS983076:ACS983101 AMO983076:AMO983101 AWK983076:AWK983101 BGG983076:BGG983101 BQC983076:BQC983101 BZY983076:BZY983101 CJU983076:CJU983101 CTQ983076:CTQ983101 DDM983076:DDM983101 DNI983076:DNI983101 DXE983076:DXE983101 EHA983076:EHA983101 EQW983076:EQW983101 FAS983076:FAS983101 FKO983076:FKO983101 FUK983076:FUK983101 GEG983076:GEG983101 GOC983076:GOC983101 GXY983076:GXY983101 HHU983076:HHU983101 HRQ983076:HRQ983101 IBM983076:IBM983101 ILI983076:ILI983101 IVE983076:IVE983101 JFA983076:JFA983101 JOW983076:JOW983101 JYS983076:JYS983101 KIO983076:KIO983101 KSK983076:KSK983101 LCG983076:LCG983101 LMC983076:LMC983101 LVY983076:LVY983101 MFU983076:MFU983101 MPQ983076:MPQ983101 MZM983076:MZM983101 NJI983076:NJI983101 NTE983076:NTE983101 ODA983076:ODA983101 OMW983076:OMW983101 OWS983076:OWS983101 PGO983076:PGO983101 PQK983076:PQK983101 QAG983076:QAG983101 QKC983076:QKC983101 QTY983076:QTY983101 RDU983076:RDU983101 RNQ983076:RNQ983101 RXM983076:RXM983101 SHI983076:SHI983101 SRE983076:SRE983101 TBA983076:TBA983101 TKW983076:TKW983101 TUS983076:TUS983101 UEO983076:UEO983101 UOK983076:UOK983101 UYG983076:UYG983101 VIC983076:VIC983101 VRY983076:VRY983101 WBU983076:WBU983101 WLQ983076:WLQ983101 WVM983076:WVM983101 JA11 SW11 ACS11 AMO11 AWK11 BGG11 BQC11 BZY11 CJU11 CTQ11 DDM11 DNI11 DXE11 EHA11 EQW11 FAS11 FKO11 FUK11 GEG11 GOC11 GXY11 HHU11 HRQ11 IBM11 ILI11 IVE11 JFA11 JOW11 JYS11 KIO11 KSK11 LCG11 LMC11 LVY11 MFU11 MPQ11 MZM11 NJI11 NTE11 ODA11 OMW11 OWS11 PGO11 PQK11 QAG11 QKC11 QTY11 RDU11 RNQ11 RXM11 SHI11 SRE11 TBA11 TKW11 TUS11 UEO11 UOK11 UYG11 VIC11 VRY11 WBU11 WLQ11 WVM11 JA65548 SW65548 ACS65548 AMO65548 AWK65548 BGG65548 BQC65548 BZY65548 CJU65548 CTQ65548 DDM65548 DNI65548 DXE65548 EHA65548 EQW65548 FAS65548 FKO65548 FUK65548 GEG65548 GOC65548 GXY65548 HHU65548 HRQ65548 IBM65548 ILI65548 IVE65548 JFA65548 JOW65548 JYS65548 KIO65548 KSK65548 LCG65548 LMC65548 LVY65548 MFU65548 MPQ65548 MZM65548 NJI65548 NTE65548 ODA65548 OMW65548 OWS65548 PGO65548 PQK65548 QAG65548 QKC65548 QTY65548 RDU65548 RNQ65548 RXM65548 SHI65548 SRE65548 TBA65548 TKW65548 TUS65548 UEO65548 UOK65548 UYG65548 VIC65548 VRY65548 WBU65548 WLQ65548 WVM65548 JA131084 SW131084 ACS131084 AMO131084 AWK131084 BGG131084 BQC131084 BZY131084 CJU131084 CTQ131084 DDM131084 DNI131084 DXE131084 EHA131084 EQW131084 FAS131084 FKO131084 FUK131084 GEG131084 GOC131084 GXY131084 HHU131084 HRQ131084 IBM131084 ILI131084 IVE131084 JFA131084 JOW131084 JYS131084 KIO131084 KSK131084 LCG131084 LMC131084 LVY131084 MFU131084 MPQ131084 MZM131084 NJI131084 NTE131084 ODA131084 OMW131084 OWS131084 PGO131084 PQK131084 QAG131084 QKC131084 QTY131084 RDU131084 RNQ131084 RXM131084 SHI131084 SRE131084 TBA131084 TKW131084 TUS131084 UEO131084 UOK131084 UYG131084 VIC131084 VRY131084 WBU131084 WLQ131084 WVM131084 JA196620 SW196620 ACS196620 AMO196620 AWK196620 BGG196620 BQC196620 BZY196620 CJU196620 CTQ196620 DDM196620 DNI196620 DXE196620 EHA196620 EQW196620 FAS196620 FKO196620 FUK196620 GEG196620 GOC196620 GXY196620 HHU196620 HRQ196620 IBM196620 ILI196620 IVE196620 JFA196620 JOW196620 JYS196620 KIO196620 KSK196620 LCG196620 LMC196620 LVY196620 MFU196620 MPQ196620 MZM196620 NJI196620 NTE196620 ODA196620 OMW196620 OWS196620 PGO196620 PQK196620 QAG196620 QKC196620 QTY196620 RDU196620 RNQ196620 RXM196620 SHI196620 SRE196620 TBA196620 TKW196620 TUS196620 UEO196620 UOK196620 UYG196620 VIC196620 VRY196620 WBU196620 WLQ196620 WVM196620 JA262156 SW262156 ACS262156 AMO262156 AWK262156 BGG262156 BQC262156 BZY262156 CJU262156 CTQ262156 DDM262156 DNI262156 DXE262156 EHA262156 EQW262156 FAS262156 FKO262156 FUK262156 GEG262156 GOC262156 GXY262156 HHU262156 HRQ262156 IBM262156 ILI262156 IVE262156 JFA262156 JOW262156 JYS262156 KIO262156 KSK262156 LCG262156 LMC262156 LVY262156 MFU262156 MPQ262156 MZM262156 NJI262156 NTE262156 ODA262156 OMW262156 OWS262156 PGO262156 PQK262156 QAG262156 QKC262156 QTY262156 RDU262156 RNQ262156 RXM262156 SHI262156 SRE262156 TBA262156 TKW262156 TUS262156 UEO262156 UOK262156 UYG262156 VIC262156 VRY262156 WBU262156 WLQ262156 WVM262156 JA327692 SW327692 ACS327692 AMO327692 AWK327692 BGG327692 BQC327692 BZY327692 CJU327692 CTQ327692 DDM327692 DNI327692 DXE327692 EHA327692 EQW327692 FAS327692 FKO327692 FUK327692 GEG327692 GOC327692 GXY327692 HHU327692 HRQ327692 IBM327692 ILI327692 IVE327692 JFA327692 JOW327692 JYS327692 KIO327692 KSK327692 LCG327692 LMC327692 LVY327692 MFU327692 MPQ327692 MZM327692 NJI327692 NTE327692 ODA327692 OMW327692 OWS327692 PGO327692 PQK327692 QAG327692 QKC327692 QTY327692 RDU327692 RNQ327692 RXM327692 SHI327692 SRE327692 TBA327692 TKW327692 TUS327692 UEO327692 UOK327692 UYG327692 VIC327692 VRY327692 WBU327692 WLQ327692 WVM327692 JA393228 SW393228 ACS393228 AMO393228 AWK393228 BGG393228 BQC393228 BZY393228 CJU393228 CTQ393228 DDM393228 DNI393228 DXE393228 EHA393228 EQW393228 FAS393228 FKO393228 FUK393228 GEG393228 GOC393228 GXY393228 HHU393228 HRQ393228 IBM393228 ILI393228 IVE393228 JFA393228 JOW393228 JYS393228 KIO393228 KSK393228 LCG393228 LMC393228 LVY393228 MFU393228 MPQ393228 MZM393228 NJI393228 NTE393228 ODA393228 OMW393228 OWS393228 PGO393228 PQK393228 QAG393228 QKC393228 QTY393228 RDU393228 RNQ393228 RXM393228 SHI393228 SRE393228 TBA393228 TKW393228 TUS393228 UEO393228 UOK393228 UYG393228 VIC393228 VRY393228 WBU393228 WLQ393228 WVM393228 JA458764 SW458764 ACS458764 AMO458764 AWK458764 BGG458764 BQC458764 BZY458764 CJU458764 CTQ458764 DDM458764 DNI458764 DXE458764 EHA458764 EQW458764 FAS458764 FKO458764 FUK458764 GEG458764 GOC458764 GXY458764 HHU458764 HRQ458764 IBM458764 ILI458764 IVE458764 JFA458764 JOW458764 JYS458764 KIO458764 KSK458764 LCG458764 LMC458764 LVY458764 MFU458764 MPQ458764 MZM458764 NJI458764 NTE458764 ODA458764 OMW458764 OWS458764 PGO458764 PQK458764 QAG458764 QKC458764 QTY458764 RDU458764 RNQ458764 RXM458764 SHI458764 SRE458764 TBA458764 TKW458764 TUS458764 UEO458764 UOK458764 UYG458764 VIC458764 VRY458764 WBU458764 WLQ458764 WVM458764 JA524300 SW524300 ACS524300 AMO524300 AWK524300 BGG524300 BQC524300 BZY524300 CJU524300 CTQ524300 DDM524300 DNI524300 DXE524300 EHA524300 EQW524300 FAS524300 FKO524300 FUK524300 GEG524300 GOC524300 GXY524300 HHU524300 HRQ524300 IBM524300 ILI524300 IVE524300 JFA524300 JOW524300 JYS524300 KIO524300 KSK524300 LCG524300 LMC524300 LVY524300 MFU524300 MPQ524300 MZM524300 NJI524300 NTE524300 ODA524300 OMW524300 OWS524300 PGO524300 PQK524300 QAG524300 QKC524300 QTY524300 RDU524300 RNQ524300 RXM524300 SHI524300 SRE524300 TBA524300 TKW524300 TUS524300 UEO524300 UOK524300 UYG524300 VIC524300 VRY524300 WBU524300 WLQ524300 WVM524300 JA589836 SW589836 ACS589836 AMO589836 AWK589836 BGG589836 BQC589836 BZY589836 CJU589836 CTQ589836 DDM589836 DNI589836 DXE589836 EHA589836 EQW589836 FAS589836 FKO589836 FUK589836 GEG589836 GOC589836 GXY589836 HHU589836 HRQ589836 IBM589836 ILI589836 IVE589836 JFA589836 JOW589836 JYS589836 KIO589836 KSK589836 LCG589836 LMC589836 LVY589836 MFU589836 MPQ589836 MZM589836 NJI589836 NTE589836 ODA589836 OMW589836 OWS589836 PGO589836 PQK589836 QAG589836 QKC589836 QTY589836 RDU589836 RNQ589836 RXM589836 SHI589836 SRE589836 TBA589836 TKW589836 TUS589836 UEO589836 UOK589836 UYG589836 VIC589836 VRY589836 WBU589836 WLQ589836 WVM589836 JA655372 SW655372 ACS655372 AMO655372 AWK655372 BGG655372 BQC655372 BZY655372 CJU655372 CTQ655372 DDM655372 DNI655372 DXE655372 EHA655372 EQW655372 FAS655372 FKO655372 FUK655372 GEG655372 GOC655372 GXY655372 HHU655372 HRQ655372 IBM655372 ILI655372 IVE655372 JFA655372 JOW655372 JYS655372 KIO655372 KSK655372 LCG655372 LMC655372 LVY655372 MFU655372 MPQ655372 MZM655372 NJI655372 NTE655372 ODA655372 OMW655372 OWS655372 PGO655372 PQK655372 QAG655372 QKC655372 QTY655372 RDU655372 RNQ655372 RXM655372 SHI655372 SRE655372 TBA655372 TKW655372 TUS655372 UEO655372 UOK655372 UYG655372 VIC655372 VRY655372 WBU655372 WLQ655372 WVM655372 JA720908 SW720908 ACS720908 AMO720908 AWK720908 BGG720908 BQC720908 BZY720908 CJU720908 CTQ720908 DDM720908 DNI720908 DXE720908 EHA720908 EQW720908 FAS720908 FKO720908 FUK720908 GEG720908 GOC720908 GXY720908 HHU720908 HRQ720908 IBM720908 ILI720908 IVE720908 JFA720908 JOW720908 JYS720908 KIO720908 KSK720908 LCG720908 LMC720908 LVY720908 MFU720908 MPQ720908 MZM720908 NJI720908 NTE720908 ODA720908 OMW720908 OWS720908 PGO720908 PQK720908 QAG720908 QKC720908 QTY720908 RDU720908 RNQ720908 RXM720908 SHI720908 SRE720908 TBA720908 TKW720908 TUS720908 UEO720908 UOK720908 UYG720908 VIC720908 VRY720908 WBU720908 WLQ720908 WVM720908 JA786444 SW786444 ACS786444 AMO786444 AWK786444 BGG786444 BQC786444 BZY786444 CJU786444 CTQ786444 DDM786444 DNI786444 DXE786444 EHA786444 EQW786444 FAS786444 FKO786444 FUK786444 GEG786444 GOC786444 GXY786444 HHU786444 HRQ786444 IBM786444 ILI786444 IVE786444 JFA786444 JOW786444 JYS786444 KIO786444 KSK786444 LCG786444 LMC786444 LVY786444 MFU786444 MPQ786444 MZM786444 NJI786444 NTE786444 ODA786444 OMW786444 OWS786444 PGO786444 PQK786444 QAG786444 QKC786444 QTY786444 RDU786444 RNQ786444 RXM786444 SHI786444 SRE786444 TBA786444 TKW786444 TUS786444 UEO786444 UOK786444 UYG786444 VIC786444 VRY786444 WBU786444 WLQ786444 WVM786444 JA851980 SW851980 ACS851980 AMO851980 AWK851980 BGG851980 BQC851980 BZY851980 CJU851980 CTQ851980 DDM851980 DNI851980 DXE851980 EHA851980 EQW851980 FAS851980 FKO851980 FUK851980 GEG851980 GOC851980 GXY851980 HHU851980 HRQ851980 IBM851980 ILI851980 IVE851980 JFA851980 JOW851980 JYS851980 KIO851980 KSK851980 LCG851980 LMC851980 LVY851980 MFU851980 MPQ851980 MZM851980 NJI851980 NTE851980 ODA851980 OMW851980 OWS851980 PGO851980 PQK851980 QAG851980 QKC851980 QTY851980 RDU851980 RNQ851980 RXM851980 SHI851980 SRE851980 TBA851980 TKW851980 TUS851980 UEO851980 UOK851980 UYG851980 VIC851980 VRY851980 WBU851980 WLQ851980 WVM851980 JA917516 SW917516 ACS917516 AMO917516 AWK917516 BGG917516 BQC917516 BZY917516 CJU917516 CTQ917516 DDM917516 DNI917516 DXE917516 EHA917516 EQW917516 FAS917516 FKO917516 FUK917516 GEG917516 GOC917516 GXY917516 HHU917516 HRQ917516 IBM917516 ILI917516 IVE917516 JFA917516 JOW917516 JYS917516 KIO917516 KSK917516 LCG917516 LMC917516 LVY917516 MFU917516 MPQ917516 MZM917516 NJI917516 NTE917516 ODA917516 OMW917516 OWS917516 PGO917516 PQK917516 QAG917516 QKC917516 QTY917516 RDU917516 RNQ917516 RXM917516 SHI917516 SRE917516 TBA917516 TKW917516 TUS917516 UEO917516 UOK917516 UYG917516 VIC917516 VRY917516 WBU917516 WLQ917516 WVM917516 JA983052 SW983052 ACS983052 AMO983052 AWK983052 BGG983052 BQC983052 BZY983052 CJU983052 CTQ983052 DDM983052 DNI983052 DXE983052 EHA983052 EQW983052 FAS983052 FKO983052 FUK983052 GEG983052 GOC983052 GXY983052 HHU983052 HRQ983052 IBM983052 ILI983052 IVE983052 JFA983052 JOW983052 JYS983052 KIO983052 KSK983052 LCG983052 LMC983052 LVY983052 MFU983052 MPQ983052 MZM983052 NJI983052 NTE983052 ODA983052 OMW983052 OWS983052 PGO983052 PQK983052 QAG983052 QKC983052 QTY983052 RDU983052 RNQ983052 RXM983052 SHI983052 SRE983052 TBA983052 TKW983052 TUS983052 UEO983052 UOK983052 UYG983052 VIC983052 VRY983052 WBU983052 WLQ983052 WVM983052 JA63:JA64 SW63:SW64 ACS63:ACS64 AMO63:AMO64 AWK63:AWK64 BGG63:BGG64 BQC63:BQC64 BZY63:BZY64 CJU63:CJU64 CTQ63:CTQ64 DDM63:DDM64 DNI63:DNI64 DXE63:DXE64 EHA63:EHA64 EQW63:EQW64 FAS63:FAS64 FKO63:FKO64 FUK63:FUK64 GEG63:GEG64 GOC63:GOC64 GXY63:GXY64 HHU63:HHU64 HRQ63:HRQ64 IBM63:IBM64 ILI63:ILI64 IVE63:IVE64 JFA63:JFA64 JOW63:JOW64 JYS63:JYS64 KIO63:KIO64 KSK63:KSK64 LCG63:LCG64 LMC63:LMC64 LVY63:LVY64 MFU63:MFU64 MPQ63:MPQ64 MZM63:MZM64 NJI63:NJI64 NTE63:NTE64 ODA63:ODA64 OMW63:OMW64 OWS63:OWS64 PGO63:PGO64 PQK63:PQK64 QAG63:QAG64 QKC63:QKC64 QTY63:QTY64 RDU63:RDU64 RNQ63:RNQ64 RXM63:RXM64 SHI63:SHI64 SRE63:SRE64 TBA63:TBA64 TKW63:TKW64 TUS63:TUS64 UEO63:UEO64 UOK63:UOK64 UYG63:UYG64 VIC63:VIC64 VRY63:VRY64 WBU63:WBU64 WLQ63:WLQ64 WVM63:WVM64 JA65600:JA65601 SW65600:SW65601 ACS65600:ACS65601 AMO65600:AMO65601 AWK65600:AWK65601 BGG65600:BGG65601 BQC65600:BQC65601 BZY65600:BZY65601 CJU65600:CJU65601 CTQ65600:CTQ65601 DDM65600:DDM65601 DNI65600:DNI65601 DXE65600:DXE65601 EHA65600:EHA65601 EQW65600:EQW65601 FAS65600:FAS65601 FKO65600:FKO65601 FUK65600:FUK65601 GEG65600:GEG65601 GOC65600:GOC65601 GXY65600:GXY65601 HHU65600:HHU65601 HRQ65600:HRQ65601 IBM65600:IBM65601 ILI65600:ILI65601 IVE65600:IVE65601 JFA65600:JFA65601 JOW65600:JOW65601 JYS65600:JYS65601 KIO65600:KIO65601 KSK65600:KSK65601 LCG65600:LCG65601 LMC65600:LMC65601 LVY65600:LVY65601 MFU65600:MFU65601 MPQ65600:MPQ65601 MZM65600:MZM65601 NJI65600:NJI65601 NTE65600:NTE65601 ODA65600:ODA65601 OMW65600:OMW65601 OWS65600:OWS65601 PGO65600:PGO65601 PQK65600:PQK65601 QAG65600:QAG65601 QKC65600:QKC65601 QTY65600:QTY65601 RDU65600:RDU65601 RNQ65600:RNQ65601 RXM65600:RXM65601 SHI65600:SHI65601 SRE65600:SRE65601 TBA65600:TBA65601 TKW65600:TKW65601 TUS65600:TUS65601 UEO65600:UEO65601 UOK65600:UOK65601 UYG65600:UYG65601 VIC65600:VIC65601 VRY65600:VRY65601 WBU65600:WBU65601 WLQ65600:WLQ65601 WVM65600:WVM65601 JA131136:JA131137 SW131136:SW131137 ACS131136:ACS131137 AMO131136:AMO131137 AWK131136:AWK131137 BGG131136:BGG131137 BQC131136:BQC131137 BZY131136:BZY131137 CJU131136:CJU131137 CTQ131136:CTQ131137 DDM131136:DDM131137 DNI131136:DNI131137 DXE131136:DXE131137 EHA131136:EHA131137 EQW131136:EQW131137 FAS131136:FAS131137 FKO131136:FKO131137 FUK131136:FUK131137 GEG131136:GEG131137 GOC131136:GOC131137 GXY131136:GXY131137 HHU131136:HHU131137 HRQ131136:HRQ131137 IBM131136:IBM131137 ILI131136:ILI131137 IVE131136:IVE131137 JFA131136:JFA131137 JOW131136:JOW131137 JYS131136:JYS131137 KIO131136:KIO131137 KSK131136:KSK131137 LCG131136:LCG131137 LMC131136:LMC131137 LVY131136:LVY131137 MFU131136:MFU131137 MPQ131136:MPQ131137 MZM131136:MZM131137 NJI131136:NJI131137 NTE131136:NTE131137 ODA131136:ODA131137 OMW131136:OMW131137 OWS131136:OWS131137 PGO131136:PGO131137 PQK131136:PQK131137 QAG131136:QAG131137 QKC131136:QKC131137 QTY131136:QTY131137 RDU131136:RDU131137 RNQ131136:RNQ131137 RXM131136:RXM131137 SHI131136:SHI131137 SRE131136:SRE131137 TBA131136:TBA131137 TKW131136:TKW131137 TUS131136:TUS131137 UEO131136:UEO131137 UOK131136:UOK131137 UYG131136:UYG131137 VIC131136:VIC131137 VRY131136:VRY131137 WBU131136:WBU131137 WLQ131136:WLQ131137 WVM131136:WVM131137 JA196672:JA196673 SW196672:SW196673 ACS196672:ACS196673 AMO196672:AMO196673 AWK196672:AWK196673 BGG196672:BGG196673 BQC196672:BQC196673 BZY196672:BZY196673 CJU196672:CJU196673 CTQ196672:CTQ196673 DDM196672:DDM196673 DNI196672:DNI196673 DXE196672:DXE196673 EHA196672:EHA196673 EQW196672:EQW196673 FAS196672:FAS196673 FKO196672:FKO196673 FUK196672:FUK196673 GEG196672:GEG196673 GOC196672:GOC196673 GXY196672:GXY196673 HHU196672:HHU196673 HRQ196672:HRQ196673 IBM196672:IBM196673 ILI196672:ILI196673 IVE196672:IVE196673 JFA196672:JFA196673 JOW196672:JOW196673 JYS196672:JYS196673 KIO196672:KIO196673 KSK196672:KSK196673 LCG196672:LCG196673 LMC196672:LMC196673 LVY196672:LVY196673 MFU196672:MFU196673 MPQ196672:MPQ196673 MZM196672:MZM196673 NJI196672:NJI196673 NTE196672:NTE196673 ODA196672:ODA196673 OMW196672:OMW196673 OWS196672:OWS196673 PGO196672:PGO196673 PQK196672:PQK196673 QAG196672:QAG196673 QKC196672:QKC196673 QTY196672:QTY196673 RDU196672:RDU196673 RNQ196672:RNQ196673 RXM196672:RXM196673 SHI196672:SHI196673 SRE196672:SRE196673 TBA196672:TBA196673 TKW196672:TKW196673 TUS196672:TUS196673 UEO196672:UEO196673 UOK196672:UOK196673 UYG196672:UYG196673 VIC196672:VIC196673 VRY196672:VRY196673 WBU196672:WBU196673 WLQ196672:WLQ196673 WVM196672:WVM196673 JA262208:JA262209 SW262208:SW262209 ACS262208:ACS262209 AMO262208:AMO262209 AWK262208:AWK262209 BGG262208:BGG262209 BQC262208:BQC262209 BZY262208:BZY262209 CJU262208:CJU262209 CTQ262208:CTQ262209 DDM262208:DDM262209 DNI262208:DNI262209 DXE262208:DXE262209 EHA262208:EHA262209 EQW262208:EQW262209 FAS262208:FAS262209 FKO262208:FKO262209 FUK262208:FUK262209 GEG262208:GEG262209 GOC262208:GOC262209 GXY262208:GXY262209 HHU262208:HHU262209 HRQ262208:HRQ262209 IBM262208:IBM262209 ILI262208:ILI262209 IVE262208:IVE262209 JFA262208:JFA262209 JOW262208:JOW262209 JYS262208:JYS262209 KIO262208:KIO262209 KSK262208:KSK262209 LCG262208:LCG262209 LMC262208:LMC262209 LVY262208:LVY262209 MFU262208:MFU262209 MPQ262208:MPQ262209 MZM262208:MZM262209 NJI262208:NJI262209 NTE262208:NTE262209 ODA262208:ODA262209 OMW262208:OMW262209 OWS262208:OWS262209 PGO262208:PGO262209 PQK262208:PQK262209 QAG262208:QAG262209 QKC262208:QKC262209 QTY262208:QTY262209 RDU262208:RDU262209 RNQ262208:RNQ262209 RXM262208:RXM262209 SHI262208:SHI262209 SRE262208:SRE262209 TBA262208:TBA262209 TKW262208:TKW262209 TUS262208:TUS262209 UEO262208:UEO262209 UOK262208:UOK262209 UYG262208:UYG262209 VIC262208:VIC262209 VRY262208:VRY262209 WBU262208:WBU262209 WLQ262208:WLQ262209 WVM262208:WVM262209 JA327744:JA327745 SW327744:SW327745 ACS327744:ACS327745 AMO327744:AMO327745 AWK327744:AWK327745 BGG327744:BGG327745 BQC327744:BQC327745 BZY327744:BZY327745 CJU327744:CJU327745 CTQ327744:CTQ327745 DDM327744:DDM327745 DNI327744:DNI327745 DXE327744:DXE327745 EHA327744:EHA327745 EQW327744:EQW327745 FAS327744:FAS327745 FKO327744:FKO327745 FUK327744:FUK327745 GEG327744:GEG327745 GOC327744:GOC327745 GXY327744:GXY327745 HHU327744:HHU327745 HRQ327744:HRQ327745 IBM327744:IBM327745 ILI327744:ILI327745 IVE327744:IVE327745 JFA327744:JFA327745 JOW327744:JOW327745 JYS327744:JYS327745 KIO327744:KIO327745 KSK327744:KSK327745 LCG327744:LCG327745 LMC327744:LMC327745 LVY327744:LVY327745 MFU327744:MFU327745 MPQ327744:MPQ327745 MZM327744:MZM327745 NJI327744:NJI327745 NTE327744:NTE327745 ODA327744:ODA327745 OMW327744:OMW327745 OWS327744:OWS327745 PGO327744:PGO327745 PQK327744:PQK327745 QAG327744:QAG327745 QKC327744:QKC327745 QTY327744:QTY327745 RDU327744:RDU327745 RNQ327744:RNQ327745 RXM327744:RXM327745 SHI327744:SHI327745 SRE327744:SRE327745 TBA327744:TBA327745 TKW327744:TKW327745 TUS327744:TUS327745 UEO327744:UEO327745 UOK327744:UOK327745 UYG327744:UYG327745 VIC327744:VIC327745 VRY327744:VRY327745 WBU327744:WBU327745 WLQ327744:WLQ327745 WVM327744:WVM327745 JA393280:JA393281 SW393280:SW393281 ACS393280:ACS393281 AMO393280:AMO393281 AWK393280:AWK393281 BGG393280:BGG393281 BQC393280:BQC393281 BZY393280:BZY393281 CJU393280:CJU393281 CTQ393280:CTQ393281 DDM393280:DDM393281 DNI393280:DNI393281 DXE393280:DXE393281 EHA393280:EHA393281 EQW393280:EQW393281 FAS393280:FAS393281 FKO393280:FKO393281 FUK393280:FUK393281 GEG393280:GEG393281 GOC393280:GOC393281 GXY393280:GXY393281 HHU393280:HHU393281 HRQ393280:HRQ393281 IBM393280:IBM393281 ILI393280:ILI393281 IVE393280:IVE393281 JFA393280:JFA393281 JOW393280:JOW393281 JYS393280:JYS393281 KIO393280:KIO393281 KSK393280:KSK393281 LCG393280:LCG393281 LMC393280:LMC393281 LVY393280:LVY393281 MFU393280:MFU393281 MPQ393280:MPQ393281 MZM393280:MZM393281 NJI393280:NJI393281 NTE393280:NTE393281 ODA393280:ODA393281 OMW393280:OMW393281 OWS393280:OWS393281 PGO393280:PGO393281 PQK393280:PQK393281 QAG393280:QAG393281 QKC393280:QKC393281 QTY393280:QTY393281 RDU393280:RDU393281 RNQ393280:RNQ393281 RXM393280:RXM393281 SHI393280:SHI393281 SRE393280:SRE393281 TBA393280:TBA393281 TKW393280:TKW393281 TUS393280:TUS393281 UEO393280:UEO393281 UOK393280:UOK393281 UYG393280:UYG393281 VIC393280:VIC393281 VRY393280:VRY393281 WBU393280:WBU393281 WLQ393280:WLQ393281 WVM393280:WVM393281 JA458816:JA458817 SW458816:SW458817 ACS458816:ACS458817 AMO458816:AMO458817 AWK458816:AWK458817 BGG458816:BGG458817 BQC458816:BQC458817 BZY458816:BZY458817 CJU458816:CJU458817 CTQ458816:CTQ458817 DDM458816:DDM458817 DNI458816:DNI458817 DXE458816:DXE458817 EHA458816:EHA458817 EQW458816:EQW458817 FAS458816:FAS458817 FKO458816:FKO458817 FUK458816:FUK458817 GEG458816:GEG458817 GOC458816:GOC458817 GXY458816:GXY458817 HHU458816:HHU458817 HRQ458816:HRQ458817 IBM458816:IBM458817 ILI458816:ILI458817 IVE458816:IVE458817 JFA458816:JFA458817 JOW458816:JOW458817 JYS458816:JYS458817 KIO458816:KIO458817 KSK458816:KSK458817 LCG458816:LCG458817 LMC458816:LMC458817 LVY458816:LVY458817 MFU458816:MFU458817 MPQ458816:MPQ458817 MZM458816:MZM458817 NJI458816:NJI458817 NTE458816:NTE458817 ODA458816:ODA458817 OMW458816:OMW458817 OWS458816:OWS458817 PGO458816:PGO458817 PQK458816:PQK458817 QAG458816:QAG458817 QKC458816:QKC458817 QTY458816:QTY458817 RDU458816:RDU458817 RNQ458816:RNQ458817 RXM458816:RXM458817 SHI458816:SHI458817 SRE458816:SRE458817 TBA458816:TBA458817 TKW458816:TKW458817 TUS458816:TUS458817 UEO458816:UEO458817 UOK458816:UOK458817 UYG458816:UYG458817 VIC458816:VIC458817 VRY458816:VRY458817 WBU458816:WBU458817 WLQ458816:WLQ458817 WVM458816:WVM458817 JA524352:JA524353 SW524352:SW524353 ACS524352:ACS524353 AMO524352:AMO524353 AWK524352:AWK524353 BGG524352:BGG524353 BQC524352:BQC524353 BZY524352:BZY524353 CJU524352:CJU524353 CTQ524352:CTQ524353 DDM524352:DDM524353 DNI524352:DNI524353 DXE524352:DXE524353 EHA524352:EHA524353 EQW524352:EQW524353 FAS524352:FAS524353 FKO524352:FKO524353 FUK524352:FUK524353 GEG524352:GEG524353 GOC524352:GOC524353 GXY524352:GXY524353 HHU524352:HHU524353 HRQ524352:HRQ524353 IBM524352:IBM524353 ILI524352:ILI524353 IVE524352:IVE524353 JFA524352:JFA524353 JOW524352:JOW524353 JYS524352:JYS524353 KIO524352:KIO524353 KSK524352:KSK524353 LCG524352:LCG524353 LMC524352:LMC524353 LVY524352:LVY524353 MFU524352:MFU524353 MPQ524352:MPQ524353 MZM524352:MZM524353 NJI524352:NJI524353 NTE524352:NTE524353 ODA524352:ODA524353 OMW524352:OMW524353 OWS524352:OWS524353 PGO524352:PGO524353 PQK524352:PQK524353 QAG524352:QAG524353 QKC524352:QKC524353 QTY524352:QTY524353 RDU524352:RDU524353 RNQ524352:RNQ524353 RXM524352:RXM524353 SHI524352:SHI524353 SRE524352:SRE524353 TBA524352:TBA524353 TKW524352:TKW524353 TUS524352:TUS524353 UEO524352:UEO524353 UOK524352:UOK524353 UYG524352:UYG524353 VIC524352:VIC524353 VRY524352:VRY524353 WBU524352:WBU524353 WLQ524352:WLQ524353 WVM524352:WVM524353 JA589888:JA589889 SW589888:SW589889 ACS589888:ACS589889 AMO589888:AMO589889 AWK589888:AWK589889 BGG589888:BGG589889 BQC589888:BQC589889 BZY589888:BZY589889 CJU589888:CJU589889 CTQ589888:CTQ589889 DDM589888:DDM589889 DNI589888:DNI589889 DXE589888:DXE589889 EHA589888:EHA589889 EQW589888:EQW589889 FAS589888:FAS589889 FKO589888:FKO589889 FUK589888:FUK589889 GEG589888:GEG589889 GOC589888:GOC589889 GXY589888:GXY589889 HHU589888:HHU589889 HRQ589888:HRQ589889 IBM589888:IBM589889 ILI589888:ILI589889 IVE589888:IVE589889 JFA589888:JFA589889 JOW589888:JOW589889 JYS589888:JYS589889 KIO589888:KIO589889 KSK589888:KSK589889 LCG589888:LCG589889 LMC589888:LMC589889 LVY589888:LVY589889 MFU589888:MFU589889 MPQ589888:MPQ589889 MZM589888:MZM589889 NJI589888:NJI589889 NTE589888:NTE589889 ODA589888:ODA589889 OMW589888:OMW589889 OWS589888:OWS589889 PGO589888:PGO589889 PQK589888:PQK589889 QAG589888:QAG589889 QKC589888:QKC589889 QTY589888:QTY589889 RDU589888:RDU589889 RNQ589888:RNQ589889 RXM589888:RXM589889 SHI589888:SHI589889 SRE589888:SRE589889 TBA589888:TBA589889 TKW589888:TKW589889 TUS589888:TUS589889 UEO589888:UEO589889 UOK589888:UOK589889 UYG589888:UYG589889 VIC589888:VIC589889 VRY589888:VRY589889 WBU589888:WBU589889 WLQ589888:WLQ589889 WVM589888:WVM589889 JA655424:JA655425 SW655424:SW655425 ACS655424:ACS655425 AMO655424:AMO655425 AWK655424:AWK655425 BGG655424:BGG655425 BQC655424:BQC655425 BZY655424:BZY655425 CJU655424:CJU655425 CTQ655424:CTQ655425 DDM655424:DDM655425 DNI655424:DNI655425 DXE655424:DXE655425 EHA655424:EHA655425 EQW655424:EQW655425 FAS655424:FAS655425 FKO655424:FKO655425 FUK655424:FUK655425 GEG655424:GEG655425 GOC655424:GOC655425 GXY655424:GXY655425 HHU655424:HHU655425 HRQ655424:HRQ655425 IBM655424:IBM655425 ILI655424:ILI655425 IVE655424:IVE655425 JFA655424:JFA655425 JOW655424:JOW655425 JYS655424:JYS655425 KIO655424:KIO655425 KSK655424:KSK655425 LCG655424:LCG655425 LMC655424:LMC655425 LVY655424:LVY655425 MFU655424:MFU655425 MPQ655424:MPQ655425 MZM655424:MZM655425 NJI655424:NJI655425 NTE655424:NTE655425 ODA655424:ODA655425 OMW655424:OMW655425 OWS655424:OWS655425 PGO655424:PGO655425 PQK655424:PQK655425 QAG655424:QAG655425 QKC655424:QKC655425 QTY655424:QTY655425 RDU655424:RDU655425 RNQ655424:RNQ655425 RXM655424:RXM655425 SHI655424:SHI655425 SRE655424:SRE655425 TBA655424:TBA655425 TKW655424:TKW655425 TUS655424:TUS655425 UEO655424:UEO655425 UOK655424:UOK655425 UYG655424:UYG655425 VIC655424:VIC655425 VRY655424:VRY655425 WBU655424:WBU655425 WLQ655424:WLQ655425 WVM655424:WVM655425 JA720960:JA720961 SW720960:SW720961 ACS720960:ACS720961 AMO720960:AMO720961 AWK720960:AWK720961 BGG720960:BGG720961 BQC720960:BQC720961 BZY720960:BZY720961 CJU720960:CJU720961 CTQ720960:CTQ720961 DDM720960:DDM720961 DNI720960:DNI720961 DXE720960:DXE720961 EHA720960:EHA720961 EQW720960:EQW720961 FAS720960:FAS720961 FKO720960:FKO720961 FUK720960:FUK720961 GEG720960:GEG720961 GOC720960:GOC720961 GXY720960:GXY720961 HHU720960:HHU720961 HRQ720960:HRQ720961 IBM720960:IBM720961 ILI720960:ILI720961 IVE720960:IVE720961 JFA720960:JFA720961 JOW720960:JOW720961 JYS720960:JYS720961 KIO720960:KIO720961 KSK720960:KSK720961 LCG720960:LCG720961 LMC720960:LMC720961 LVY720960:LVY720961 MFU720960:MFU720961 MPQ720960:MPQ720961 MZM720960:MZM720961 NJI720960:NJI720961 NTE720960:NTE720961 ODA720960:ODA720961 OMW720960:OMW720961 OWS720960:OWS720961 PGO720960:PGO720961 PQK720960:PQK720961 QAG720960:QAG720961 QKC720960:QKC720961 QTY720960:QTY720961 RDU720960:RDU720961 RNQ720960:RNQ720961 RXM720960:RXM720961 SHI720960:SHI720961 SRE720960:SRE720961 TBA720960:TBA720961 TKW720960:TKW720961 TUS720960:TUS720961 UEO720960:UEO720961 UOK720960:UOK720961 UYG720960:UYG720961 VIC720960:VIC720961 VRY720960:VRY720961 WBU720960:WBU720961 WLQ720960:WLQ720961 WVM720960:WVM720961 JA786496:JA786497 SW786496:SW786497 ACS786496:ACS786497 AMO786496:AMO786497 AWK786496:AWK786497 BGG786496:BGG786497 BQC786496:BQC786497 BZY786496:BZY786497 CJU786496:CJU786497 CTQ786496:CTQ786497 DDM786496:DDM786497 DNI786496:DNI786497 DXE786496:DXE786497 EHA786496:EHA786497 EQW786496:EQW786497 FAS786496:FAS786497 FKO786496:FKO786497 FUK786496:FUK786497 GEG786496:GEG786497 GOC786496:GOC786497 GXY786496:GXY786497 HHU786496:HHU786497 HRQ786496:HRQ786497 IBM786496:IBM786497 ILI786496:ILI786497 IVE786496:IVE786497 JFA786496:JFA786497 JOW786496:JOW786497 JYS786496:JYS786497 KIO786496:KIO786497 KSK786496:KSK786497 LCG786496:LCG786497 LMC786496:LMC786497 LVY786496:LVY786497 MFU786496:MFU786497 MPQ786496:MPQ786497 MZM786496:MZM786497 NJI786496:NJI786497 NTE786496:NTE786497 ODA786496:ODA786497 OMW786496:OMW786497 OWS786496:OWS786497 PGO786496:PGO786497 PQK786496:PQK786497 QAG786496:QAG786497 QKC786496:QKC786497 QTY786496:QTY786497 RDU786496:RDU786497 RNQ786496:RNQ786497 RXM786496:RXM786497 SHI786496:SHI786497 SRE786496:SRE786497 TBA786496:TBA786497 TKW786496:TKW786497 TUS786496:TUS786497 UEO786496:UEO786497 UOK786496:UOK786497 UYG786496:UYG786497 VIC786496:VIC786497 VRY786496:VRY786497 WBU786496:WBU786497 WLQ786496:WLQ786497 WVM786496:WVM786497 JA852032:JA852033 SW852032:SW852033 ACS852032:ACS852033 AMO852032:AMO852033 AWK852032:AWK852033 BGG852032:BGG852033 BQC852032:BQC852033 BZY852032:BZY852033 CJU852032:CJU852033 CTQ852032:CTQ852033 DDM852032:DDM852033 DNI852032:DNI852033 DXE852032:DXE852033 EHA852032:EHA852033 EQW852032:EQW852033 FAS852032:FAS852033 FKO852032:FKO852033 FUK852032:FUK852033 GEG852032:GEG852033 GOC852032:GOC852033 GXY852032:GXY852033 HHU852032:HHU852033 HRQ852032:HRQ852033 IBM852032:IBM852033 ILI852032:ILI852033 IVE852032:IVE852033 JFA852032:JFA852033 JOW852032:JOW852033 JYS852032:JYS852033 KIO852032:KIO852033 KSK852032:KSK852033 LCG852032:LCG852033 LMC852032:LMC852033 LVY852032:LVY852033 MFU852032:MFU852033 MPQ852032:MPQ852033 MZM852032:MZM852033 NJI852032:NJI852033 NTE852032:NTE852033 ODA852032:ODA852033 OMW852032:OMW852033 OWS852032:OWS852033 PGO852032:PGO852033 PQK852032:PQK852033 QAG852032:QAG852033 QKC852032:QKC852033 QTY852032:QTY852033 RDU852032:RDU852033 RNQ852032:RNQ852033 RXM852032:RXM852033 SHI852032:SHI852033 SRE852032:SRE852033 TBA852032:TBA852033 TKW852032:TKW852033 TUS852032:TUS852033 UEO852032:UEO852033 UOK852032:UOK852033 UYG852032:UYG852033 VIC852032:VIC852033 VRY852032:VRY852033 WBU852032:WBU852033 WLQ852032:WLQ852033 WVM852032:WVM852033 JA917568:JA917569 SW917568:SW917569 ACS917568:ACS917569 AMO917568:AMO917569 AWK917568:AWK917569 BGG917568:BGG917569 BQC917568:BQC917569 BZY917568:BZY917569 CJU917568:CJU917569 CTQ917568:CTQ917569 DDM917568:DDM917569 DNI917568:DNI917569 DXE917568:DXE917569 EHA917568:EHA917569 EQW917568:EQW917569 FAS917568:FAS917569 FKO917568:FKO917569 FUK917568:FUK917569 GEG917568:GEG917569 GOC917568:GOC917569 GXY917568:GXY917569 HHU917568:HHU917569 HRQ917568:HRQ917569 IBM917568:IBM917569 ILI917568:ILI917569 IVE917568:IVE917569 JFA917568:JFA917569 JOW917568:JOW917569 JYS917568:JYS917569 KIO917568:KIO917569 KSK917568:KSK917569 LCG917568:LCG917569 LMC917568:LMC917569 LVY917568:LVY917569 MFU917568:MFU917569 MPQ917568:MPQ917569 MZM917568:MZM917569 NJI917568:NJI917569 NTE917568:NTE917569 ODA917568:ODA917569 OMW917568:OMW917569 OWS917568:OWS917569 PGO917568:PGO917569 PQK917568:PQK917569 QAG917568:QAG917569 QKC917568:QKC917569 QTY917568:QTY917569 RDU917568:RDU917569 RNQ917568:RNQ917569 RXM917568:RXM917569 SHI917568:SHI917569 SRE917568:SRE917569 TBA917568:TBA917569 TKW917568:TKW917569 TUS917568:TUS917569 UEO917568:UEO917569 UOK917568:UOK917569 UYG917568:UYG917569 VIC917568:VIC917569 VRY917568:VRY917569 WBU917568:WBU917569 WLQ917568:WLQ917569 WVM917568:WVM917569 JA983104:JA983105 SW983104:SW983105 ACS983104:ACS983105 AMO983104:AMO983105 AWK983104:AWK983105 BGG983104:BGG983105 BQC983104:BQC983105 BZY983104:BZY983105 CJU983104:CJU983105 CTQ983104:CTQ983105 DDM983104:DDM983105 DNI983104:DNI983105 DXE983104:DXE983105 EHA983104:EHA983105 EQW983104:EQW983105 FAS983104:FAS983105 FKO983104:FKO983105 FUK983104:FUK983105 GEG983104:GEG983105 GOC983104:GOC983105 GXY983104:GXY983105 HHU983104:HHU983105 HRQ983104:HRQ983105 IBM983104:IBM983105 ILI983104:ILI983105 IVE983104:IVE983105 JFA983104:JFA983105 JOW983104:JOW983105 JYS983104:JYS983105 KIO983104:KIO983105 KSK983104:KSK983105 LCG983104:LCG983105 LMC983104:LMC983105 LVY983104:LVY983105 MFU983104:MFU983105 MPQ983104:MPQ983105 MZM983104:MZM983105 NJI983104:NJI983105 NTE983104:NTE983105 ODA983104:ODA983105 OMW983104:OMW983105 OWS983104:OWS983105 PGO983104:PGO983105 PQK983104:PQK983105 QAG983104:QAG983105 QKC983104:QKC983105 QTY983104:QTY983105 RDU983104:RDU983105 RNQ983104:RNQ983105 RXM983104:RXM983105 SHI983104:SHI983105 SRE983104:SRE983105 TBA983104:TBA983105 TKW983104:TKW983105 TUS983104:TUS983105 UEO983104:UEO983105 UOK983104:UOK983105 UYG983104:UYG983105 VIC983104:VIC983105 VRY983104:VRY983105 WBU983104:WBU983105 WLQ983104:WLQ983105 WVM983104:WVM983105 JA16:JA21 SW16:SW21 ACS16:ACS21 AMO16:AMO21 AWK16:AWK21 BGG16:BGG21 BQC16:BQC21 BZY16:BZY21 CJU16:CJU21 CTQ16:CTQ21 DDM16:DDM21 DNI16:DNI21 DXE16:DXE21 EHA16:EHA21 EQW16:EQW21 FAS16:FAS21 FKO16:FKO21 FUK16:FUK21 GEG16:GEG21 GOC16:GOC21 GXY16:GXY21 HHU16:HHU21 HRQ16:HRQ21 IBM16:IBM21 ILI16:ILI21 IVE16:IVE21 JFA16:JFA21 JOW16:JOW21 JYS16:JYS21 KIO16:KIO21 KSK16:KSK21 LCG16:LCG21 LMC16:LMC21 LVY16:LVY21 MFU16:MFU21 MPQ16:MPQ21 MZM16:MZM21 NJI16:NJI21 NTE16:NTE21 ODA16:ODA21 OMW16:OMW21 OWS16:OWS21 PGO16:PGO21 PQK16:PQK21 QAG16:QAG21 QKC16:QKC21 QTY16:QTY21 RDU16:RDU21 RNQ16:RNQ21 RXM16:RXM21 SHI16:SHI21 SRE16:SRE21 TBA16:TBA21 TKW16:TKW21 TUS16:TUS21 UEO16:UEO21 UOK16:UOK21 UYG16:UYG21 VIC16:VIC21 VRY16:VRY21 WBU16:WBU21 WLQ16:WLQ21 WVM16:WVM21 JA65553:JA65558 SW65553:SW65558 ACS65553:ACS65558 AMO65553:AMO65558 AWK65553:AWK65558 BGG65553:BGG65558 BQC65553:BQC65558 BZY65553:BZY65558 CJU65553:CJU65558 CTQ65553:CTQ65558 DDM65553:DDM65558 DNI65553:DNI65558 DXE65553:DXE65558 EHA65553:EHA65558 EQW65553:EQW65558 FAS65553:FAS65558 FKO65553:FKO65558 FUK65553:FUK65558 GEG65553:GEG65558 GOC65553:GOC65558 GXY65553:GXY65558 HHU65553:HHU65558 HRQ65553:HRQ65558 IBM65553:IBM65558 ILI65553:ILI65558 IVE65553:IVE65558 JFA65553:JFA65558 JOW65553:JOW65558 JYS65553:JYS65558 KIO65553:KIO65558 KSK65553:KSK65558 LCG65553:LCG65558 LMC65553:LMC65558 LVY65553:LVY65558 MFU65553:MFU65558 MPQ65553:MPQ65558 MZM65553:MZM65558 NJI65553:NJI65558 NTE65553:NTE65558 ODA65553:ODA65558 OMW65553:OMW65558 OWS65553:OWS65558 PGO65553:PGO65558 PQK65553:PQK65558 QAG65553:QAG65558 QKC65553:QKC65558 QTY65553:QTY65558 RDU65553:RDU65558 RNQ65553:RNQ65558 RXM65553:RXM65558 SHI65553:SHI65558 SRE65553:SRE65558 TBA65553:TBA65558 TKW65553:TKW65558 TUS65553:TUS65558 UEO65553:UEO65558 UOK65553:UOK65558 UYG65553:UYG65558 VIC65553:VIC65558 VRY65553:VRY65558 WBU65553:WBU65558 WLQ65553:WLQ65558 WVM65553:WVM65558 JA131089:JA131094 SW131089:SW131094 ACS131089:ACS131094 AMO131089:AMO131094 AWK131089:AWK131094 BGG131089:BGG131094 BQC131089:BQC131094 BZY131089:BZY131094 CJU131089:CJU131094 CTQ131089:CTQ131094 DDM131089:DDM131094 DNI131089:DNI131094 DXE131089:DXE131094 EHA131089:EHA131094 EQW131089:EQW131094 FAS131089:FAS131094 FKO131089:FKO131094 FUK131089:FUK131094 GEG131089:GEG131094 GOC131089:GOC131094 GXY131089:GXY131094 HHU131089:HHU131094 HRQ131089:HRQ131094 IBM131089:IBM131094 ILI131089:ILI131094 IVE131089:IVE131094 JFA131089:JFA131094 JOW131089:JOW131094 JYS131089:JYS131094 KIO131089:KIO131094 KSK131089:KSK131094 LCG131089:LCG131094 LMC131089:LMC131094 LVY131089:LVY131094 MFU131089:MFU131094 MPQ131089:MPQ131094 MZM131089:MZM131094 NJI131089:NJI131094 NTE131089:NTE131094 ODA131089:ODA131094 OMW131089:OMW131094 OWS131089:OWS131094 PGO131089:PGO131094 PQK131089:PQK131094 QAG131089:QAG131094 QKC131089:QKC131094 QTY131089:QTY131094 RDU131089:RDU131094 RNQ131089:RNQ131094 RXM131089:RXM131094 SHI131089:SHI131094 SRE131089:SRE131094 TBA131089:TBA131094 TKW131089:TKW131094 TUS131089:TUS131094 UEO131089:UEO131094 UOK131089:UOK131094 UYG131089:UYG131094 VIC131089:VIC131094 VRY131089:VRY131094 WBU131089:WBU131094 WLQ131089:WLQ131094 WVM131089:WVM131094 JA196625:JA196630 SW196625:SW196630 ACS196625:ACS196630 AMO196625:AMO196630 AWK196625:AWK196630 BGG196625:BGG196630 BQC196625:BQC196630 BZY196625:BZY196630 CJU196625:CJU196630 CTQ196625:CTQ196630 DDM196625:DDM196630 DNI196625:DNI196630 DXE196625:DXE196630 EHA196625:EHA196630 EQW196625:EQW196630 FAS196625:FAS196630 FKO196625:FKO196630 FUK196625:FUK196630 GEG196625:GEG196630 GOC196625:GOC196630 GXY196625:GXY196630 HHU196625:HHU196630 HRQ196625:HRQ196630 IBM196625:IBM196630 ILI196625:ILI196630 IVE196625:IVE196630 JFA196625:JFA196630 JOW196625:JOW196630 JYS196625:JYS196630 KIO196625:KIO196630 KSK196625:KSK196630 LCG196625:LCG196630 LMC196625:LMC196630 LVY196625:LVY196630 MFU196625:MFU196630 MPQ196625:MPQ196630 MZM196625:MZM196630 NJI196625:NJI196630 NTE196625:NTE196630 ODA196625:ODA196630 OMW196625:OMW196630 OWS196625:OWS196630 PGO196625:PGO196630 PQK196625:PQK196630 QAG196625:QAG196630 QKC196625:QKC196630 QTY196625:QTY196630 RDU196625:RDU196630 RNQ196625:RNQ196630 RXM196625:RXM196630 SHI196625:SHI196630 SRE196625:SRE196630 TBA196625:TBA196630 TKW196625:TKW196630 TUS196625:TUS196630 UEO196625:UEO196630 UOK196625:UOK196630 UYG196625:UYG196630 VIC196625:VIC196630 VRY196625:VRY196630 WBU196625:WBU196630 WLQ196625:WLQ196630 WVM196625:WVM196630 JA262161:JA262166 SW262161:SW262166 ACS262161:ACS262166 AMO262161:AMO262166 AWK262161:AWK262166 BGG262161:BGG262166 BQC262161:BQC262166 BZY262161:BZY262166 CJU262161:CJU262166 CTQ262161:CTQ262166 DDM262161:DDM262166 DNI262161:DNI262166 DXE262161:DXE262166 EHA262161:EHA262166 EQW262161:EQW262166 FAS262161:FAS262166 FKO262161:FKO262166 FUK262161:FUK262166 GEG262161:GEG262166 GOC262161:GOC262166 GXY262161:GXY262166 HHU262161:HHU262166 HRQ262161:HRQ262166 IBM262161:IBM262166 ILI262161:ILI262166 IVE262161:IVE262166 JFA262161:JFA262166 JOW262161:JOW262166 JYS262161:JYS262166 KIO262161:KIO262166 KSK262161:KSK262166 LCG262161:LCG262166 LMC262161:LMC262166 LVY262161:LVY262166 MFU262161:MFU262166 MPQ262161:MPQ262166 MZM262161:MZM262166 NJI262161:NJI262166 NTE262161:NTE262166 ODA262161:ODA262166 OMW262161:OMW262166 OWS262161:OWS262166 PGO262161:PGO262166 PQK262161:PQK262166 QAG262161:QAG262166 QKC262161:QKC262166 QTY262161:QTY262166 RDU262161:RDU262166 RNQ262161:RNQ262166 RXM262161:RXM262166 SHI262161:SHI262166 SRE262161:SRE262166 TBA262161:TBA262166 TKW262161:TKW262166 TUS262161:TUS262166 UEO262161:UEO262166 UOK262161:UOK262166 UYG262161:UYG262166 VIC262161:VIC262166 VRY262161:VRY262166 WBU262161:WBU262166 WLQ262161:WLQ262166 WVM262161:WVM262166 JA327697:JA327702 SW327697:SW327702 ACS327697:ACS327702 AMO327697:AMO327702 AWK327697:AWK327702 BGG327697:BGG327702 BQC327697:BQC327702 BZY327697:BZY327702 CJU327697:CJU327702 CTQ327697:CTQ327702 DDM327697:DDM327702 DNI327697:DNI327702 DXE327697:DXE327702 EHA327697:EHA327702 EQW327697:EQW327702 FAS327697:FAS327702 FKO327697:FKO327702 FUK327697:FUK327702 GEG327697:GEG327702 GOC327697:GOC327702 GXY327697:GXY327702 HHU327697:HHU327702 HRQ327697:HRQ327702 IBM327697:IBM327702 ILI327697:ILI327702 IVE327697:IVE327702 JFA327697:JFA327702 JOW327697:JOW327702 JYS327697:JYS327702 KIO327697:KIO327702 KSK327697:KSK327702 LCG327697:LCG327702 LMC327697:LMC327702 LVY327697:LVY327702 MFU327697:MFU327702 MPQ327697:MPQ327702 MZM327697:MZM327702 NJI327697:NJI327702 NTE327697:NTE327702 ODA327697:ODA327702 OMW327697:OMW327702 OWS327697:OWS327702 PGO327697:PGO327702 PQK327697:PQK327702 QAG327697:QAG327702 QKC327697:QKC327702 QTY327697:QTY327702 RDU327697:RDU327702 RNQ327697:RNQ327702 RXM327697:RXM327702 SHI327697:SHI327702 SRE327697:SRE327702 TBA327697:TBA327702 TKW327697:TKW327702 TUS327697:TUS327702 UEO327697:UEO327702 UOK327697:UOK327702 UYG327697:UYG327702 VIC327697:VIC327702 VRY327697:VRY327702 WBU327697:WBU327702 WLQ327697:WLQ327702 WVM327697:WVM327702 JA393233:JA393238 SW393233:SW393238 ACS393233:ACS393238 AMO393233:AMO393238 AWK393233:AWK393238 BGG393233:BGG393238 BQC393233:BQC393238 BZY393233:BZY393238 CJU393233:CJU393238 CTQ393233:CTQ393238 DDM393233:DDM393238 DNI393233:DNI393238 DXE393233:DXE393238 EHA393233:EHA393238 EQW393233:EQW393238 FAS393233:FAS393238 FKO393233:FKO393238 FUK393233:FUK393238 GEG393233:GEG393238 GOC393233:GOC393238 GXY393233:GXY393238 HHU393233:HHU393238 HRQ393233:HRQ393238 IBM393233:IBM393238 ILI393233:ILI393238 IVE393233:IVE393238 JFA393233:JFA393238 JOW393233:JOW393238 JYS393233:JYS393238 KIO393233:KIO393238 KSK393233:KSK393238 LCG393233:LCG393238 LMC393233:LMC393238 LVY393233:LVY393238 MFU393233:MFU393238 MPQ393233:MPQ393238 MZM393233:MZM393238 NJI393233:NJI393238 NTE393233:NTE393238 ODA393233:ODA393238 OMW393233:OMW393238 OWS393233:OWS393238 PGO393233:PGO393238 PQK393233:PQK393238 QAG393233:QAG393238 QKC393233:QKC393238 QTY393233:QTY393238 RDU393233:RDU393238 RNQ393233:RNQ393238 RXM393233:RXM393238 SHI393233:SHI393238 SRE393233:SRE393238 TBA393233:TBA393238 TKW393233:TKW393238 TUS393233:TUS393238 UEO393233:UEO393238 UOK393233:UOK393238 UYG393233:UYG393238 VIC393233:VIC393238 VRY393233:VRY393238 WBU393233:WBU393238 WLQ393233:WLQ393238 WVM393233:WVM393238 JA458769:JA458774 SW458769:SW458774 ACS458769:ACS458774 AMO458769:AMO458774 AWK458769:AWK458774 BGG458769:BGG458774 BQC458769:BQC458774 BZY458769:BZY458774 CJU458769:CJU458774 CTQ458769:CTQ458774 DDM458769:DDM458774 DNI458769:DNI458774 DXE458769:DXE458774 EHA458769:EHA458774 EQW458769:EQW458774 FAS458769:FAS458774 FKO458769:FKO458774 FUK458769:FUK458774 GEG458769:GEG458774 GOC458769:GOC458774 GXY458769:GXY458774 HHU458769:HHU458774 HRQ458769:HRQ458774 IBM458769:IBM458774 ILI458769:ILI458774 IVE458769:IVE458774 JFA458769:JFA458774 JOW458769:JOW458774 JYS458769:JYS458774 KIO458769:KIO458774 KSK458769:KSK458774 LCG458769:LCG458774 LMC458769:LMC458774 LVY458769:LVY458774 MFU458769:MFU458774 MPQ458769:MPQ458774 MZM458769:MZM458774 NJI458769:NJI458774 NTE458769:NTE458774 ODA458769:ODA458774 OMW458769:OMW458774 OWS458769:OWS458774 PGO458769:PGO458774 PQK458769:PQK458774 QAG458769:QAG458774 QKC458769:QKC458774 QTY458769:QTY458774 RDU458769:RDU458774 RNQ458769:RNQ458774 RXM458769:RXM458774 SHI458769:SHI458774 SRE458769:SRE458774 TBA458769:TBA458774 TKW458769:TKW458774 TUS458769:TUS458774 UEO458769:UEO458774 UOK458769:UOK458774 UYG458769:UYG458774 VIC458769:VIC458774 VRY458769:VRY458774 WBU458769:WBU458774 WLQ458769:WLQ458774 WVM458769:WVM458774 JA524305:JA524310 SW524305:SW524310 ACS524305:ACS524310 AMO524305:AMO524310 AWK524305:AWK524310 BGG524305:BGG524310 BQC524305:BQC524310 BZY524305:BZY524310 CJU524305:CJU524310 CTQ524305:CTQ524310 DDM524305:DDM524310 DNI524305:DNI524310 DXE524305:DXE524310 EHA524305:EHA524310 EQW524305:EQW524310 FAS524305:FAS524310 FKO524305:FKO524310 FUK524305:FUK524310 GEG524305:GEG524310 GOC524305:GOC524310 GXY524305:GXY524310 HHU524305:HHU524310 HRQ524305:HRQ524310 IBM524305:IBM524310 ILI524305:ILI524310 IVE524305:IVE524310 JFA524305:JFA524310 JOW524305:JOW524310 JYS524305:JYS524310 KIO524305:KIO524310 KSK524305:KSK524310 LCG524305:LCG524310 LMC524305:LMC524310 LVY524305:LVY524310 MFU524305:MFU524310 MPQ524305:MPQ524310 MZM524305:MZM524310 NJI524305:NJI524310 NTE524305:NTE524310 ODA524305:ODA524310 OMW524305:OMW524310 OWS524305:OWS524310 PGO524305:PGO524310 PQK524305:PQK524310 QAG524305:QAG524310 QKC524305:QKC524310 QTY524305:QTY524310 RDU524305:RDU524310 RNQ524305:RNQ524310 RXM524305:RXM524310 SHI524305:SHI524310 SRE524305:SRE524310 TBA524305:TBA524310 TKW524305:TKW524310 TUS524305:TUS524310 UEO524305:UEO524310 UOK524305:UOK524310 UYG524305:UYG524310 VIC524305:VIC524310 VRY524305:VRY524310 WBU524305:WBU524310 WLQ524305:WLQ524310 WVM524305:WVM524310 JA589841:JA589846 SW589841:SW589846 ACS589841:ACS589846 AMO589841:AMO589846 AWK589841:AWK589846 BGG589841:BGG589846 BQC589841:BQC589846 BZY589841:BZY589846 CJU589841:CJU589846 CTQ589841:CTQ589846 DDM589841:DDM589846 DNI589841:DNI589846 DXE589841:DXE589846 EHA589841:EHA589846 EQW589841:EQW589846 FAS589841:FAS589846 FKO589841:FKO589846 FUK589841:FUK589846 GEG589841:GEG589846 GOC589841:GOC589846 GXY589841:GXY589846 HHU589841:HHU589846 HRQ589841:HRQ589846 IBM589841:IBM589846 ILI589841:ILI589846 IVE589841:IVE589846 JFA589841:JFA589846 JOW589841:JOW589846 JYS589841:JYS589846 KIO589841:KIO589846 KSK589841:KSK589846 LCG589841:LCG589846 LMC589841:LMC589846 LVY589841:LVY589846 MFU589841:MFU589846 MPQ589841:MPQ589846 MZM589841:MZM589846 NJI589841:NJI589846 NTE589841:NTE589846 ODA589841:ODA589846 OMW589841:OMW589846 OWS589841:OWS589846 PGO589841:PGO589846 PQK589841:PQK589846 QAG589841:QAG589846 QKC589841:QKC589846 QTY589841:QTY589846 RDU589841:RDU589846 RNQ589841:RNQ589846 RXM589841:RXM589846 SHI589841:SHI589846 SRE589841:SRE589846 TBA589841:TBA589846 TKW589841:TKW589846 TUS589841:TUS589846 UEO589841:UEO589846 UOK589841:UOK589846 UYG589841:UYG589846 VIC589841:VIC589846 VRY589841:VRY589846 WBU589841:WBU589846 WLQ589841:WLQ589846 WVM589841:WVM589846 JA655377:JA655382 SW655377:SW655382 ACS655377:ACS655382 AMO655377:AMO655382 AWK655377:AWK655382 BGG655377:BGG655382 BQC655377:BQC655382 BZY655377:BZY655382 CJU655377:CJU655382 CTQ655377:CTQ655382 DDM655377:DDM655382 DNI655377:DNI655382 DXE655377:DXE655382 EHA655377:EHA655382 EQW655377:EQW655382 FAS655377:FAS655382 FKO655377:FKO655382 FUK655377:FUK655382 GEG655377:GEG655382 GOC655377:GOC655382 GXY655377:GXY655382 HHU655377:HHU655382 HRQ655377:HRQ655382 IBM655377:IBM655382 ILI655377:ILI655382 IVE655377:IVE655382 JFA655377:JFA655382 JOW655377:JOW655382 JYS655377:JYS655382 KIO655377:KIO655382 KSK655377:KSK655382 LCG655377:LCG655382 LMC655377:LMC655382 LVY655377:LVY655382 MFU655377:MFU655382 MPQ655377:MPQ655382 MZM655377:MZM655382 NJI655377:NJI655382 NTE655377:NTE655382 ODA655377:ODA655382 OMW655377:OMW655382 OWS655377:OWS655382 PGO655377:PGO655382 PQK655377:PQK655382 QAG655377:QAG655382 QKC655377:QKC655382 QTY655377:QTY655382 RDU655377:RDU655382 RNQ655377:RNQ655382 RXM655377:RXM655382 SHI655377:SHI655382 SRE655377:SRE655382 TBA655377:TBA655382 TKW655377:TKW655382 TUS655377:TUS655382 UEO655377:UEO655382 UOK655377:UOK655382 UYG655377:UYG655382 VIC655377:VIC655382 VRY655377:VRY655382 WBU655377:WBU655382 WLQ655377:WLQ655382 WVM655377:WVM655382 JA720913:JA720918 SW720913:SW720918 ACS720913:ACS720918 AMO720913:AMO720918 AWK720913:AWK720918 BGG720913:BGG720918 BQC720913:BQC720918 BZY720913:BZY720918 CJU720913:CJU720918 CTQ720913:CTQ720918 DDM720913:DDM720918 DNI720913:DNI720918 DXE720913:DXE720918 EHA720913:EHA720918 EQW720913:EQW720918 FAS720913:FAS720918 FKO720913:FKO720918 FUK720913:FUK720918 GEG720913:GEG720918 GOC720913:GOC720918 GXY720913:GXY720918 HHU720913:HHU720918 HRQ720913:HRQ720918 IBM720913:IBM720918 ILI720913:ILI720918 IVE720913:IVE720918 JFA720913:JFA720918 JOW720913:JOW720918 JYS720913:JYS720918 KIO720913:KIO720918 KSK720913:KSK720918 LCG720913:LCG720918 LMC720913:LMC720918 LVY720913:LVY720918 MFU720913:MFU720918 MPQ720913:MPQ720918 MZM720913:MZM720918 NJI720913:NJI720918 NTE720913:NTE720918 ODA720913:ODA720918 OMW720913:OMW720918 OWS720913:OWS720918 PGO720913:PGO720918 PQK720913:PQK720918 QAG720913:QAG720918 QKC720913:QKC720918 QTY720913:QTY720918 RDU720913:RDU720918 RNQ720913:RNQ720918 RXM720913:RXM720918 SHI720913:SHI720918 SRE720913:SRE720918 TBA720913:TBA720918 TKW720913:TKW720918 TUS720913:TUS720918 UEO720913:UEO720918 UOK720913:UOK720918 UYG720913:UYG720918 VIC720913:VIC720918 VRY720913:VRY720918 WBU720913:WBU720918 WLQ720913:WLQ720918 WVM720913:WVM720918 JA786449:JA786454 SW786449:SW786454 ACS786449:ACS786454 AMO786449:AMO786454 AWK786449:AWK786454 BGG786449:BGG786454 BQC786449:BQC786454 BZY786449:BZY786454 CJU786449:CJU786454 CTQ786449:CTQ786454 DDM786449:DDM786454 DNI786449:DNI786454 DXE786449:DXE786454 EHA786449:EHA786454 EQW786449:EQW786454 FAS786449:FAS786454 FKO786449:FKO786454 FUK786449:FUK786454 GEG786449:GEG786454 GOC786449:GOC786454 GXY786449:GXY786454 HHU786449:HHU786454 HRQ786449:HRQ786454 IBM786449:IBM786454 ILI786449:ILI786454 IVE786449:IVE786454 JFA786449:JFA786454 JOW786449:JOW786454 JYS786449:JYS786454 KIO786449:KIO786454 KSK786449:KSK786454 LCG786449:LCG786454 LMC786449:LMC786454 LVY786449:LVY786454 MFU786449:MFU786454 MPQ786449:MPQ786454 MZM786449:MZM786454 NJI786449:NJI786454 NTE786449:NTE786454 ODA786449:ODA786454 OMW786449:OMW786454 OWS786449:OWS786454 PGO786449:PGO786454 PQK786449:PQK786454 QAG786449:QAG786454 QKC786449:QKC786454 QTY786449:QTY786454 RDU786449:RDU786454 RNQ786449:RNQ786454 RXM786449:RXM786454 SHI786449:SHI786454 SRE786449:SRE786454 TBA786449:TBA786454 TKW786449:TKW786454 TUS786449:TUS786454 UEO786449:UEO786454 UOK786449:UOK786454 UYG786449:UYG786454 VIC786449:VIC786454 VRY786449:VRY786454 WBU786449:WBU786454 WLQ786449:WLQ786454 WVM786449:WVM786454 JA851985:JA851990 SW851985:SW851990 ACS851985:ACS851990 AMO851985:AMO851990 AWK851985:AWK851990 BGG851985:BGG851990 BQC851985:BQC851990 BZY851985:BZY851990 CJU851985:CJU851990 CTQ851985:CTQ851990 DDM851985:DDM851990 DNI851985:DNI851990 DXE851985:DXE851990 EHA851985:EHA851990 EQW851985:EQW851990 FAS851985:FAS851990 FKO851985:FKO851990 FUK851985:FUK851990 GEG851985:GEG851990 GOC851985:GOC851990 GXY851985:GXY851990 HHU851985:HHU851990 HRQ851985:HRQ851990 IBM851985:IBM851990 ILI851985:ILI851990 IVE851985:IVE851990 JFA851985:JFA851990 JOW851985:JOW851990 JYS851985:JYS851990 KIO851985:KIO851990 KSK851985:KSK851990 LCG851985:LCG851990 LMC851985:LMC851990 LVY851985:LVY851990 MFU851985:MFU851990 MPQ851985:MPQ851990 MZM851985:MZM851990 NJI851985:NJI851990 NTE851985:NTE851990 ODA851985:ODA851990 OMW851985:OMW851990 OWS851985:OWS851990 PGO851985:PGO851990 PQK851985:PQK851990 QAG851985:QAG851990 QKC851985:QKC851990 QTY851985:QTY851990 RDU851985:RDU851990 RNQ851985:RNQ851990 RXM851985:RXM851990 SHI851985:SHI851990 SRE851985:SRE851990 TBA851985:TBA851990 TKW851985:TKW851990 TUS851985:TUS851990 UEO851985:UEO851990 UOK851985:UOK851990 UYG851985:UYG851990 VIC851985:VIC851990 VRY851985:VRY851990 WBU851985:WBU851990 WLQ851985:WLQ851990 WVM851985:WVM851990 JA917521:JA917526 SW917521:SW917526 ACS917521:ACS917526 AMO917521:AMO917526 AWK917521:AWK917526 BGG917521:BGG917526 BQC917521:BQC917526 BZY917521:BZY917526 CJU917521:CJU917526 CTQ917521:CTQ917526 DDM917521:DDM917526 DNI917521:DNI917526 DXE917521:DXE917526 EHA917521:EHA917526 EQW917521:EQW917526 FAS917521:FAS917526 FKO917521:FKO917526 FUK917521:FUK917526 GEG917521:GEG917526 GOC917521:GOC917526 GXY917521:GXY917526 HHU917521:HHU917526 HRQ917521:HRQ917526 IBM917521:IBM917526 ILI917521:ILI917526 IVE917521:IVE917526 JFA917521:JFA917526 JOW917521:JOW917526 JYS917521:JYS917526 KIO917521:KIO917526 KSK917521:KSK917526 LCG917521:LCG917526 LMC917521:LMC917526 LVY917521:LVY917526 MFU917521:MFU917526 MPQ917521:MPQ917526 MZM917521:MZM917526 NJI917521:NJI917526 NTE917521:NTE917526 ODA917521:ODA917526 OMW917521:OMW917526 OWS917521:OWS917526 PGO917521:PGO917526 PQK917521:PQK917526 QAG917521:QAG917526 QKC917521:QKC917526 QTY917521:QTY917526 RDU917521:RDU917526 RNQ917521:RNQ917526 RXM917521:RXM917526 SHI917521:SHI917526 SRE917521:SRE917526 TBA917521:TBA917526 TKW917521:TKW917526 TUS917521:TUS917526 UEO917521:UEO917526 UOK917521:UOK917526 UYG917521:UYG917526 VIC917521:VIC917526 VRY917521:VRY917526 WBU917521:WBU917526 WLQ917521:WLQ917526 WVM917521:WVM917526 JA983057:JA983062 SW983057:SW983062 ACS983057:ACS983062 AMO983057:AMO983062 AWK983057:AWK983062 BGG983057:BGG983062 BQC983057:BQC983062 BZY983057:BZY983062 CJU983057:CJU983062 CTQ983057:CTQ983062 DDM983057:DDM983062 DNI983057:DNI983062 DXE983057:DXE983062 EHA983057:EHA983062 EQW983057:EQW983062 FAS983057:FAS983062 FKO983057:FKO983062 FUK983057:FUK983062 GEG983057:GEG983062 GOC983057:GOC983062 GXY983057:GXY983062 HHU983057:HHU983062 HRQ983057:HRQ983062 IBM983057:IBM983062 ILI983057:ILI983062 IVE983057:IVE983062 JFA983057:JFA983062 JOW983057:JOW983062 JYS983057:JYS983062 KIO983057:KIO983062 KSK983057:KSK983062 LCG983057:LCG983062 LMC983057:LMC983062 LVY983057:LVY983062 MFU983057:MFU983062 MPQ983057:MPQ983062 MZM983057:MZM983062 NJI983057:NJI983062 NTE983057:NTE983062 ODA983057:ODA983062 OMW983057:OMW983062 OWS983057:OWS983062 PGO983057:PGO983062 PQK983057:PQK983062 QAG983057:QAG983062 QKC983057:QKC983062 QTY983057:QTY983062 RDU983057:RDU983062 RNQ983057:RNQ983062 RXM983057:RXM983062 SHI983057:SHI983062 SRE983057:SRE983062 TBA983057:TBA983062 TKW983057:TKW983062 TUS983057:TUS983062 UEO983057:UEO983062 UOK983057:UOK983062 UYG983057:UYG983062 VIC983057:VIC983062 VRY983057:VRY983062 WBU983057:WBU983062 WLQ983057:WLQ983062 WVM983057:WVM983062 JA66:JA67 SW66:SW67 ACS66:ACS67 AMO66:AMO67 AWK66:AWK67 BGG66:BGG67 BQC66:BQC67 BZY66:BZY67 CJU66:CJU67 CTQ66:CTQ67 DDM66:DDM67 DNI66:DNI67 DXE66:DXE67 EHA66:EHA67 EQW66:EQW67 FAS66:FAS67 FKO66:FKO67 FUK66:FUK67 GEG66:GEG67 GOC66:GOC67 GXY66:GXY67 HHU66:HHU67 HRQ66:HRQ67 IBM66:IBM67 ILI66:ILI67 IVE66:IVE67 JFA66:JFA67 JOW66:JOW67 JYS66:JYS67 KIO66:KIO67 KSK66:KSK67 LCG66:LCG67 LMC66:LMC67 LVY66:LVY67 MFU66:MFU67 MPQ66:MPQ67 MZM66:MZM67 NJI66:NJI67 NTE66:NTE67 ODA66:ODA67 OMW66:OMW67 OWS66:OWS67 PGO66:PGO67 PQK66:PQK67 QAG66:QAG67 QKC66:QKC67 QTY66:QTY67 RDU66:RDU67 RNQ66:RNQ67 RXM66:RXM67 SHI66:SHI67 SRE66:SRE67 TBA66:TBA67 TKW66:TKW67 TUS66:TUS67 UEO66:UEO67 UOK66:UOK67 UYG66:UYG67 VIC66:VIC67 VRY66:VRY67 WBU66:WBU67 WLQ66:WLQ67 WVM66:WVM67 JA65603:JA65604 SW65603:SW65604 ACS65603:ACS65604 AMO65603:AMO65604 AWK65603:AWK65604 BGG65603:BGG65604 BQC65603:BQC65604 BZY65603:BZY65604 CJU65603:CJU65604 CTQ65603:CTQ65604 DDM65603:DDM65604 DNI65603:DNI65604 DXE65603:DXE65604 EHA65603:EHA65604 EQW65603:EQW65604 FAS65603:FAS65604 FKO65603:FKO65604 FUK65603:FUK65604 GEG65603:GEG65604 GOC65603:GOC65604 GXY65603:GXY65604 HHU65603:HHU65604 HRQ65603:HRQ65604 IBM65603:IBM65604 ILI65603:ILI65604 IVE65603:IVE65604 JFA65603:JFA65604 JOW65603:JOW65604 JYS65603:JYS65604 KIO65603:KIO65604 KSK65603:KSK65604 LCG65603:LCG65604 LMC65603:LMC65604 LVY65603:LVY65604 MFU65603:MFU65604 MPQ65603:MPQ65604 MZM65603:MZM65604 NJI65603:NJI65604 NTE65603:NTE65604 ODA65603:ODA65604 OMW65603:OMW65604 OWS65603:OWS65604 PGO65603:PGO65604 PQK65603:PQK65604 QAG65603:QAG65604 QKC65603:QKC65604 QTY65603:QTY65604 RDU65603:RDU65604 RNQ65603:RNQ65604 RXM65603:RXM65604 SHI65603:SHI65604 SRE65603:SRE65604 TBA65603:TBA65604 TKW65603:TKW65604 TUS65603:TUS65604 UEO65603:UEO65604 UOK65603:UOK65604 UYG65603:UYG65604 VIC65603:VIC65604 VRY65603:VRY65604 WBU65603:WBU65604 WLQ65603:WLQ65604 WVM65603:WVM65604 JA131139:JA131140 SW131139:SW131140 ACS131139:ACS131140 AMO131139:AMO131140 AWK131139:AWK131140 BGG131139:BGG131140 BQC131139:BQC131140 BZY131139:BZY131140 CJU131139:CJU131140 CTQ131139:CTQ131140 DDM131139:DDM131140 DNI131139:DNI131140 DXE131139:DXE131140 EHA131139:EHA131140 EQW131139:EQW131140 FAS131139:FAS131140 FKO131139:FKO131140 FUK131139:FUK131140 GEG131139:GEG131140 GOC131139:GOC131140 GXY131139:GXY131140 HHU131139:HHU131140 HRQ131139:HRQ131140 IBM131139:IBM131140 ILI131139:ILI131140 IVE131139:IVE131140 JFA131139:JFA131140 JOW131139:JOW131140 JYS131139:JYS131140 KIO131139:KIO131140 KSK131139:KSK131140 LCG131139:LCG131140 LMC131139:LMC131140 LVY131139:LVY131140 MFU131139:MFU131140 MPQ131139:MPQ131140 MZM131139:MZM131140 NJI131139:NJI131140 NTE131139:NTE131140 ODA131139:ODA131140 OMW131139:OMW131140 OWS131139:OWS131140 PGO131139:PGO131140 PQK131139:PQK131140 QAG131139:QAG131140 QKC131139:QKC131140 QTY131139:QTY131140 RDU131139:RDU131140 RNQ131139:RNQ131140 RXM131139:RXM131140 SHI131139:SHI131140 SRE131139:SRE131140 TBA131139:TBA131140 TKW131139:TKW131140 TUS131139:TUS131140 UEO131139:UEO131140 UOK131139:UOK131140 UYG131139:UYG131140 VIC131139:VIC131140 VRY131139:VRY131140 WBU131139:WBU131140 WLQ131139:WLQ131140 WVM131139:WVM131140 JA196675:JA196676 SW196675:SW196676 ACS196675:ACS196676 AMO196675:AMO196676 AWK196675:AWK196676 BGG196675:BGG196676 BQC196675:BQC196676 BZY196675:BZY196676 CJU196675:CJU196676 CTQ196675:CTQ196676 DDM196675:DDM196676 DNI196675:DNI196676 DXE196675:DXE196676 EHA196675:EHA196676 EQW196675:EQW196676 FAS196675:FAS196676 FKO196675:FKO196676 FUK196675:FUK196676 GEG196675:GEG196676 GOC196675:GOC196676 GXY196675:GXY196676 HHU196675:HHU196676 HRQ196675:HRQ196676 IBM196675:IBM196676 ILI196675:ILI196676 IVE196675:IVE196676 JFA196675:JFA196676 JOW196675:JOW196676 JYS196675:JYS196676 KIO196675:KIO196676 KSK196675:KSK196676 LCG196675:LCG196676 LMC196675:LMC196676 LVY196675:LVY196676 MFU196675:MFU196676 MPQ196675:MPQ196676 MZM196675:MZM196676 NJI196675:NJI196676 NTE196675:NTE196676 ODA196675:ODA196676 OMW196675:OMW196676 OWS196675:OWS196676 PGO196675:PGO196676 PQK196675:PQK196676 QAG196675:QAG196676 QKC196675:QKC196676 QTY196675:QTY196676 RDU196675:RDU196676 RNQ196675:RNQ196676 RXM196675:RXM196676 SHI196675:SHI196676 SRE196675:SRE196676 TBA196675:TBA196676 TKW196675:TKW196676 TUS196675:TUS196676 UEO196675:UEO196676 UOK196675:UOK196676 UYG196675:UYG196676 VIC196675:VIC196676 VRY196675:VRY196676 WBU196675:WBU196676 WLQ196675:WLQ196676 WVM196675:WVM196676 JA262211:JA262212 SW262211:SW262212 ACS262211:ACS262212 AMO262211:AMO262212 AWK262211:AWK262212 BGG262211:BGG262212 BQC262211:BQC262212 BZY262211:BZY262212 CJU262211:CJU262212 CTQ262211:CTQ262212 DDM262211:DDM262212 DNI262211:DNI262212 DXE262211:DXE262212 EHA262211:EHA262212 EQW262211:EQW262212 FAS262211:FAS262212 FKO262211:FKO262212 FUK262211:FUK262212 GEG262211:GEG262212 GOC262211:GOC262212 GXY262211:GXY262212 HHU262211:HHU262212 HRQ262211:HRQ262212 IBM262211:IBM262212 ILI262211:ILI262212 IVE262211:IVE262212 JFA262211:JFA262212 JOW262211:JOW262212 JYS262211:JYS262212 KIO262211:KIO262212 KSK262211:KSK262212 LCG262211:LCG262212 LMC262211:LMC262212 LVY262211:LVY262212 MFU262211:MFU262212 MPQ262211:MPQ262212 MZM262211:MZM262212 NJI262211:NJI262212 NTE262211:NTE262212 ODA262211:ODA262212 OMW262211:OMW262212 OWS262211:OWS262212 PGO262211:PGO262212 PQK262211:PQK262212 QAG262211:QAG262212 QKC262211:QKC262212 QTY262211:QTY262212 RDU262211:RDU262212 RNQ262211:RNQ262212 RXM262211:RXM262212 SHI262211:SHI262212 SRE262211:SRE262212 TBA262211:TBA262212 TKW262211:TKW262212 TUS262211:TUS262212 UEO262211:UEO262212 UOK262211:UOK262212 UYG262211:UYG262212 VIC262211:VIC262212 VRY262211:VRY262212 WBU262211:WBU262212 WLQ262211:WLQ262212 WVM262211:WVM262212 JA327747:JA327748 SW327747:SW327748 ACS327747:ACS327748 AMO327747:AMO327748 AWK327747:AWK327748 BGG327747:BGG327748 BQC327747:BQC327748 BZY327747:BZY327748 CJU327747:CJU327748 CTQ327747:CTQ327748 DDM327747:DDM327748 DNI327747:DNI327748 DXE327747:DXE327748 EHA327747:EHA327748 EQW327747:EQW327748 FAS327747:FAS327748 FKO327747:FKO327748 FUK327747:FUK327748 GEG327747:GEG327748 GOC327747:GOC327748 GXY327747:GXY327748 HHU327747:HHU327748 HRQ327747:HRQ327748 IBM327747:IBM327748 ILI327747:ILI327748 IVE327747:IVE327748 JFA327747:JFA327748 JOW327747:JOW327748 JYS327747:JYS327748 KIO327747:KIO327748 KSK327747:KSK327748 LCG327747:LCG327748 LMC327747:LMC327748 LVY327747:LVY327748 MFU327747:MFU327748 MPQ327747:MPQ327748 MZM327747:MZM327748 NJI327747:NJI327748 NTE327747:NTE327748 ODA327747:ODA327748 OMW327747:OMW327748 OWS327747:OWS327748 PGO327747:PGO327748 PQK327747:PQK327748 QAG327747:QAG327748 QKC327747:QKC327748 QTY327747:QTY327748 RDU327747:RDU327748 RNQ327747:RNQ327748 RXM327747:RXM327748 SHI327747:SHI327748 SRE327747:SRE327748 TBA327747:TBA327748 TKW327747:TKW327748 TUS327747:TUS327748 UEO327747:UEO327748 UOK327747:UOK327748 UYG327747:UYG327748 VIC327747:VIC327748 VRY327747:VRY327748 WBU327747:WBU327748 WLQ327747:WLQ327748 WVM327747:WVM327748 JA393283:JA393284 SW393283:SW393284 ACS393283:ACS393284 AMO393283:AMO393284 AWK393283:AWK393284 BGG393283:BGG393284 BQC393283:BQC393284 BZY393283:BZY393284 CJU393283:CJU393284 CTQ393283:CTQ393284 DDM393283:DDM393284 DNI393283:DNI393284 DXE393283:DXE393284 EHA393283:EHA393284 EQW393283:EQW393284 FAS393283:FAS393284 FKO393283:FKO393284 FUK393283:FUK393284 GEG393283:GEG393284 GOC393283:GOC393284 GXY393283:GXY393284 HHU393283:HHU393284 HRQ393283:HRQ393284 IBM393283:IBM393284 ILI393283:ILI393284 IVE393283:IVE393284 JFA393283:JFA393284 JOW393283:JOW393284 JYS393283:JYS393284 KIO393283:KIO393284 KSK393283:KSK393284 LCG393283:LCG393284 LMC393283:LMC393284 LVY393283:LVY393284 MFU393283:MFU393284 MPQ393283:MPQ393284 MZM393283:MZM393284 NJI393283:NJI393284 NTE393283:NTE393284 ODA393283:ODA393284 OMW393283:OMW393284 OWS393283:OWS393284 PGO393283:PGO393284 PQK393283:PQK393284 QAG393283:QAG393284 QKC393283:QKC393284 QTY393283:QTY393284 RDU393283:RDU393284 RNQ393283:RNQ393284 RXM393283:RXM393284 SHI393283:SHI393284 SRE393283:SRE393284 TBA393283:TBA393284 TKW393283:TKW393284 TUS393283:TUS393284 UEO393283:UEO393284 UOK393283:UOK393284 UYG393283:UYG393284 VIC393283:VIC393284 VRY393283:VRY393284 WBU393283:WBU393284 WLQ393283:WLQ393284 WVM393283:WVM393284 JA458819:JA458820 SW458819:SW458820 ACS458819:ACS458820 AMO458819:AMO458820 AWK458819:AWK458820 BGG458819:BGG458820 BQC458819:BQC458820 BZY458819:BZY458820 CJU458819:CJU458820 CTQ458819:CTQ458820 DDM458819:DDM458820 DNI458819:DNI458820 DXE458819:DXE458820 EHA458819:EHA458820 EQW458819:EQW458820 FAS458819:FAS458820 FKO458819:FKO458820 FUK458819:FUK458820 GEG458819:GEG458820 GOC458819:GOC458820 GXY458819:GXY458820 HHU458819:HHU458820 HRQ458819:HRQ458820 IBM458819:IBM458820 ILI458819:ILI458820 IVE458819:IVE458820 JFA458819:JFA458820 JOW458819:JOW458820 JYS458819:JYS458820 KIO458819:KIO458820 KSK458819:KSK458820 LCG458819:LCG458820 LMC458819:LMC458820 LVY458819:LVY458820 MFU458819:MFU458820 MPQ458819:MPQ458820 MZM458819:MZM458820 NJI458819:NJI458820 NTE458819:NTE458820 ODA458819:ODA458820 OMW458819:OMW458820 OWS458819:OWS458820 PGO458819:PGO458820 PQK458819:PQK458820 QAG458819:QAG458820 QKC458819:QKC458820 QTY458819:QTY458820 RDU458819:RDU458820 RNQ458819:RNQ458820 RXM458819:RXM458820 SHI458819:SHI458820 SRE458819:SRE458820 TBA458819:TBA458820 TKW458819:TKW458820 TUS458819:TUS458820 UEO458819:UEO458820 UOK458819:UOK458820 UYG458819:UYG458820 VIC458819:VIC458820 VRY458819:VRY458820 WBU458819:WBU458820 WLQ458819:WLQ458820 WVM458819:WVM458820 JA524355:JA524356 SW524355:SW524356 ACS524355:ACS524356 AMO524355:AMO524356 AWK524355:AWK524356 BGG524355:BGG524356 BQC524355:BQC524356 BZY524355:BZY524356 CJU524355:CJU524356 CTQ524355:CTQ524356 DDM524355:DDM524356 DNI524355:DNI524356 DXE524355:DXE524356 EHA524355:EHA524356 EQW524355:EQW524356 FAS524355:FAS524356 FKO524355:FKO524356 FUK524355:FUK524356 GEG524355:GEG524356 GOC524355:GOC524356 GXY524355:GXY524356 HHU524355:HHU524356 HRQ524355:HRQ524356 IBM524355:IBM524356 ILI524355:ILI524356 IVE524355:IVE524356 JFA524355:JFA524356 JOW524355:JOW524356 JYS524355:JYS524356 KIO524355:KIO524356 KSK524355:KSK524356 LCG524355:LCG524356 LMC524355:LMC524356 LVY524355:LVY524356 MFU524355:MFU524356 MPQ524355:MPQ524356 MZM524355:MZM524356 NJI524355:NJI524356 NTE524355:NTE524356 ODA524355:ODA524356 OMW524355:OMW524356 OWS524355:OWS524356 PGO524355:PGO524356 PQK524355:PQK524356 QAG524355:QAG524356 QKC524355:QKC524356 QTY524355:QTY524356 RDU524355:RDU524356 RNQ524355:RNQ524356 RXM524355:RXM524356 SHI524355:SHI524356 SRE524355:SRE524356 TBA524355:TBA524356 TKW524355:TKW524356 TUS524355:TUS524356 UEO524355:UEO524356 UOK524355:UOK524356 UYG524355:UYG524356 VIC524355:VIC524356 VRY524355:VRY524356 WBU524355:WBU524356 WLQ524355:WLQ524356 WVM524355:WVM524356 JA589891:JA589892 SW589891:SW589892 ACS589891:ACS589892 AMO589891:AMO589892 AWK589891:AWK589892 BGG589891:BGG589892 BQC589891:BQC589892 BZY589891:BZY589892 CJU589891:CJU589892 CTQ589891:CTQ589892 DDM589891:DDM589892 DNI589891:DNI589892 DXE589891:DXE589892 EHA589891:EHA589892 EQW589891:EQW589892 FAS589891:FAS589892 FKO589891:FKO589892 FUK589891:FUK589892 GEG589891:GEG589892 GOC589891:GOC589892 GXY589891:GXY589892 HHU589891:HHU589892 HRQ589891:HRQ589892 IBM589891:IBM589892 ILI589891:ILI589892 IVE589891:IVE589892 JFA589891:JFA589892 JOW589891:JOW589892 JYS589891:JYS589892 KIO589891:KIO589892 KSK589891:KSK589892 LCG589891:LCG589892 LMC589891:LMC589892 LVY589891:LVY589892 MFU589891:MFU589892 MPQ589891:MPQ589892 MZM589891:MZM589892 NJI589891:NJI589892 NTE589891:NTE589892 ODA589891:ODA589892 OMW589891:OMW589892 OWS589891:OWS589892 PGO589891:PGO589892 PQK589891:PQK589892 QAG589891:QAG589892 QKC589891:QKC589892 QTY589891:QTY589892 RDU589891:RDU589892 RNQ589891:RNQ589892 RXM589891:RXM589892 SHI589891:SHI589892 SRE589891:SRE589892 TBA589891:TBA589892 TKW589891:TKW589892 TUS589891:TUS589892 UEO589891:UEO589892 UOK589891:UOK589892 UYG589891:UYG589892 VIC589891:VIC589892 VRY589891:VRY589892 WBU589891:WBU589892 WLQ589891:WLQ589892 WVM589891:WVM589892 JA655427:JA655428 SW655427:SW655428 ACS655427:ACS655428 AMO655427:AMO655428 AWK655427:AWK655428 BGG655427:BGG655428 BQC655427:BQC655428 BZY655427:BZY655428 CJU655427:CJU655428 CTQ655427:CTQ655428 DDM655427:DDM655428 DNI655427:DNI655428 DXE655427:DXE655428 EHA655427:EHA655428 EQW655427:EQW655428 FAS655427:FAS655428 FKO655427:FKO655428 FUK655427:FUK655428 GEG655427:GEG655428 GOC655427:GOC655428 GXY655427:GXY655428 HHU655427:HHU655428 HRQ655427:HRQ655428 IBM655427:IBM655428 ILI655427:ILI655428 IVE655427:IVE655428 JFA655427:JFA655428 JOW655427:JOW655428 JYS655427:JYS655428 KIO655427:KIO655428 KSK655427:KSK655428 LCG655427:LCG655428 LMC655427:LMC655428 LVY655427:LVY655428 MFU655427:MFU655428 MPQ655427:MPQ655428 MZM655427:MZM655428 NJI655427:NJI655428 NTE655427:NTE655428 ODA655427:ODA655428 OMW655427:OMW655428 OWS655427:OWS655428 PGO655427:PGO655428 PQK655427:PQK655428 QAG655427:QAG655428 QKC655427:QKC655428 QTY655427:QTY655428 RDU655427:RDU655428 RNQ655427:RNQ655428 RXM655427:RXM655428 SHI655427:SHI655428 SRE655427:SRE655428 TBA655427:TBA655428 TKW655427:TKW655428 TUS655427:TUS655428 UEO655427:UEO655428 UOK655427:UOK655428 UYG655427:UYG655428 VIC655427:VIC655428 VRY655427:VRY655428 WBU655427:WBU655428 WLQ655427:WLQ655428 WVM655427:WVM655428 JA720963:JA720964 SW720963:SW720964 ACS720963:ACS720964 AMO720963:AMO720964 AWK720963:AWK720964 BGG720963:BGG720964 BQC720963:BQC720964 BZY720963:BZY720964 CJU720963:CJU720964 CTQ720963:CTQ720964 DDM720963:DDM720964 DNI720963:DNI720964 DXE720963:DXE720964 EHA720963:EHA720964 EQW720963:EQW720964 FAS720963:FAS720964 FKO720963:FKO720964 FUK720963:FUK720964 GEG720963:GEG720964 GOC720963:GOC720964 GXY720963:GXY720964 HHU720963:HHU720964 HRQ720963:HRQ720964 IBM720963:IBM720964 ILI720963:ILI720964 IVE720963:IVE720964 JFA720963:JFA720964 JOW720963:JOW720964 JYS720963:JYS720964 KIO720963:KIO720964 KSK720963:KSK720964 LCG720963:LCG720964 LMC720963:LMC720964 LVY720963:LVY720964 MFU720963:MFU720964 MPQ720963:MPQ720964 MZM720963:MZM720964 NJI720963:NJI720964 NTE720963:NTE720964 ODA720963:ODA720964 OMW720963:OMW720964 OWS720963:OWS720964 PGO720963:PGO720964 PQK720963:PQK720964 QAG720963:QAG720964 QKC720963:QKC720964 QTY720963:QTY720964 RDU720963:RDU720964 RNQ720963:RNQ720964 RXM720963:RXM720964 SHI720963:SHI720964 SRE720963:SRE720964 TBA720963:TBA720964 TKW720963:TKW720964 TUS720963:TUS720964 UEO720963:UEO720964 UOK720963:UOK720964 UYG720963:UYG720964 VIC720963:VIC720964 VRY720963:VRY720964 WBU720963:WBU720964 WLQ720963:WLQ720964 WVM720963:WVM720964 JA786499:JA786500 SW786499:SW786500 ACS786499:ACS786500 AMO786499:AMO786500 AWK786499:AWK786500 BGG786499:BGG786500 BQC786499:BQC786500 BZY786499:BZY786500 CJU786499:CJU786500 CTQ786499:CTQ786500 DDM786499:DDM786500 DNI786499:DNI786500 DXE786499:DXE786500 EHA786499:EHA786500 EQW786499:EQW786500 FAS786499:FAS786500 FKO786499:FKO786500 FUK786499:FUK786500 GEG786499:GEG786500 GOC786499:GOC786500 GXY786499:GXY786500 HHU786499:HHU786500 HRQ786499:HRQ786500 IBM786499:IBM786500 ILI786499:ILI786500 IVE786499:IVE786500 JFA786499:JFA786500 JOW786499:JOW786500 JYS786499:JYS786500 KIO786499:KIO786500 KSK786499:KSK786500 LCG786499:LCG786500 LMC786499:LMC786500 LVY786499:LVY786500 MFU786499:MFU786500 MPQ786499:MPQ786500 MZM786499:MZM786500 NJI786499:NJI786500 NTE786499:NTE786500 ODA786499:ODA786500 OMW786499:OMW786500 OWS786499:OWS786500 PGO786499:PGO786500 PQK786499:PQK786500 QAG786499:QAG786500 QKC786499:QKC786500 QTY786499:QTY786500 RDU786499:RDU786500 RNQ786499:RNQ786500 RXM786499:RXM786500 SHI786499:SHI786500 SRE786499:SRE786500 TBA786499:TBA786500 TKW786499:TKW786500 TUS786499:TUS786500 UEO786499:UEO786500 UOK786499:UOK786500 UYG786499:UYG786500 VIC786499:VIC786500 VRY786499:VRY786500 WBU786499:WBU786500 WLQ786499:WLQ786500 WVM786499:WVM786500 JA852035:JA852036 SW852035:SW852036 ACS852035:ACS852036 AMO852035:AMO852036 AWK852035:AWK852036 BGG852035:BGG852036 BQC852035:BQC852036 BZY852035:BZY852036 CJU852035:CJU852036 CTQ852035:CTQ852036 DDM852035:DDM852036 DNI852035:DNI852036 DXE852035:DXE852036 EHA852035:EHA852036 EQW852035:EQW852036 FAS852035:FAS852036 FKO852035:FKO852036 FUK852035:FUK852036 GEG852035:GEG852036 GOC852035:GOC852036 GXY852035:GXY852036 HHU852035:HHU852036 HRQ852035:HRQ852036 IBM852035:IBM852036 ILI852035:ILI852036 IVE852035:IVE852036 JFA852035:JFA852036 JOW852035:JOW852036 JYS852035:JYS852036 KIO852035:KIO852036 KSK852035:KSK852036 LCG852035:LCG852036 LMC852035:LMC852036 LVY852035:LVY852036 MFU852035:MFU852036 MPQ852035:MPQ852036 MZM852035:MZM852036 NJI852035:NJI852036 NTE852035:NTE852036 ODA852035:ODA852036 OMW852035:OMW852036 OWS852035:OWS852036 PGO852035:PGO852036 PQK852035:PQK852036 QAG852035:QAG852036 QKC852035:QKC852036 QTY852035:QTY852036 RDU852035:RDU852036 RNQ852035:RNQ852036 RXM852035:RXM852036 SHI852035:SHI852036 SRE852035:SRE852036 TBA852035:TBA852036 TKW852035:TKW852036 TUS852035:TUS852036 UEO852035:UEO852036 UOK852035:UOK852036 UYG852035:UYG852036 VIC852035:VIC852036 VRY852035:VRY852036 WBU852035:WBU852036 WLQ852035:WLQ852036 WVM852035:WVM852036 JA917571:JA917572 SW917571:SW917572 ACS917571:ACS917572 AMO917571:AMO917572 AWK917571:AWK917572 BGG917571:BGG917572 BQC917571:BQC917572 BZY917571:BZY917572 CJU917571:CJU917572 CTQ917571:CTQ917572 DDM917571:DDM917572 DNI917571:DNI917572 DXE917571:DXE917572 EHA917571:EHA917572 EQW917571:EQW917572 FAS917571:FAS917572 FKO917571:FKO917572 FUK917571:FUK917572 GEG917571:GEG917572 GOC917571:GOC917572 GXY917571:GXY917572 HHU917571:HHU917572 HRQ917571:HRQ917572 IBM917571:IBM917572 ILI917571:ILI917572 IVE917571:IVE917572 JFA917571:JFA917572 JOW917571:JOW917572 JYS917571:JYS917572 KIO917571:KIO917572 KSK917571:KSK917572 LCG917571:LCG917572 LMC917571:LMC917572 LVY917571:LVY917572 MFU917571:MFU917572 MPQ917571:MPQ917572 MZM917571:MZM917572 NJI917571:NJI917572 NTE917571:NTE917572 ODA917571:ODA917572 OMW917571:OMW917572 OWS917571:OWS917572 PGO917571:PGO917572 PQK917571:PQK917572 QAG917571:QAG917572 QKC917571:QKC917572 QTY917571:QTY917572 RDU917571:RDU917572 RNQ917571:RNQ917572 RXM917571:RXM917572 SHI917571:SHI917572 SRE917571:SRE917572 TBA917571:TBA917572 TKW917571:TKW917572 TUS917571:TUS917572 UEO917571:UEO917572 UOK917571:UOK917572 UYG917571:UYG917572 VIC917571:VIC917572 VRY917571:VRY917572 WBU917571:WBU917572 WLQ917571:WLQ917572 WVM917571:WVM917572 JA983107:JA983108 SW983107:SW983108 ACS983107:ACS983108 AMO983107:AMO983108 AWK983107:AWK983108 BGG983107:BGG983108 BQC983107:BQC983108 BZY983107:BZY983108 CJU983107:CJU983108 CTQ983107:CTQ983108 DDM983107:DDM983108 DNI983107:DNI983108 DXE983107:DXE983108 EHA983107:EHA983108 EQW983107:EQW983108 FAS983107:FAS983108 FKO983107:FKO983108 FUK983107:FUK983108 GEG983107:GEG983108 GOC983107:GOC983108 GXY983107:GXY983108 HHU983107:HHU983108 HRQ983107:HRQ983108 IBM983107:IBM983108 ILI983107:ILI983108 IVE983107:IVE983108 JFA983107:JFA983108 JOW983107:JOW983108 JYS983107:JYS983108 KIO983107:KIO983108 KSK983107:KSK983108 LCG983107:LCG983108 LMC983107:LMC983108 LVY983107:LVY983108 MFU983107:MFU983108 MPQ983107:MPQ983108 MZM983107:MZM983108 NJI983107:NJI983108 NTE983107:NTE983108 ODA983107:ODA983108 OMW983107:OMW983108 OWS983107:OWS983108 PGO983107:PGO983108 PQK983107:PQK983108 QAG983107:QAG983108 QKC983107:QKC983108 QTY983107:QTY983108 RDU983107:RDU983108 RNQ983107:RNQ983108 RXM983107:RXM983108 SHI983107:SHI983108 SRE983107:SRE983108 TBA983107:TBA983108 TKW983107:TKW983108 TUS983107:TUS983108 UEO983107:UEO983108 UOK983107:UOK983108 UYG983107:UYG983108 VIC983107:VIC983108 VRY983107:VRY983108 WBU983107:WBU983108 WLQ983107:WLQ983108 WVM983107:WVM983108 G29:G32 G65566:G65569 G131102:G131105 G196638:G196641 G262174:G262177 G327710:G327713 G393246:G393249 G458782:G458785 G524318:G524321 G589854:G589857 G655390:G655393 G720926:G720929 G786462:G786465 G851998:G852001 G917534:G917537 G983070:G983073 G35:G60 G65572:G65597 G131108:G131133 G196644:G196669 G262180:G262205 G327716:G327741 G393252:G393277 G458788:G458813 G524324:G524349 G589860:G589885 G655396:G655421 G720932:G720957 G786468:G786493 G852004:G852029 G917540:G917565 G983076:G983101 G11 G65548 G131084 G196620 G262156 G327692 G393228 G458764 G524300 G589836 G655372 G720908 G786444 G851980 G917516 G983052 G63:G64 G65600:G65601 G131136:G131137 G196672:G196673 G262208:G262209 G327744:G327745 G393280:G393281 G458816:G458817 G524352:G524353 G589888:G589889 G655424:G655425 G720960:G720961 G786496:G786497 G852032:G852033 G917568:G917569 G983104:G983105 G16:G21 G65553:G65558 G131089:G131094 G196625:G196630 G262161:G262166 G327697:G327702 G393233:G393238 G458769:G458774 G524305:G524310 G589841:G589846 G655377:G655382 G720913:G720918 G786449:G786454 G851985:G851990 G917521:G917526 G983057:G983062 G66:G67 G65603:G65604 G131139:G131140 G196675:G196676 G262211:G262212 G327747:G327748 G393283:G393284 G458819:G458820 G524355:G524356 G589891:G589892 G655427:G655428 G720963:G720964 G786499:G786500 G852035:G852036 G917571:G917572 G983107:G983108">
      <formula1>"ex-ante, ex-post"</formula1>
    </dataValidation>
  </dataValidations>
  <printOptions horizontalCentered="1"/>
  <pageMargins left="0.39370078740157483" right="0.39370078740157483" top="0.19685039370078741" bottom="0.19685039370078741" header="0.31496062992125984" footer="0.31496062992125984"/>
  <pageSetup paperSize="9" scale="60"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dimension ref="A3:AA111"/>
  <sheetViews>
    <sheetView showGridLines="0" tabSelected="1" topLeftCell="B1" workbookViewId="0">
      <selection activeCell="F65" sqref="F65:G65"/>
    </sheetView>
  </sheetViews>
  <sheetFormatPr defaultRowHeight="15"/>
  <cols>
    <col min="1" max="1" width="4.85546875" style="261" hidden="1" customWidth="1"/>
    <col min="2" max="2" width="9.28515625" style="228" customWidth="1"/>
    <col min="3" max="3" width="15.7109375" style="228" customWidth="1"/>
    <col min="4" max="4" width="18.7109375" style="228" customWidth="1"/>
    <col min="5" max="5" width="20.7109375" style="228" customWidth="1"/>
    <col min="6" max="6" width="19.42578125" style="228" customWidth="1"/>
    <col min="7" max="7" width="5.140625" style="228" customWidth="1"/>
    <col min="8" max="8" width="9.42578125" style="230" customWidth="1"/>
    <col min="9" max="9" width="8.42578125" style="280" customWidth="1"/>
    <col min="10" max="10" width="9.140625" style="280" customWidth="1"/>
    <col min="11" max="11" width="12.7109375" style="228" customWidth="1"/>
    <col min="12" max="12" width="9.140625" style="229" customWidth="1"/>
    <col min="13" max="13" width="3.42578125" style="261" hidden="1" customWidth="1"/>
    <col min="14" max="14" width="11" style="229" customWidth="1"/>
    <col min="15" max="15" width="10.85546875" style="229" customWidth="1"/>
    <col min="16" max="16" width="10.140625" style="228" hidden="1" customWidth="1"/>
    <col min="17" max="17" width="9.7109375" style="228" hidden="1" customWidth="1"/>
    <col min="18" max="18" width="4.140625" style="228" hidden="1" customWidth="1"/>
    <col min="19" max="19" width="8.28515625" style="228" hidden="1" customWidth="1"/>
    <col min="20" max="20" width="9.5703125" style="228" hidden="1" customWidth="1"/>
    <col min="21" max="21" width="16.42578125" style="228" customWidth="1"/>
    <col min="22" max="23" width="9.140625" style="228"/>
    <col min="24" max="24" width="43.7109375" style="228" hidden="1" customWidth="1"/>
    <col min="25" max="25" width="31.28515625" style="228" hidden="1" customWidth="1"/>
    <col min="26" max="16384" width="9.140625" style="228"/>
  </cols>
  <sheetData>
    <row r="3" spans="1:27">
      <c r="C3" s="262"/>
      <c r="D3" s="262"/>
      <c r="E3" s="262"/>
      <c r="F3" s="262"/>
      <c r="G3" s="262"/>
      <c r="H3" s="263"/>
      <c r="I3" s="264"/>
      <c r="J3" s="264"/>
      <c r="K3" s="262"/>
      <c r="L3" s="265"/>
      <c r="M3" s="266"/>
      <c r="N3" s="265"/>
      <c r="O3" s="265"/>
      <c r="P3" s="262"/>
      <c r="Q3" s="262"/>
      <c r="R3" s="262"/>
      <c r="S3" s="262"/>
      <c r="T3" s="262"/>
      <c r="U3" s="262"/>
    </row>
    <row r="4" spans="1:27" ht="16.5" thickBot="1">
      <c r="A4" s="229"/>
      <c r="B4" s="460" t="s">
        <v>350</v>
      </c>
      <c r="C4" s="460"/>
      <c r="D4" s="460"/>
      <c r="E4" s="460"/>
      <c r="F4" s="460"/>
      <c r="G4" s="460"/>
      <c r="H4" s="460"/>
      <c r="I4" s="460"/>
      <c r="J4" s="460"/>
      <c r="K4" s="460"/>
      <c r="L4" s="460"/>
      <c r="M4" s="460"/>
      <c r="N4" s="460"/>
      <c r="O4" s="460"/>
      <c r="P4" s="460"/>
      <c r="Q4" s="460"/>
      <c r="R4" s="460"/>
      <c r="S4" s="460"/>
      <c r="T4" s="460"/>
      <c r="U4" s="460"/>
      <c r="V4" s="256"/>
      <c r="W4" s="256"/>
      <c r="X4" s="233"/>
      <c r="Y4" s="257"/>
      <c r="Z4" s="256"/>
      <c r="AA4" s="256"/>
    </row>
    <row r="5" spans="1:27" ht="15.75">
      <c r="A5" s="229"/>
      <c r="B5" s="437" t="s">
        <v>349</v>
      </c>
      <c r="C5" s="438"/>
      <c r="D5" s="438"/>
      <c r="E5" s="438"/>
      <c r="F5" s="438"/>
      <c r="G5" s="438"/>
      <c r="H5" s="438"/>
      <c r="I5" s="438"/>
      <c r="J5" s="438"/>
      <c r="K5" s="438"/>
      <c r="L5" s="438"/>
      <c r="M5" s="438"/>
      <c r="N5" s="438"/>
      <c r="O5" s="438"/>
      <c r="P5" s="439"/>
      <c r="Q5" s="439"/>
      <c r="R5" s="439"/>
      <c r="S5" s="439"/>
      <c r="T5" s="439"/>
      <c r="U5" s="440"/>
      <c r="V5" s="256"/>
      <c r="W5" s="256"/>
      <c r="X5" s="232" t="s">
        <v>265</v>
      </c>
      <c r="Y5" s="257"/>
      <c r="Z5" s="256"/>
      <c r="AA5" s="256"/>
    </row>
    <row r="6" spans="1:27" ht="12.75" customHeight="1">
      <c r="A6" s="421" t="s">
        <v>351</v>
      </c>
      <c r="B6" s="441" t="s">
        <v>348</v>
      </c>
      <c r="C6" s="424" t="s">
        <v>313</v>
      </c>
      <c r="D6" s="424" t="s">
        <v>301</v>
      </c>
      <c r="E6" s="424" t="s">
        <v>352</v>
      </c>
      <c r="F6" s="442" t="s">
        <v>328</v>
      </c>
      <c r="G6" s="443"/>
      <c r="H6" s="425" t="s">
        <v>299</v>
      </c>
      <c r="I6" s="425"/>
      <c r="J6" s="425"/>
      <c r="K6" s="424" t="s">
        <v>298</v>
      </c>
      <c r="L6" s="424" t="s">
        <v>353</v>
      </c>
      <c r="M6" s="421" t="s">
        <v>296</v>
      </c>
      <c r="N6" s="424" t="s">
        <v>295</v>
      </c>
      <c r="O6" s="424"/>
      <c r="P6" s="421" t="s">
        <v>294</v>
      </c>
      <c r="Q6" s="421" t="s">
        <v>293</v>
      </c>
      <c r="R6" s="429" t="s">
        <v>292</v>
      </c>
      <c r="S6" s="430"/>
      <c r="T6" s="421" t="s">
        <v>291</v>
      </c>
      <c r="U6" s="423" t="s">
        <v>312</v>
      </c>
      <c r="V6" s="256"/>
      <c r="W6" s="256"/>
      <c r="X6" s="232" t="s">
        <v>323</v>
      </c>
      <c r="Y6" s="257"/>
      <c r="Z6" s="256"/>
      <c r="AA6" s="256"/>
    </row>
    <row r="7" spans="1:27" ht="51">
      <c r="A7" s="422"/>
      <c r="B7" s="441"/>
      <c r="C7" s="424"/>
      <c r="D7" s="424"/>
      <c r="E7" s="424"/>
      <c r="F7" s="444"/>
      <c r="G7" s="445"/>
      <c r="H7" s="250" t="s">
        <v>288</v>
      </c>
      <c r="I7" s="267" t="s">
        <v>287</v>
      </c>
      <c r="J7" s="267" t="s">
        <v>354</v>
      </c>
      <c r="K7" s="424"/>
      <c r="L7" s="424"/>
      <c r="M7" s="422"/>
      <c r="N7" s="258" t="s">
        <v>341</v>
      </c>
      <c r="O7" s="258" t="s">
        <v>310</v>
      </c>
      <c r="P7" s="422"/>
      <c r="Q7" s="422"/>
      <c r="R7" s="249" t="s">
        <v>355</v>
      </c>
      <c r="S7" s="249" t="s">
        <v>282</v>
      </c>
      <c r="T7" s="422"/>
      <c r="U7" s="423"/>
      <c r="V7" s="256"/>
      <c r="W7" s="256"/>
      <c r="X7" s="231" t="s">
        <v>347</v>
      </c>
      <c r="Y7" s="257"/>
      <c r="Z7" s="256"/>
      <c r="AA7" s="256"/>
    </row>
    <row r="8" spans="1:27" ht="38.25">
      <c r="A8" s="341" t="s">
        <v>196</v>
      </c>
      <c r="B8" s="248" t="s">
        <v>327</v>
      </c>
      <c r="C8" s="247" t="s">
        <v>356</v>
      </c>
      <c r="D8" s="247" t="s">
        <v>357</v>
      </c>
      <c r="E8" s="247" t="s">
        <v>265</v>
      </c>
      <c r="F8" s="451" t="s">
        <v>358</v>
      </c>
      <c r="G8" s="452"/>
      <c r="H8" s="156">
        <v>1582469</v>
      </c>
      <c r="I8" s="268">
        <v>0</v>
      </c>
      <c r="J8" s="268">
        <v>1</v>
      </c>
      <c r="K8" s="246" t="s">
        <v>359</v>
      </c>
      <c r="L8" s="259" t="s">
        <v>265</v>
      </c>
      <c r="M8" s="244" t="s">
        <v>219</v>
      </c>
      <c r="N8" s="259" t="s">
        <v>110</v>
      </c>
      <c r="O8" s="259" t="s">
        <v>71</v>
      </c>
      <c r="P8" s="269">
        <v>1582469</v>
      </c>
      <c r="Q8" s="243" t="s">
        <v>360</v>
      </c>
      <c r="R8" s="269">
        <v>0</v>
      </c>
      <c r="S8" s="269">
        <v>0</v>
      </c>
      <c r="T8" s="269">
        <f>+P8+S8</f>
        <v>1582469</v>
      </c>
      <c r="U8" s="242" t="s">
        <v>361</v>
      </c>
      <c r="V8" s="256"/>
      <c r="W8" s="256"/>
      <c r="X8" s="232" t="s">
        <v>346</v>
      </c>
      <c r="Y8" s="257"/>
      <c r="Z8" s="256"/>
      <c r="AA8" s="256"/>
    </row>
    <row r="9" spans="1:27" s="279" customFormat="1" ht="51.75" thickBot="1">
      <c r="A9" s="343" t="s">
        <v>362</v>
      </c>
      <c r="B9" s="312" t="s">
        <v>327</v>
      </c>
      <c r="C9" s="313" t="s">
        <v>507</v>
      </c>
      <c r="D9" s="313" t="s">
        <v>508</v>
      </c>
      <c r="E9" s="313" t="s">
        <v>265</v>
      </c>
      <c r="F9" s="435"/>
      <c r="G9" s="436"/>
      <c r="H9" s="345">
        <f>840000/3</f>
        <v>280000</v>
      </c>
      <c r="I9" s="315">
        <v>0</v>
      </c>
      <c r="J9" s="315">
        <v>1</v>
      </c>
      <c r="K9" s="346" t="s">
        <v>363</v>
      </c>
      <c r="L9" s="316" t="s">
        <v>265</v>
      </c>
      <c r="M9" s="316" t="s">
        <v>19</v>
      </c>
      <c r="N9" s="316" t="s">
        <v>33</v>
      </c>
      <c r="O9" s="316" t="s">
        <v>53</v>
      </c>
      <c r="P9" s="347"/>
      <c r="Q9" s="348"/>
      <c r="R9" s="318">
        <v>0</v>
      </c>
      <c r="S9" s="318">
        <v>0</v>
      </c>
      <c r="T9" s="318">
        <f>+P9+S9</f>
        <v>0</v>
      </c>
      <c r="U9" s="320" t="s">
        <v>510</v>
      </c>
      <c r="V9" s="276"/>
      <c r="W9" s="276"/>
      <c r="X9" s="277" t="s">
        <v>346</v>
      </c>
      <c r="Y9" s="278"/>
      <c r="Z9" s="276"/>
      <c r="AA9" s="276"/>
    </row>
    <row r="10" spans="1:27" ht="15.75" thickBot="1">
      <c r="X10" s="232" t="s">
        <v>345</v>
      </c>
      <c r="Y10" s="231"/>
    </row>
    <row r="11" spans="1:27" ht="15.75">
      <c r="A11" s="229"/>
      <c r="B11" s="437" t="s">
        <v>344</v>
      </c>
      <c r="C11" s="438"/>
      <c r="D11" s="438"/>
      <c r="E11" s="438"/>
      <c r="F11" s="438"/>
      <c r="G11" s="438"/>
      <c r="H11" s="438"/>
      <c r="I11" s="438"/>
      <c r="J11" s="438"/>
      <c r="K11" s="438"/>
      <c r="L11" s="438"/>
      <c r="M11" s="438"/>
      <c r="N11" s="438"/>
      <c r="O11" s="438"/>
      <c r="P11" s="439"/>
      <c r="Q11" s="439"/>
      <c r="R11" s="439"/>
      <c r="S11" s="439"/>
      <c r="T11" s="439"/>
      <c r="U11" s="440"/>
      <c r="V11" s="256"/>
      <c r="W11" s="256"/>
      <c r="X11" s="232" t="s">
        <v>343</v>
      </c>
      <c r="Y11" s="257"/>
      <c r="Z11" s="256"/>
      <c r="AA11" s="256"/>
    </row>
    <row r="12" spans="1:27" ht="15" customHeight="1">
      <c r="A12" s="421" t="s">
        <v>351</v>
      </c>
      <c r="B12" s="441" t="s">
        <v>303</v>
      </c>
      <c r="C12" s="424" t="s">
        <v>313</v>
      </c>
      <c r="D12" s="424" t="s">
        <v>301</v>
      </c>
      <c r="E12" s="424" t="s">
        <v>352</v>
      </c>
      <c r="F12" s="424" t="s">
        <v>328</v>
      </c>
      <c r="G12" s="424" t="s">
        <v>364</v>
      </c>
      <c r="H12" s="425" t="s">
        <v>299</v>
      </c>
      <c r="I12" s="425"/>
      <c r="J12" s="425"/>
      <c r="K12" s="424" t="s">
        <v>298</v>
      </c>
      <c r="L12" s="424" t="s">
        <v>353</v>
      </c>
      <c r="M12" s="421" t="s">
        <v>296</v>
      </c>
      <c r="N12" s="424" t="s">
        <v>295</v>
      </c>
      <c r="O12" s="424"/>
      <c r="P12" s="421" t="s">
        <v>294</v>
      </c>
      <c r="Q12" s="421" t="s">
        <v>293</v>
      </c>
      <c r="R12" s="429" t="s">
        <v>292</v>
      </c>
      <c r="S12" s="430"/>
      <c r="T12" s="421" t="s">
        <v>291</v>
      </c>
      <c r="U12" s="423" t="s">
        <v>312</v>
      </c>
      <c r="V12" s="256"/>
      <c r="W12" s="256"/>
      <c r="X12" s="232" t="s">
        <v>342</v>
      </c>
      <c r="Y12" s="257"/>
      <c r="Z12" s="256"/>
      <c r="AA12" s="256"/>
    </row>
    <row r="13" spans="1:27" ht="36" customHeight="1">
      <c r="A13" s="422"/>
      <c r="B13" s="441"/>
      <c r="C13" s="424"/>
      <c r="D13" s="424"/>
      <c r="E13" s="424"/>
      <c r="F13" s="424"/>
      <c r="G13" s="424"/>
      <c r="H13" s="250" t="s">
        <v>288</v>
      </c>
      <c r="I13" s="267" t="s">
        <v>287</v>
      </c>
      <c r="J13" s="267" t="s">
        <v>354</v>
      </c>
      <c r="K13" s="424"/>
      <c r="L13" s="424"/>
      <c r="M13" s="422"/>
      <c r="N13" s="258" t="s">
        <v>341</v>
      </c>
      <c r="O13" s="258" t="s">
        <v>310</v>
      </c>
      <c r="P13" s="422"/>
      <c r="Q13" s="422"/>
      <c r="R13" s="249" t="s">
        <v>355</v>
      </c>
      <c r="S13" s="249" t="s">
        <v>282</v>
      </c>
      <c r="T13" s="422"/>
      <c r="U13" s="423"/>
      <c r="V13" s="256"/>
      <c r="W13" s="256"/>
      <c r="Y13" s="257"/>
      <c r="Z13" s="256"/>
      <c r="AA13" s="256"/>
    </row>
    <row r="14" spans="1:27" ht="76.5">
      <c r="A14" s="341" t="s">
        <v>188</v>
      </c>
      <c r="B14" s="248" t="s">
        <v>327</v>
      </c>
      <c r="C14" s="247" t="s">
        <v>365</v>
      </c>
      <c r="D14" s="154" t="s">
        <v>75</v>
      </c>
      <c r="E14" s="154" t="s">
        <v>265</v>
      </c>
      <c r="F14" s="247" t="s">
        <v>366</v>
      </c>
      <c r="G14" s="247">
        <v>1</v>
      </c>
      <c r="H14" s="156">
        <f>320000/3</f>
        <v>106666.66666666667</v>
      </c>
      <c r="I14" s="268">
        <v>1</v>
      </c>
      <c r="J14" s="268">
        <v>0</v>
      </c>
      <c r="K14" s="246" t="s">
        <v>367</v>
      </c>
      <c r="L14" s="245" t="s">
        <v>323</v>
      </c>
      <c r="M14" s="244" t="s">
        <v>219</v>
      </c>
      <c r="N14" s="259" t="s">
        <v>32</v>
      </c>
      <c r="O14" s="259" t="s">
        <v>33</v>
      </c>
      <c r="P14" s="269">
        <v>91036.18</v>
      </c>
      <c r="Q14" s="243" t="s">
        <v>368</v>
      </c>
      <c r="R14" s="269">
        <v>0</v>
      </c>
      <c r="S14" s="269">
        <v>0</v>
      </c>
      <c r="T14" s="269">
        <f t="shared" ref="T14:T43" si="0">+P14+S14</f>
        <v>91036.18</v>
      </c>
      <c r="U14" s="242" t="s">
        <v>369</v>
      </c>
      <c r="V14" s="256"/>
      <c r="W14" s="256"/>
      <c r="X14" s="232" t="s">
        <v>265</v>
      </c>
      <c r="Y14" s="257"/>
      <c r="Z14" s="256"/>
      <c r="AA14" s="256"/>
    </row>
    <row r="15" spans="1:27" ht="38.25">
      <c r="A15" s="341" t="s">
        <v>189</v>
      </c>
      <c r="B15" s="248" t="s">
        <v>327</v>
      </c>
      <c r="C15" s="247" t="s">
        <v>370</v>
      </c>
      <c r="D15" s="154" t="s">
        <v>78</v>
      </c>
      <c r="E15" s="154" t="s">
        <v>265</v>
      </c>
      <c r="F15" s="247"/>
      <c r="G15" s="247"/>
      <c r="H15" s="156">
        <f>65000/3</f>
        <v>21666.666666666668</v>
      </c>
      <c r="I15" s="268">
        <v>1</v>
      </c>
      <c r="J15" s="268">
        <v>0</v>
      </c>
      <c r="K15" s="246" t="s">
        <v>371</v>
      </c>
      <c r="L15" s="245" t="s">
        <v>323</v>
      </c>
      <c r="M15" s="244" t="s">
        <v>19</v>
      </c>
      <c r="N15" s="259" t="s">
        <v>133</v>
      </c>
      <c r="O15" s="259" t="s">
        <v>37</v>
      </c>
      <c r="P15" s="269"/>
      <c r="Q15" s="243"/>
      <c r="R15" s="269">
        <v>0</v>
      </c>
      <c r="S15" s="269">
        <v>0</v>
      </c>
      <c r="T15" s="269">
        <f t="shared" si="0"/>
        <v>0</v>
      </c>
      <c r="U15" s="242" t="s">
        <v>513</v>
      </c>
      <c r="V15" s="256"/>
      <c r="W15" s="256"/>
      <c r="X15" s="232" t="s">
        <v>340</v>
      </c>
      <c r="Y15" s="257"/>
      <c r="Z15" s="256"/>
      <c r="AA15" s="256"/>
    </row>
    <row r="16" spans="1:27" s="292" customFormat="1" ht="63.75">
      <c r="A16" s="324" t="s">
        <v>190</v>
      </c>
      <c r="B16" s="281" t="s">
        <v>327</v>
      </c>
      <c r="C16" s="282" t="s">
        <v>372</v>
      </c>
      <c r="D16" s="283" t="s">
        <v>79</v>
      </c>
      <c r="E16" s="283" t="s">
        <v>265</v>
      </c>
      <c r="F16" s="282"/>
      <c r="G16" s="282"/>
      <c r="H16" s="284">
        <v>45454.545454545449</v>
      </c>
      <c r="I16" s="285">
        <v>1</v>
      </c>
      <c r="J16" s="285">
        <v>0</v>
      </c>
      <c r="K16" s="286" t="s">
        <v>373</v>
      </c>
      <c r="L16" s="287" t="s">
        <v>323</v>
      </c>
      <c r="M16" s="288" t="s">
        <v>169</v>
      </c>
      <c r="N16" s="288" t="s">
        <v>32</v>
      </c>
      <c r="O16" s="288" t="s">
        <v>33</v>
      </c>
      <c r="P16" s="269"/>
      <c r="Q16" s="243"/>
      <c r="R16" s="269">
        <v>0</v>
      </c>
      <c r="S16" s="269">
        <v>0</v>
      </c>
      <c r="T16" s="269">
        <f t="shared" si="0"/>
        <v>0</v>
      </c>
      <c r="U16" s="289" t="s">
        <v>218</v>
      </c>
      <c r="V16" s="290"/>
      <c r="W16" s="290"/>
      <c r="X16" s="232" t="s">
        <v>339</v>
      </c>
      <c r="Y16" s="291"/>
      <c r="Z16" s="290"/>
      <c r="AA16" s="290"/>
    </row>
    <row r="17" spans="1:27" ht="38.25">
      <c r="A17" s="341" t="s">
        <v>191</v>
      </c>
      <c r="B17" s="248" t="s">
        <v>327</v>
      </c>
      <c r="C17" s="247" t="s">
        <v>374</v>
      </c>
      <c r="D17" s="154" t="s">
        <v>81</v>
      </c>
      <c r="E17" s="154" t="s">
        <v>265</v>
      </c>
      <c r="F17" s="247"/>
      <c r="G17" s="247"/>
      <c r="H17" s="156">
        <f>250000/3</f>
        <v>83333.333333333328</v>
      </c>
      <c r="I17" s="268">
        <v>1</v>
      </c>
      <c r="J17" s="268">
        <v>0</v>
      </c>
      <c r="K17" s="246" t="s">
        <v>375</v>
      </c>
      <c r="L17" s="245" t="s">
        <v>323</v>
      </c>
      <c r="M17" s="244" t="s">
        <v>19</v>
      </c>
      <c r="N17" s="259" t="s">
        <v>256</v>
      </c>
      <c r="O17" s="259" t="s">
        <v>37</v>
      </c>
      <c r="P17" s="269"/>
      <c r="Q17" s="243"/>
      <c r="R17" s="269">
        <v>0</v>
      </c>
      <c r="S17" s="269">
        <v>0</v>
      </c>
      <c r="T17" s="269">
        <f t="shared" si="0"/>
        <v>0</v>
      </c>
      <c r="U17" s="242" t="s">
        <v>513</v>
      </c>
      <c r="V17" s="256"/>
      <c r="W17" s="256"/>
      <c r="X17" s="232" t="s">
        <v>338</v>
      </c>
      <c r="Y17" s="257"/>
      <c r="Z17" s="256"/>
      <c r="AA17" s="256"/>
    </row>
    <row r="18" spans="1:27" ht="63.75">
      <c r="A18" s="341" t="s">
        <v>192</v>
      </c>
      <c r="B18" s="248" t="s">
        <v>327</v>
      </c>
      <c r="C18" s="247" t="s">
        <v>376</v>
      </c>
      <c r="D18" s="173" t="s">
        <v>83</v>
      </c>
      <c r="E18" s="173" t="s">
        <v>265</v>
      </c>
      <c r="F18" s="247"/>
      <c r="G18" s="247"/>
      <c r="H18" s="156">
        <f>750000/3</f>
        <v>250000</v>
      </c>
      <c r="I18" s="268">
        <v>0</v>
      </c>
      <c r="J18" s="268">
        <v>1</v>
      </c>
      <c r="K18" s="246" t="s">
        <v>377</v>
      </c>
      <c r="L18" s="245" t="s">
        <v>265</v>
      </c>
      <c r="M18" s="244" t="s">
        <v>19</v>
      </c>
      <c r="N18" s="259" t="s">
        <v>33</v>
      </c>
      <c r="O18" s="259" t="s">
        <v>37</v>
      </c>
      <c r="P18" s="269"/>
      <c r="Q18" s="243"/>
      <c r="R18" s="269">
        <v>0</v>
      </c>
      <c r="S18" s="269">
        <v>0</v>
      </c>
      <c r="T18" s="269">
        <f t="shared" si="0"/>
        <v>0</v>
      </c>
      <c r="U18" s="242" t="s">
        <v>513</v>
      </c>
      <c r="V18" s="256"/>
      <c r="W18" s="256"/>
      <c r="X18" s="232" t="s">
        <v>266</v>
      </c>
      <c r="Y18" s="257"/>
      <c r="Z18" s="256"/>
      <c r="AA18" s="256"/>
    </row>
    <row r="19" spans="1:27" s="292" customFormat="1" ht="51">
      <c r="A19" s="324" t="s">
        <v>193</v>
      </c>
      <c r="B19" s="281" t="s">
        <v>327</v>
      </c>
      <c r="C19" s="282" t="s">
        <v>84</v>
      </c>
      <c r="D19" s="283" t="s">
        <v>84</v>
      </c>
      <c r="E19" s="283" t="s">
        <v>265</v>
      </c>
      <c r="F19" s="282"/>
      <c r="G19" s="282"/>
      <c r="H19" s="284">
        <v>227272.72727272726</v>
      </c>
      <c r="I19" s="285">
        <v>1</v>
      </c>
      <c r="J19" s="285">
        <v>0</v>
      </c>
      <c r="K19" s="286" t="s">
        <v>377</v>
      </c>
      <c r="L19" s="287" t="s">
        <v>323</v>
      </c>
      <c r="M19" s="288" t="s">
        <v>169</v>
      </c>
      <c r="N19" s="288" t="s">
        <v>18</v>
      </c>
      <c r="O19" s="288" t="s">
        <v>28</v>
      </c>
      <c r="P19" s="269"/>
      <c r="Q19" s="243"/>
      <c r="R19" s="269">
        <v>0</v>
      </c>
      <c r="S19" s="269">
        <v>0</v>
      </c>
      <c r="T19" s="269">
        <f t="shared" si="0"/>
        <v>0</v>
      </c>
      <c r="U19" s="289" t="s">
        <v>208</v>
      </c>
      <c r="V19" s="290"/>
      <c r="W19" s="290"/>
      <c r="X19" s="293"/>
      <c r="Y19" s="291"/>
      <c r="Z19" s="290"/>
      <c r="AA19" s="290"/>
    </row>
    <row r="20" spans="1:27" ht="25.5">
      <c r="A20" s="341" t="s">
        <v>194</v>
      </c>
      <c r="B20" s="248" t="s">
        <v>327</v>
      </c>
      <c r="C20" s="173" t="s">
        <v>85</v>
      </c>
      <c r="D20" s="173" t="s">
        <v>85</v>
      </c>
      <c r="E20" s="173" t="s">
        <v>265</v>
      </c>
      <c r="F20" s="294" t="s">
        <v>378</v>
      </c>
      <c r="G20" s="247">
        <v>1</v>
      </c>
      <c r="H20" s="156">
        <v>454999.99999999994</v>
      </c>
      <c r="I20" s="268">
        <v>1</v>
      </c>
      <c r="J20" s="268">
        <v>0</v>
      </c>
      <c r="K20" s="246" t="s">
        <v>377</v>
      </c>
      <c r="L20" s="245" t="s">
        <v>323</v>
      </c>
      <c r="M20" s="244" t="s">
        <v>219</v>
      </c>
      <c r="N20" s="259" t="s">
        <v>27</v>
      </c>
      <c r="O20" s="259" t="s">
        <v>32</v>
      </c>
      <c r="P20" s="269">
        <v>415611.38</v>
      </c>
      <c r="Q20" s="243" t="s">
        <v>379</v>
      </c>
      <c r="R20" s="269">
        <v>0</v>
      </c>
      <c r="S20" s="269">
        <v>0</v>
      </c>
      <c r="T20" s="269">
        <f t="shared" si="0"/>
        <v>415611.38</v>
      </c>
      <c r="U20" s="242" t="s">
        <v>331</v>
      </c>
      <c r="V20" s="256"/>
      <c r="W20" s="256"/>
      <c r="X20" s="232"/>
      <c r="Y20" s="257"/>
      <c r="Z20" s="256"/>
      <c r="AA20" s="256"/>
    </row>
    <row r="21" spans="1:27" ht="25.5">
      <c r="A21" s="341" t="s">
        <v>195</v>
      </c>
      <c r="B21" s="248" t="s">
        <v>327</v>
      </c>
      <c r="C21" s="173" t="s">
        <v>86</v>
      </c>
      <c r="D21" s="173" t="s">
        <v>86</v>
      </c>
      <c r="E21" s="173" t="s">
        <v>265</v>
      </c>
      <c r="F21" s="294" t="s">
        <v>380</v>
      </c>
      <c r="G21" s="247">
        <v>1</v>
      </c>
      <c r="H21" s="156">
        <v>48649.999999999993</v>
      </c>
      <c r="I21" s="268">
        <v>1</v>
      </c>
      <c r="J21" s="268">
        <v>0</v>
      </c>
      <c r="K21" s="246" t="s">
        <v>377</v>
      </c>
      <c r="L21" s="245" t="s">
        <v>323</v>
      </c>
      <c r="M21" s="244" t="s">
        <v>219</v>
      </c>
      <c r="N21" s="259" t="s">
        <v>27</v>
      </c>
      <c r="O21" s="259" t="s">
        <v>32</v>
      </c>
      <c r="P21" s="269">
        <v>47681.2</v>
      </c>
      <c r="Q21" s="243" t="s">
        <v>381</v>
      </c>
      <c r="R21" s="269">
        <v>0</v>
      </c>
      <c r="S21" s="269">
        <v>0</v>
      </c>
      <c r="T21" s="269">
        <f t="shared" si="0"/>
        <v>47681.2</v>
      </c>
      <c r="U21" s="242" t="s">
        <v>331</v>
      </c>
      <c r="V21" s="256"/>
      <c r="W21" s="256"/>
      <c r="X21" s="232"/>
      <c r="Y21" s="257"/>
      <c r="Z21" s="256"/>
      <c r="AA21" s="256"/>
    </row>
    <row r="22" spans="1:27" ht="25.5">
      <c r="A22" s="341" t="s">
        <v>87</v>
      </c>
      <c r="B22" s="248" t="s">
        <v>327</v>
      </c>
      <c r="C22" s="173" t="s">
        <v>248</v>
      </c>
      <c r="D22" s="173" t="s">
        <v>248</v>
      </c>
      <c r="E22" s="173" t="s">
        <v>265</v>
      </c>
      <c r="F22" s="294" t="s">
        <v>382</v>
      </c>
      <c r="G22" s="247">
        <v>2</v>
      </c>
      <c r="H22" s="156">
        <v>28956.81818181818</v>
      </c>
      <c r="I22" s="268">
        <v>1</v>
      </c>
      <c r="J22" s="268">
        <v>0</v>
      </c>
      <c r="K22" s="246" t="s">
        <v>377</v>
      </c>
      <c r="L22" s="245" t="s">
        <v>323</v>
      </c>
      <c r="M22" s="244" t="s">
        <v>219</v>
      </c>
      <c r="N22" s="259" t="s">
        <v>27</v>
      </c>
      <c r="O22" s="259" t="s">
        <v>32</v>
      </c>
      <c r="P22" s="269">
        <f>3574.91+22229.7</f>
        <v>25804.61</v>
      </c>
      <c r="Q22" s="243" t="s">
        <v>383</v>
      </c>
      <c r="R22" s="269">
        <v>0</v>
      </c>
      <c r="S22" s="269">
        <v>0</v>
      </c>
      <c r="T22" s="269">
        <f t="shared" si="0"/>
        <v>25804.61</v>
      </c>
      <c r="U22" s="242" t="s">
        <v>331</v>
      </c>
      <c r="V22" s="256"/>
      <c r="W22" s="256"/>
      <c r="X22" s="232"/>
      <c r="Y22" s="257"/>
      <c r="Z22" s="256"/>
      <c r="AA22" s="256"/>
    </row>
    <row r="23" spans="1:27" s="292" customFormat="1" ht="38.25">
      <c r="A23" s="324" t="s">
        <v>89</v>
      </c>
      <c r="B23" s="281" t="s">
        <v>327</v>
      </c>
      <c r="C23" s="283" t="s">
        <v>90</v>
      </c>
      <c r="D23" s="283" t="s">
        <v>90</v>
      </c>
      <c r="E23" s="283" t="s">
        <v>265</v>
      </c>
      <c r="F23" s="282"/>
      <c r="G23" s="282"/>
      <c r="H23" s="284">
        <v>6818.181818181818</v>
      </c>
      <c r="I23" s="285">
        <v>1</v>
      </c>
      <c r="J23" s="285">
        <v>0</v>
      </c>
      <c r="K23" s="286" t="s">
        <v>377</v>
      </c>
      <c r="L23" s="287" t="s">
        <v>323</v>
      </c>
      <c r="M23" s="288" t="s">
        <v>169</v>
      </c>
      <c r="N23" s="288" t="s">
        <v>32</v>
      </c>
      <c r="O23" s="288" t="s">
        <v>28</v>
      </c>
      <c r="P23" s="269"/>
      <c r="Q23" s="243"/>
      <c r="R23" s="269">
        <v>0</v>
      </c>
      <c r="S23" s="269">
        <v>0</v>
      </c>
      <c r="T23" s="269">
        <f t="shared" si="0"/>
        <v>0</v>
      </c>
      <c r="U23" s="289" t="s">
        <v>240</v>
      </c>
      <c r="V23" s="290"/>
      <c r="W23" s="290"/>
      <c r="X23" s="293"/>
      <c r="Y23" s="291"/>
      <c r="Z23" s="290"/>
      <c r="AA23" s="290"/>
    </row>
    <row r="24" spans="1:27" ht="38.25">
      <c r="A24" s="341" t="s">
        <v>91</v>
      </c>
      <c r="B24" s="248" t="s">
        <v>327</v>
      </c>
      <c r="C24" s="173" t="s">
        <v>92</v>
      </c>
      <c r="D24" s="173" t="s">
        <v>384</v>
      </c>
      <c r="E24" s="173" t="s">
        <v>265</v>
      </c>
      <c r="F24" s="294" t="s">
        <v>385</v>
      </c>
      <c r="G24" s="247">
        <v>1</v>
      </c>
      <c r="H24" s="156">
        <f>300000/3</f>
        <v>100000</v>
      </c>
      <c r="I24" s="268">
        <v>1</v>
      </c>
      <c r="J24" s="268">
        <v>0</v>
      </c>
      <c r="K24" s="246" t="s">
        <v>377</v>
      </c>
      <c r="L24" s="245" t="s">
        <v>323</v>
      </c>
      <c r="M24" s="244" t="s">
        <v>219</v>
      </c>
      <c r="N24" s="259" t="s">
        <v>32</v>
      </c>
      <c r="O24" s="259" t="s">
        <v>28</v>
      </c>
      <c r="P24" s="269">
        <v>54137.42</v>
      </c>
      <c r="Q24" s="243" t="s">
        <v>386</v>
      </c>
      <c r="R24" s="269">
        <v>0</v>
      </c>
      <c r="S24" s="269">
        <v>0</v>
      </c>
      <c r="T24" s="269">
        <f t="shared" si="0"/>
        <v>54137.42</v>
      </c>
      <c r="U24" s="242" t="s">
        <v>234</v>
      </c>
      <c r="V24" s="256"/>
      <c r="W24" s="256"/>
      <c r="X24" s="232"/>
      <c r="Y24" s="257"/>
      <c r="Z24" s="256"/>
      <c r="AA24" s="256"/>
    </row>
    <row r="25" spans="1:27" s="292" customFormat="1" ht="25.5">
      <c r="A25" s="324" t="s">
        <v>93</v>
      </c>
      <c r="B25" s="281" t="s">
        <v>327</v>
      </c>
      <c r="C25" s="283" t="s">
        <v>94</v>
      </c>
      <c r="D25" s="283" t="s">
        <v>94</v>
      </c>
      <c r="E25" s="283" t="s">
        <v>265</v>
      </c>
      <c r="F25" s="282"/>
      <c r="G25" s="282"/>
      <c r="H25" s="284">
        <v>13636.363636363636</v>
      </c>
      <c r="I25" s="285">
        <v>1</v>
      </c>
      <c r="J25" s="285">
        <v>0</v>
      </c>
      <c r="K25" s="286" t="s">
        <v>377</v>
      </c>
      <c r="L25" s="287" t="s">
        <v>323</v>
      </c>
      <c r="M25" s="288" t="s">
        <v>169</v>
      </c>
      <c r="N25" s="288" t="s">
        <v>32</v>
      </c>
      <c r="O25" s="288" t="s">
        <v>28</v>
      </c>
      <c r="P25" s="269"/>
      <c r="Q25" s="243"/>
      <c r="R25" s="269">
        <v>0</v>
      </c>
      <c r="S25" s="269">
        <v>0</v>
      </c>
      <c r="T25" s="269">
        <f t="shared" si="0"/>
        <v>0</v>
      </c>
      <c r="U25" s="289" t="s">
        <v>174</v>
      </c>
      <c r="V25" s="290"/>
      <c r="W25" s="290"/>
      <c r="X25" s="293"/>
      <c r="Y25" s="291"/>
      <c r="Z25" s="290"/>
      <c r="AA25" s="290"/>
    </row>
    <row r="26" spans="1:27" ht="51">
      <c r="A26" s="341" t="s">
        <v>95</v>
      </c>
      <c r="B26" s="248" t="s">
        <v>327</v>
      </c>
      <c r="C26" s="247" t="s">
        <v>387</v>
      </c>
      <c r="D26" s="173" t="s">
        <v>96</v>
      </c>
      <c r="E26" s="173" t="s">
        <v>265</v>
      </c>
      <c r="F26" s="247"/>
      <c r="G26" s="247"/>
      <c r="H26" s="156">
        <f>500000/3</f>
        <v>166666.66666666666</v>
      </c>
      <c r="I26" s="268">
        <v>0</v>
      </c>
      <c r="J26" s="268">
        <v>1</v>
      </c>
      <c r="K26" s="246" t="s">
        <v>377</v>
      </c>
      <c r="L26" s="245" t="s">
        <v>265</v>
      </c>
      <c r="M26" s="244" t="s">
        <v>19</v>
      </c>
      <c r="N26" s="259" t="s">
        <v>37</v>
      </c>
      <c r="O26" s="259" t="s">
        <v>39</v>
      </c>
      <c r="P26" s="269"/>
      <c r="Q26" s="243"/>
      <c r="R26" s="269">
        <v>0</v>
      </c>
      <c r="S26" s="269">
        <v>0</v>
      </c>
      <c r="T26" s="269">
        <f t="shared" si="0"/>
        <v>0</v>
      </c>
      <c r="U26" s="242" t="s">
        <v>513</v>
      </c>
      <c r="V26" s="256"/>
      <c r="W26" s="256"/>
      <c r="X26" s="232"/>
      <c r="Y26" s="257"/>
      <c r="Z26" s="256"/>
      <c r="AA26" s="256"/>
    </row>
    <row r="27" spans="1:27" ht="38.25">
      <c r="A27" s="341" t="s">
        <v>98</v>
      </c>
      <c r="B27" s="248" t="s">
        <v>327</v>
      </c>
      <c r="C27" s="173" t="s">
        <v>99</v>
      </c>
      <c r="D27" s="173" t="s">
        <v>99</v>
      </c>
      <c r="E27" s="173" t="s">
        <v>265</v>
      </c>
      <c r="F27" s="247"/>
      <c r="G27" s="247"/>
      <c r="H27" s="156">
        <f>100000/3</f>
        <v>33333.333333333336</v>
      </c>
      <c r="I27" s="268">
        <v>1</v>
      </c>
      <c r="J27" s="268">
        <v>0</v>
      </c>
      <c r="K27" s="246" t="s">
        <v>377</v>
      </c>
      <c r="L27" s="245" t="s">
        <v>323</v>
      </c>
      <c r="M27" s="244" t="s">
        <v>19</v>
      </c>
      <c r="N27" s="259" t="s">
        <v>37</v>
      </c>
      <c r="O27" s="259" t="s">
        <v>39</v>
      </c>
      <c r="P27" s="269"/>
      <c r="Q27" s="243"/>
      <c r="R27" s="269">
        <v>0</v>
      </c>
      <c r="S27" s="269">
        <v>0</v>
      </c>
      <c r="T27" s="269">
        <f t="shared" si="0"/>
        <v>0</v>
      </c>
      <c r="U27" s="242" t="s">
        <v>513</v>
      </c>
      <c r="V27" s="256"/>
      <c r="W27" s="256"/>
      <c r="X27" s="232"/>
      <c r="Y27" s="257"/>
      <c r="Z27" s="256"/>
      <c r="AA27" s="256"/>
    </row>
    <row r="28" spans="1:27" ht="38.25">
      <c r="A28" s="341" t="s">
        <v>100</v>
      </c>
      <c r="B28" s="248" t="s">
        <v>327</v>
      </c>
      <c r="C28" s="154" t="s">
        <v>388</v>
      </c>
      <c r="D28" s="154" t="s">
        <v>101</v>
      </c>
      <c r="E28" s="154" t="s">
        <v>265</v>
      </c>
      <c r="F28" s="247"/>
      <c r="G28" s="247"/>
      <c r="H28" s="156">
        <f>400000/3</f>
        <v>133333.33333333334</v>
      </c>
      <c r="I28" s="268">
        <v>1</v>
      </c>
      <c r="J28" s="268">
        <v>0</v>
      </c>
      <c r="K28" s="246" t="s">
        <v>389</v>
      </c>
      <c r="L28" s="245" t="s">
        <v>323</v>
      </c>
      <c r="M28" s="244" t="s">
        <v>19</v>
      </c>
      <c r="N28" s="259" t="s">
        <v>53</v>
      </c>
      <c r="O28" s="259" t="s">
        <v>390</v>
      </c>
      <c r="P28" s="269"/>
      <c r="Q28" s="243"/>
      <c r="R28" s="269">
        <v>0</v>
      </c>
      <c r="S28" s="269">
        <v>0</v>
      </c>
      <c r="T28" s="269">
        <f t="shared" si="0"/>
        <v>0</v>
      </c>
      <c r="U28" s="242" t="s">
        <v>513</v>
      </c>
      <c r="V28" s="256"/>
      <c r="W28" s="256"/>
      <c r="X28" s="232"/>
      <c r="Y28" s="257"/>
      <c r="Z28" s="256"/>
      <c r="AA28" s="256"/>
    </row>
    <row r="29" spans="1:27" s="292" customFormat="1" ht="63.75">
      <c r="A29" s="324" t="s">
        <v>102</v>
      </c>
      <c r="B29" s="281" t="s">
        <v>327</v>
      </c>
      <c r="C29" s="295" t="s">
        <v>391</v>
      </c>
      <c r="D29" s="295" t="s">
        <v>103</v>
      </c>
      <c r="E29" s="295" t="s">
        <v>265</v>
      </c>
      <c r="F29" s="282"/>
      <c r="G29" s="282"/>
      <c r="H29" s="296">
        <v>819545.45454545447</v>
      </c>
      <c r="I29" s="285">
        <v>1</v>
      </c>
      <c r="J29" s="285">
        <v>0</v>
      </c>
      <c r="K29" s="286" t="s">
        <v>363</v>
      </c>
      <c r="L29" s="287" t="s">
        <v>323</v>
      </c>
      <c r="M29" s="288" t="s">
        <v>169</v>
      </c>
      <c r="N29" s="288" t="s">
        <v>256</v>
      </c>
      <c r="O29" s="288" t="s">
        <v>39</v>
      </c>
      <c r="P29" s="269"/>
      <c r="Q29" s="243"/>
      <c r="R29" s="269">
        <v>0</v>
      </c>
      <c r="S29" s="269">
        <v>0</v>
      </c>
      <c r="T29" s="269">
        <f t="shared" si="0"/>
        <v>0</v>
      </c>
      <c r="U29" s="289" t="s">
        <v>392</v>
      </c>
      <c r="V29" s="290"/>
      <c r="W29" s="290"/>
      <c r="Y29" s="291"/>
      <c r="Z29" s="290"/>
      <c r="AA29" s="290"/>
    </row>
    <row r="30" spans="1:27" ht="102">
      <c r="A30" s="341" t="s">
        <v>104</v>
      </c>
      <c r="B30" s="248" t="s">
        <v>327</v>
      </c>
      <c r="C30" s="154" t="s">
        <v>393</v>
      </c>
      <c r="D30" s="154" t="s">
        <v>105</v>
      </c>
      <c r="E30" s="154" t="s">
        <v>265</v>
      </c>
      <c r="F30" s="247"/>
      <c r="G30" s="247"/>
      <c r="H30" s="156">
        <f>60590/3</f>
        <v>20196.666666666668</v>
      </c>
      <c r="I30" s="268">
        <v>1</v>
      </c>
      <c r="J30" s="268">
        <v>0</v>
      </c>
      <c r="K30" s="246" t="s">
        <v>363</v>
      </c>
      <c r="L30" s="245" t="s">
        <v>323</v>
      </c>
      <c r="M30" s="244" t="s">
        <v>19</v>
      </c>
      <c r="N30" s="259" t="s">
        <v>33</v>
      </c>
      <c r="O30" s="259" t="s">
        <v>37</v>
      </c>
      <c r="P30" s="269"/>
      <c r="Q30" s="243"/>
      <c r="R30" s="269">
        <v>0</v>
      </c>
      <c r="S30" s="269">
        <v>0</v>
      </c>
      <c r="T30" s="269">
        <f t="shared" si="0"/>
        <v>0</v>
      </c>
      <c r="U30" s="242" t="s">
        <v>513</v>
      </c>
      <c r="V30" s="256"/>
      <c r="W30" s="256"/>
      <c r="X30" s="232"/>
      <c r="Y30" s="257"/>
      <c r="Z30" s="256"/>
      <c r="AA30" s="256"/>
    </row>
    <row r="31" spans="1:27" ht="76.5">
      <c r="A31" s="341" t="s">
        <v>106</v>
      </c>
      <c r="B31" s="248" t="s">
        <v>327</v>
      </c>
      <c r="C31" s="154" t="s">
        <v>511</v>
      </c>
      <c r="D31" s="154" t="s">
        <v>107</v>
      </c>
      <c r="E31" s="154" t="s">
        <v>265</v>
      </c>
      <c r="F31" s="294" t="s">
        <v>394</v>
      </c>
      <c r="G31" s="247">
        <v>1</v>
      </c>
      <c r="H31" s="156">
        <f>487000/3</f>
        <v>162333.33333333334</v>
      </c>
      <c r="I31" s="268">
        <v>1</v>
      </c>
      <c r="J31" s="268">
        <v>0</v>
      </c>
      <c r="K31" s="246" t="s">
        <v>363</v>
      </c>
      <c r="L31" s="245" t="s">
        <v>323</v>
      </c>
      <c r="M31" s="244" t="s">
        <v>219</v>
      </c>
      <c r="N31" s="259" t="s">
        <v>32</v>
      </c>
      <c r="O31" s="259" t="s">
        <v>133</v>
      </c>
      <c r="P31" s="269">
        <v>160477.16</v>
      </c>
      <c r="Q31" s="243" t="s">
        <v>395</v>
      </c>
      <c r="R31" s="269">
        <v>0</v>
      </c>
      <c r="S31" s="269">
        <v>0</v>
      </c>
      <c r="T31" s="269">
        <f t="shared" si="0"/>
        <v>160477.16</v>
      </c>
      <c r="U31" s="242" t="s">
        <v>396</v>
      </c>
      <c r="V31" s="256"/>
      <c r="W31" s="256"/>
      <c r="X31" s="232"/>
      <c r="Y31" s="257"/>
      <c r="Z31" s="256"/>
      <c r="AA31" s="256"/>
    </row>
    <row r="32" spans="1:27" s="292" customFormat="1" ht="89.25">
      <c r="A32" s="324" t="s">
        <v>108</v>
      </c>
      <c r="B32" s="281" t="s">
        <v>327</v>
      </c>
      <c r="C32" s="283" t="s">
        <v>397</v>
      </c>
      <c r="D32" s="283" t="s">
        <v>204</v>
      </c>
      <c r="E32" s="283" t="s">
        <v>265</v>
      </c>
      <c r="F32" s="282"/>
      <c r="G32" s="282"/>
      <c r="H32" s="284">
        <v>5909.090909090909</v>
      </c>
      <c r="I32" s="285">
        <v>1</v>
      </c>
      <c r="J32" s="285">
        <v>0</v>
      </c>
      <c r="K32" s="282" t="s">
        <v>398</v>
      </c>
      <c r="L32" s="288" t="s">
        <v>323</v>
      </c>
      <c r="M32" s="288" t="s">
        <v>169</v>
      </c>
      <c r="N32" s="288" t="s">
        <v>27</v>
      </c>
      <c r="O32" s="288" t="s">
        <v>27</v>
      </c>
      <c r="P32" s="269"/>
      <c r="Q32" s="243"/>
      <c r="R32" s="269">
        <v>0</v>
      </c>
      <c r="S32" s="269">
        <v>0</v>
      </c>
      <c r="T32" s="269">
        <f t="shared" si="0"/>
        <v>0</v>
      </c>
      <c r="U32" s="289" t="s">
        <v>173</v>
      </c>
      <c r="V32" s="290"/>
      <c r="W32" s="290"/>
      <c r="X32" s="293"/>
      <c r="Y32" s="291"/>
      <c r="Z32" s="290"/>
      <c r="AA32" s="290"/>
    </row>
    <row r="33" spans="1:27" s="292" customFormat="1" ht="38.25">
      <c r="A33" s="324" t="s">
        <v>111</v>
      </c>
      <c r="B33" s="281" t="s">
        <v>327</v>
      </c>
      <c r="C33" s="283" t="s">
        <v>399</v>
      </c>
      <c r="D33" s="283" t="s">
        <v>112</v>
      </c>
      <c r="E33" s="283" t="s">
        <v>265</v>
      </c>
      <c r="F33" s="282"/>
      <c r="G33" s="282"/>
      <c r="H33" s="284">
        <v>36363.63636363636</v>
      </c>
      <c r="I33" s="285">
        <v>1</v>
      </c>
      <c r="J33" s="285">
        <v>0</v>
      </c>
      <c r="K33" s="282" t="s">
        <v>400</v>
      </c>
      <c r="L33" s="288" t="s">
        <v>323</v>
      </c>
      <c r="M33" s="288" t="s">
        <v>169</v>
      </c>
      <c r="N33" s="288" t="s">
        <v>27</v>
      </c>
      <c r="O33" s="288" t="s">
        <v>27</v>
      </c>
      <c r="P33" s="269"/>
      <c r="Q33" s="243"/>
      <c r="R33" s="269">
        <v>0</v>
      </c>
      <c r="S33" s="269">
        <v>0</v>
      </c>
      <c r="T33" s="269">
        <f t="shared" si="0"/>
        <v>0</v>
      </c>
      <c r="U33" s="289" t="s">
        <v>172</v>
      </c>
      <c r="V33" s="290"/>
      <c r="W33" s="290"/>
      <c r="X33" s="293"/>
      <c r="Y33" s="291"/>
      <c r="Z33" s="290"/>
      <c r="AA33" s="290"/>
    </row>
    <row r="34" spans="1:27" ht="76.5">
      <c r="A34" s="341" t="s">
        <v>113</v>
      </c>
      <c r="B34" s="248" t="s">
        <v>327</v>
      </c>
      <c r="C34" s="165" t="s">
        <v>512</v>
      </c>
      <c r="D34" s="165" t="s">
        <v>114</v>
      </c>
      <c r="E34" s="165" t="s">
        <v>265</v>
      </c>
      <c r="F34" s="247"/>
      <c r="G34" s="247"/>
      <c r="H34" s="156">
        <f>150000/3</f>
        <v>50000</v>
      </c>
      <c r="I34" s="268">
        <v>1</v>
      </c>
      <c r="J34" s="268">
        <v>0</v>
      </c>
      <c r="K34" s="246" t="s">
        <v>401</v>
      </c>
      <c r="L34" s="245" t="s">
        <v>323</v>
      </c>
      <c r="M34" s="244" t="s">
        <v>19</v>
      </c>
      <c r="N34" s="259" t="s">
        <v>33</v>
      </c>
      <c r="O34" s="259" t="s">
        <v>37</v>
      </c>
      <c r="P34" s="269"/>
      <c r="Q34" s="243"/>
      <c r="R34" s="269">
        <v>0</v>
      </c>
      <c r="S34" s="269">
        <v>0</v>
      </c>
      <c r="T34" s="269">
        <f t="shared" si="0"/>
        <v>0</v>
      </c>
      <c r="U34" s="242" t="s">
        <v>513</v>
      </c>
      <c r="V34" s="256"/>
      <c r="W34" s="256"/>
      <c r="X34" s="232"/>
      <c r="Y34" s="257"/>
      <c r="Z34" s="256"/>
      <c r="AA34" s="256"/>
    </row>
    <row r="35" spans="1:27" ht="76.5">
      <c r="A35" s="341" t="s">
        <v>117</v>
      </c>
      <c r="B35" s="248" t="s">
        <v>327</v>
      </c>
      <c r="C35" s="165" t="s">
        <v>402</v>
      </c>
      <c r="D35" s="165" t="s">
        <v>118</v>
      </c>
      <c r="E35" s="165" t="s">
        <v>265</v>
      </c>
      <c r="F35" s="247" t="s">
        <v>403</v>
      </c>
      <c r="G35" s="247">
        <v>1</v>
      </c>
      <c r="H35" s="156">
        <f>200000/3</f>
        <v>66666.666666666672</v>
      </c>
      <c r="I35" s="268">
        <v>1</v>
      </c>
      <c r="J35" s="268">
        <v>0</v>
      </c>
      <c r="K35" s="246" t="s">
        <v>367</v>
      </c>
      <c r="L35" s="245" t="s">
        <v>323</v>
      </c>
      <c r="M35" s="244" t="s">
        <v>219</v>
      </c>
      <c r="N35" s="259" t="s">
        <v>18</v>
      </c>
      <c r="O35" s="259" t="s">
        <v>133</v>
      </c>
      <c r="P35" s="269">
        <v>49268.14</v>
      </c>
      <c r="Q35" s="243" t="s">
        <v>404</v>
      </c>
      <c r="R35" s="269">
        <v>0</v>
      </c>
      <c r="S35" s="269">
        <v>0</v>
      </c>
      <c r="T35" s="269">
        <f t="shared" si="0"/>
        <v>49268.14</v>
      </c>
      <c r="U35" s="242" t="s">
        <v>405</v>
      </c>
      <c r="V35" s="256"/>
      <c r="W35" s="256"/>
      <c r="X35" s="232"/>
      <c r="Y35" s="257"/>
      <c r="Z35" s="256"/>
      <c r="AA35" s="256"/>
    </row>
    <row r="36" spans="1:27" ht="102">
      <c r="A36" s="341" t="s">
        <v>119</v>
      </c>
      <c r="B36" s="248" t="s">
        <v>327</v>
      </c>
      <c r="C36" s="165" t="s">
        <v>406</v>
      </c>
      <c r="D36" s="165" t="s">
        <v>120</v>
      </c>
      <c r="E36" s="165" t="s">
        <v>265</v>
      </c>
      <c r="F36" s="247"/>
      <c r="G36" s="247"/>
      <c r="H36" s="156">
        <f>180000/3</f>
        <v>60000</v>
      </c>
      <c r="I36" s="268">
        <v>1</v>
      </c>
      <c r="J36" s="268">
        <v>0</v>
      </c>
      <c r="K36" s="246" t="s">
        <v>359</v>
      </c>
      <c r="L36" s="245" t="s">
        <v>323</v>
      </c>
      <c r="M36" s="244" t="s">
        <v>19</v>
      </c>
      <c r="N36" s="259" t="s">
        <v>256</v>
      </c>
      <c r="O36" s="259" t="s">
        <v>390</v>
      </c>
      <c r="P36" s="269"/>
      <c r="Q36" s="243"/>
      <c r="R36" s="269">
        <v>0</v>
      </c>
      <c r="S36" s="269">
        <v>0</v>
      </c>
      <c r="T36" s="269">
        <f t="shared" si="0"/>
        <v>0</v>
      </c>
      <c r="U36" s="242" t="s">
        <v>513</v>
      </c>
      <c r="V36" s="256"/>
      <c r="W36" s="256"/>
      <c r="X36" s="232"/>
      <c r="Y36" s="257"/>
      <c r="Z36" s="256"/>
      <c r="AA36" s="256"/>
    </row>
    <row r="37" spans="1:27" ht="51">
      <c r="A37" s="341" t="s">
        <v>121</v>
      </c>
      <c r="B37" s="248" t="s">
        <v>327</v>
      </c>
      <c r="C37" s="165" t="s">
        <v>407</v>
      </c>
      <c r="D37" s="165" t="s">
        <v>408</v>
      </c>
      <c r="E37" s="165" t="s">
        <v>338</v>
      </c>
      <c r="F37" s="247"/>
      <c r="G37" s="247"/>
      <c r="H37" s="156">
        <v>6666.666666666667</v>
      </c>
      <c r="I37" s="268">
        <v>1</v>
      </c>
      <c r="J37" s="268">
        <v>0</v>
      </c>
      <c r="K37" s="246" t="s">
        <v>401</v>
      </c>
      <c r="L37" s="245" t="s">
        <v>323</v>
      </c>
      <c r="M37" s="244" t="s">
        <v>175</v>
      </c>
      <c r="N37" s="259" t="s">
        <v>28</v>
      </c>
      <c r="O37" s="259" t="s">
        <v>33</v>
      </c>
      <c r="P37" s="269"/>
      <c r="Q37" s="243"/>
      <c r="R37" s="269">
        <v>0</v>
      </c>
      <c r="S37" s="269">
        <v>0</v>
      </c>
      <c r="T37" s="269">
        <f t="shared" si="0"/>
        <v>0</v>
      </c>
      <c r="U37" s="242"/>
      <c r="V37" s="256"/>
      <c r="W37" s="256"/>
      <c r="X37" s="232"/>
      <c r="Y37" s="257"/>
      <c r="Z37" s="256"/>
      <c r="AA37" s="256"/>
    </row>
    <row r="38" spans="1:27" ht="25.5">
      <c r="A38" s="341" t="s">
        <v>212</v>
      </c>
      <c r="B38" s="248" t="s">
        <v>327</v>
      </c>
      <c r="C38" s="165" t="s">
        <v>213</v>
      </c>
      <c r="D38" s="165" t="s">
        <v>213</v>
      </c>
      <c r="E38" s="165" t="s">
        <v>265</v>
      </c>
      <c r="F38" s="294" t="s">
        <v>409</v>
      </c>
      <c r="G38" s="247">
        <v>1</v>
      </c>
      <c r="H38" s="156">
        <v>3000</v>
      </c>
      <c r="I38" s="268">
        <v>1</v>
      </c>
      <c r="J38" s="268">
        <v>0</v>
      </c>
      <c r="K38" s="246" t="s">
        <v>377</v>
      </c>
      <c r="L38" s="245" t="s">
        <v>323</v>
      </c>
      <c r="M38" s="244" t="s">
        <v>219</v>
      </c>
      <c r="N38" s="259" t="s">
        <v>52</v>
      </c>
      <c r="O38" s="259" t="s">
        <v>133</v>
      </c>
      <c r="P38" s="269">
        <v>2970.78</v>
      </c>
      <c r="Q38" s="243" t="s">
        <v>410</v>
      </c>
      <c r="R38" s="269">
        <v>0</v>
      </c>
      <c r="S38" s="269">
        <v>0</v>
      </c>
      <c r="T38" s="269">
        <f t="shared" si="0"/>
        <v>2970.78</v>
      </c>
      <c r="U38" s="242" t="s">
        <v>411</v>
      </c>
      <c r="V38" s="256"/>
      <c r="W38" s="256"/>
      <c r="X38" s="232"/>
      <c r="Y38" s="257"/>
      <c r="Z38" s="256"/>
      <c r="AA38" s="256"/>
    </row>
    <row r="39" spans="1:27" s="279" customFormat="1" ht="25.5">
      <c r="A39" s="324" t="s">
        <v>225</v>
      </c>
      <c r="B39" s="281" t="s">
        <v>327</v>
      </c>
      <c r="C39" s="283" t="s">
        <v>226</v>
      </c>
      <c r="D39" s="283" t="s">
        <v>226</v>
      </c>
      <c r="E39" s="283" t="s">
        <v>265</v>
      </c>
      <c r="F39" s="282"/>
      <c r="G39" s="282"/>
      <c r="H39" s="297">
        <v>45454.545454545449</v>
      </c>
      <c r="I39" s="285">
        <v>1</v>
      </c>
      <c r="J39" s="285">
        <v>0</v>
      </c>
      <c r="K39" s="286" t="s">
        <v>377</v>
      </c>
      <c r="L39" s="287" t="s">
        <v>323</v>
      </c>
      <c r="M39" s="288" t="s">
        <v>169</v>
      </c>
      <c r="N39" s="288" t="s">
        <v>28</v>
      </c>
      <c r="O39" s="288" t="s">
        <v>28</v>
      </c>
      <c r="P39" s="269"/>
      <c r="Q39" s="243"/>
      <c r="R39" s="269">
        <v>0</v>
      </c>
      <c r="S39" s="269">
        <v>0</v>
      </c>
      <c r="T39" s="269">
        <f t="shared" si="0"/>
        <v>0</v>
      </c>
      <c r="U39" s="289" t="s">
        <v>412</v>
      </c>
      <c r="V39" s="276"/>
      <c r="W39" s="276"/>
      <c r="X39" s="277"/>
      <c r="Y39" s="278"/>
      <c r="Z39" s="276"/>
      <c r="AA39" s="276"/>
    </row>
    <row r="40" spans="1:27" s="279" customFormat="1" ht="38.25">
      <c r="A40" s="344" t="s">
        <v>413</v>
      </c>
      <c r="B40" s="270" t="s">
        <v>327</v>
      </c>
      <c r="C40" s="298" t="s">
        <v>414</v>
      </c>
      <c r="D40" s="298" t="s">
        <v>415</v>
      </c>
      <c r="E40" s="298" t="s">
        <v>265</v>
      </c>
      <c r="F40" s="271"/>
      <c r="G40" s="271"/>
      <c r="H40" s="299">
        <f>3363214/3</f>
        <v>1121071.3333333333</v>
      </c>
      <c r="I40" s="272">
        <v>1</v>
      </c>
      <c r="J40" s="272">
        <v>0</v>
      </c>
      <c r="K40" s="273" t="s">
        <v>363</v>
      </c>
      <c r="L40" s="300" t="s">
        <v>323</v>
      </c>
      <c r="M40" s="274" t="s">
        <v>19</v>
      </c>
      <c r="N40" s="274" t="s">
        <v>133</v>
      </c>
      <c r="O40" s="274" t="s">
        <v>97</v>
      </c>
      <c r="P40" s="269"/>
      <c r="Q40" s="243"/>
      <c r="R40" s="269">
        <v>0</v>
      </c>
      <c r="S40" s="269">
        <v>0</v>
      </c>
      <c r="T40" s="269">
        <f t="shared" si="0"/>
        <v>0</v>
      </c>
      <c r="U40" s="275" t="s">
        <v>331</v>
      </c>
      <c r="V40" s="276"/>
      <c r="W40" s="276"/>
      <c r="X40" s="277"/>
      <c r="Y40" s="278"/>
      <c r="Z40" s="276"/>
      <c r="AA40" s="276"/>
    </row>
    <row r="41" spans="1:27" s="279" customFormat="1" ht="38.25">
      <c r="A41" s="344" t="s">
        <v>416</v>
      </c>
      <c r="B41" s="270" t="s">
        <v>327</v>
      </c>
      <c r="C41" s="298" t="s">
        <v>417</v>
      </c>
      <c r="D41" s="298" t="s">
        <v>418</v>
      </c>
      <c r="E41" s="298" t="s">
        <v>265</v>
      </c>
      <c r="F41" s="271"/>
      <c r="G41" s="271"/>
      <c r="H41" s="299">
        <f>500000/3</f>
        <v>166666.66666666666</v>
      </c>
      <c r="I41" s="272">
        <v>1</v>
      </c>
      <c r="J41" s="272">
        <v>0</v>
      </c>
      <c r="K41" s="273" t="s">
        <v>377</v>
      </c>
      <c r="L41" s="300" t="s">
        <v>323</v>
      </c>
      <c r="M41" s="274" t="s">
        <v>19</v>
      </c>
      <c r="N41" s="274" t="s">
        <v>133</v>
      </c>
      <c r="O41" s="274" t="s">
        <v>97</v>
      </c>
      <c r="P41" s="269"/>
      <c r="Q41" s="243"/>
      <c r="R41" s="269">
        <v>0</v>
      </c>
      <c r="S41" s="269">
        <v>0</v>
      </c>
      <c r="T41" s="269">
        <f t="shared" si="0"/>
        <v>0</v>
      </c>
      <c r="U41" s="275" t="s">
        <v>513</v>
      </c>
      <c r="V41" s="276"/>
      <c r="W41" s="276"/>
      <c r="X41" s="277"/>
      <c r="Y41" s="278"/>
      <c r="Z41" s="276"/>
      <c r="AA41" s="276"/>
    </row>
    <row r="42" spans="1:27" s="279" customFormat="1" ht="38.25">
      <c r="A42" s="344" t="s">
        <v>420</v>
      </c>
      <c r="B42" s="270" t="s">
        <v>327</v>
      </c>
      <c r="C42" s="298" t="s">
        <v>421</v>
      </c>
      <c r="D42" s="298" t="s">
        <v>422</v>
      </c>
      <c r="E42" s="298" t="s">
        <v>265</v>
      </c>
      <c r="F42" s="271"/>
      <c r="G42" s="271"/>
      <c r="H42" s="299">
        <f>400000/3</f>
        <v>133333.33333333334</v>
      </c>
      <c r="I42" s="272">
        <v>1</v>
      </c>
      <c r="J42" s="272">
        <v>0</v>
      </c>
      <c r="K42" s="273" t="s">
        <v>359</v>
      </c>
      <c r="L42" s="300" t="s">
        <v>323</v>
      </c>
      <c r="M42" s="274" t="s">
        <v>19</v>
      </c>
      <c r="N42" s="274" t="s">
        <v>133</v>
      </c>
      <c r="O42" s="274" t="s">
        <v>97</v>
      </c>
      <c r="P42" s="269"/>
      <c r="Q42" s="243"/>
      <c r="R42" s="269">
        <v>0</v>
      </c>
      <c r="S42" s="269">
        <v>0</v>
      </c>
      <c r="T42" s="269">
        <f t="shared" si="0"/>
        <v>0</v>
      </c>
      <c r="U42" s="275" t="s">
        <v>331</v>
      </c>
      <c r="V42" s="276"/>
      <c r="W42" s="276"/>
      <c r="X42" s="277"/>
      <c r="Y42" s="278"/>
      <c r="Z42" s="276"/>
      <c r="AA42" s="276"/>
    </row>
    <row r="43" spans="1:27" s="279" customFormat="1" ht="39" thickBot="1">
      <c r="A43" s="343" t="s">
        <v>423</v>
      </c>
      <c r="B43" s="312" t="s">
        <v>327</v>
      </c>
      <c r="C43" s="314" t="s">
        <v>424</v>
      </c>
      <c r="D43" s="314" t="s">
        <v>425</v>
      </c>
      <c r="E43" s="314" t="s">
        <v>265</v>
      </c>
      <c r="F43" s="313"/>
      <c r="G43" s="313"/>
      <c r="H43" s="349">
        <f>4000/3</f>
        <v>1333.3333333333333</v>
      </c>
      <c r="I43" s="315">
        <v>1</v>
      </c>
      <c r="J43" s="315">
        <v>0</v>
      </c>
      <c r="K43" s="346" t="s">
        <v>377</v>
      </c>
      <c r="L43" s="350" t="s">
        <v>323</v>
      </c>
      <c r="M43" s="316" t="s">
        <v>19</v>
      </c>
      <c r="N43" s="316" t="s">
        <v>133</v>
      </c>
      <c r="O43" s="316" t="s">
        <v>97</v>
      </c>
      <c r="P43" s="318"/>
      <c r="Q43" s="236"/>
      <c r="R43" s="318">
        <v>0</v>
      </c>
      <c r="S43" s="318">
        <v>0</v>
      </c>
      <c r="T43" s="318">
        <f t="shared" si="0"/>
        <v>0</v>
      </c>
      <c r="U43" s="320" t="s">
        <v>513</v>
      </c>
      <c r="V43" s="276"/>
      <c r="W43" s="276"/>
      <c r="X43" s="277"/>
      <c r="Y43" s="278"/>
      <c r="Z43" s="276"/>
      <c r="AA43" s="276"/>
    </row>
    <row r="44" spans="1:27" ht="15.75" thickBot="1">
      <c r="X44" s="232" t="s">
        <v>265</v>
      </c>
      <c r="Y44" s="231"/>
    </row>
    <row r="45" spans="1:27" ht="15.75">
      <c r="A45" s="229"/>
      <c r="B45" s="437" t="s">
        <v>336</v>
      </c>
      <c r="C45" s="438"/>
      <c r="D45" s="438"/>
      <c r="E45" s="438"/>
      <c r="F45" s="438"/>
      <c r="G45" s="438"/>
      <c r="H45" s="438"/>
      <c r="I45" s="438"/>
      <c r="J45" s="438"/>
      <c r="K45" s="438"/>
      <c r="L45" s="438"/>
      <c r="M45" s="438"/>
      <c r="N45" s="438"/>
      <c r="O45" s="438"/>
      <c r="P45" s="439"/>
      <c r="Q45" s="439"/>
      <c r="R45" s="439"/>
      <c r="S45" s="439"/>
      <c r="T45" s="439"/>
      <c r="U45" s="440"/>
      <c r="X45" s="232" t="s">
        <v>337</v>
      </c>
      <c r="Y45" s="231"/>
    </row>
    <row r="46" spans="1:27" ht="15" customHeight="1">
      <c r="A46" s="421" t="s">
        <v>351</v>
      </c>
      <c r="B46" s="441" t="s">
        <v>303</v>
      </c>
      <c r="C46" s="424" t="s">
        <v>313</v>
      </c>
      <c r="D46" s="424" t="s">
        <v>301</v>
      </c>
      <c r="E46" s="424" t="s">
        <v>352</v>
      </c>
      <c r="F46" s="424" t="s">
        <v>328</v>
      </c>
      <c r="G46" s="424" t="s">
        <v>364</v>
      </c>
      <c r="H46" s="425" t="s">
        <v>299</v>
      </c>
      <c r="I46" s="425"/>
      <c r="J46" s="425"/>
      <c r="K46" s="424" t="s">
        <v>298</v>
      </c>
      <c r="L46" s="424" t="s">
        <v>353</v>
      </c>
      <c r="M46" s="421" t="s">
        <v>296</v>
      </c>
      <c r="N46" s="424" t="s">
        <v>295</v>
      </c>
      <c r="O46" s="424"/>
      <c r="P46" s="421" t="s">
        <v>294</v>
      </c>
      <c r="Q46" s="421" t="s">
        <v>293</v>
      </c>
      <c r="R46" s="426" t="s">
        <v>292</v>
      </c>
      <c r="S46" s="427"/>
      <c r="T46" s="421" t="s">
        <v>291</v>
      </c>
      <c r="U46" s="423" t="s">
        <v>312</v>
      </c>
      <c r="X46" s="232" t="s">
        <v>426</v>
      </c>
      <c r="Y46" s="231"/>
    </row>
    <row r="47" spans="1:27" ht="36.75" customHeight="1">
      <c r="A47" s="422"/>
      <c r="B47" s="441"/>
      <c r="C47" s="424"/>
      <c r="D47" s="424"/>
      <c r="E47" s="424"/>
      <c r="F47" s="424"/>
      <c r="G47" s="424"/>
      <c r="H47" s="250" t="s">
        <v>288</v>
      </c>
      <c r="I47" s="267" t="s">
        <v>287</v>
      </c>
      <c r="J47" s="267" t="s">
        <v>354</v>
      </c>
      <c r="K47" s="424"/>
      <c r="L47" s="424"/>
      <c r="M47" s="422"/>
      <c r="N47" s="258" t="s">
        <v>334</v>
      </c>
      <c r="O47" s="258" t="s">
        <v>310</v>
      </c>
      <c r="P47" s="422"/>
      <c r="Q47" s="422"/>
      <c r="R47" s="249" t="s">
        <v>355</v>
      </c>
      <c r="S47" s="255" t="s">
        <v>282</v>
      </c>
      <c r="T47" s="422"/>
      <c r="U47" s="423"/>
      <c r="X47" s="232" t="s">
        <v>335</v>
      </c>
      <c r="Y47" s="231"/>
    </row>
    <row r="48" spans="1:27" s="292" customFormat="1" ht="51">
      <c r="A48" s="324" t="s">
        <v>186</v>
      </c>
      <c r="B48" s="281" t="s">
        <v>327</v>
      </c>
      <c r="C48" s="282" t="s">
        <v>433</v>
      </c>
      <c r="D48" s="305" t="s">
        <v>434</v>
      </c>
      <c r="E48" s="295" t="s">
        <v>338</v>
      </c>
      <c r="F48" s="282"/>
      <c r="G48" s="282"/>
      <c r="H48" s="306">
        <v>92727.272727272721</v>
      </c>
      <c r="I48" s="285">
        <v>1</v>
      </c>
      <c r="J48" s="285">
        <v>0</v>
      </c>
      <c r="K48" s="282" t="s">
        <v>435</v>
      </c>
      <c r="L48" s="288" t="s">
        <v>323</v>
      </c>
      <c r="M48" s="288" t="s">
        <v>169</v>
      </c>
      <c r="N48" s="288" t="s">
        <v>28</v>
      </c>
      <c r="O48" s="288" t="s">
        <v>72</v>
      </c>
      <c r="P48" s="307"/>
      <c r="Q48" s="308"/>
      <c r="R48" s="309">
        <v>0</v>
      </c>
      <c r="S48" s="309">
        <v>0</v>
      </c>
      <c r="T48" s="309">
        <f t="shared" ref="T48:T52" si="1">+P48+S48</f>
        <v>0</v>
      </c>
      <c r="U48" s="289" t="s">
        <v>436</v>
      </c>
      <c r="X48" s="310"/>
      <c r="Y48" s="311"/>
    </row>
    <row r="49" spans="1:25" ht="38.25">
      <c r="A49" s="341" t="s">
        <v>187</v>
      </c>
      <c r="B49" s="248" t="s">
        <v>327</v>
      </c>
      <c r="C49" s="165" t="s">
        <v>73</v>
      </c>
      <c r="D49" s="165" t="s">
        <v>437</v>
      </c>
      <c r="E49" s="154" t="s">
        <v>338</v>
      </c>
      <c r="F49" s="247"/>
      <c r="G49" s="247"/>
      <c r="H49" s="302">
        <f>35000/3</f>
        <v>11666.666666666666</v>
      </c>
      <c r="I49" s="268">
        <v>1</v>
      </c>
      <c r="J49" s="268">
        <v>0</v>
      </c>
      <c r="K49" s="246" t="s">
        <v>401</v>
      </c>
      <c r="L49" s="259" t="s">
        <v>323</v>
      </c>
      <c r="M49" s="244" t="s">
        <v>19</v>
      </c>
      <c r="N49" s="259" t="s">
        <v>133</v>
      </c>
      <c r="O49" s="259" t="s">
        <v>33</v>
      </c>
      <c r="P49" s="303"/>
      <c r="Q49" s="243"/>
      <c r="R49" s="269">
        <v>0</v>
      </c>
      <c r="S49" s="269">
        <v>0</v>
      </c>
      <c r="T49" s="269">
        <f t="shared" si="1"/>
        <v>0</v>
      </c>
      <c r="U49" s="242"/>
      <c r="X49" s="233"/>
      <c r="Y49" s="231"/>
    </row>
    <row r="50" spans="1:25" ht="63.75">
      <c r="A50" s="341" t="s">
        <v>198</v>
      </c>
      <c r="B50" s="248" t="s">
        <v>327</v>
      </c>
      <c r="C50" s="165" t="s">
        <v>438</v>
      </c>
      <c r="D50" s="165" t="s">
        <v>138</v>
      </c>
      <c r="E50" s="154" t="s">
        <v>265</v>
      </c>
      <c r="F50" s="247"/>
      <c r="G50" s="247"/>
      <c r="H50" s="302">
        <f>100000/3</f>
        <v>33333.333333333336</v>
      </c>
      <c r="I50" s="268">
        <v>1</v>
      </c>
      <c r="J50" s="268">
        <v>0</v>
      </c>
      <c r="K50" s="247" t="s">
        <v>373</v>
      </c>
      <c r="L50" s="259" t="s">
        <v>323</v>
      </c>
      <c r="M50" s="244" t="s">
        <v>175</v>
      </c>
      <c r="N50" s="259" t="s">
        <v>33</v>
      </c>
      <c r="O50" s="259" t="s">
        <v>53</v>
      </c>
      <c r="P50" s="303"/>
      <c r="Q50" s="243"/>
      <c r="R50" s="269">
        <v>0</v>
      </c>
      <c r="S50" s="269">
        <v>0</v>
      </c>
      <c r="T50" s="269">
        <f t="shared" si="1"/>
        <v>0</v>
      </c>
      <c r="U50" s="242" t="s">
        <v>331</v>
      </c>
      <c r="X50" s="233"/>
      <c r="Y50" s="231"/>
    </row>
    <row r="51" spans="1:25" ht="76.5">
      <c r="A51" s="341" t="s">
        <v>207</v>
      </c>
      <c r="B51" s="248" t="s">
        <v>327</v>
      </c>
      <c r="C51" s="247" t="s">
        <v>439</v>
      </c>
      <c r="D51" s="185" t="s">
        <v>440</v>
      </c>
      <c r="E51" s="154" t="s">
        <v>265</v>
      </c>
      <c r="F51" s="247"/>
      <c r="G51" s="247"/>
      <c r="H51" s="302">
        <f>545454/3</f>
        <v>181818</v>
      </c>
      <c r="I51" s="268">
        <v>1</v>
      </c>
      <c r="J51" s="268">
        <v>0</v>
      </c>
      <c r="K51" s="247" t="s">
        <v>332</v>
      </c>
      <c r="L51" s="259" t="s">
        <v>323</v>
      </c>
      <c r="M51" s="244" t="s">
        <v>175</v>
      </c>
      <c r="N51" s="259" t="s">
        <v>33</v>
      </c>
      <c r="O51" s="259" t="s">
        <v>37</v>
      </c>
      <c r="P51" s="303"/>
      <c r="Q51" s="243"/>
      <c r="R51" s="269">
        <v>0</v>
      </c>
      <c r="S51" s="269">
        <v>0</v>
      </c>
      <c r="T51" s="269">
        <f t="shared" si="1"/>
        <v>0</v>
      </c>
      <c r="U51" s="242" t="s">
        <v>331</v>
      </c>
      <c r="X51" s="233"/>
      <c r="Y51" s="231"/>
    </row>
    <row r="52" spans="1:25" ht="39" thickBot="1">
      <c r="A52" s="342" t="s">
        <v>222</v>
      </c>
      <c r="B52" s="241" t="s">
        <v>327</v>
      </c>
      <c r="C52" s="240" t="s">
        <v>441</v>
      </c>
      <c r="D52" s="368" t="s">
        <v>223</v>
      </c>
      <c r="E52" s="352" t="s">
        <v>265</v>
      </c>
      <c r="F52" s="240" t="s">
        <v>442</v>
      </c>
      <c r="G52" s="240">
        <v>1</v>
      </c>
      <c r="H52" s="369">
        <v>70454.545454545456</v>
      </c>
      <c r="I52" s="301">
        <v>1</v>
      </c>
      <c r="J52" s="301">
        <v>0</v>
      </c>
      <c r="K52" s="240" t="s">
        <v>443</v>
      </c>
      <c r="L52" s="354" t="s">
        <v>323</v>
      </c>
      <c r="M52" s="237" t="s">
        <v>219</v>
      </c>
      <c r="N52" s="354" t="s">
        <v>18</v>
      </c>
      <c r="O52" s="354" t="s">
        <v>133</v>
      </c>
      <c r="P52" s="317">
        <v>59900.62</v>
      </c>
      <c r="Q52" s="236" t="s">
        <v>444</v>
      </c>
      <c r="R52" s="318">
        <v>0</v>
      </c>
      <c r="S52" s="318">
        <v>0</v>
      </c>
      <c r="T52" s="318">
        <f t="shared" si="1"/>
        <v>59900.62</v>
      </c>
      <c r="U52" s="235" t="s">
        <v>331</v>
      </c>
      <c r="X52" s="233"/>
      <c r="Y52" s="231"/>
    </row>
    <row r="53" spans="1:25" ht="15.75" thickBot="1">
      <c r="X53" s="232" t="s">
        <v>265</v>
      </c>
      <c r="Y53" s="231"/>
    </row>
    <row r="54" spans="1:25" ht="15.75">
      <c r="A54" s="229"/>
      <c r="B54" s="437" t="s">
        <v>509</v>
      </c>
      <c r="C54" s="438"/>
      <c r="D54" s="438"/>
      <c r="E54" s="438"/>
      <c r="F54" s="438"/>
      <c r="G54" s="438"/>
      <c r="H54" s="438"/>
      <c r="I54" s="438"/>
      <c r="J54" s="438"/>
      <c r="K54" s="438"/>
      <c r="L54" s="438"/>
      <c r="M54" s="438"/>
      <c r="N54" s="438"/>
      <c r="O54" s="438"/>
      <c r="P54" s="439"/>
      <c r="Q54" s="439"/>
      <c r="R54" s="439"/>
      <c r="S54" s="439"/>
      <c r="T54" s="439"/>
      <c r="U54" s="440"/>
      <c r="X54" s="232" t="s">
        <v>337</v>
      </c>
      <c r="Y54" s="231"/>
    </row>
    <row r="55" spans="1:25" ht="15" customHeight="1">
      <c r="A55" s="421" t="s">
        <v>351</v>
      </c>
      <c r="B55" s="441" t="s">
        <v>303</v>
      </c>
      <c r="C55" s="424" t="s">
        <v>313</v>
      </c>
      <c r="D55" s="424" t="s">
        <v>301</v>
      </c>
      <c r="E55" s="424" t="s">
        <v>352</v>
      </c>
      <c r="F55" s="424" t="s">
        <v>328</v>
      </c>
      <c r="G55" s="424" t="s">
        <v>364</v>
      </c>
      <c r="H55" s="425" t="s">
        <v>299</v>
      </c>
      <c r="I55" s="425"/>
      <c r="J55" s="425"/>
      <c r="K55" s="424" t="s">
        <v>298</v>
      </c>
      <c r="L55" s="424" t="s">
        <v>353</v>
      </c>
      <c r="M55" s="421" t="s">
        <v>296</v>
      </c>
      <c r="N55" s="424" t="s">
        <v>295</v>
      </c>
      <c r="O55" s="424"/>
      <c r="P55" s="421" t="s">
        <v>294</v>
      </c>
      <c r="Q55" s="421" t="s">
        <v>293</v>
      </c>
      <c r="R55" s="426" t="s">
        <v>292</v>
      </c>
      <c r="S55" s="427"/>
      <c r="T55" s="421" t="s">
        <v>291</v>
      </c>
      <c r="U55" s="423" t="s">
        <v>312</v>
      </c>
      <c r="X55" s="232" t="s">
        <v>426</v>
      </c>
      <c r="Y55" s="231"/>
    </row>
    <row r="56" spans="1:25" ht="36.75" customHeight="1">
      <c r="A56" s="422"/>
      <c r="B56" s="441"/>
      <c r="C56" s="424"/>
      <c r="D56" s="424"/>
      <c r="E56" s="424"/>
      <c r="F56" s="424"/>
      <c r="G56" s="424"/>
      <c r="H56" s="250" t="s">
        <v>288</v>
      </c>
      <c r="I56" s="267" t="s">
        <v>287</v>
      </c>
      <c r="J56" s="267" t="s">
        <v>354</v>
      </c>
      <c r="K56" s="424"/>
      <c r="L56" s="424"/>
      <c r="M56" s="422"/>
      <c r="N56" s="367" t="s">
        <v>334</v>
      </c>
      <c r="O56" s="367" t="s">
        <v>310</v>
      </c>
      <c r="P56" s="422"/>
      <c r="Q56" s="422"/>
      <c r="R56" s="249" t="s">
        <v>355</v>
      </c>
      <c r="S56" s="255" t="s">
        <v>282</v>
      </c>
      <c r="T56" s="422"/>
      <c r="U56" s="423"/>
      <c r="X56" s="232" t="s">
        <v>335</v>
      </c>
      <c r="Y56" s="231"/>
    </row>
    <row r="57" spans="1:25" ht="63.75">
      <c r="A57" s="184" t="s">
        <v>197</v>
      </c>
      <c r="B57" s="248" t="s">
        <v>327</v>
      </c>
      <c r="C57" s="165" t="s">
        <v>125</v>
      </c>
      <c r="D57" s="165" t="s">
        <v>427</v>
      </c>
      <c r="E57" s="154" t="s">
        <v>265</v>
      </c>
      <c r="F57" s="247" t="s">
        <v>360</v>
      </c>
      <c r="G57" s="247" t="s">
        <v>360</v>
      </c>
      <c r="H57" s="302">
        <f>606000/3</f>
        <v>202000</v>
      </c>
      <c r="I57" s="268">
        <v>1</v>
      </c>
      <c r="J57" s="268">
        <v>0</v>
      </c>
      <c r="K57" s="247" t="s">
        <v>359</v>
      </c>
      <c r="L57" s="366" t="s">
        <v>323</v>
      </c>
      <c r="M57" s="244" t="s">
        <v>175</v>
      </c>
      <c r="N57" s="159" t="s">
        <v>27</v>
      </c>
      <c r="O57" s="159" t="s">
        <v>27</v>
      </c>
      <c r="P57" s="303" t="s">
        <v>360</v>
      </c>
      <c r="Q57" s="243" t="s">
        <v>360</v>
      </c>
      <c r="R57" s="269">
        <v>0</v>
      </c>
      <c r="S57" s="269">
        <v>0</v>
      </c>
      <c r="T57" s="269">
        <v>0</v>
      </c>
      <c r="U57" s="242" t="s">
        <v>428</v>
      </c>
      <c r="X57" s="232" t="s">
        <v>333</v>
      </c>
      <c r="Y57" s="231"/>
    </row>
    <row r="58" spans="1:25" ht="38.25">
      <c r="A58" s="184" t="s">
        <v>202</v>
      </c>
      <c r="B58" s="248" t="s">
        <v>327</v>
      </c>
      <c r="C58" s="185" t="s">
        <v>429</v>
      </c>
      <c r="D58" s="185" t="s">
        <v>429</v>
      </c>
      <c r="E58" s="154" t="s">
        <v>265</v>
      </c>
      <c r="F58" s="247" t="s">
        <v>430</v>
      </c>
      <c r="G58" s="247">
        <v>1</v>
      </c>
      <c r="H58" s="302">
        <v>9046</v>
      </c>
      <c r="I58" s="268">
        <v>1</v>
      </c>
      <c r="J58" s="268">
        <v>0</v>
      </c>
      <c r="K58" s="247" t="s">
        <v>398</v>
      </c>
      <c r="L58" s="366" t="s">
        <v>323</v>
      </c>
      <c r="M58" s="244" t="s">
        <v>219</v>
      </c>
      <c r="N58" s="189" t="s">
        <v>27</v>
      </c>
      <c r="O58" s="189" t="s">
        <v>18</v>
      </c>
      <c r="P58" s="304">
        <f>19902.4/2.2764</f>
        <v>8742.9274292742921</v>
      </c>
      <c r="Q58" s="243" t="s">
        <v>431</v>
      </c>
      <c r="R58" s="269">
        <v>0</v>
      </c>
      <c r="S58" s="269">
        <v>0</v>
      </c>
      <c r="T58" s="269">
        <f t="shared" ref="T58" si="2">+P58+S58</f>
        <v>8742.9274292742921</v>
      </c>
      <c r="U58" s="242" t="s">
        <v>432</v>
      </c>
      <c r="X58" s="233"/>
      <c r="Y58" s="231"/>
    </row>
    <row r="59" spans="1:25" ht="15.75" thickBot="1">
      <c r="X59" s="232" t="s">
        <v>446</v>
      </c>
      <c r="Y59" s="231"/>
    </row>
    <row r="60" spans="1:25" ht="15.75" customHeight="1">
      <c r="A60" s="229"/>
      <c r="B60" s="437" t="s">
        <v>330</v>
      </c>
      <c r="C60" s="438"/>
      <c r="D60" s="438"/>
      <c r="E60" s="438"/>
      <c r="F60" s="438"/>
      <c r="G60" s="438"/>
      <c r="H60" s="438"/>
      <c r="I60" s="438"/>
      <c r="J60" s="438"/>
      <c r="K60" s="438"/>
      <c r="L60" s="438"/>
      <c r="M60" s="438"/>
      <c r="N60" s="438"/>
      <c r="O60" s="438"/>
      <c r="P60" s="439"/>
      <c r="Q60" s="439"/>
      <c r="R60" s="439"/>
      <c r="S60" s="439"/>
      <c r="T60" s="439"/>
      <c r="U60" s="440"/>
      <c r="X60" s="232" t="s">
        <v>329</v>
      </c>
      <c r="Y60" s="231"/>
    </row>
    <row r="61" spans="1:25" ht="15" customHeight="1">
      <c r="A61" s="421" t="s">
        <v>351</v>
      </c>
      <c r="B61" s="441" t="s">
        <v>303</v>
      </c>
      <c r="C61" s="424" t="s">
        <v>313</v>
      </c>
      <c r="D61" s="424" t="s">
        <v>301</v>
      </c>
      <c r="E61" s="424" t="s">
        <v>352</v>
      </c>
      <c r="F61" s="442" t="s">
        <v>328</v>
      </c>
      <c r="G61" s="443"/>
      <c r="H61" s="425" t="s">
        <v>299</v>
      </c>
      <c r="I61" s="425"/>
      <c r="J61" s="425"/>
      <c r="K61" s="424" t="s">
        <v>298</v>
      </c>
      <c r="L61" s="424" t="s">
        <v>353</v>
      </c>
      <c r="M61" s="421" t="s">
        <v>296</v>
      </c>
      <c r="N61" s="424" t="s">
        <v>295</v>
      </c>
      <c r="O61" s="424"/>
      <c r="P61" s="421" t="s">
        <v>294</v>
      </c>
      <c r="Q61" s="421" t="s">
        <v>293</v>
      </c>
      <c r="R61" s="429" t="s">
        <v>292</v>
      </c>
      <c r="S61" s="430"/>
      <c r="T61" s="421" t="s">
        <v>291</v>
      </c>
      <c r="U61" s="423" t="s">
        <v>312</v>
      </c>
      <c r="X61" s="232" t="s">
        <v>447</v>
      </c>
      <c r="Y61" s="231"/>
    </row>
    <row r="62" spans="1:25" ht="38.25" customHeight="1">
      <c r="A62" s="422"/>
      <c r="B62" s="441"/>
      <c r="C62" s="424"/>
      <c r="D62" s="424"/>
      <c r="E62" s="424"/>
      <c r="F62" s="444"/>
      <c r="G62" s="445"/>
      <c r="H62" s="258" t="s">
        <v>288</v>
      </c>
      <c r="I62" s="267" t="s">
        <v>287</v>
      </c>
      <c r="J62" s="267" t="s">
        <v>354</v>
      </c>
      <c r="K62" s="424"/>
      <c r="L62" s="424"/>
      <c r="M62" s="422"/>
      <c r="N62" s="258" t="s">
        <v>311</v>
      </c>
      <c r="O62" s="258" t="s">
        <v>310</v>
      </c>
      <c r="P62" s="422"/>
      <c r="Q62" s="422"/>
      <c r="R62" s="249" t="s">
        <v>355</v>
      </c>
      <c r="S62" s="249" t="s">
        <v>282</v>
      </c>
      <c r="T62" s="422"/>
      <c r="U62" s="423"/>
      <c r="X62" s="232" t="s">
        <v>448</v>
      </c>
      <c r="Y62" s="231"/>
    </row>
    <row r="63" spans="1:25" ht="38.25">
      <c r="A63" s="341" t="s">
        <v>178</v>
      </c>
      <c r="B63" s="248" t="s">
        <v>327</v>
      </c>
      <c r="C63" s="247" t="s">
        <v>20</v>
      </c>
      <c r="D63" s="146" t="s">
        <v>449</v>
      </c>
      <c r="E63" s="146" t="s">
        <v>445</v>
      </c>
      <c r="F63" s="455" t="s">
        <v>450</v>
      </c>
      <c r="G63" s="456"/>
      <c r="H63" s="321">
        <v>121818</v>
      </c>
      <c r="I63" s="268">
        <v>0.8</v>
      </c>
      <c r="J63" s="268">
        <v>0.2</v>
      </c>
      <c r="K63" s="246" t="s">
        <v>400</v>
      </c>
      <c r="L63" s="322" t="s">
        <v>347</v>
      </c>
      <c r="M63" s="151" t="s">
        <v>219</v>
      </c>
      <c r="N63" s="189" t="s">
        <v>27</v>
      </c>
      <c r="O63" s="189" t="s">
        <v>52</v>
      </c>
      <c r="P63" s="303">
        <v>64698.01</v>
      </c>
      <c r="Q63" s="243" t="s">
        <v>451</v>
      </c>
      <c r="R63" s="269">
        <v>0</v>
      </c>
      <c r="S63" s="269">
        <v>0</v>
      </c>
      <c r="T63" s="269">
        <f t="shared" ref="T63:T77" si="3">+P63+S63</f>
        <v>64698.01</v>
      </c>
      <c r="U63" s="242"/>
      <c r="X63" s="232" t="s">
        <v>452</v>
      </c>
      <c r="Y63" s="233"/>
    </row>
    <row r="64" spans="1:25" ht="63.75">
      <c r="A64" s="341" t="s">
        <v>179</v>
      </c>
      <c r="B64" s="248" t="s">
        <v>327</v>
      </c>
      <c r="C64" s="247" t="s">
        <v>453</v>
      </c>
      <c r="D64" s="146" t="s">
        <v>454</v>
      </c>
      <c r="E64" s="146" t="s">
        <v>329</v>
      </c>
      <c r="F64" s="455"/>
      <c r="G64" s="456"/>
      <c r="H64" s="321">
        <v>8333.3333333333339</v>
      </c>
      <c r="I64" s="268">
        <v>1</v>
      </c>
      <c r="J64" s="268">
        <v>0</v>
      </c>
      <c r="K64" s="246" t="s">
        <v>455</v>
      </c>
      <c r="L64" s="322" t="s">
        <v>323</v>
      </c>
      <c r="M64" s="159" t="s">
        <v>19</v>
      </c>
      <c r="N64" s="189" t="s">
        <v>53</v>
      </c>
      <c r="O64" s="189" t="s">
        <v>37</v>
      </c>
      <c r="P64" s="243"/>
      <c r="Q64" s="243"/>
      <c r="R64" s="269">
        <v>0</v>
      </c>
      <c r="S64" s="269">
        <v>0</v>
      </c>
      <c r="T64" s="269">
        <f t="shared" si="3"/>
        <v>0</v>
      </c>
      <c r="U64" s="242"/>
      <c r="X64" s="232" t="s">
        <v>265</v>
      </c>
      <c r="Y64" s="233"/>
    </row>
    <row r="65" spans="1:25" ht="76.5">
      <c r="A65" s="341" t="s">
        <v>180</v>
      </c>
      <c r="B65" s="248" t="s">
        <v>327</v>
      </c>
      <c r="C65" s="247" t="s">
        <v>456</v>
      </c>
      <c r="D65" s="154" t="s">
        <v>457</v>
      </c>
      <c r="E65" s="154" t="s">
        <v>265</v>
      </c>
      <c r="F65" s="455"/>
      <c r="G65" s="456"/>
      <c r="H65" s="321">
        <f>205000/3</f>
        <v>68333.333333333328</v>
      </c>
      <c r="I65" s="268">
        <v>0</v>
      </c>
      <c r="J65" s="268">
        <v>1</v>
      </c>
      <c r="K65" s="246" t="s">
        <v>458</v>
      </c>
      <c r="L65" s="322" t="s">
        <v>265</v>
      </c>
      <c r="M65" s="159" t="s">
        <v>219</v>
      </c>
      <c r="N65" s="189" t="s">
        <v>52</v>
      </c>
      <c r="O65" s="189" t="s">
        <v>28</v>
      </c>
      <c r="P65" s="303">
        <f>205000/3</f>
        <v>68333.333333333328</v>
      </c>
      <c r="Q65" s="243" t="s">
        <v>360</v>
      </c>
      <c r="R65" s="269">
        <v>0</v>
      </c>
      <c r="S65" s="269">
        <v>0</v>
      </c>
      <c r="T65" s="269">
        <f t="shared" si="3"/>
        <v>68333.333333333328</v>
      </c>
      <c r="U65" s="242" t="s">
        <v>459</v>
      </c>
      <c r="X65" s="232"/>
      <c r="Y65" s="233"/>
    </row>
    <row r="66" spans="1:25" ht="63.75">
      <c r="A66" s="341" t="s">
        <v>181</v>
      </c>
      <c r="B66" s="248" t="s">
        <v>327</v>
      </c>
      <c r="C66" s="247" t="s">
        <v>460</v>
      </c>
      <c r="D66" s="154" t="s">
        <v>461</v>
      </c>
      <c r="E66" s="154" t="s">
        <v>445</v>
      </c>
      <c r="F66" s="455"/>
      <c r="G66" s="456"/>
      <c r="H66" s="321">
        <f>900000/3</f>
        <v>300000</v>
      </c>
      <c r="I66" s="268">
        <v>1</v>
      </c>
      <c r="J66" s="268">
        <v>0</v>
      </c>
      <c r="K66" s="246" t="s">
        <v>455</v>
      </c>
      <c r="L66" s="322" t="s">
        <v>347</v>
      </c>
      <c r="M66" s="159" t="s">
        <v>19</v>
      </c>
      <c r="N66" s="189" t="s">
        <v>33</v>
      </c>
      <c r="O66" s="189" t="s">
        <v>37</v>
      </c>
      <c r="P66" s="243"/>
      <c r="Q66" s="243"/>
      <c r="R66" s="269">
        <v>0</v>
      </c>
      <c r="S66" s="269">
        <v>0</v>
      </c>
      <c r="T66" s="269">
        <f t="shared" si="3"/>
        <v>0</v>
      </c>
      <c r="U66" s="242"/>
      <c r="X66" s="232"/>
      <c r="Y66" s="233"/>
    </row>
    <row r="67" spans="1:25" ht="102">
      <c r="A67" s="341" t="s">
        <v>182</v>
      </c>
      <c r="B67" s="248" t="s">
        <v>327</v>
      </c>
      <c r="C67" s="247" t="s">
        <v>462</v>
      </c>
      <c r="D67" s="154" t="s">
        <v>35</v>
      </c>
      <c r="E67" s="154" t="s">
        <v>447</v>
      </c>
      <c r="F67" s="455"/>
      <c r="G67" s="456"/>
      <c r="H67" s="321">
        <v>90136.363636363632</v>
      </c>
      <c r="I67" s="268">
        <v>1</v>
      </c>
      <c r="J67" s="268">
        <v>0</v>
      </c>
      <c r="K67" s="246" t="s">
        <v>371</v>
      </c>
      <c r="L67" s="322" t="s">
        <v>347</v>
      </c>
      <c r="M67" s="159" t="s">
        <v>219</v>
      </c>
      <c r="N67" s="189" t="s">
        <v>18</v>
      </c>
      <c r="O67" s="189" t="s">
        <v>52</v>
      </c>
      <c r="P67" s="303">
        <v>68691.759999999995</v>
      </c>
      <c r="Q67" s="243" t="s">
        <v>463</v>
      </c>
      <c r="R67" s="269">
        <v>0</v>
      </c>
      <c r="S67" s="269">
        <v>0</v>
      </c>
      <c r="T67" s="269">
        <f t="shared" si="3"/>
        <v>68691.759999999995</v>
      </c>
      <c r="U67" s="242"/>
      <c r="X67" s="232"/>
      <c r="Y67" s="233"/>
    </row>
    <row r="68" spans="1:25" s="292" customFormat="1" ht="51">
      <c r="A68" s="324" t="s">
        <v>183</v>
      </c>
      <c r="B68" s="281" t="s">
        <v>327</v>
      </c>
      <c r="C68" s="282" t="s">
        <v>464</v>
      </c>
      <c r="D68" s="295" t="s">
        <v>38</v>
      </c>
      <c r="E68" s="295" t="s">
        <v>329</v>
      </c>
      <c r="F68" s="455"/>
      <c r="G68" s="456"/>
      <c r="H68" s="323">
        <v>27681.81818181818</v>
      </c>
      <c r="I68" s="285">
        <v>1</v>
      </c>
      <c r="J68" s="285">
        <v>0</v>
      </c>
      <c r="K68" s="286" t="s">
        <v>371</v>
      </c>
      <c r="L68" s="324" t="s">
        <v>323</v>
      </c>
      <c r="M68" s="325" t="s">
        <v>169</v>
      </c>
      <c r="N68" s="326" t="s">
        <v>255</v>
      </c>
      <c r="O68" s="326" t="s">
        <v>39</v>
      </c>
      <c r="P68" s="308"/>
      <c r="Q68" s="308"/>
      <c r="R68" s="269">
        <v>0</v>
      </c>
      <c r="S68" s="269">
        <v>0</v>
      </c>
      <c r="T68" s="269">
        <f t="shared" si="3"/>
        <v>0</v>
      </c>
      <c r="U68" s="289" t="s">
        <v>465</v>
      </c>
      <c r="X68" s="293"/>
      <c r="Y68" s="310"/>
    </row>
    <row r="69" spans="1:25" ht="89.25">
      <c r="A69" s="341" t="s">
        <v>184</v>
      </c>
      <c r="B69" s="248" t="s">
        <v>327</v>
      </c>
      <c r="C69" s="247" t="s">
        <v>466</v>
      </c>
      <c r="D69" s="162" t="s">
        <v>40</v>
      </c>
      <c r="E69" s="162" t="s">
        <v>329</v>
      </c>
      <c r="F69" s="455"/>
      <c r="G69" s="456"/>
      <c r="H69" s="321">
        <f>500000/3</f>
        <v>166666.66666666666</v>
      </c>
      <c r="I69" s="268">
        <v>1</v>
      </c>
      <c r="J69" s="268">
        <v>0</v>
      </c>
      <c r="K69" s="246" t="s">
        <v>389</v>
      </c>
      <c r="L69" s="322" t="s">
        <v>323</v>
      </c>
      <c r="M69" s="159" t="s">
        <v>19</v>
      </c>
      <c r="N69" s="189" t="s">
        <v>97</v>
      </c>
      <c r="O69" s="189" t="s">
        <v>48</v>
      </c>
      <c r="P69" s="243"/>
      <c r="Q69" s="243"/>
      <c r="R69" s="269">
        <v>0</v>
      </c>
      <c r="S69" s="269">
        <v>0</v>
      </c>
      <c r="T69" s="269">
        <f t="shared" si="3"/>
        <v>0</v>
      </c>
      <c r="U69" s="242"/>
      <c r="X69" s="232"/>
      <c r="Y69" s="233"/>
    </row>
    <row r="70" spans="1:25" s="292" customFormat="1" ht="114.75">
      <c r="A70" s="324" t="s">
        <v>185</v>
      </c>
      <c r="B70" s="281" t="s">
        <v>327</v>
      </c>
      <c r="C70" s="282" t="s">
        <v>467</v>
      </c>
      <c r="D70" s="295" t="s">
        <v>468</v>
      </c>
      <c r="E70" s="295" t="s">
        <v>329</v>
      </c>
      <c r="F70" s="455"/>
      <c r="G70" s="456"/>
      <c r="H70" s="323">
        <v>181818.18181818179</v>
      </c>
      <c r="I70" s="285">
        <v>1</v>
      </c>
      <c r="J70" s="285">
        <v>0</v>
      </c>
      <c r="K70" s="286" t="s">
        <v>359</v>
      </c>
      <c r="L70" s="324" t="s">
        <v>323</v>
      </c>
      <c r="M70" s="325" t="s">
        <v>169</v>
      </c>
      <c r="N70" s="326" t="s">
        <v>133</v>
      </c>
      <c r="O70" s="326" t="s">
        <v>23</v>
      </c>
      <c r="P70" s="308"/>
      <c r="Q70" s="308"/>
      <c r="R70" s="269">
        <v>0</v>
      </c>
      <c r="S70" s="269">
        <v>0</v>
      </c>
      <c r="T70" s="269">
        <f t="shared" si="3"/>
        <v>0</v>
      </c>
      <c r="U70" s="289" t="s">
        <v>469</v>
      </c>
      <c r="X70" s="293"/>
      <c r="Y70" s="310"/>
    </row>
    <row r="71" spans="1:25" ht="76.5">
      <c r="A71" s="341" t="s">
        <v>44</v>
      </c>
      <c r="B71" s="248" t="s">
        <v>327</v>
      </c>
      <c r="C71" s="247" t="s">
        <v>326</v>
      </c>
      <c r="D71" s="247" t="s">
        <v>325</v>
      </c>
      <c r="E71" s="247" t="s">
        <v>446</v>
      </c>
      <c r="F71" s="459"/>
      <c r="G71" s="456"/>
      <c r="H71" s="321">
        <v>500000</v>
      </c>
      <c r="I71" s="268">
        <v>1</v>
      </c>
      <c r="J71" s="268">
        <v>0</v>
      </c>
      <c r="K71" s="246" t="s">
        <v>324</v>
      </c>
      <c r="L71" s="322" t="s">
        <v>323</v>
      </c>
      <c r="M71" s="159" t="s">
        <v>175</v>
      </c>
      <c r="N71" s="189" t="s">
        <v>133</v>
      </c>
      <c r="O71" s="189" t="s">
        <v>97</v>
      </c>
      <c r="P71" s="243"/>
      <c r="Q71" s="243"/>
      <c r="R71" s="269">
        <v>0</v>
      </c>
      <c r="S71" s="269">
        <v>0</v>
      </c>
      <c r="T71" s="269">
        <f t="shared" si="3"/>
        <v>0</v>
      </c>
      <c r="U71" s="242"/>
      <c r="X71" s="232"/>
      <c r="Y71" s="233"/>
    </row>
    <row r="72" spans="1:25" ht="63.75">
      <c r="A72" s="341" t="s">
        <v>49</v>
      </c>
      <c r="B72" s="248" t="s">
        <v>327</v>
      </c>
      <c r="C72" s="247" t="s">
        <v>470</v>
      </c>
      <c r="D72" s="154" t="s">
        <v>471</v>
      </c>
      <c r="E72" s="154" t="s">
        <v>329</v>
      </c>
      <c r="F72" s="455" t="s">
        <v>472</v>
      </c>
      <c r="G72" s="456"/>
      <c r="H72" s="321">
        <f>360000/3</f>
        <v>120000</v>
      </c>
      <c r="I72" s="268">
        <v>1</v>
      </c>
      <c r="J72" s="268">
        <v>0</v>
      </c>
      <c r="K72" s="246" t="s">
        <v>401</v>
      </c>
      <c r="L72" s="322" t="s">
        <v>323</v>
      </c>
      <c r="M72" s="159" t="s">
        <v>219</v>
      </c>
      <c r="N72" s="189" t="s">
        <v>52</v>
      </c>
      <c r="O72" s="189" t="s">
        <v>28</v>
      </c>
      <c r="P72" s="327">
        <v>115994.34</v>
      </c>
      <c r="Q72" s="243" t="s">
        <v>473</v>
      </c>
      <c r="R72" s="269">
        <v>0</v>
      </c>
      <c r="S72" s="269">
        <v>0</v>
      </c>
      <c r="T72" s="269">
        <f t="shared" si="3"/>
        <v>115994.34</v>
      </c>
      <c r="U72" s="242"/>
      <c r="X72" s="232"/>
      <c r="Y72" s="233"/>
    </row>
    <row r="73" spans="1:25" s="292" customFormat="1" ht="76.5">
      <c r="A73" s="324" t="s">
        <v>54</v>
      </c>
      <c r="B73" s="281" t="s">
        <v>327</v>
      </c>
      <c r="C73" s="282" t="s">
        <v>474</v>
      </c>
      <c r="D73" s="295" t="s">
        <v>475</v>
      </c>
      <c r="E73" s="295" t="s">
        <v>329</v>
      </c>
      <c r="F73" s="455" t="s">
        <v>220</v>
      </c>
      <c r="G73" s="456"/>
      <c r="H73" s="323">
        <v>113181.81818181818</v>
      </c>
      <c r="I73" s="285">
        <v>1</v>
      </c>
      <c r="J73" s="285">
        <v>0</v>
      </c>
      <c r="K73" s="286" t="s">
        <v>363</v>
      </c>
      <c r="L73" s="324" t="s">
        <v>323</v>
      </c>
      <c r="M73" s="325" t="s">
        <v>169</v>
      </c>
      <c r="N73" s="326" t="s">
        <v>256</v>
      </c>
      <c r="O73" s="326" t="s">
        <v>39</v>
      </c>
      <c r="P73" s="308"/>
      <c r="Q73" s="308"/>
      <c r="R73" s="269">
        <v>0</v>
      </c>
      <c r="S73" s="269">
        <v>0</v>
      </c>
      <c r="T73" s="269">
        <f t="shared" si="3"/>
        <v>0</v>
      </c>
      <c r="U73" s="289" t="s">
        <v>392</v>
      </c>
      <c r="X73" s="293"/>
      <c r="Y73" s="310"/>
    </row>
    <row r="74" spans="1:25" ht="51">
      <c r="A74" s="341" t="s">
        <v>57</v>
      </c>
      <c r="B74" s="248" t="s">
        <v>327</v>
      </c>
      <c r="C74" s="247" t="s">
        <v>476</v>
      </c>
      <c r="D74" s="165" t="s">
        <v>58</v>
      </c>
      <c r="E74" s="154" t="s">
        <v>329</v>
      </c>
      <c r="F74" s="455"/>
      <c r="G74" s="456"/>
      <c r="H74" s="321">
        <f>427800/3</f>
        <v>142600</v>
      </c>
      <c r="I74" s="268">
        <v>1</v>
      </c>
      <c r="J74" s="268">
        <v>0</v>
      </c>
      <c r="K74" s="246" t="s">
        <v>359</v>
      </c>
      <c r="L74" s="322" t="s">
        <v>323</v>
      </c>
      <c r="M74" s="159" t="s">
        <v>19</v>
      </c>
      <c r="N74" s="189" t="s">
        <v>37</v>
      </c>
      <c r="O74" s="189" t="s">
        <v>390</v>
      </c>
      <c r="P74" s="243"/>
      <c r="Q74" s="243"/>
      <c r="R74" s="269">
        <v>0</v>
      </c>
      <c r="S74" s="269">
        <v>0</v>
      </c>
      <c r="T74" s="269">
        <f t="shared" si="3"/>
        <v>0</v>
      </c>
      <c r="U74" s="242"/>
      <c r="X74" s="232"/>
      <c r="Y74" s="233"/>
    </row>
    <row r="75" spans="1:25" ht="51">
      <c r="A75" s="341" t="s">
        <v>59</v>
      </c>
      <c r="B75" s="248" t="s">
        <v>327</v>
      </c>
      <c r="C75" s="247" t="s">
        <v>477</v>
      </c>
      <c r="D75" s="165" t="s">
        <v>60</v>
      </c>
      <c r="E75" s="154" t="s">
        <v>329</v>
      </c>
      <c r="F75" s="455"/>
      <c r="G75" s="456"/>
      <c r="H75" s="321">
        <f>135600/3</f>
        <v>45200</v>
      </c>
      <c r="I75" s="268">
        <v>1</v>
      </c>
      <c r="J75" s="268">
        <v>0</v>
      </c>
      <c r="K75" s="246" t="s">
        <v>359</v>
      </c>
      <c r="L75" s="322" t="s">
        <v>323</v>
      </c>
      <c r="M75" s="159" t="s">
        <v>19</v>
      </c>
      <c r="N75" s="189" t="s">
        <v>37</v>
      </c>
      <c r="O75" s="189" t="s">
        <v>390</v>
      </c>
      <c r="P75" s="243"/>
      <c r="Q75" s="243"/>
      <c r="R75" s="269">
        <v>0</v>
      </c>
      <c r="S75" s="269">
        <v>0</v>
      </c>
      <c r="T75" s="269">
        <f t="shared" si="3"/>
        <v>0</v>
      </c>
      <c r="U75" s="242"/>
      <c r="X75" s="232"/>
      <c r="Y75" s="233"/>
    </row>
    <row r="76" spans="1:25" s="292" customFormat="1" ht="102">
      <c r="A76" s="324" t="s">
        <v>61</v>
      </c>
      <c r="B76" s="281" t="s">
        <v>327</v>
      </c>
      <c r="C76" s="282" t="s">
        <v>478</v>
      </c>
      <c r="D76" s="283" t="s">
        <v>479</v>
      </c>
      <c r="E76" s="295" t="s">
        <v>329</v>
      </c>
      <c r="F76" s="455"/>
      <c r="G76" s="456"/>
      <c r="H76" s="323">
        <v>181818.18181818179</v>
      </c>
      <c r="I76" s="285">
        <v>1</v>
      </c>
      <c r="J76" s="285">
        <v>0</v>
      </c>
      <c r="K76" s="286" t="s">
        <v>480</v>
      </c>
      <c r="L76" s="324" t="s">
        <v>323</v>
      </c>
      <c r="M76" s="326" t="s">
        <v>169</v>
      </c>
      <c r="N76" s="326" t="s">
        <v>133</v>
      </c>
      <c r="O76" s="326" t="s">
        <v>23</v>
      </c>
      <c r="P76" s="308"/>
      <c r="Q76" s="308"/>
      <c r="R76" s="269">
        <v>0</v>
      </c>
      <c r="S76" s="269">
        <v>0</v>
      </c>
      <c r="T76" s="269">
        <f t="shared" si="3"/>
        <v>0</v>
      </c>
      <c r="U76" s="289"/>
      <c r="X76" s="293"/>
      <c r="Y76" s="310"/>
    </row>
    <row r="77" spans="1:25" ht="39" thickBot="1">
      <c r="A77" s="342" t="s">
        <v>64</v>
      </c>
      <c r="B77" s="241" t="s">
        <v>327</v>
      </c>
      <c r="C77" s="240" t="s">
        <v>65</v>
      </c>
      <c r="D77" s="351" t="s">
        <v>65</v>
      </c>
      <c r="E77" s="352" t="s">
        <v>329</v>
      </c>
      <c r="F77" s="457"/>
      <c r="G77" s="458"/>
      <c r="H77" s="328">
        <f>200000/3</f>
        <v>66666.666666666672</v>
      </c>
      <c r="I77" s="301">
        <v>1</v>
      </c>
      <c r="J77" s="301">
        <v>0</v>
      </c>
      <c r="K77" s="239" t="s">
        <v>377</v>
      </c>
      <c r="L77" s="353" t="s">
        <v>323</v>
      </c>
      <c r="M77" s="330" t="s">
        <v>19</v>
      </c>
      <c r="N77" s="331" t="s">
        <v>33</v>
      </c>
      <c r="O77" s="331" t="s">
        <v>256</v>
      </c>
      <c r="P77" s="236"/>
      <c r="Q77" s="236"/>
      <c r="R77" s="318">
        <v>0</v>
      </c>
      <c r="S77" s="318">
        <v>0</v>
      </c>
      <c r="T77" s="318">
        <f t="shared" si="3"/>
        <v>0</v>
      </c>
      <c r="U77" s="235"/>
      <c r="X77" s="232"/>
      <c r="Y77" s="233"/>
    </row>
    <row r="78" spans="1:25" ht="15.75" thickBot="1">
      <c r="X78" s="234" t="s">
        <v>318</v>
      </c>
      <c r="Y78" s="234" t="s">
        <v>280</v>
      </c>
    </row>
    <row r="79" spans="1:25" ht="15.75">
      <c r="A79" s="229"/>
      <c r="B79" s="437" t="s">
        <v>322</v>
      </c>
      <c r="C79" s="438"/>
      <c r="D79" s="438"/>
      <c r="E79" s="438"/>
      <c r="F79" s="438"/>
      <c r="G79" s="438"/>
      <c r="H79" s="438"/>
      <c r="I79" s="438"/>
      <c r="J79" s="438"/>
      <c r="K79" s="438"/>
      <c r="L79" s="438"/>
      <c r="M79" s="438"/>
      <c r="N79" s="438"/>
      <c r="O79" s="438"/>
      <c r="P79" s="439"/>
      <c r="Q79" s="439"/>
      <c r="R79" s="439"/>
      <c r="S79" s="439"/>
      <c r="T79" s="439"/>
      <c r="U79" s="440"/>
      <c r="X79" s="234" t="s">
        <v>317</v>
      </c>
      <c r="Y79" s="234" t="s">
        <v>280</v>
      </c>
    </row>
    <row r="80" spans="1:25" ht="15" customHeight="1">
      <c r="A80" s="421" t="s">
        <v>351</v>
      </c>
      <c r="B80" s="441" t="s">
        <v>303</v>
      </c>
      <c r="C80" s="424" t="s">
        <v>313</v>
      </c>
      <c r="D80" s="424" t="s">
        <v>301</v>
      </c>
      <c r="E80" s="424" t="s">
        <v>352</v>
      </c>
      <c r="F80" s="442" t="s">
        <v>300</v>
      </c>
      <c r="G80" s="443"/>
      <c r="H80" s="425" t="s">
        <v>299</v>
      </c>
      <c r="I80" s="425"/>
      <c r="J80" s="425"/>
      <c r="K80" s="424" t="s">
        <v>298</v>
      </c>
      <c r="L80" s="424" t="s">
        <v>353</v>
      </c>
      <c r="M80" s="421" t="s">
        <v>296</v>
      </c>
      <c r="N80" s="424" t="s">
        <v>295</v>
      </c>
      <c r="O80" s="424"/>
      <c r="P80" s="421" t="s">
        <v>294</v>
      </c>
      <c r="Q80" s="421" t="s">
        <v>293</v>
      </c>
      <c r="R80" s="429" t="s">
        <v>292</v>
      </c>
      <c r="S80" s="430"/>
      <c r="T80" s="421" t="s">
        <v>291</v>
      </c>
      <c r="U80" s="423" t="s">
        <v>312</v>
      </c>
      <c r="X80" s="234" t="s">
        <v>321</v>
      </c>
      <c r="Y80" s="234" t="s">
        <v>274</v>
      </c>
    </row>
    <row r="81" spans="1:25" ht="38.25" customHeight="1">
      <c r="A81" s="422"/>
      <c r="B81" s="441"/>
      <c r="C81" s="424"/>
      <c r="D81" s="424"/>
      <c r="E81" s="424"/>
      <c r="F81" s="444"/>
      <c r="G81" s="445"/>
      <c r="H81" s="250" t="s">
        <v>288</v>
      </c>
      <c r="I81" s="267" t="s">
        <v>287</v>
      </c>
      <c r="J81" s="267" t="s">
        <v>354</v>
      </c>
      <c r="K81" s="424"/>
      <c r="L81" s="424"/>
      <c r="M81" s="422"/>
      <c r="N81" s="258" t="s">
        <v>320</v>
      </c>
      <c r="O81" s="258" t="s">
        <v>319</v>
      </c>
      <c r="P81" s="422"/>
      <c r="Q81" s="422"/>
      <c r="R81" s="249" t="s">
        <v>355</v>
      </c>
      <c r="S81" s="249" t="s">
        <v>282</v>
      </c>
      <c r="T81" s="422"/>
      <c r="U81" s="423"/>
      <c r="X81" s="234" t="s">
        <v>318</v>
      </c>
      <c r="Y81" s="234" t="s">
        <v>274</v>
      </c>
    </row>
    <row r="82" spans="1:25" ht="51">
      <c r="A82" s="341" t="s">
        <v>177</v>
      </c>
      <c r="B82" s="248" t="s">
        <v>327</v>
      </c>
      <c r="C82" s="247" t="s">
        <v>481</v>
      </c>
      <c r="D82" s="154" t="s">
        <v>482</v>
      </c>
      <c r="E82" s="247" t="s">
        <v>267</v>
      </c>
      <c r="F82" s="451" t="s">
        <v>483</v>
      </c>
      <c r="G82" s="452"/>
      <c r="H82" s="321">
        <v>46483.63636363636</v>
      </c>
      <c r="I82" s="268">
        <v>1</v>
      </c>
      <c r="J82" s="268">
        <v>0</v>
      </c>
      <c r="K82" s="246" t="s">
        <v>398</v>
      </c>
      <c r="L82" s="322" t="s">
        <v>323</v>
      </c>
      <c r="M82" s="159" t="s">
        <v>219</v>
      </c>
      <c r="N82" s="189" t="s">
        <v>27</v>
      </c>
      <c r="O82" s="189" t="s">
        <v>18</v>
      </c>
      <c r="P82" s="303">
        <v>44731</v>
      </c>
      <c r="Q82" s="243" t="s">
        <v>484</v>
      </c>
      <c r="R82" s="243">
        <v>0</v>
      </c>
      <c r="S82" s="243">
        <v>0</v>
      </c>
      <c r="T82" s="269">
        <f>+P82+S82</f>
        <v>44731</v>
      </c>
      <c r="U82" s="242" t="s">
        <v>485</v>
      </c>
      <c r="X82" s="234" t="s">
        <v>316</v>
      </c>
      <c r="Y82" s="234" t="s">
        <v>273</v>
      </c>
    </row>
    <row r="83" spans="1:25" ht="39" thickBot="1">
      <c r="A83" s="342" t="s">
        <v>137</v>
      </c>
      <c r="B83" s="241" t="s">
        <v>327</v>
      </c>
      <c r="C83" s="240" t="s">
        <v>486</v>
      </c>
      <c r="D83" s="240" t="s">
        <v>487</v>
      </c>
      <c r="E83" s="240" t="s">
        <v>267</v>
      </c>
      <c r="F83" s="453" t="s">
        <v>488</v>
      </c>
      <c r="G83" s="454"/>
      <c r="H83" s="328">
        <v>84090.909090909088</v>
      </c>
      <c r="I83" s="329">
        <v>1</v>
      </c>
      <c r="J83" s="329">
        <v>0</v>
      </c>
      <c r="K83" s="240" t="s">
        <v>398</v>
      </c>
      <c r="L83" s="260" t="s">
        <v>323</v>
      </c>
      <c r="M83" s="237" t="s">
        <v>219</v>
      </c>
      <c r="N83" s="260" t="s">
        <v>27</v>
      </c>
      <c r="O83" s="260" t="s">
        <v>52</v>
      </c>
      <c r="P83" s="328">
        <v>81720.240000000005</v>
      </c>
      <c r="Q83" s="236" t="s">
        <v>444</v>
      </c>
      <c r="R83" s="236">
        <v>0</v>
      </c>
      <c r="S83" s="236">
        <v>0</v>
      </c>
      <c r="T83" s="319">
        <f t="shared" ref="T83" si="4">+P83+S83</f>
        <v>81720.240000000005</v>
      </c>
      <c r="U83" s="235" t="s">
        <v>489</v>
      </c>
      <c r="X83" s="234"/>
      <c r="Y83" s="234" t="s">
        <v>273</v>
      </c>
    </row>
    <row r="84" spans="1:25" ht="15.75" thickBot="1">
      <c r="X84" s="234" t="s">
        <v>269</v>
      </c>
      <c r="Y84" s="234" t="s">
        <v>271</v>
      </c>
    </row>
    <row r="85" spans="1:25" ht="15.75" customHeight="1">
      <c r="A85" s="229"/>
      <c r="B85" s="437" t="s">
        <v>315</v>
      </c>
      <c r="C85" s="438"/>
      <c r="D85" s="438"/>
      <c r="E85" s="438"/>
      <c r="F85" s="438"/>
      <c r="G85" s="438"/>
      <c r="H85" s="438"/>
      <c r="I85" s="438"/>
      <c r="J85" s="438"/>
      <c r="K85" s="438"/>
      <c r="L85" s="438"/>
      <c r="M85" s="438"/>
      <c r="N85" s="438"/>
      <c r="O85" s="438"/>
      <c r="P85" s="439"/>
      <c r="Q85" s="439"/>
      <c r="R85" s="439"/>
      <c r="S85" s="439"/>
      <c r="T85" s="439"/>
      <c r="U85" s="440"/>
      <c r="X85" s="234" t="s">
        <v>314</v>
      </c>
      <c r="Y85" s="234" t="s">
        <v>271</v>
      </c>
    </row>
    <row r="86" spans="1:25" ht="15" customHeight="1">
      <c r="A86" s="421" t="s">
        <v>351</v>
      </c>
      <c r="B86" s="441" t="s">
        <v>303</v>
      </c>
      <c r="C86" s="424" t="s">
        <v>313</v>
      </c>
      <c r="D86" s="424" t="s">
        <v>301</v>
      </c>
      <c r="E86" s="424" t="s">
        <v>352</v>
      </c>
      <c r="F86" s="442" t="s">
        <v>300</v>
      </c>
      <c r="G86" s="443"/>
      <c r="H86" s="448" t="s">
        <v>299</v>
      </c>
      <c r="I86" s="449"/>
      <c r="J86" s="450"/>
      <c r="K86" s="424" t="s">
        <v>298</v>
      </c>
      <c r="L86" s="424" t="s">
        <v>353</v>
      </c>
      <c r="M86" s="421" t="s">
        <v>296</v>
      </c>
      <c r="N86" s="424" t="s">
        <v>295</v>
      </c>
      <c r="O86" s="424"/>
      <c r="P86" s="421" t="s">
        <v>294</v>
      </c>
      <c r="Q86" s="421" t="s">
        <v>293</v>
      </c>
      <c r="R86" s="429" t="s">
        <v>292</v>
      </c>
      <c r="S86" s="430"/>
      <c r="T86" s="421" t="s">
        <v>291</v>
      </c>
      <c r="U86" s="423" t="s">
        <v>312</v>
      </c>
      <c r="X86" s="234" t="s">
        <v>268</v>
      </c>
      <c r="Y86" s="234" t="s">
        <v>309</v>
      </c>
    </row>
    <row r="87" spans="1:25" ht="38.25" customHeight="1">
      <c r="A87" s="422"/>
      <c r="B87" s="441"/>
      <c r="C87" s="424"/>
      <c r="D87" s="424"/>
      <c r="E87" s="424"/>
      <c r="F87" s="444"/>
      <c r="G87" s="445"/>
      <c r="H87" s="258" t="s">
        <v>288</v>
      </c>
      <c r="I87" s="267" t="s">
        <v>287</v>
      </c>
      <c r="J87" s="267" t="s">
        <v>354</v>
      </c>
      <c r="K87" s="424"/>
      <c r="L87" s="424"/>
      <c r="M87" s="422"/>
      <c r="N87" s="258" t="s">
        <v>311</v>
      </c>
      <c r="O87" s="258" t="s">
        <v>310</v>
      </c>
      <c r="P87" s="422"/>
      <c r="Q87" s="422"/>
      <c r="R87" s="249" t="s">
        <v>355</v>
      </c>
      <c r="S87" s="249" t="s">
        <v>282</v>
      </c>
      <c r="T87" s="422"/>
      <c r="U87" s="423"/>
      <c r="X87" s="234"/>
      <c r="Y87" s="234" t="s">
        <v>309</v>
      </c>
    </row>
    <row r="88" spans="1:25" s="279" customFormat="1" ht="51">
      <c r="A88" s="274" t="s">
        <v>490</v>
      </c>
      <c r="B88" s="270" t="s">
        <v>327</v>
      </c>
      <c r="C88" s="271" t="s">
        <v>491</v>
      </c>
      <c r="D88" s="271" t="s">
        <v>492</v>
      </c>
      <c r="E88" s="271" t="s">
        <v>265</v>
      </c>
      <c r="F88" s="446"/>
      <c r="G88" s="447"/>
      <c r="H88" s="355">
        <f>48000/3</f>
        <v>16000</v>
      </c>
      <c r="I88" s="356">
        <v>1</v>
      </c>
      <c r="J88" s="272">
        <v>0</v>
      </c>
      <c r="K88" s="273" t="s">
        <v>455</v>
      </c>
      <c r="L88" s="274" t="s">
        <v>323</v>
      </c>
      <c r="M88" s="357" t="s">
        <v>19</v>
      </c>
      <c r="N88" s="358" t="s">
        <v>48</v>
      </c>
      <c r="O88" s="358" t="s">
        <v>390</v>
      </c>
      <c r="P88" s="359"/>
      <c r="Q88" s="359"/>
      <c r="R88" s="359"/>
      <c r="S88" s="359"/>
      <c r="T88" s="359"/>
      <c r="U88" s="275" t="s">
        <v>419</v>
      </c>
      <c r="X88" s="360"/>
      <c r="Y88" s="361"/>
    </row>
    <row r="89" spans="1:25" s="279" customFormat="1" ht="51">
      <c r="A89" s="274" t="s">
        <v>493</v>
      </c>
      <c r="B89" s="270" t="s">
        <v>327</v>
      </c>
      <c r="C89" s="271" t="s">
        <v>494</v>
      </c>
      <c r="D89" s="271" t="s">
        <v>495</v>
      </c>
      <c r="E89" s="271" t="s">
        <v>265</v>
      </c>
      <c r="F89" s="446"/>
      <c r="G89" s="447"/>
      <c r="H89" s="355">
        <f>30000/3</f>
        <v>10000</v>
      </c>
      <c r="I89" s="356">
        <v>1</v>
      </c>
      <c r="J89" s="272">
        <v>0</v>
      </c>
      <c r="K89" s="273" t="s">
        <v>371</v>
      </c>
      <c r="L89" s="274" t="s">
        <v>323</v>
      </c>
      <c r="M89" s="357" t="s">
        <v>19</v>
      </c>
      <c r="N89" s="358" t="s">
        <v>97</v>
      </c>
      <c r="O89" s="358" t="s">
        <v>37</v>
      </c>
      <c r="P89" s="359"/>
      <c r="Q89" s="359"/>
      <c r="R89" s="359"/>
      <c r="S89" s="359"/>
      <c r="T89" s="359"/>
      <c r="U89" s="275" t="s">
        <v>419</v>
      </c>
      <c r="X89" s="361"/>
      <c r="Y89" s="360" t="s">
        <v>280</v>
      </c>
    </row>
    <row r="90" spans="1:25" s="279" customFormat="1" ht="38.25">
      <c r="A90" s="274" t="s">
        <v>496</v>
      </c>
      <c r="B90" s="270" t="s">
        <v>327</v>
      </c>
      <c r="C90" s="271" t="s">
        <v>497</v>
      </c>
      <c r="D90" s="271" t="s">
        <v>498</v>
      </c>
      <c r="E90" s="271" t="s">
        <v>265</v>
      </c>
      <c r="F90" s="446"/>
      <c r="G90" s="447"/>
      <c r="H90" s="355">
        <f>24000/2</f>
        <v>12000</v>
      </c>
      <c r="I90" s="356">
        <v>0</v>
      </c>
      <c r="J90" s="272">
        <v>1</v>
      </c>
      <c r="K90" s="273" t="s">
        <v>400</v>
      </c>
      <c r="L90" s="274" t="s">
        <v>323</v>
      </c>
      <c r="M90" s="357" t="s">
        <v>19</v>
      </c>
      <c r="N90" s="358" t="s">
        <v>48</v>
      </c>
      <c r="O90" s="358" t="s">
        <v>390</v>
      </c>
      <c r="P90" s="359"/>
      <c r="Q90" s="359"/>
      <c r="R90" s="359"/>
      <c r="S90" s="359"/>
      <c r="T90" s="359"/>
      <c r="U90" s="275" t="s">
        <v>419</v>
      </c>
      <c r="X90" s="360" t="s">
        <v>308</v>
      </c>
      <c r="Y90" s="360" t="s">
        <v>280</v>
      </c>
    </row>
    <row r="91" spans="1:25" s="279" customFormat="1" ht="39" thickBot="1">
      <c r="A91" s="316" t="s">
        <v>499</v>
      </c>
      <c r="B91" s="312" t="s">
        <v>327</v>
      </c>
      <c r="C91" s="313" t="s">
        <v>500</v>
      </c>
      <c r="D91" s="313" t="s">
        <v>501</v>
      </c>
      <c r="E91" s="313" t="s">
        <v>265</v>
      </c>
      <c r="F91" s="435"/>
      <c r="G91" s="436"/>
      <c r="H91" s="362">
        <f>24000/2</f>
        <v>12000</v>
      </c>
      <c r="I91" s="363">
        <v>0</v>
      </c>
      <c r="J91" s="315">
        <v>1</v>
      </c>
      <c r="K91" s="346" t="s">
        <v>400</v>
      </c>
      <c r="L91" s="316" t="s">
        <v>323</v>
      </c>
      <c r="M91" s="364" t="s">
        <v>19</v>
      </c>
      <c r="N91" s="365" t="s">
        <v>48</v>
      </c>
      <c r="O91" s="365" t="s">
        <v>390</v>
      </c>
      <c r="P91" s="348"/>
      <c r="Q91" s="348"/>
      <c r="R91" s="348"/>
      <c r="S91" s="348"/>
      <c r="T91" s="348"/>
      <c r="U91" s="320" t="s">
        <v>419</v>
      </c>
      <c r="X91" s="360" t="s">
        <v>308</v>
      </c>
      <c r="Y91" s="360" t="s">
        <v>280</v>
      </c>
    </row>
    <row r="92" spans="1:25" ht="12.75">
      <c r="A92" s="253"/>
      <c r="B92" s="251"/>
      <c r="C92" s="251"/>
      <c r="D92" s="251"/>
      <c r="E92" s="251"/>
      <c r="F92" s="251"/>
      <c r="G92" s="251"/>
      <c r="H92" s="251"/>
      <c r="I92" s="332"/>
      <c r="J92" s="332"/>
      <c r="K92" s="254"/>
      <c r="L92" s="252"/>
      <c r="M92" s="253"/>
      <c r="N92" s="252"/>
      <c r="O92" s="252"/>
      <c r="P92" s="251"/>
      <c r="Q92" s="251"/>
      <c r="R92" s="251"/>
      <c r="S92" s="251"/>
      <c r="T92" s="251"/>
      <c r="U92" s="251"/>
      <c r="X92" s="234" t="s">
        <v>307</v>
      </c>
      <c r="Y92" s="234"/>
    </row>
    <row r="93" spans="1:25" ht="12.75" hidden="1">
      <c r="A93" s="253"/>
      <c r="F93" s="251"/>
      <c r="G93" s="251"/>
      <c r="H93" s="251"/>
      <c r="I93" s="332"/>
      <c r="J93" s="332"/>
      <c r="K93" s="254"/>
      <c r="L93" s="252"/>
      <c r="M93" s="253"/>
      <c r="N93" s="252"/>
      <c r="O93" s="252"/>
      <c r="P93" s="251"/>
      <c r="Q93" s="251"/>
      <c r="R93" s="251"/>
      <c r="S93" s="251"/>
      <c r="T93" s="251"/>
      <c r="U93" s="251"/>
      <c r="X93" s="234"/>
      <c r="Y93" s="234" t="s">
        <v>280</v>
      </c>
    </row>
    <row r="94" spans="1:25" ht="15.75" hidden="1" customHeight="1">
      <c r="A94" s="229"/>
      <c r="B94" s="437" t="s">
        <v>306</v>
      </c>
      <c r="C94" s="438"/>
      <c r="D94" s="438"/>
      <c r="E94" s="438"/>
      <c r="F94" s="438"/>
      <c r="G94" s="438"/>
      <c r="H94" s="438"/>
      <c r="I94" s="438"/>
      <c r="J94" s="438"/>
      <c r="K94" s="438"/>
      <c r="L94" s="438"/>
      <c r="M94" s="438"/>
      <c r="N94" s="438"/>
      <c r="O94" s="438"/>
      <c r="P94" s="439"/>
      <c r="Q94" s="439"/>
      <c r="R94" s="439"/>
      <c r="S94" s="439"/>
      <c r="T94" s="439"/>
      <c r="U94" s="440"/>
      <c r="X94" s="234" t="s">
        <v>305</v>
      </c>
      <c r="Y94" s="234" t="s">
        <v>280</v>
      </c>
    </row>
    <row r="95" spans="1:25" ht="15" hidden="1" customHeight="1">
      <c r="A95" s="421" t="s">
        <v>304</v>
      </c>
      <c r="B95" s="441" t="s">
        <v>303</v>
      </c>
      <c r="C95" s="424" t="s">
        <v>302</v>
      </c>
      <c r="D95" s="424" t="s">
        <v>301</v>
      </c>
      <c r="E95" s="424"/>
      <c r="F95" s="442" t="s">
        <v>300</v>
      </c>
      <c r="G95" s="443"/>
      <c r="H95" s="425" t="s">
        <v>299</v>
      </c>
      <c r="I95" s="425"/>
      <c r="J95" s="425"/>
      <c r="K95" s="424" t="s">
        <v>298</v>
      </c>
      <c r="L95" s="434" t="s">
        <v>297</v>
      </c>
      <c r="M95" s="421" t="s">
        <v>296</v>
      </c>
      <c r="N95" s="424" t="s">
        <v>295</v>
      </c>
      <c r="O95" s="424"/>
      <c r="P95" s="421" t="s">
        <v>294</v>
      </c>
      <c r="Q95" s="421" t="s">
        <v>293</v>
      </c>
      <c r="R95" s="429" t="s">
        <v>292</v>
      </c>
      <c r="S95" s="430"/>
      <c r="T95" s="421" t="s">
        <v>291</v>
      </c>
      <c r="U95" s="431" t="s">
        <v>290</v>
      </c>
      <c r="X95" s="234" t="s">
        <v>289</v>
      </c>
      <c r="Y95" s="234" t="s">
        <v>280</v>
      </c>
    </row>
    <row r="96" spans="1:25" ht="89.25" hidden="1">
      <c r="A96" s="422"/>
      <c r="B96" s="441"/>
      <c r="C96" s="424"/>
      <c r="D96" s="424"/>
      <c r="E96" s="424"/>
      <c r="F96" s="444"/>
      <c r="G96" s="445"/>
      <c r="H96" s="258" t="s">
        <v>288</v>
      </c>
      <c r="I96" s="267" t="s">
        <v>287</v>
      </c>
      <c r="J96" s="267" t="s">
        <v>286</v>
      </c>
      <c r="K96" s="424"/>
      <c r="L96" s="434"/>
      <c r="M96" s="422"/>
      <c r="N96" s="258" t="s">
        <v>285</v>
      </c>
      <c r="O96" s="258" t="s">
        <v>284</v>
      </c>
      <c r="P96" s="422"/>
      <c r="Q96" s="422"/>
      <c r="R96" s="249" t="s">
        <v>283</v>
      </c>
      <c r="S96" s="249" t="s">
        <v>282</v>
      </c>
      <c r="T96" s="422"/>
      <c r="U96" s="432"/>
      <c r="X96" s="234" t="s">
        <v>281</v>
      </c>
      <c r="Y96" s="234" t="s">
        <v>280</v>
      </c>
    </row>
    <row r="97" spans="1:25" ht="12.75" hidden="1">
      <c r="A97" s="244"/>
      <c r="B97" s="248"/>
      <c r="C97" s="247"/>
      <c r="D97" s="433"/>
      <c r="E97" s="433"/>
      <c r="F97" s="259"/>
      <c r="G97" s="259"/>
      <c r="H97" s="247"/>
      <c r="I97" s="268"/>
      <c r="J97" s="268"/>
      <c r="K97" s="246"/>
      <c r="L97" s="245"/>
      <c r="M97" s="244"/>
      <c r="N97" s="259"/>
      <c r="O97" s="259"/>
      <c r="P97" s="243"/>
      <c r="Q97" s="243"/>
      <c r="R97" s="243"/>
      <c r="S97" s="243"/>
      <c r="T97" s="243"/>
      <c r="U97" s="242"/>
      <c r="X97" s="234" t="s">
        <v>279</v>
      </c>
      <c r="Y97" s="233"/>
    </row>
    <row r="98" spans="1:25" ht="12.75" hidden="1">
      <c r="A98" s="244"/>
      <c r="B98" s="248"/>
      <c r="C98" s="247"/>
      <c r="D98" s="433"/>
      <c r="E98" s="433"/>
      <c r="F98" s="259"/>
      <c r="G98" s="259"/>
      <c r="H98" s="247"/>
      <c r="I98" s="268"/>
      <c r="J98" s="268"/>
      <c r="K98" s="246"/>
      <c r="L98" s="245"/>
      <c r="M98" s="244"/>
      <c r="N98" s="259"/>
      <c r="O98" s="259"/>
      <c r="P98" s="243"/>
      <c r="Q98" s="243"/>
      <c r="R98" s="243"/>
      <c r="S98" s="243"/>
      <c r="T98" s="243"/>
      <c r="U98" s="242"/>
      <c r="X98" s="233"/>
      <c r="Y98" s="234" t="s">
        <v>274</v>
      </c>
    </row>
    <row r="99" spans="1:25" ht="12.75" hidden="1">
      <c r="A99" s="244"/>
      <c r="B99" s="248"/>
      <c r="C99" s="247"/>
      <c r="D99" s="433"/>
      <c r="E99" s="433"/>
      <c r="F99" s="259"/>
      <c r="G99" s="259"/>
      <c r="H99" s="247"/>
      <c r="I99" s="268"/>
      <c r="J99" s="268"/>
      <c r="K99" s="246"/>
      <c r="L99" s="245"/>
      <c r="M99" s="244"/>
      <c r="N99" s="259"/>
      <c r="O99" s="259"/>
      <c r="P99" s="243"/>
      <c r="Q99" s="243"/>
      <c r="R99" s="243"/>
      <c r="S99" s="243"/>
      <c r="T99" s="243"/>
      <c r="U99" s="242"/>
      <c r="X99" s="234" t="s">
        <v>278</v>
      </c>
      <c r="Y99" s="234" t="s">
        <v>274</v>
      </c>
    </row>
    <row r="100" spans="1:25" ht="12.75" hidden="1">
      <c r="A100" s="244"/>
      <c r="B100" s="248"/>
      <c r="C100" s="247"/>
      <c r="D100" s="433"/>
      <c r="E100" s="433"/>
      <c r="F100" s="259"/>
      <c r="G100" s="259"/>
      <c r="H100" s="247"/>
      <c r="I100" s="268"/>
      <c r="J100" s="268"/>
      <c r="K100" s="246"/>
      <c r="L100" s="245"/>
      <c r="M100" s="244"/>
      <c r="N100" s="259"/>
      <c r="O100" s="259"/>
      <c r="P100" s="243"/>
      <c r="Q100" s="243"/>
      <c r="R100" s="243"/>
      <c r="S100" s="243"/>
      <c r="T100" s="243"/>
      <c r="U100" s="242"/>
      <c r="X100" s="234" t="s">
        <v>277</v>
      </c>
      <c r="Y100" s="234" t="s">
        <v>274</v>
      </c>
    </row>
    <row r="101" spans="1:25" ht="13.5" hidden="1" thickBot="1">
      <c r="A101" s="237"/>
      <c r="B101" s="241"/>
      <c r="C101" s="240"/>
      <c r="D101" s="428"/>
      <c r="E101" s="428"/>
      <c r="F101" s="260"/>
      <c r="G101" s="260"/>
      <c r="H101" s="240"/>
      <c r="I101" s="301"/>
      <c r="J101" s="301"/>
      <c r="K101" s="239"/>
      <c r="L101" s="238"/>
      <c r="M101" s="237"/>
      <c r="N101" s="260"/>
      <c r="O101" s="260"/>
      <c r="P101" s="236"/>
      <c r="Q101" s="236"/>
      <c r="R101" s="236"/>
      <c r="S101" s="236"/>
      <c r="T101" s="236"/>
      <c r="U101" s="235"/>
      <c r="X101" s="234" t="s">
        <v>276</v>
      </c>
      <c r="Y101" s="234" t="s">
        <v>274</v>
      </c>
    </row>
    <row r="102" spans="1:25" ht="15.75" hidden="1" customHeight="1">
      <c r="X102" s="234" t="s">
        <v>275</v>
      </c>
      <c r="Y102" s="234" t="s">
        <v>274</v>
      </c>
    </row>
    <row r="103" spans="1:25" ht="12.75">
      <c r="A103" s="180" t="s">
        <v>163</v>
      </c>
      <c r="B103" s="333" t="s">
        <v>502</v>
      </c>
      <c r="C103" s="334"/>
      <c r="D103" s="334"/>
      <c r="E103" s="334"/>
      <c r="F103" s="334"/>
      <c r="G103" s="334"/>
      <c r="H103" s="334"/>
      <c r="I103" s="335"/>
      <c r="J103" s="335"/>
      <c r="K103" s="334"/>
      <c r="L103" s="334"/>
      <c r="M103" s="334"/>
      <c r="X103" s="233"/>
      <c r="Y103" s="234"/>
    </row>
    <row r="104" spans="1:25" ht="15.75">
      <c r="A104" s="135"/>
      <c r="B104" s="136" t="s">
        <v>503</v>
      </c>
      <c r="C104" s="336"/>
      <c r="D104" s="336"/>
      <c r="E104" s="336"/>
      <c r="F104" s="336"/>
      <c r="G104" s="336"/>
      <c r="H104" s="336"/>
      <c r="I104" s="337"/>
      <c r="J104" s="337"/>
      <c r="K104" s="336"/>
      <c r="L104" s="336"/>
      <c r="M104" s="336"/>
      <c r="X104" s="233"/>
      <c r="Y104" s="233"/>
    </row>
    <row r="105" spans="1:25" ht="15.75">
      <c r="A105" s="135"/>
      <c r="B105" s="136" t="s">
        <v>504</v>
      </c>
      <c r="C105" s="181"/>
      <c r="D105" s="179"/>
      <c r="E105" s="179"/>
      <c r="F105" s="136"/>
      <c r="G105" s="161"/>
      <c r="H105" s="161"/>
      <c r="I105" s="338"/>
      <c r="J105" s="338"/>
      <c r="K105" s="136"/>
      <c r="L105" s="136"/>
      <c r="M105" s="138"/>
      <c r="X105" s="233"/>
      <c r="Y105" s="234" t="s">
        <v>273</v>
      </c>
    </row>
    <row r="106" spans="1:25" ht="15.75">
      <c r="A106" s="135"/>
      <c r="B106" s="136" t="s">
        <v>505</v>
      </c>
      <c r="C106" s="135"/>
      <c r="D106" s="339"/>
      <c r="E106" s="179"/>
      <c r="F106" s="136"/>
      <c r="G106" s="161"/>
      <c r="H106" s="161"/>
      <c r="I106" s="338"/>
      <c r="J106" s="338"/>
      <c r="K106" s="136"/>
      <c r="L106" s="136"/>
      <c r="M106" s="138"/>
      <c r="X106" s="233"/>
      <c r="Y106" s="234" t="s">
        <v>271</v>
      </c>
    </row>
    <row r="107" spans="1:25" ht="12.75">
      <c r="A107" s="135"/>
      <c r="B107" s="340" t="s">
        <v>506</v>
      </c>
      <c r="C107" s="135"/>
      <c r="D107" s="339"/>
      <c r="E107" s="137"/>
      <c r="F107" s="136"/>
      <c r="G107" s="161"/>
      <c r="H107" s="161"/>
      <c r="I107" s="338"/>
      <c r="J107" s="338"/>
      <c r="K107" s="136"/>
      <c r="L107" s="136"/>
      <c r="M107" s="138"/>
      <c r="X107" s="234" t="s">
        <v>272</v>
      </c>
      <c r="Y107" s="234" t="s">
        <v>271</v>
      </c>
    </row>
    <row r="108" spans="1:25" ht="12.75">
      <c r="A108" s="135"/>
      <c r="C108" s="135"/>
      <c r="D108" s="339"/>
      <c r="E108" s="179"/>
      <c r="F108" s="136"/>
      <c r="G108" s="161"/>
      <c r="H108" s="161"/>
      <c r="I108" s="338"/>
      <c r="J108" s="338"/>
      <c r="K108" s="136"/>
      <c r="L108" s="136"/>
      <c r="M108" s="138"/>
      <c r="X108" s="234" t="s">
        <v>270</v>
      </c>
      <c r="Y108" s="233"/>
    </row>
    <row r="109" spans="1:25">
      <c r="X109" s="232" t="s">
        <v>267</v>
      </c>
      <c r="Y109" s="233"/>
    </row>
    <row r="110" spans="1:25">
      <c r="X110" s="232" t="s">
        <v>266</v>
      </c>
      <c r="Y110" s="233"/>
    </row>
    <row r="111" spans="1:25">
      <c r="X111" s="232" t="s">
        <v>265</v>
      </c>
      <c r="Y111" s="231"/>
    </row>
  </sheetData>
  <mergeCells count="167">
    <mergeCell ref="B4:U4"/>
    <mergeCell ref="B5:U5"/>
    <mergeCell ref="A6:A7"/>
    <mergeCell ref="B6:B7"/>
    <mergeCell ref="C6:C7"/>
    <mergeCell ref="D6:D7"/>
    <mergeCell ref="E6:E7"/>
    <mergeCell ref="F6:G7"/>
    <mergeCell ref="H6:J6"/>
    <mergeCell ref="K6:K7"/>
    <mergeCell ref="T6:T7"/>
    <mergeCell ref="U6:U7"/>
    <mergeCell ref="F8:G8"/>
    <mergeCell ref="F9:G9"/>
    <mergeCell ref="B11:U11"/>
    <mergeCell ref="A12:A13"/>
    <mergeCell ref="B12:B13"/>
    <mergeCell ref="C12:C13"/>
    <mergeCell ref="D12:D13"/>
    <mergeCell ref="E12:E13"/>
    <mergeCell ref="L6:L7"/>
    <mergeCell ref="M6:M7"/>
    <mergeCell ref="N6:O6"/>
    <mergeCell ref="P6:P7"/>
    <mergeCell ref="Q6:Q7"/>
    <mergeCell ref="R6:S6"/>
    <mergeCell ref="N12:O12"/>
    <mergeCell ref="P12:P13"/>
    <mergeCell ref="Q12:Q13"/>
    <mergeCell ref="R12:S12"/>
    <mergeCell ref="T12:T13"/>
    <mergeCell ref="U12:U13"/>
    <mergeCell ref="F12:F13"/>
    <mergeCell ref="G12:G13"/>
    <mergeCell ref="H12:J12"/>
    <mergeCell ref="K12:K13"/>
    <mergeCell ref="L12:L13"/>
    <mergeCell ref="M12:M13"/>
    <mergeCell ref="B45:U45"/>
    <mergeCell ref="A46:A47"/>
    <mergeCell ref="B46:B47"/>
    <mergeCell ref="C46:C47"/>
    <mergeCell ref="D46:D47"/>
    <mergeCell ref="E46:E47"/>
    <mergeCell ref="F46:F47"/>
    <mergeCell ref="G46:G47"/>
    <mergeCell ref="H46:J46"/>
    <mergeCell ref="K46:K47"/>
    <mergeCell ref="T46:T47"/>
    <mergeCell ref="U46:U47"/>
    <mergeCell ref="B60:U60"/>
    <mergeCell ref="A61:A62"/>
    <mergeCell ref="B61:B62"/>
    <mergeCell ref="C61:C62"/>
    <mergeCell ref="D61:D62"/>
    <mergeCell ref="E61:E62"/>
    <mergeCell ref="F61:G62"/>
    <mergeCell ref="H61:J61"/>
    <mergeCell ref="L46:L47"/>
    <mergeCell ref="M46:M47"/>
    <mergeCell ref="N46:O46"/>
    <mergeCell ref="P46:P47"/>
    <mergeCell ref="Q46:Q47"/>
    <mergeCell ref="R46:S46"/>
    <mergeCell ref="R61:S61"/>
    <mergeCell ref="T61:T62"/>
    <mergeCell ref="U61:U62"/>
    <mergeCell ref="B54:U54"/>
    <mergeCell ref="A55:A56"/>
    <mergeCell ref="B55:B56"/>
    <mergeCell ref="C55:C56"/>
    <mergeCell ref="D55:D56"/>
    <mergeCell ref="E55:E56"/>
    <mergeCell ref="F55:F56"/>
    <mergeCell ref="F63:G63"/>
    <mergeCell ref="F64:G64"/>
    <mergeCell ref="F65:G65"/>
    <mergeCell ref="K61:K62"/>
    <mergeCell ref="L61:L62"/>
    <mergeCell ref="M61:M62"/>
    <mergeCell ref="N61:O61"/>
    <mergeCell ref="P61:P62"/>
    <mergeCell ref="Q61:Q62"/>
    <mergeCell ref="F72:G72"/>
    <mergeCell ref="F73:G73"/>
    <mergeCell ref="F74:G74"/>
    <mergeCell ref="F75:G75"/>
    <mergeCell ref="F76:G76"/>
    <mergeCell ref="F77:G77"/>
    <mergeCell ref="F66:G66"/>
    <mergeCell ref="F67:G67"/>
    <mergeCell ref="F68:G68"/>
    <mergeCell ref="F69:G69"/>
    <mergeCell ref="F70:G70"/>
    <mergeCell ref="F71:G71"/>
    <mergeCell ref="B79:U79"/>
    <mergeCell ref="A80:A81"/>
    <mergeCell ref="B80:B81"/>
    <mergeCell ref="C80:C81"/>
    <mergeCell ref="D80:D81"/>
    <mergeCell ref="E80:E81"/>
    <mergeCell ref="F80:G81"/>
    <mergeCell ref="H80:J80"/>
    <mergeCell ref="K80:K81"/>
    <mergeCell ref="T80:T81"/>
    <mergeCell ref="U80:U81"/>
    <mergeCell ref="F82:G82"/>
    <mergeCell ref="F83:G83"/>
    <mergeCell ref="B85:U85"/>
    <mergeCell ref="A86:A87"/>
    <mergeCell ref="B86:B87"/>
    <mergeCell ref="C86:C87"/>
    <mergeCell ref="D86:D87"/>
    <mergeCell ref="E86:E87"/>
    <mergeCell ref="L80:L81"/>
    <mergeCell ref="M80:M81"/>
    <mergeCell ref="N80:O80"/>
    <mergeCell ref="P80:P81"/>
    <mergeCell ref="Q80:Q81"/>
    <mergeCell ref="R80:S80"/>
    <mergeCell ref="P86:P87"/>
    <mergeCell ref="Q86:Q87"/>
    <mergeCell ref="R86:S86"/>
    <mergeCell ref="T86:T87"/>
    <mergeCell ref="U86:U87"/>
    <mergeCell ref="F88:G88"/>
    <mergeCell ref="F86:G87"/>
    <mergeCell ref="H86:J86"/>
    <mergeCell ref="K86:K87"/>
    <mergeCell ref="L86:L87"/>
    <mergeCell ref="M86:M87"/>
    <mergeCell ref="N86:O86"/>
    <mergeCell ref="F89:G89"/>
    <mergeCell ref="F90:G90"/>
    <mergeCell ref="F91:G91"/>
    <mergeCell ref="B94:U94"/>
    <mergeCell ref="A95:A96"/>
    <mergeCell ref="B95:B96"/>
    <mergeCell ref="C95:C96"/>
    <mergeCell ref="D95:E96"/>
    <mergeCell ref="F95:G96"/>
    <mergeCell ref="H95:J95"/>
    <mergeCell ref="D100:E100"/>
    <mergeCell ref="D101:E101"/>
    <mergeCell ref="R95:S95"/>
    <mergeCell ref="T95:T96"/>
    <mergeCell ref="U95:U96"/>
    <mergeCell ref="D97:E97"/>
    <mergeCell ref="D98:E98"/>
    <mergeCell ref="D99:E99"/>
    <mergeCell ref="K95:K96"/>
    <mergeCell ref="L95:L96"/>
    <mergeCell ref="M95:M96"/>
    <mergeCell ref="N95:O95"/>
    <mergeCell ref="P95:P96"/>
    <mergeCell ref="Q95:Q96"/>
    <mergeCell ref="T55:T56"/>
    <mergeCell ref="U55:U56"/>
    <mergeCell ref="G55:G56"/>
    <mergeCell ref="H55:J55"/>
    <mergeCell ref="K55:K56"/>
    <mergeCell ref="L55:L56"/>
    <mergeCell ref="M55:M56"/>
    <mergeCell ref="N55:O55"/>
    <mergeCell ref="P55:P56"/>
    <mergeCell ref="Q55:Q56"/>
    <mergeCell ref="R55:S55"/>
  </mergeCells>
  <dataValidations count="8">
    <dataValidation type="list" allowBlank="1" showInputMessage="1" showErrorMessage="1" sqref="E82:E83">
      <formula1>$X$109:$X$111</formula1>
    </dataValidation>
    <dataValidation type="list" allowBlank="1" showInputMessage="1" showErrorMessage="1" sqref="M82:M83 M88:M91 M63:M77">
      <formula1>"A,C,EP,P"</formula1>
    </dataValidation>
    <dataValidation type="list" allowBlank="1" showInputMessage="1" showErrorMessage="1" sqref="E88:E92">
      <formula1>$X$60:$X$64</formula1>
    </dataValidation>
    <dataValidation type="list" allowBlank="1" showInputMessage="1" showErrorMessage="1" sqref="L82:L83 L88:L91 L63:L77 L57:L58 L48:L52 L8:L9 L14:L43">
      <formula1>$X$5:$X$7</formula1>
    </dataValidation>
    <dataValidation type="list" allowBlank="1" showInputMessage="1" showErrorMessage="1" sqref="L92:M93">
      <formula1>$X$5:$X$6</formula1>
    </dataValidation>
    <dataValidation type="list" allowBlank="1" showInputMessage="1" showErrorMessage="1" sqref="E63:E77">
      <formula1>$X$59:$X$64</formula1>
    </dataValidation>
    <dataValidation type="list" allowBlank="1" showInputMessage="1" showErrorMessage="1" sqref="E57:E58 E48:E52 E14:E43">
      <formula1>$X$14:$X$18</formula1>
    </dataValidation>
    <dataValidation type="list" allowBlank="1" showInputMessage="1" showErrorMessage="1" sqref="E8:E9">
      <formula1>$X$31:$X$47</formula1>
    </dataValidation>
  </dataValidations>
  <pageMargins left="0.31496062992125984" right="0.31496062992125984" top="0.59055118110236227" bottom="0.59055118110236227" header="0.31496062992125984" footer="0.31496062992125984"/>
  <pageSetup paperSize="9" scale="90" orientation="landscape" verticalDpi="0" r:id="rId1"/>
  <drawing r:id="rId2"/>
</worksheet>
</file>

<file path=xl/worksheets/sheet7.xml><?xml version="1.0" encoding="utf-8"?>
<worksheet xmlns="http://schemas.openxmlformats.org/spreadsheetml/2006/main" xmlns:r="http://schemas.openxmlformats.org/officeDocument/2006/relationships">
  <dimension ref="A1"/>
  <sheetViews>
    <sheetView workbookViewId="0"/>
  </sheetViews>
  <sheetFormatPr defaultRowHeight="12.75"/>
  <sheetData/>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c456731dbc904a5fb605ec556c33e883 xmlns="9c571b2f-e523-4ab2-ba2e-09e151a03ef4">
      <Terms xmlns="http://schemas.microsoft.com/office/infopath/2007/PartnerControls"/>
    </c456731dbc904a5fb605ec556c33e883>
    <Project_x0020_Document_x0020_Type xmlns="9c571b2f-e523-4ab2-ba2e-09e151a03ef4" xsi:nil="true"/>
    <Business_x0020_Area xmlns="9c571b2f-e523-4ab2-ba2e-09e151a03ef4" xsi:nil="true"/>
    <IDBDocs_x0020_Number xmlns="9c571b2f-e523-4ab2-ba2e-09e151a03ef4">39819392</IDBDocs_x0020_Number>
    <TaxCatchAll xmlns="9c571b2f-e523-4ab2-ba2e-09e151a03ef4">
      <Value>8</Value>
      <Value>7</Value>
    </TaxCatchAll>
    <Phase xmlns="9c571b2f-e523-4ab2-ba2e-09e151a03ef4" xsi:nil="true"/>
    <SISCOR_x0020_Number xmlns="9c571b2f-e523-4ab2-ba2e-09e151a03ef4" xsi:nil="true"/>
    <Division_x0020_or_x0020_Unit xmlns="9c571b2f-e523-4ab2-ba2e-09e151a03ef4">CSC/CBR</Division_x0020_or_x0020_Unit>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Procurement Administration</TermName>
          <TermId xmlns="http://schemas.microsoft.com/office/infopath/2007/PartnerControls">d8145667-6247-4db3-9e42-91a14331cc81</TermId>
        </TermInfo>
      </Terms>
    </o5138a91267540169645e33d09c9ddc6>
    <Approval_x0020_Number xmlns="9c571b2f-e523-4ab2-ba2e-09e151a03ef4">2518/OC-BR</Approval_x0020_Number>
    <Document_x0020_Author xmlns="9c571b2f-e523-4ab2-ba2e-09e151a03ef4">Jeger, Ernesto</Document_x0020_Author>
    <e559ffcc31d34167856647188be35015 xmlns="9c571b2f-e523-4ab2-ba2e-09e151a03ef4">
      <Terms xmlns="http://schemas.microsoft.com/office/infopath/2007/PartnerControls"/>
    </e559ffcc31d34167856647188be35015>
    <Fiscal_x0020_Year_x0020_IDB xmlns="9c571b2f-e523-4ab2-ba2e-09e151a03ef4">2015</Fiscal_x0020_Year_x0020_IDB>
    <Other_x0020_Author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fd0e48b6a66848a9885f717e5bbf40c4>
    <Project_x0020_Number xmlns="9c571b2f-e523-4ab2-ba2e-09e151a03ef4">BR-L1254</Project_x0020_Number>
    <Access_x0020_to_x0020_Information_x00a0_Policy xmlns="9c571b2f-e523-4ab2-ba2e-09e151a03ef4">Public</Access_x0020_to_x0020_Information_x00a0_Policy>
    <Package_x0020_Code xmlns="9c571b2f-e523-4ab2-ba2e-09e151a03ef4" xsi:nil="true"/>
    <m555d3814edf4817b4410a4e57f94ce9 xmlns="9c571b2f-e523-4ab2-ba2e-09e151a03ef4">
      <Terms xmlns="http://schemas.microsoft.com/office/infopath/2007/PartnerControls"/>
    </m555d3814edf4817b4410a4e57f94ce9>
    <Key_x0020_Document xmlns="9c571b2f-e523-4ab2-ba2e-09e151a03ef4">false</Key_x0020_Document>
    <j8b96605ee2f4c4e988849e658583fee xmlns="9c571b2f-e523-4ab2-ba2e-09e151a03ef4">
      <Terms xmlns="http://schemas.microsoft.com/office/infopath/2007/PartnerControls"/>
    </j8b96605ee2f4c4e988849e658583fee>
    <Migration_x0020_Info xmlns="9c571b2f-e523-4ab2-ba2e-09e151a03ef4">&lt;Data&gt;&lt;APPLICATION&gt;MS EXCEL&lt;/APPLICATION&gt;&lt;USER_STAGE&gt;Procurement Plan&lt;/USER_STAGE&gt;&lt;PD_OBJ_TYPE&gt;0&lt;/PD_OBJ_TYPE&gt;&lt;MAKERECORD&gt;N&lt;/MAKERECORD&gt;&lt;PD_FILEPT_NO&gt;PO-BR-L1254-GS&lt;/PD_FILEPT_NO&gt;&lt;/Data&gt;</Migration_x0020_Info>
    <Operation_x0020_Type xmlns="9c571b2f-e523-4ab2-ba2e-09e151a03ef4" xsi:nil="true"/>
    <Document_x0020_Language_x0020_IDB xmlns="9c571b2f-e523-4ab2-ba2e-09e151a03ef4">Portuguese</Document_x0020_Language_x0020_IDB>
    <Identifier xmlns="9c571b2f-e523-4ab2-ba2e-09e151a03ef4">Plano de Aquisições MAIN DOC</Identifier>
    <Disclosure_x0020_Activity xmlns="9c571b2f-e523-4ab2-ba2e-09e151a03ef4">Procurement Plan</Disclosure_x0020_Activity>
    <Webtopic xmlns="9c571b2f-e523-4ab2-ba2e-09e151a03ef4">GENERIC</Webtopic>
    <Issue_x0020_Date xmlns="9c571b2f-e523-4ab2-ba2e-09e151a03ef4" xsi:nil="true"/>
    <Publication_x0020_Type xmlns="9c571b2f-e523-4ab2-ba2e-09e151a03ef4" xsi:nil="true"/>
    <Abstract xmlns="9c571b2f-e523-4ab2-ba2e-09e151a03ef4" xsi:nil="true"/>
    <KP_x0020_Topics xmlns="9c571b2f-e523-4ab2-ba2e-09e151a03ef4" xsi:nil="true"/>
    <Editor1 xmlns="9c571b2f-e523-4ab2-ba2e-09e151a03ef4" xsi:nil="true"/>
    <Region xmlns="9c571b2f-e523-4ab2-ba2e-09e151a03ef4" xsi:nil="true"/>
    <Publishing_x0020_House xmlns="9c571b2f-e523-4ab2-ba2e-09e151a03ef4" xsi:nil="true"/>
  </documentManagement>
</p:properties>
</file>

<file path=customXml/item3.xml><?xml version="1.0" encoding="utf-8"?>
<?mso-contentType ?>
<spe:Receivers xmlns:spe="http://schemas.microsoft.com/sharepoint/events"/>
</file>

<file path=customXml/item4.xml><?xml version="1.0" encoding="utf-8"?>
<?mso-contentType ?>
<SharedContentType xmlns="Microsoft.SharePoint.Taxonomy.ContentTypeSync" SourceId="cf0be0ad-272c-4e7f-a157-3f0abda6cde5" ContentTypeId="0x01010046CF21643EE8D14686A648AA6DAD0892" PreviousValue="false"/>
</file>

<file path=customXml/item5.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57DE93395C0D704A87E9FC1D7EC85019" ma:contentTypeVersion="0" ma:contentTypeDescription="A content type to manage public (operations) IDB documents" ma:contentTypeScope="" ma:versionID="ea11eb703ce09720fa6618984e8217af">
  <xsd:schema xmlns:xsd="http://www.w3.org/2001/XMLSchema" xmlns:xs="http://www.w3.org/2001/XMLSchema" xmlns:p="http://schemas.microsoft.com/office/2006/metadata/properties" xmlns:ns2="9c571b2f-e523-4ab2-ba2e-09e151a03ef4" targetNamespace="http://schemas.microsoft.com/office/2006/metadata/properties" ma:root="true" ma:fieldsID="d313c5b03f50677e08b791a98de73599"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4f5b06c0-f351-4ec4-ba3e-eabde8538985}" ma:internalName="TaxCatchAll" ma:showField="CatchAllData" ma:web="45937d2a-35eb-42bb-b6ac-38e255243bfa">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4f5b06c0-f351-4ec4-ba3e-eabde8538985}" ma:internalName="TaxCatchAllLabel" ma:readOnly="true" ma:showField="CatchAllDataLabel" ma:web="45937d2a-35eb-42bb-b6ac-38e255243bfa">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A6E5385-7843-4600-8728-E7C948EE80B0}"/>
</file>

<file path=customXml/itemProps2.xml><?xml version="1.0" encoding="utf-8"?>
<ds:datastoreItem xmlns:ds="http://schemas.openxmlformats.org/officeDocument/2006/customXml" ds:itemID="{3CE51BB8-10AF-43B8-80A2-268CE45710B5}"/>
</file>

<file path=customXml/itemProps3.xml><?xml version="1.0" encoding="utf-8"?>
<ds:datastoreItem xmlns:ds="http://schemas.openxmlformats.org/officeDocument/2006/customXml" ds:itemID="{A7550A37-8E95-4E86-9620-A3142A4CAC8A}"/>
</file>

<file path=customXml/itemProps4.xml><?xml version="1.0" encoding="utf-8"?>
<ds:datastoreItem xmlns:ds="http://schemas.openxmlformats.org/officeDocument/2006/customXml" ds:itemID="{75BAD5A5-439B-4E4C-A83D-DA77965E9D41}"/>
</file>

<file path=customXml/itemProps5.xml><?xml version="1.0" encoding="utf-8"?>
<ds:datastoreItem xmlns:ds="http://schemas.openxmlformats.org/officeDocument/2006/customXml" ds:itemID="{71F64DCB-B281-4032-81F8-53191901C46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6</vt:i4>
      </vt:variant>
    </vt:vector>
  </HeadingPairs>
  <TitlesOfParts>
    <vt:vector size="13" baseType="lpstr">
      <vt:lpstr>PA1</vt:lpstr>
      <vt:lpstr>PA2</vt:lpstr>
      <vt:lpstr>PA3</vt:lpstr>
      <vt:lpstr>PA4</vt:lpstr>
      <vt:lpstr>PA5</vt:lpstr>
      <vt:lpstr>Novo PA6</vt:lpstr>
      <vt:lpstr>Plan3</vt:lpstr>
      <vt:lpstr>'PA5'!Area_de_impressao</vt:lpstr>
      <vt:lpstr>'PA1'!Titulos_de_impressao</vt:lpstr>
      <vt:lpstr>'PA2'!Titulos_de_impressao</vt:lpstr>
      <vt:lpstr>'PA3'!Titulos_de_impressao</vt:lpstr>
      <vt:lpstr>'PA4'!Titulos_de_impressao</vt:lpstr>
      <vt:lpstr>'PA5'!Titulos_de_impressao</vt:lpstr>
    </vt:vector>
  </TitlesOfParts>
  <Company>Secretaria de Estado da Fazenda de Sergipe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Plano de Aquisições (PROFISCO SE BR-L1254) Agosto 2015</dc:title>
  <dc:creator>SEFAZ-SE</dc:creator>
  <cp:lastModifiedBy>bclima</cp:lastModifiedBy>
  <cp:lastPrinted>2015-08-13T14:54:48Z</cp:lastPrinted>
  <dcterms:created xsi:type="dcterms:W3CDTF">2013-11-29T11:36:20Z</dcterms:created>
  <dcterms:modified xsi:type="dcterms:W3CDTF">2015-08-13T14:55:06Z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0x01010046CF21643EE8D14686A648AA6DAD08920057DE93395C0D704A87E9FC1D7EC85019</vt:lpwstr>
  </property>
  <property fmtid="{D5CDD505-2E9C-101B-9397-08002B2CF9AE}" pid="3" name="TaxKeyword">
    <vt:lpwstr/>
  </property>
  <property fmtid="{D5CDD505-2E9C-101B-9397-08002B2CF9AE}" pid="4" name="Function Operations IDB">
    <vt:lpwstr>8;#Goods and Services|5bfebf1b-9f1f-4411-b1dd-4c19b807b799</vt:lpwstr>
  </property>
  <property fmtid="{D5CDD505-2E9C-101B-9397-08002B2CF9AE}" pid="5" name="Sub_x002d_Sector">
    <vt:lpwstr/>
  </property>
  <property fmtid="{D5CDD505-2E9C-101B-9397-08002B2CF9AE}" pid="6" name="TaxKeywordTaxHTField">
    <vt:lpwstr/>
  </property>
  <property fmtid="{D5CDD505-2E9C-101B-9397-08002B2CF9AE}" pid="7" name="Series Operations IDB">
    <vt:lpwstr>7;#Procurement Administration|d8145667-6247-4db3-9e42-91a14331cc81</vt:lpwstr>
  </property>
  <property fmtid="{D5CDD505-2E9C-101B-9397-08002B2CF9AE}" pid="9" name="Country">
    <vt:lpwstr/>
  </property>
  <property fmtid="{D5CDD505-2E9C-101B-9397-08002B2CF9AE}" pid="10" name="Fund IDB">
    <vt:lpwstr/>
  </property>
  <property fmtid="{D5CDD505-2E9C-101B-9397-08002B2CF9AE}" pid="11" name="Series_x0020_Operations_x0020_IDB">
    <vt:lpwstr>7;#Procurement Administration|d8145667-6247-4db3-9e42-91a14331cc81</vt:lpwstr>
  </property>
  <property fmtid="{D5CDD505-2E9C-101B-9397-08002B2CF9AE}" pid="12" name="To:">
    <vt:lpwstr/>
  </property>
  <property fmtid="{D5CDD505-2E9C-101B-9397-08002B2CF9AE}" pid="13" name="From:">
    <vt:lpwstr/>
  </property>
  <property fmtid="{D5CDD505-2E9C-101B-9397-08002B2CF9AE}" pid="14" name="Sector IDB">
    <vt:lpwstr/>
  </property>
  <property fmtid="{D5CDD505-2E9C-101B-9397-08002B2CF9AE}" pid="15" name="Sub-Sector">
    <vt:lpwstr/>
  </property>
</Properties>
</file>