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70" activeTab="1"/>
  </bookViews>
  <sheets>
    <sheet name="completo" sheetId="1" r:id="rId1"/>
    <sheet name="simplificado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Print_Area" localSheetId="0">completo!$A$1:$U$125</definedName>
    <definedName name="_xlnm.Print_Area" localSheetId="1">simplificado!$A$1:$P$88</definedName>
    <definedName name="Cronogr_2" localSheetId="0">#REF!</definedName>
    <definedName name="Cronogr_2" localSheetId="1">#REF!</definedName>
    <definedName name="Cronogr_2">#REF!</definedName>
    <definedName name="Desembolso2015" localSheetId="0">#REF!</definedName>
    <definedName name="Desembolso2015" localSheetId="1">#REF!</definedName>
    <definedName name="Desembolso2015">#REF!</definedName>
    <definedName name="Estados" localSheetId="0">#REF!</definedName>
    <definedName name="Estados" localSheetId="1">#REF!</definedName>
    <definedName name="Estados">#REF!</definedName>
    <definedName name="Impact1" localSheetId="0">'[2]5. Riscos e Plano Mitigação'!#REF!</definedName>
    <definedName name="Impact1" localSheetId="1">'[2]5. Riscos e Plano Mitigação'!#REF!</definedName>
    <definedName name="Impact1">'[2]5. Riscos e Plano Mitigação'!#REF!</definedName>
    <definedName name="Meses" localSheetId="0">#REF!</definedName>
    <definedName name="Meses" localSheetId="1">#REF!</definedName>
    <definedName name="Meses">#REF!</definedName>
    <definedName name="MmExcelLinker_27407D62_408B_4BD1_9EAB_5FFB263639E4" localSheetId="0">3-PA [3]Completo!$J$45:$J$45</definedName>
    <definedName name="MmExcelLinker_27407D62_408B_4BD1_9EAB_5FFB263639E4" localSheetId="1">3-PA [3]Completo!$J$45:$J$45</definedName>
    <definedName name="MmExcelLinker_27407D62_408B_4BD1_9EAB_5FFB263639E4">3-PA [3]Completo!$J$45:$J$45</definedName>
    <definedName name="Probability1" localSheetId="0">'[2]5. Riscos e Plano Mitigação'!#REF!</definedName>
    <definedName name="Probability1" localSheetId="1">'[2]5. Riscos e Plano Mitigação'!#REF!</definedName>
    <definedName name="Probability1">'[2]5. Riscos e Plano Mitigação'!#REF!</definedName>
    <definedName name="Responsaveis">[4]Parâmetros!$C$8:$C$34</definedName>
    <definedName name="Responsáveis" localSheetId="0">#REF!</definedName>
    <definedName name="Responsáveis" localSheetId="1">#REF!</definedName>
    <definedName name="Responsáveis">#REF!</definedName>
    <definedName name="_xlnm.Print_Titles" localSheetId="1">simplificado!$1:$9</definedName>
    <definedName name="Trimestres" localSheetId="0">#REF!</definedName>
    <definedName name="Trimestres" localSheetId="1">#REF!</definedName>
    <definedName name="Trimestres">#REF!</definedName>
  </definedNames>
  <calcPr calcId="124519"/>
</workbook>
</file>

<file path=xl/calcChain.xml><?xml version="1.0" encoding="utf-8"?>
<calcChain xmlns="http://schemas.openxmlformats.org/spreadsheetml/2006/main">
  <c r="H73" i="2"/>
  <c r="H72"/>
  <c r="H71"/>
  <c r="H70"/>
  <c r="H65"/>
  <c r="H64"/>
  <c r="H63"/>
  <c r="H62"/>
  <c r="H61"/>
  <c r="H60"/>
  <c r="H59"/>
  <c r="H58"/>
  <c r="H57"/>
  <c r="H56"/>
  <c r="H51"/>
  <c r="H46"/>
  <c r="H45"/>
  <c r="H44"/>
  <c r="H43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3"/>
  <c r="H110" i="1"/>
  <c r="H109"/>
  <c r="H108"/>
  <c r="H107"/>
  <c r="T102"/>
  <c r="T101"/>
  <c r="T96"/>
  <c r="H96"/>
  <c r="T95"/>
  <c r="H95"/>
  <c r="T94"/>
  <c r="H94"/>
  <c r="T93"/>
  <c r="H93"/>
  <c r="T92"/>
  <c r="T91"/>
  <c r="H91"/>
  <c r="T90"/>
  <c r="H90"/>
  <c r="T89"/>
  <c r="T88"/>
  <c r="T87"/>
  <c r="H87"/>
  <c r="T86"/>
  <c r="T85"/>
  <c r="H85"/>
  <c r="T84"/>
  <c r="T83"/>
  <c r="T82"/>
  <c r="H82"/>
  <c r="P81"/>
  <c r="T81" s="1"/>
  <c r="T80"/>
  <c r="H80"/>
  <c r="T79"/>
  <c r="T74"/>
  <c r="P74"/>
  <c r="H73"/>
  <c r="T68"/>
  <c r="H68"/>
  <c r="T67"/>
  <c r="H67"/>
  <c r="T66"/>
  <c r="H66"/>
  <c r="T65"/>
  <c r="T64"/>
  <c r="H64"/>
  <c r="T63"/>
  <c r="H63"/>
  <c r="T62"/>
  <c r="H62"/>
  <c r="T61"/>
  <c r="T56"/>
  <c r="H56"/>
  <c r="T55"/>
  <c r="H55"/>
  <c r="T54"/>
  <c r="H54"/>
  <c r="T53"/>
  <c r="H53"/>
  <c r="T52"/>
  <c r="H52"/>
  <c r="T51"/>
  <c r="H51"/>
  <c r="T50"/>
  <c r="H50"/>
  <c r="T49"/>
  <c r="H49"/>
  <c r="T48"/>
  <c r="H48"/>
  <c r="T47"/>
  <c r="H47"/>
  <c r="T46"/>
  <c r="H46"/>
  <c r="T45"/>
  <c r="H45"/>
  <c r="T44"/>
  <c r="T43"/>
  <c r="T42"/>
  <c r="H42"/>
  <c r="T41"/>
  <c r="H41"/>
  <c r="T40"/>
  <c r="T39"/>
  <c r="H39"/>
  <c r="T38"/>
  <c r="T37"/>
  <c r="T36"/>
  <c r="T35"/>
  <c r="H35"/>
  <c r="T34"/>
  <c r="T33"/>
  <c r="H33"/>
  <c r="T32"/>
  <c r="H32"/>
  <c r="T31"/>
  <c r="H31"/>
  <c r="T30"/>
  <c r="T29"/>
  <c r="T28"/>
  <c r="T27"/>
  <c r="P27"/>
  <c r="T26"/>
  <c r="T25"/>
  <c r="T24"/>
  <c r="T23"/>
  <c r="H23"/>
  <c r="T22"/>
  <c r="H22"/>
  <c r="T21"/>
  <c r="T20"/>
  <c r="H20"/>
  <c r="T19"/>
  <c r="T14"/>
  <c r="H14"/>
  <c r="T13"/>
</calcChain>
</file>

<file path=xl/sharedStrings.xml><?xml version="1.0" encoding="utf-8"?>
<sst xmlns="http://schemas.openxmlformats.org/spreadsheetml/2006/main" count="1768" uniqueCount="421">
  <si>
    <t>Atualizado em: 11/02/2016</t>
  </si>
  <si>
    <t>Contrato de Empréstimo Nº 2518/OC-BR</t>
  </si>
  <si>
    <t>GOVERNO DO ESTADO DE SERGIPE</t>
  </si>
  <si>
    <t>Atualização Nº: 08</t>
  </si>
  <si>
    <t>PLANO DE AQUISIÇÕES (PA) PARA 18 MESES</t>
  </si>
  <si>
    <t>Secretaria de Estado da Fazenda</t>
  </si>
  <si>
    <t>Atualizado por: Bruno Lima - Coord. Financeiro</t>
  </si>
  <si>
    <t>GERPLAM - Ger. Plan. Gest. Adm.</t>
  </si>
  <si>
    <t>Dolar US$</t>
  </si>
  <si>
    <t>UCP - Unid. de Coord. PROMOFAZ</t>
  </si>
  <si>
    <t>OBRAS</t>
  </si>
  <si>
    <t>Sistema Nacional</t>
  </si>
  <si>
    <t>#</t>
  </si>
  <si>
    <t>Unidade Executora</t>
  </si>
  <si>
    <t>Atividade</t>
  </si>
  <si>
    <t>Descrição adicional:</t>
  </si>
  <si>
    <r>
      <t>Método de Seleção/Aquisição</t>
    </r>
    <r>
      <rPr>
        <i/>
        <sz val="10"/>
        <color indexed="9"/>
        <rFont val="Calibri"/>
        <family val="2"/>
      </rPr>
      <t/>
    </r>
  </si>
  <si>
    <t>Número do Processo:</t>
  </si>
  <si>
    <t xml:space="preserve">Montante Estimado </t>
  </si>
  <si>
    <t>Categoria de Investimento:</t>
  </si>
  <si>
    <t>Método de Revisão:</t>
  </si>
  <si>
    <t>S</t>
  </si>
  <si>
    <t>Datas</t>
  </si>
  <si>
    <t>Valor Adjudicado</t>
  </si>
  <si>
    <t>PRISM</t>
  </si>
  <si>
    <t>Aditivo</t>
  </si>
  <si>
    <t>Valor Final</t>
  </si>
  <si>
    <t>Comentários - para UCS incluir método de Seleção</t>
  </si>
  <si>
    <t>Ex-Post</t>
  </si>
  <si>
    <t>Montante Estimado em US$:</t>
  </si>
  <si>
    <t>Montante Estimado % BID:</t>
  </si>
  <si>
    <t>Montante Estimado % Local:</t>
  </si>
  <si>
    <t>Publicação do Anúncio</t>
  </si>
  <si>
    <t>Assinatura do Contrato</t>
  </si>
  <si>
    <t>Qtd</t>
  </si>
  <si>
    <t>Valor Aditado</t>
  </si>
  <si>
    <t>Ex-Ante</t>
  </si>
  <si>
    <t>O01</t>
  </si>
  <si>
    <t>SEFAZ</t>
  </si>
  <si>
    <t>Ampliação do Prédio Sede</t>
  </si>
  <si>
    <t>Ampliação do mezanino do prédio sede da SEFAZ.</t>
  </si>
  <si>
    <t>016.000.02736/2013-8</t>
  </si>
  <si>
    <t>Produto 3.3, Componente II</t>
  </si>
  <si>
    <t>A</t>
  </si>
  <si>
    <t>III Trim 2013</t>
  </si>
  <si>
    <t>IV Trim 2013</t>
  </si>
  <si>
    <t>NA</t>
  </si>
  <si>
    <t>Concorrência Pública nº 09/2013</t>
  </si>
  <si>
    <t>Processo em curso</t>
  </si>
  <si>
    <t>O02</t>
  </si>
  <si>
    <t>Reforma de Postos Fiscais</t>
  </si>
  <si>
    <t>Reforma de Postos Fiscais, em especial,  Propriá e Cristinápolis</t>
  </si>
  <si>
    <t>Produto 3.1, Componente II</t>
  </si>
  <si>
    <t>P</t>
  </si>
  <si>
    <t>II Trim 2016</t>
  </si>
  <si>
    <t>IV Trim 2016</t>
  </si>
  <si>
    <t>Concorrência Pública</t>
  </si>
  <si>
    <t>Rechazo de Ofertas</t>
  </si>
  <si>
    <t>BENS</t>
  </si>
  <si>
    <t>Contrato em Ejecución</t>
  </si>
  <si>
    <t>Unidade Executora:</t>
  </si>
  <si>
    <t>Qtd de Lotes:</t>
  </si>
  <si>
    <t>Contrato Terminado</t>
  </si>
  <si>
    <t>B01</t>
  </si>
  <si>
    <t>Software da Inteligência Fiscal</t>
  </si>
  <si>
    <t>Software da Inteligência Fiscal contemplando customização, treinamento e implantação</t>
  </si>
  <si>
    <t>016.000.02157/2015-1</t>
  </si>
  <si>
    <t>Produto 3.2, Componente II</t>
  </si>
  <si>
    <t>III Trim 2014</t>
  </si>
  <si>
    <t>IV Trim 2015</t>
  </si>
  <si>
    <t>BRB 2836</t>
  </si>
  <si>
    <t>Pregão Eletrônico – PE Nº 091/2015</t>
  </si>
  <si>
    <t>B02</t>
  </si>
  <si>
    <t>Central de Telecobrança</t>
  </si>
  <si>
    <t>Implantação de uma central de telecobrança;</t>
  </si>
  <si>
    <t>Produto 5.1, Componente II</t>
  </si>
  <si>
    <t>III Trim 2015</t>
  </si>
  <si>
    <t>Pregão Eletrônico / Adesão à Ata de Registro de Preço</t>
  </si>
  <si>
    <t>Licitação Pública Internacional</t>
  </si>
  <si>
    <t>B03</t>
  </si>
  <si>
    <t>Sistema de disponibilização da Legislação Tributária Eletrônica</t>
  </si>
  <si>
    <t>Aquisição de Sistema de disponibilização da Legislação Tributária Eletrônica</t>
  </si>
  <si>
    <t>Produto 3.6, Componente II</t>
  </si>
  <si>
    <t>C</t>
  </si>
  <si>
    <t>Remanejada p/ T03</t>
  </si>
  <si>
    <t>Licitação Pública Nacional </t>
  </si>
  <si>
    <t>B04</t>
  </si>
  <si>
    <t>Totens de Autoatendimento</t>
  </si>
  <si>
    <t>Adquirir totens de autoatendimento</t>
  </si>
  <si>
    <t>Produto 9.1, Componente IV</t>
  </si>
  <si>
    <t>III Trim 2017</t>
  </si>
  <si>
    <t>II Trim 2018</t>
  </si>
  <si>
    <t>Comparação de Preços </t>
  </si>
  <si>
    <t>B05</t>
  </si>
  <si>
    <t>Licenças para migração de aplicativos</t>
  </si>
  <si>
    <t>Licenças para migração de aplicativos atuais para plataforma atualizada</t>
  </si>
  <si>
    <t>Produto 10.1, Componente IV</t>
  </si>
  <si>
    <t>Contratação Direta </t>
  </si>
  <si>
    <t>B07</t>
  </si>
  <si>
    <t>Licenças para sistemas de informações gerenciais</t>
  </si>
  <si>
    <t>IV Trim 2014</t>
  </si>
  <si>
    <t>II Trim 2015</t>
  </si>
  <si>
    <t>Remanejado p/ T04</t>
  </si>
  <si>
    <t>B08</t>
  </si>
  <si>
    <t xml:space="preserve">Computadores </t>
  </si>
  <si>
    <t>016.000.06509/2014-0</t>
  </si>
  <si>
    <t>II Trim 2014</t>
  </si>
  <si>
    <t>BRB 2566</t>
  </si>
  <si>
    <t>Adesão à Ata de Registro de Preços</t>
  </si>
  <si>
    <t>B09</t>
  </si>
  <si>
    <t>Notebooks</t>
  </si>
  <si>
    <t>016.000.05437/2014-7</t>
  </si>
  <si>
    <t>BRB 2564</t>
  </si>
  <si>
    <t>B10</t>
  </si>
  <si>
    <t>Impressoras/scanners</t>
  </si>
  <si>
    <t>016.000.06832/2014-8</t>
  </si>
  <si>
    <t>BRB 2565 e BRB 2567</t>
  </si>
  <si>
    <t>B11</t>
  </si>
  <si>
    <t>Sofware de segurança da informação</t>
  </si>
  <si>
    <t>Remanejado p/ C16</t>
  </si>
  <si>
    <t>B12</t>
  </si>
  <si>
    <t>Software de gestão integrada de projetos</t>
  </si>
  <si>
    <t>Licença de software de gestão integrada de projetos</t>
  </si>
  <si>
    <t>016.000.00199/2015-1</t>
  </si>
  <si>
    <t>BR 10881</t>
  </si>
  <si>
    <t>Remanejado R$ 155.000 p/ T05</t>
  </si>
  <si>
    <t>B13</t>
  </si>
  <si>
    <t>Certificados digitais</t>
  </si>
  <si>
    <t>Já adquiridos c/ recursos próprios</t>
  </si>
  <si>
    <t>B14</t>
  </si>
  <si>
    <t>Anel de fibra ótica</t>
  </si>
  <si>
    <t>Anel de fibra ótica para interconexão das principais unidades</t>
  </si>
  <si>
    <t>IV Trim 2017</t>
  </si>
  <si>
    <t>B15</t>
  </si>
  <si>
    <t>Equipamentos de videoconferência</t>
  </si>
  <si>
    <t>B16</t>
  </si>
  <si>
    <t>Software de Gestão de RH</t>
  </si>
  <si>
    <t>Software de Gestão do Desenvolvimento de RH</t>
  </si>
  <si>
    <t>Produto 11.1, Componente IV</t>
  </si>
  <si>
    <t>II Trim 2017</t>
  </si>
  <si>
    <t>B17</t>
  </si>
  <si>
    <t>Kit de Pesagem Dinâmica de Carga</t>
  </si>
  <si>
    <t>Kit de Pesagem Dinâmica de Cargas conforme detalhado na planilha 27d_Det. EqApoio</t>
  </si>
  <si>
    <t>III Trim 2016</t>
  </si>
  <si>
    <t>Aquisição cancelada devido às indefinições dos Postos de Fronteira</t>
  </si>
  <si>
    <t>B18</t>
  </si>
  <si>
    <t>Kit de Apoio à implantação do Novo Modelo de Fiscalização de Trânsito</t>
  </si>
  <si>
    <t>Kit de Apoio à implantação do Novo Modelo de Fiscalização de Trânsito, conforme detalhado na planilha 27d_Det. EqApoio</t>
  </si>
  <si>
    <t>B19</t>
  </si>
  <si>
    <t>Veículos para fiscalização de trânsito</t>
  </si>
  <si>
    <t>Veículos para fiscalização de trânsito conforme detalhado na planilha 27d_Det. EqApoio</t>
  </si>
  <si>
    <t>016.000.08817/2014-7</t>
  </si>
  <si>
    <t>BRB 2838</t>
  </si>
  <si>
    <t>Pregão Eletrônico – PE Nº 342/2014</t>
  </si>
  <si>
    <t>B20</t>
  </si>
  <si>
    <t>Kit de equipamentos de suporte à administração do Projeto</t>
  </si>
  <si>
    <t>Kit de equipamentos de suporte à administração do Projeto (notebook, impressora colorida, tela e projetor multimídia)</t>
  </si>
  <si>
    <t>Produto A1, Gestão do Projeto</t>
  </si>
  <si>
    <t>Incluídos na aquisição de TI</t>
  </si>
  <si>
    <t>B21</t>
  </si>
  <si>
    <t>Software de gestão do projeto</t>
  </si>
  <si>
    <t>Software de gestão e acompanhamento do projeto</t>
  </si>
  <si>
    <t>Produto A2, Monitor. do Projeto</t>
  </si>
  <si>
    <t>Software cedido pela SEFAZ/BA</t>
  </si>
  <si>
    <t>B22</t>
  </si>
  <si>
    <t>Aquisição de software BSC</t>
  </si>
  <si>
    <t>Aquisição de ferramenta de acompanhamento de indicadores com base na metodologia do BSC</t>
  </si>
  <si>
    <t>Produto 1.1, Componente I</t>
  </si>
  <si>
    <t>B23</t>
  </si>
  <si>
    <t>Aquisição de dispositivos miniaturizados</t>
  </si>
  <si>
    <t>Aquisição de dispositivos miniaturizados para coleta e transmissão de evidências de áudio e vídeo</t>
  </si>
  <si>
    <t>016.000.10519/2014-4</t>
  </si>
  <si>
    <t>BRB 2837</t>
  </si>
  <si>
    <t>Pregão Eletrônico – PE Nº 016/2015</t>
  </si>
  <si>
    <t>B24</t>
  </si>
  <si>
    <t>Kit de ferramentas de apreensão e autenticação de dados</t>
  </si>
  <si>
    <t>Kit de ferramentas de apreensão e autenticação de dados (licenças de software de auditagem para extração de dados dos equipamentos)</t>
  </si>
  <si>
    <t>B25</t>
  </si>
  <si>
    <t>Aquisição de material de escritório</t>
  </si>
  <si>
    <t>Aquisição de material de escritório (pastas, canetas, blocos, crachá) p/ PE</t>
  </si>
  <si>
    <t>EP</t>
  </si>
  <si>
    <t>B26</t>
  </si>
  <si>
    <t>Datashows</t>
  </si>
  <si>
    <t>016.000.02256/2015-8</t>
  </si>
  <si>
    <t>I Trim 2015</t>
  </si>
  <si>
    <t>BRB 2842</t>
  </si>
  <si>
    <t>Pregão Eletrônico – PE Nº 061/2015</t>
  </si>
  <si>
    <t>B27</t>
  </si>
  <si>
    <t>Aquisição de Servidores do BI</t>
  </si>
  <si>
    <t>Recursos transferidos p/ B29</t>
  </si>
  <si>
    <t>B28</t>
  </si>
  <si>
    <t>Hardware para Datacenter</t>
  </si>
  <si>
    <t>Equipamentos de TI (servidores) para reforçar o Datacenter</t>
  </si>
  <si>
    <t>I Trim 2016</t>
  </si>
  <si>
    <t>B29</t>
  </si>
  <si>
    <t>Rede sem fio</t>
  </si>
  <si>
    <t>Aquisição de software para  gerenciamento da rede sem fio</t>
  </si>
  <si>
    <t>B30</t>
  </si>
  <si>
    <t>Mobiliário Sede</t>
  </si>
  <si>
    <t>Móveis e divisórias p/ o prédio sede devido à ampliação</t>
  </si>
  <si>
    <t>B31</t>
  </si>
  <si>
    <t>Tela para Datashow</t>
  </si>
  <si>
    <t>Tela de Datashow para a sala de situação</t>
  </si>
  <si>
    <t>Aquisição cancelada por opção gerencial</t>
  </si>
  <si>
    <t>B32</t>
  </si>
  <si>
    <t>Container Cofre</t>
  </si>
  <si>
    <t>Container que funciona como sala cofre da área de TI</t>
  </si>
  <si>
    <t>B33</t>
  </si>
  <si>
    <t>Ferramenta de Monitoramento TI</t>
  </si>
  <si>
    <t>Ferramenta para o monitoramento de software e hardware da área de TI</t>
  </si>
  <si>
    <t>B34</t>
  </si>
  <si>
    <t>B35</t>
  </si>
  <si>
    <t>Computadores  II</t>
  </si>
  <si>
    <t>Desktops robustos para a área de TI</t>
  </si>
  <si>
    <t>B36</t>
  </si>
  <si>
    <t>Notebooks II</t>
  </si>
  <si>
    <t>Notebooks p/ TI</t>
  </si>
  <si>
    <t>B37</t>
  </si>
  <si>
    <t>Scanners II</t>
  </si>
  <si>
    <t>Scanners para o CEAC</t>
  </si>
  <si>
    <t>B38</t>
  </si>
  <si>
    <t>Painéis de Senha</t>
  </si>
  <si>
    <t>Painéis de Senha para atendimento no CEAC</t>
  </si>
  <si>
    <t>B39</t>
  </si>
  <si>
    <t>Monitores LED</t>
  </si>
  <si>
    <t>Monitores Profissionais p/ TI</t>
  </si>
  <si>
    <t>SERVIÇOS QUE NÃO SÃO DE CONSULTORIA</t>
  </si>
  <si>
    <t>Licitação Internacional Limitada </t>
  </si>
  <si>
    <t>Licitação Pública Internacional com Precalificação</t>
  </si>
  <si>
    <t>Documento de Licitação</t>
  </si>
  <si>
    <t>Licitação Pública Internacional em 2 etapas </t>
  </si>
  <si>
    <t>T01</t>
  </si>
  <si>
    <t>Capacitação</t>
  </si>
  <si>
    <t>Inscrição em cursos de mercado - ICM</t>
  </si>
  <si>
    <t>Produtos diversos</t>
  </si>
  <si>
    <t>III Trim 2018</t>
  </si>
  <si>
    <t>Desmembrado na cat. "Capacitação", itens L01, L02, L03 e L04.</t>
  </si>
  <si>
    <t>T02</t>
  </si>
  <si>
    <t xml:space="preserve">Serviços gráficos </t>
  </si>
  <si>
    <t>Serviços gráficos para o Planejamento Estratégico</t>
  </si>
  <si>
    <t>BR11235</t>
  </si>
  <si>
    <t>Comparação de Preços</t>
  </si>
  <si>
    <t>T03</t>
  </si>
  <si>
    <t>Sistema da Legislação Tributária Eletrônica</t>
  </si>
  <si>
    <t>Customização do Sistema de disponibilização da Legislação Tributária Eletrônica</t>
  </si>
  <si>
    <t>T04</t>
  </si>
  <si>
    <t>Customização de BI</t>
  </si>
  <si>
    <t>Desenvolvimento e implantação na ferramenta de BI dos critérios de cruzamento de informações</t>
  </si>
  <si>
    <t>Produto 6.1, Componente III
Produto 10.1 Componente IV</t>
  </si>
  <si>
    <t>T05</t>
  </si>
  <si>
    <t>Software de Gestão Integrada de Projetos</t>
  </si>
  <si>
    <t>Customização do Software de Gestão Integrada de Projetos</t>
  </si>
  <si>
    <t>016.000.11625/2014-4</t>
  </si>
  <si>
    <t>Produto 10.1 Componente IV</t>
  </si>
  <si>
    <t>BR 10876</t>
  </si>
  <si>
    <t>T06</t>
  </si>
  <si>
    <t>Website da SEFAZ</t>
  </si>
  <si>
    <t>Aprimoramento do website da SEFAZ</t>
  </si>
  <si>
    <t>BR11236</t>
  </si>
  <si>
    <t>T07</t>
  </si>
  <si>
    <t>Reestruturação da rede de cabeamento</t>
  </si>
  <si>
    <t>Reestruturação da rede de cabeamento estruturado do prédio sede da SEFAZ</t>
  </si>
  <si>
    <t>T08</t>
  </si>
  <si>
    <t>CFTV sede SEFAZ</t>
  </si>
  <si>
    <t>Instalação do CFTV para vigilância do prédio sede da SEFAZ</t>
  </si>
  <si>
    <t>DESPESAS OPERACIONAIS</t>
  </si>
  <si>
    <t>D01</t>
  </si>
  <si>
    <t>Passagens e diárias</t>
  </si>
  <si>
    <t>Passagens e diárias diversas</t>
  </si>
  <si>
    <t>Passagens via contrato centralizado e diárias pagas diretamente</t>
  </si>
  <si>
    <t>Licitação Pública Internacional por Lotes </t>
  </si>
  <si>
    <t>D02</t>
  </si>
  <si>
    <t>Organização da 24ª Reunião da COGEF</t>
  </si>
  <si>
    <t>015.000.17409/2013-6</t>
  </si>
  <si>
    <t>BRB 2470</t>
  </si>
  <si>
    <t>Adesão à Ata de Registro de Preços nº 280/2014</t>
  </si>
  <si>
    <t>Seleção Baseada na Qualidade (SBQ)</t>
  </si>
  <si>
    <t>CONSULTORIAS FIRMAS</t>
  </si>
  <si>
    <t>Seleção Baseada na Qualificação do Consultor (SQC)</t>
  </si>
  <si>
    <t>Contratação Direta (CD)</t>
  </si>
  <si>
    <t>Manifestação de Interesse</t>
  </si>
  <si>
    <t>Seleção Baseada no Menor Custo (SBMC)</t>
  </si>
  <si>
    <t>C02</t>
  </si>
  <si>
    <t>Auditoria Externa</t>
  </si>
  <si>
    <t>Auditoria Externa Anual do PROMOFAZ</t>
  </si>
  <si>
    <t>Seleção Baseada na Qualidade e Custo (SBQC)</t>
  </si>
  <si>
    <t>016.000.00072/2015-8</t>
  </si>
  <si>
    <t>BR 10877</t>
  </si>
  <si>
    <t>Seleção Baseada em Orçamento Fixo (SBOF)</t>
  </si>
  <si>
    <t>C03</t>
  </si>
  <si>
    <t>Estudos Econômico-fiscais</t>
  </si>
  <si>
    <t>Contratação de estudos de  Instituiçoes que realizam pesquisas econômico-fiscais;</t>
  </si>
  <si>
    <t>Produto 3.4, Componente II</t>
  </si>
  <si>
    <t>C04</t>
  </si>
  <si>
    <t>Sistema de integração dos créditos tributários</t>
  </si>
  <si>
    <t>Aquisição ou desenvolvimento de sistema de integração dos créditos tributários</t>
  </si>
  <si>
    <t>Produto 3.5, Componente II</t>
  </si>
  <si>
    <t>Autorizada Contratação Direta da Sergipetec, empresa pública estadual. Concluído.</t>
  </si>
  <si>
    <t>C05</t>
  </si>
  <si>
    <t>Sistema de Planejamento Fiscal</t>
  </si>
  <si>
    <t>Desenvolvimento do Sistema de Planejamento Fiscal (Inteligência Artificial)</t>
  </si>
  <si>
    <t>C06</t>
  </si>
  <si>
    <t>Sistema de Classificação do Crédito Tributário</t>
  </si>
  <si>
    <t>Desenvolvimento e implantação de sistema de classificação do crédito tributário quanto a possibilidade de recuperação;</t>
  </si>
  <si>
    <t>BR 10879</t>
  </si>
  <si>
    <t>C07</t>
  </si>
  <si>
    <t>Sistema para consulta a registros de bens do devedor</t>
  </si>
  <si>
    <t>Desenvolvimento de sistema para consulta a registros de bens do devedor;</t>
  </si>
  <si>
    <t>IITrim 2016</t>
  </si>
  <si>
    <t>Recursos transferidos p/ B02</t>
  </si>
  <si>
    <t>C08</t>
  </si>
  <si>
    <t>Consultoria de RH para Gestão de Competências</t>
  </si>
  <si>
    <t>Modelo de Desenvolvimento de RH baseado em competências, com respectivo Plano de Capacitação continuada</t>
  </si>
  <si>
    <t>I Trim 2017</t>
  </si>
  <si>
    <t>C09</t>
  </si>
  <si>
    <t>Novo modelo de Gestão de Fiscalização de Estabelecimentos</t>
  </si>
  <si>
    <t>Desenvolvimento de: roteiros de auditoria fiscal eletrônica para receita tributária e não tributária, avaliação de auditorias realizadas e desempenho funcional.</t>
  </si>
  <si>
    <t>Recursos transferidos p/ C10, pois o Redesenho de Processos incorporou esta finalidade</t>
  </si>
  <si>
    <t>C10</t>
  </si>
  <si>
    <t>Redesenho de Processos</t>
  </si>
  <si>
    <t>Redesenho de Processos Organizacionais e Proposta de Nova Estrutura para a SEFAZ</t>
  </si>
  <si>
    <t>Produto 1.2, Componente I (US$ 366.667)
Produto 3.3, Componente II (US$ 133.333)</t>
  </si>
  <si>
    <t>C11</t>
  </si>
  <si>
    <t>Planejamento e Gestão Estratégica baseada em BSC</t>
  </si>
  <si>
    <t>Implantação do Novo Modelo de Planejamento e Gestão Estratégica focada em resultado</t>
  </si>
  <si>
    <t>016.000.005381/2015-4</t>
  </si>
  <si>
    <t>BR 10985</t>
  </si>
  <si>
    <t>C12</t>
  </si>
  <si>
    <t>Customização do SIT</t>
  </si>
  <si>
    <t>Customização do Sistema Fazendário de Trânsito e do software de integração de equipamentos</t>
  </si>
  <si>
    <t xml:space="preserve"> </t>
  </si>
  <si>
    <t>C13</t>
  </si>
  <si>
    <t>Sistema para Gestão da Fiscalização de Estabelecimentos</t>
  </si>
  <si>
    <t>Desenvolver sistema para Gestão da Fiscalização baseado no novo modelo</t>
  </si>
  <si>
    <t>C14</t>
  </si>
  <si>
    <t>Sistema de acompanhamento das receitas não tributárias</t>
  </si>
  <si>
    <t>Desenvolver sistema de acompanhamento das receitas não tributárias</t>
  </si>
  <si>
    <t>C15</t>
  </si>
  <si>
    <t>Consultoria de BI</t>
  </si>
  <si>
    <t>Desenvolver e implantar na ferramenta BI os critérios de cruzamento de informações para geração de relatórios e consultas on-line</t>
  </si>
  <si>
    <t>Produto 6.1, Componente III</t>
  </si>
  <si>
    <t>Cancelada pois na aquisição do EPM constatou-se que já vinha com módulo que atendia ao BI, necessitando apenas de customização (T04)</t>
  </si>
  <si>
    <t>C16</t>
  </si>
  <si>
    <t>Segurança da informação</t>
  </si>
  <si>
    <t>C17</t>
  </si>
  <si>
    <t>Monitoramento de TI</t>
  </si>
  <si>
    <t>Monitoramento da infraestrutura e aplicações de TI</t>
  </si>
  <si>
    <t>C18</t>
  </si>
  <si>
    <t>Gerenciamento de Configurações</t>
  </si>
  <si>
    <t>Gerenciamento de configurações dos softwares de TI</t>
  </si>
  <si>
    <t>C19</t>
  </si>
  <si>
    <t>Consultoria para estudos econômico fiscais</t>
  </si>
  <si>
    <t>Consultoria para estruturação da área de estudos econ. fiscais</t>
  </si>
  <si>
    <t>Produto 1.3, Componente I</t>
  </si>
  <si>
    <t>Llave em mano</t>
  </si>
  <si>
    <t>Bens </t>
  </si>
  <si>
    <t>CONSULTORIAS INDIVIDUAL</t>
  </si>
  <si>
    <t>Preços Unitarios</t>
  </si>
  <si>
    <t>Número de Processo:</t>
  </si>
  <si>
    <t>SomaAlzada</t>
  </si>
  <si>
    <t>Obras </t>
  </si>
  <si>
    <t>Não Objeção aos  TDR da Atividade</t>
  </si>
  <si>
    <t>Firma Contrato</t>
  </si>
  <si>
    <t>C01</t>
  </si>
  <si>
    <t>Consultor Individual para auxiliar a UCP</t>
  </si>
  <si>
    <t>Apoio na elaboração de TdRs e na especificação de soluções técnicas</t>
  </si>
  <si>
    <t>Comparação de Qualificações (3 CV's)</t>
  </si>
  <si>
    <t>016.000.004835/2014-8</t>
  </si>
  <si>
    <t>BR 10607</t>
  </si>
  <si>
    <t>Em execução</t>
  </si>
  <si>
    <t>Somaalzada</t>
  </si>
  <si>
    <t>Serviços Que Não São De Consultoria </t>
  </si>
  <si>
    <t>Apoio na Gestão de Mudança Organizacional</t>
  </si>
  <si>
    <t>Curso de Coaching para o corpo gerencial da SEFAZ</t>
  </si>
  <si>
    <t>016.000.00174/2015-1</t>
  </si>
  <si>
    <t>Concluído</t>
  </si>
  <si>
    <t>Somaglobal</t>
  </si>
  <si>
    <t>Consultoria - Firmas </t>
  </si>
  <si>
    <t>CAPACITAÇÃO</t>
  </si>
  <si>
    <t>Somaglobal + Gastos Reembolsables</t>
  </si>
  <si>
    <t>Tempo Trabajado</t>
  </si>
  <si>
    <t>Consultoria - Individuos </t>
  </si>
  <si>
    <t>L01</t>
  </si>
  <si>
    <t>Capacitação no uso de novas ferramentas e sistemas</t>
  </si>
  <si>
    <t>Capacitação no uso do novo sistema de inteligência artificial</t>
  </si>
  <si>
    <t>Pregão Eletrônico</t>
  </si>
  <si>
    <t>L02</t>
  </si>
  <si>
    <t>Cobrança administrativa e operação dos sistemas</t>
  </si>
  <si>
    <t>Cobrança administrativa e operação dos novos sistemas criados</t>
  </si>
  <si>
    <t>L03</t>
  </si>
  <si>
    <t>Monitoramento e Avaliação</t>
  </si>
  <si>
    <t>Monitoramento e Avaliação do PROMOFAZ</t>
  </si>
  <si>
    <t>Adq. libros de textos e material de lectura</t>
  </si>
  <si>
    <t>L04</t>
  </si>
  <si>
    <t>Indicadores de Desempenho de Projeto</t>
  </si>
  <si>
    <t>Indicadores de Desempenho para o PROMOFAZ e PE</t>
  </si>
  <si>
    <t>Aquisição de Bens - Sector Salud</t>
  </si>
  <si>
    <t>SUBPROJETOS</t>
  </si>
  <si>
    <t>Comparação de Preços para Bens</t>
  </si>
  <si>
    <t>Número</t>
  </si>
  <si>
    <t>Objeto da Transferencia:</t>
  </si>
  <si>
    <t>Quantidade Estimada de Subprojetos:</t>
  </si>
  <si>
    <t>Comentários</t>
  </si>
  <si>
    <t>Especificaciones Técnicas</t>
  </si>
  <si>
    <t>Montante Estimado % Contrapartida:</t>
  </si>
  <si>
    <t>Assinatura do Contrato/ Convênio por Adjudicação dos Subprojetos</t>
  </si>
  <si>
    <t>Data de 
Transferencia</t>
  </si>
  <si>
    <t>Quantidade</t>
  </si>
  <si>
    <t>Suministro e instalación de plantas e equipos</t>
  </si>
  <si>
    <t>Suministro e instalación de sist. de información</t>
  </si>
  <si>
    <t>Comparação de Preços para Obras</t>
  </si>
  <si>
    <t>Contratação de Obras Mayores</t>
  </si>
  <si>
    <t>Contratação de Obras Menores</t>
  </si>
  <si>
    <t>Doc. de precalificación para construcción de obras</t>
  </si>
  <si>
    <t>OBS.:</t>
  </si>
  <si>
    <r>
      <t xml:space="preserve">(1) Status: </t>
    </r>
    <r>
      <rPr>
        <b/>
        <sz val="10"/>
        <rFont val="Calibri"/>
        <family val="2"/>
      </rPr>
      <t>P</t>
    </r>
    <r>
      <rPr>
        <sz val="10"/>
        <rFont val="Calibri"/>
        <family val="2"/>
      </rPr>
      <t xml:space="preserve"> - Pendente; </t>
    </r>
    <r>
      <rPr>
        <b/>
        <sz val="10"/>
        <rFont val="Calibri"/>
        <family val="2"/>
      </rPr>
      <t>EP</t>
    </r>
    <r>
      <rPr>
        <sz val="10"/>
        <rFont val="Calibri"/>
        <family val="2"/>
      </rPr>
      <t xml:space="preserve"> - Em Processo; </t>
    </r>
    <r>
      <rPr>
        <b/>
        <sz val="10"/>
        <rFont val="Calibri"/>
        <family val="2"/>
      </rPr>
      <t>A</t>
    </r>
    <r>
      <rPr>
        <sz val="10"/>
        <rFont val="Calibri"/>
        <family val="2"/>
      </rPr>
      <t xml:space="preserve"> - Adjudicado; </t>
    </r>
    <r>
      <rPr>
        <b/>
        <sz val="10"/>
        <rFont val="Calibri"/>
        <family val="2"/>
      </rPr>
      <t>C</t>
    </r>
    <r>
      <rPr>
        <sz val="10"/>
        <rFont val="Calibri"/>
        <family val="2"/>
      </rPr>
      <t xml:space="preserve"> - Cancelado.</t>
    </r>
  </si>
  <si>
    <r>
      <t xml:space="preserve">(2) </t>
    </r>
    <r>
      <rPr>
        <b/>
        <sz val="12"/>
        <color theme="1"/>
        <rFont val="Calibri"/>
        <family val="2"/>
        <scheme val="minor"/>
      </rPr>
      <t>Alterações:</t>
    </r>
    <r>
      <rPr>
        <sz val="12"/>
        <color theme="1"/>
        <rFont val="Calibri"/>
        <family val="2"/>
        <scheme val="minor"/>
      </rPr>
      <t xml:space="preserve"> Indicar em vermelho as alterações feitas nas aquisições já constantes do PA</t>
    </r>
  </si>
  <si>
    <r>
      <t xml:space="preserve">(3) </t>
    </r>
    <r>
      <rPr>
        <b/>
        <sz val="12"/>
        <color theme="1"/>
        <rFont val="Calibri"/>
        <family val="2"/>
        <scheme val="minor"/>
      </rPr>
      <t>Inclusões:</t>
    </r>
    <r>
      <rPr>
        <sz val="12"/>
        <color theme="1"/>
        <rFont val="Calibri"/>
        <family val="2"/>
        <scheme val="minor"/>
      </rPr>
      <t xml:space="preserve"> Indicar em azul as aquisições agora incluídas no PA</t>
    </r>
  </si>
  <si>
    <r>
      <t xml:space="preserve">(4) </t>
    </r>
    <r>
      <rPr>
        <b/>
        <sz val="12"/>
        <color theme="1"/>
        <rFont val="Calibri"/>
        <family val="2"/>
        <scheme val="minor"/>
      </rPr>
      <t>Cancelamentos:</t>
    </r>
    <r>
      <rPr>
        <sz val="12"/>
        <color theme="1"/>
        <rFont val="Calibri"/>
        <family val="2"/>
        <scheme val="minor"/>
      </rPr>
      <t xml:space="preserve"> indicar em verde os cancelamentos das aquisições constantes do PA</t>
    </r>
  </si>
  <si>
    <t>Solicitud de Propuestas e Termos de Referência</t>
  </si>
  <si>
    <t>Termos de Referência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</si>
</sst>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[$-416]mmmm\-yy;@"/>
    <numFmt numFmtId="167" formatCode="_(* #,##0_);_(* \(#,##0\);_(* \-??_);_(@_)"/>
    <numFmt numFmtId="168" formatCode="_(&quot;R$ &quot;* #,##0.00_);_(&quot;R$ &quot;* \(#,##0.00\);_(&quot;R$ &quot;* &quot;-&quot;??_);_(@_)"/>
    <numFmt numFmtId="169" formatCode="[$-416]mmm\-yy;@"/>
    <numFmt numFmtId="170" formatCode="_(* #,##0.00_);_(* \(#,##0.00\);_(* \-??_);_(@_)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B0F0"/>
      <name val="Arial"/>
      <family val="2"/>
    </font>
    <font>
      <sz val="10"/>
      <color rgb="FF00B0F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00B050"/>
      <name val="Arial"/>
      <family val="2"/>
    </font>
    <font>
      <b/>
      <sz val="10"/>
      <color rgb="FF3399FF"/>
      <name val="Calibri"/>
      <family val="2"/>
      <scheme val="minor"/>
    </font>
    <font>
      <sz val="10"/>
      <color rgb="FF3399FF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2" fillId="0" borderId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6" fillId="20" borderId="32" applyNumberFormat="0" applyAlignment="0" applyProtection="0"/>
    <xf numFmtId="0" fontId="26" fillId="20" borderId="32" applyNumberFormat="0" applyAlignment="0" applyProtection="0"/>
    <xf numFmtId="0" fontId="27" fillId="21" borderId="33" applyNumberFormat="0" applyAlignment="0" applyProtection="0"/>
    <xf numFmtId="0" fontId="27" fillId="21" borderId="33" applyNumberFormat="0" applyAlignment="0" applyProtection="0"/>
    <xf numFmtId="0" fontId="28" fillId="0" borderId="34" applyNumberFormat="0" applyFill="0" applyAlignment="0" applyProtection="0"/>
    <xf numFmtId="0" fontId="28" fillId="0" borderId="34" applyNumberFormat="0" applyFill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9" fillId="11" borderId="32" applyNumberFormat="0" applyAlignment="0" applyProtection="0"/>
    <xf numFmtId="0" fontId="29" fillId="11" borderId="32" applyNumberFormat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168" fontId="2" fillId="0" borderId="0" applyFont="0" applyFill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2" fillId="0" borderId="0"/>
    <xf numFmtId="169" fontId="2" fillId="0" borderId="0"/>
    <xf numFmtId="0" fontId="2" fillId="0" borderId="0"/>
    <xf numFmtId="0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2" fillId="27" borderId="35" applyNumberFormat="0" applyFont="0" applyAlignment="0" applyProtection="0"/>
    <xf numFmtId="0" fontId="2" fillId="27" borderId="35" applyNumberFormat="0" applyFont="0" applyAlignment="0" applyProtection="0"/>
    <xf numFmtId="0" fontId="2" fillId="27" borderId="35" applyNumberFormat="0" applyFont="0" applyAlignment="0" applyProtection="0"/>
    <xf numFmtId="0" fontId="2" fillId="27" borderId="35" applyNumberFormat="0" applyFont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1" fillId="0" borderId="0" applyFont="0" applyFill="0" applyBorder="0" applyAlignment="0" applyProtection="0"/>
    <xf numFmtId="0" fontId="32" fillId="20" borderId="36" applyNumberFormat="0" applyAlignment="0" applyProtection="0"/>
    <xf numFmtId="0" fontId="32" fillId="20" borderId="36" applyNumberFormat="0" applyAlignment="0" applyProtection="0"/>
    <xf numFmtId="43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37" applyNumberFormat="0" applyFill="0" applyAlignment="0" applyProtection="0"/>
    <xf numFmtId="0" fontId="35" fillId="0" borderId="37" applyNumberFormat="0" applyFill="0" applyAlignment="0" applyProtection="0"/>
    <xf numFmtId="0" fontId="36" fillId="0" borderId="38" applyNumberFormat="0" applyFill="0" applyAlignment="0" applyProtection="0"/>
    <xf numFmtId="0" fontId="36" fillId="0" borderId="38" applyNumberFormat="0" applyFill="0" applyAlignment="0" applyProtection="0"/>
    <xf numFmtId="0" fontId="37" fillId="0" borderId="39" applyNumberFormat="0" applyFill="0" applyAlignment="0" applyProtection="0"/>
    <xf numFmtId="0" fontId="37" fillId="0" borderId="39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40" applyNumberFormat="0" applyFill="0" applyAlignment="0" applyProtection="0"/>
    <xf numFmtId="0" fontId="39" fillId="0" borderId="40" applyNumberFormat="0" applyFill="0" applyAlignment="0" applyProtection="0"/>
    <xf numFmtId="170" fontId="2" fillId="0" borderId="0" applyFill="0" applyBorder="0" applyAlignment="0" applyProtection="0"/>
  </cellStyleXfs>
  <cellXfs count="232">
    <xf numFmtId="0" fontId="0" fillId="0" borderId="0" xfId="0"/>
    <xf numFmtId="0" fontId="1" fillId="0" borderId="0" xfId="1" applyFont="1" applyAlignment="1">
      <alignment horizontal="center"/>
    </xf>
    <xf numFmtId="0" fontId="2" fillId="0" borderId="0" xfId="1"/>
    <xf numFmtId="0" fontId="2" fillId="0" borderId="0" xfId="1" applyBorder="1"/>
    <xf numFmtId="4" fontId="2" fillId="0" borderId="0" xfId="1" applyNumberFormat="1" applyBorder="1"/>
    <xf numFmtId="9" fontId="2" fillId="0" borderId="0" xfId="1" applyNumberFormat="1" applyBorder="1"/>
    <xf numFmtId="0" fontId="2" fillId="0" borderId="0" xfId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3" fillId="0" borderId="0" xfId="2" applyFont="1"/>
    <xf numFmtId="0" fontId="4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Alignment="1">
      <alignment horizontal="left"/>
    </xf>
    <xf numFmtId="0" fontId="4" fillId="0" borderId="0" xfId="2" applyFont="1" applyAlignment="1">
      <alignment horizontal="right"/>
    </xf>
    <xf numFmtId="2" fontId="4" fillId="0" borderId="0" xfId="2" applyNumberFormat="1" applyFont="1" applyAlignment="1">
      <alignment horizontal="left"/>
    </xf>
    <xf numFmtId="0" fontId="3" fillId="0" borderId="0" xfId="2" applyFont="1" applyAlignment="1">
      <alignment horizontal="left" vertical="top"/>
    </xf>
    <xf numFmtId="0" fontId="2" fillId="0" borderId="0" xfId="1" applyAlignment="1">
      <alignment horizontal="center"/>
    </xf>
    <xf numFmtId="0" fontId="5" fillId="2" borderId="1" xfId="3" applyFont="1" applyFill="1" applyBorder="1" applyAlignment="1">
      <alignment vertical="center" wrapText="1"/>
    </xf>
    <xf numFmtId="0" fontId="5" fillId="2" borderId="2" xfId="3" applyFont="1" applyFill="1" applyBorder="1" applyAlignment="1">
      <alignment vertical="center" wrapText="1"/>
    </xf>
    <xf numFmtId="0" fontId="5" fillId="2" borderId="3" xfId="3" applyFont="1" applyFill="1" applyBorder="1" applyAlignment="1">
      <alignment vertical="center" wrapText="1"/>
    </xf>
    <xf numFmtId="0" fontId="2" fillId="0" borderId="0" xfId="3"/>
    <xf numFmtId="0" fontId="3" fillId="0" borderId="0" xfId="4" applyFont="1" applyFill="1" applyBorder="1" applyAlignment="1">
      <alignment vertical="center" wrapText="1"/>
    </xf>
    <xf numFmtId="0" fontId="2" fillId="0" borderId="0" xfId="3" applyFont="1" applyBorder="1"/>
    <xf numFmtId="0" fontId="6" fillId="3" borderId="4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/>
    </xf>
    <xf numFmtId="0" fontId="6" fillId="3" borderId="9" xfId="3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0" fontId="7" fillId="2" borderId="11" xfId="3" applyFont="1" applyFill="1" applyBorder="1" applyAlignment="1">
      <alignment horizontal="center" vertical="center" wrapText="1"/>
    </xf>
    <xf numFmtId="0" fontId="6" fillId="3" borderId="12" xfId="3" applyFont="1" applyFill="1" applyBorder="1" applyAlignment="1">
      <alignment horizontal="center" vertical="center" wrapText="1"/>
    </xf>
    <xf numFmtId="0" fontId="7" fillId="2" borderId="13" xfId="3" applyFont="1" applyFill="1" applyBorder="1" applyAlignment="1">
      <alignment horizontal="center" vertical="center" wrapText="1"/>
    </xf>
    <xf numFmtId="0" fontId="7" fillId="2" borderId="14" xfId="3" applyFont="1" applyFill="1" applyBorder="1" applyAlignment="1">
      <alignment horizontal="center" vertical="center" wrapText="1"/>
    </xf>
    <xf numFmtId="4" fontId="7" fillId="2" borderId="6" xfId="3" applyNumberFormat="1" applyFont="1" applyFill="1" applyBorder="1" applyAlignment="1">
      <alignment horizontal="center" vertical="center" wrapText="1"/>
    </xf>
    <xf numFmtId="9" fontId="7" fillId="2" borderId="6" xfId="3" applyNumberFormat="1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6" fillId="3" borderId="13" xfId="3" applyFont="1" applyFill="1" applyBorder="1" applyAlignment="1">
      <alignment horizontal="center" vertical="center" wrapText="1"/>
    </xf>
    <xf numFmtId="0" fontId="9" fillId="0" borderId="0" xfId="1" applyFont="1" applyBorder="1"/>
    <xf numFmtId="0" fontId="6" fillId="4" borderId="6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vertical="center" wrapText="1"/>
    </xf>
    <xf numFmtId="0" fontId="3" fillId="0" borderId="6" xfId="3" applyFont="1" applyFill="1" applyBorder="1" applyAlignment="1">
      <alignment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164" fontId="3" fillId="5" borderId="6" xfId="5" applyNumberFormat="1" applyFont="1" applyFill="1" applyBorder="1" applyAlignment="1">
      <alignment vertical="center" wrapText="1"/>
    </xf>
    <xf numFmtId="9" fontId="3" fillId="0" borderId="6" xfId="3" applyNumberFormat="1" applyFont="1" applyFill="1" applyBorder="1" applyAlignment="1">
      <alignment vertical="center" wrapText="1"/>
    </xf>
    <xf numFmtId="10" fontId="3" fillId="0" borderId="6" xfId="3" applyNumberFormat="1" applyFont="1" applyFill="1" applyBorder="1" applyAlignment="1">
      <alignment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3" fillId="0" borderId="9" xfId="3" applyNumberFormat="1" applyFont="1" applyFill="1" applyBorder="1" applyAlignment="1">
      <alignment vertical="center" wrapText="1"/>
    </xf>
    <xf numFmtId="0" fontId="3" fillId="0" borderId="9" xfId="3" applyFont="1" applyFill="1" applyBorder="1" applyAlignment="1">
      <alignment vertical="center" wrapText="1"/>
    </xf>
    <xf numFmtId="0" fontId="3" fillId="0" borderId="11" xfId="3" applyFont="1" applyFill="1" applyBorder="1" applyAlignment="1">
      <alignment vertical="center" wrapText="1"/>
    </xf>
    <xf numFmtId="0" fontId="3" fillId="4" borderId="15" xfId="3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vertical="center" wrapText="1"/>
    </xf>
    <xf numFmtId="0" fontId="3" fillId="0" borderId="15" xfId="3" applyFont="1" applyFill="1" applyBorder="1" applyAlignment="1">
      <alignment vertical="center" wrapText="1"/>
    </xf>
    <xf numFmtId="0" fontId="3" fillId="0" borderId="17" xfId="3" applyFont="1" applyFill="1" applyBorder="1" applyAlignment="1">
      <alignment horizontal="center" vertical="center" wrapText="1"/>
    </xf>
    <xf numFmtId="0" fontId="3" fillId="0" borderId="18" xfId="3" applyFont="1" applyFill="1" applyBorder="1" applyAlignment="1">
      <alignment horizontal="center" vertical="center" wrapText="1"/>
    </xf>
    <xf numFmtId="164" fontId="10" fillId="5" borderId="15" xfId="5" applyNumberFormat="1" applyFont="1" applyFill="1" applyBorder="1" applyAlignment="1">
      <alignment vertical="center" wrapText="1"/>
    </xf>
    <xf numFmtId="9" fontId="3" fillId="0" borderId="15" xfId="3" applyNumberFormat="1" applyFont="1" applyFill="1" applyBorder="1" applyAlignment="1">
      <alignment vertical="center" wrapText="1"/>
    </xf>
    <xf numFmtId="10" fontId="3" fillId="0" borderId="15" xfId="3" applyNumberFormat="1" applyFont="1" applyFill="1" applyBorder="1" applyAlignment="1">
      <alignment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10" fillId="0" borderId="15" xfId="3" applyFont="1" applyFill="1" applyBorder="1" applyAlignment="1">
      <alignment horizontal="center" vertical="center" wrapText="1"/>
    </xf>
    <xf numFmtId="165" fontId="3" fillId="0" borderId="17" xfId="3" applyNumberFormat="1" applyFont="1" applyFill="1" applyBorder="1" applyAlignment="1">
      <alignment vertical="center" wrapText="1"/>
    </xf>
    <xf numFmtId="0" fontId="3" fillId="0" borderId="17" xfId="3" applyFont="1" applyFill="1" applyBorder="1" applyAlignment="1">
      <alignment vertical="center" wrapText="1"/>
    </xf>
    <xf numFmtId="0" fontId="3" fillId="0" borderId="19" xfId="3" applyFont="1" applyFill="1" applyBorder="1" applyAlignment="1">
      <alignment vertical="center" wrapText="1"/>
    </xf>
    <xf numFmtId="0" fontId="11" fillId="0" borderId="0" xfId="3" applyFont="1"/>
    <xf numFmtId="0" fontId="12" fillId="0" borderId="0" xfId="4" applyFont="1" applyFill="1" applyBorder="1" applyAlignment="1">
      <alignment vertical="center" wrapText="1"/>
    </xf>
    <xf numFmtId="0" fontId="11" fillId="0" borderId="0" xfId="3" applyFont="1" applyBorder="1"/>
    <xf numFmtId="0" fontId="11" fillId="0" borderId="0" xfId="1" applyFont="1"/>
    <xf numFmtId="4" fontId="2" fillId="0" borderId="0" xfId="1" applyNumberFormat="1"/>
    <xf numFmtId="9" fontId="2" fillId="0" borderId="0" xfId="1" applyNumberFormat="1"/>
    <xf numFmtId="0" fontId="3" fillId="5" borderId="6" xfId="2" applyFont="1" applyFill="1" applyBorder="1" applyAlignment="1">
      <alignment horizontal="left" vertical="center" wrapText="1"/>
    </xf>
    <xf numFmtId="164" fontId="10" fillId="5" borderId="6" xfId="5" applyNumberFormat="1" applyFont="1" applyFill="1" applyBorder="1" applyAlignment="1">
      <alignment vertical="center" wrapText="1"/>
    </xf>
    <xf numFmtId="10" fontId="3" fillId="0" borderId="6" xfId="3" applyNumberFormat="1" applyFont="1" applyFill="1" applyBorder="1" applyAlignment="1">
      <alignment horizontal="center" vertical="center" wrapText="1"/>
    </xf>
    <xf numFmtId="10" fontId="13" fillId="0" borderId="6" xfId="3" applyNumberFormat="1" applyFont="1" applyFill="1" applyBorder="1" applyAlignment="1">
      <alignment horizontal="center" vertical="center" wrapText="1"/>
    </xf>
    <xf numFmtId="0" fontId="14" fillId="4" borderId="6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vertical="center" wrapText="1"/>
    </xf>
    <xf numFmtId="0" fontId="14" fillId="0" borderId="6" xfId="3" applyFont="1" applyFill="1" applyBorder="1" applyAlignment="1">
      <alignment vertical="center" wrapText="1"/>
    </xf>
    <xf numFmtId="0" fontId="14" fillId="4" borderId="6" xfId="2" applyFont="1" applyFill="1" applyBorder="1" applyAlignment="1">
      <alignment horizontal="left" vertical="center" wrapText="1"/>
    </xf>
    <xf numFmtId="164" fontId="14" fillId="4" borderId="6" xfId="5" applyNumberFormat="1" applyFont="1" applyFill="1" applyBorder="1" applyAlignment="1">
      <alignment horizontal="center" vertical="center" wrapText="1"/>
    </xf>
    <xf numFmtId="9" fontId="14" fillId="0" borderId="6" xfId="3" applyNumberFormat="1" applyFont="1" applyFill="1" applyBorder="1" applyAlignment="1">
      <alignment vertical="center" wrapText="1"/>
    </xf>
    <xf numFmtId="10" fontId="14" fillId="0" borderId="6" xfId="3" applyNumberFormat="1" applyFont="1" applyFill="1" applyBorder="1" applyAlignment="1">
      <alignment vertical="center" wrapText="1"/>
    </xf>
    <xf numFmtId="10" fontId="14" fillId="0" borderId="6" xfId="3" applyNumberFormat="1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4" fillId="0" borderId="11" xfId="3" applyFont="1" applyFill="1" applyBorder="1" applyAlignment="1">
      <alignment vertical="center" wrapText="1"/>
    </xf>
    <xf numFmtId="0" fontId="15" fillId="0" borderId="0" xfId="3" applyFont="1"/>
    <xf numFmtId="0" fontId="15" fillId="0" borderId="0" xfId="3" applyFont="1" applyBorder="1"/>
    <xf numFmtId="0" fontId="15" fillId="0" borderId="0" xfId="1" applyFont="1"/>
    <xf numFmtId="0" fontId="10" fillId="0" borderId="6" xfId="3" applyFont="1" applyFill="1" applyBorder="1" applyAlignment="1">
      <alignment horizontal="center" vertical="center" wrapText="1"/>
    </xf>
    <xf numFmtId="0" fontId="3" fillId="5" borderId="6" xfId="2" applyFont="1" applyFill="1" applyBorder="1" applyAlignment="1">
      <alignment vertical="center" wrapText="1"/>
    </xf>
    <xf numFmtId="0" fontId="14" fillId="0" borderId="0" xfId="4" applyFont="1" applyFill="1" applyBorder="1" applyAlignment="1">
      <alignment vertical="center" wrapText="1"/>
    </xf>
    <xf numFmtId="0" fontId="3" fillId="0" borderId="6" xfId="3" quotePrefix="1" applyFont="1" applyFill="1" applyBorder="1" applyAlignment="1">
      <alignment vertical="center" wrapText="1"/>
    </xf>
    <xf numFmtId="0" fontId="14" fillId="5" borderId="6" xfId="2" applyFont="1" applyFill="1" applyBorder="1" applyAlignment="1">
      <alignment horizontal="left" vertical="center" wrapText="1"/>
    </xf>
    <xf numFmtId="164" fontId="14" fillId="5" borderId="6" xfId="5" applyNumberFormat="1" applyFont="1" applyFill="1" applyBorder="1" applyAlignment="1">
      <alignment vertical="center" wrapText="1"/>
    </xf>
    <xf numFmtId="0" fontId="3" fillId="0" borderId="6" xfId="2" applyFont="1" applyBorder="1" applyAlignment="1">
      <alignment horizontal="left" vertical="center" wrapText="1"/>
    </xf>
    <xf numFmtId="164" fontId="14" fillId="4" borderId="6" xfId="5" applyNumberFormat="1" applyFont="1" applyFill="1" applyBorder="1" applyAlignment="1">
      <alignment vertical="center" wrapText="1"/>
    </xf>
    <xf numFmtId="0" fontId="3" fillId="4" borderId="6" xfId="3" applyFont="1" applyFill="1" applyBorder="1" applyAlignment="1">
      <alignment horizontal="center" vertical="center" wrapText="1"/>
    </xf>
    <xf numFmtId="0" fontId="3" fillId="4" borderId="6" xfId="2" applyFont="1" applyFill="1" applyBorder="1" applyAlignment="1">
      <alignment horizontal="left" vertical="center" wrapText="1"/>
    </xf>
    <xf numFmtId="164" fontId="10" fillId="4" borderId="6" xfId="5" applyNumberFormat="1" applyFont="1" applyFill="1" applyBorder="1" applyAlignment="1">
      <alignment vertical="center" wrapText="1"/>
    </xf>
    <xf numFmtId="0" fontId="10" fillId="0" borderId="11" xfId="3" applyFont="1" applyFill="1" applyBorder="1" applyAlignment="1">
      <alignment vertical="center" wrapText="1"/>
    </xf>
    <xf numFmtId="0" fontId="10" fillId="4" borderId="6" xfId="2" applyFont="1" applyFill="1" applyBorder="1" applyAlignment="1">
      <alignment horizontal="left" vertical="center" wrapText="1"/>
    </xf>
    <xf numFmtId="165" fontId="14" fillId="0" borderId="9" xfId="3" applyNumberFormat="1" applyFont="1" applyFill="1" applyBorder="1" applyAlignment="1">
      <alignment vertical="center" wrapText="1"/>
    </xf>
    <xf numFmtId="0" fontId="14" fillId="0" borderId="9" xfId="3" applyFont="1" applyFill="1" applyBorder="1" applyAlignment="1">
      <alignment vertical="center" wrapText="1"/>
    </xf>
    <xf numFmtId="3" fontId="10" fillId="0" borderId="6" xfId="3" applyNumberFormat="1" applyFont="1" applyFill="1" applyBorder="1" applyAlignment="1">
      <alignment vertical="center" wrapText="1"/>
    </xf>
    <xf numFmtId="0" fontId="13" fillId="0" borderId="6" xfId="3" applyFont="1" applyFill="1" applyBorder="1" applyAlignment="1">
      <alignment horizontal="center" vertical="center" wrapText="1"/>
    </xf>
    <xf numFmtId="165" fontId="3" fillId="0" borderId="9" xfId="6" applyNumberFormat="1" applyFont="1" applyFill="1" applyBorder="1" applyAlignment="1">
      <alignment vertical="center" wrapText="1"/>
    </xf>
    <xf numFmtId="0" fontId="16" fillId="4" borderId="11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vertical="center" wrapText="1"/>
    </xf>
    <xf numFmtId="0" fontId="16" fillId="0" borderId="6" xfId="3" applyFont="1" applyFill="1" applyBorder="1" applyAlignment="1">
      <alignment vertical="center" wrapText="1"/>
    </xf>
    <xf numFmtId="0" fontId="16" fillId="5" borderId="6" xfId="2" applyFont="1" applyFill="1" applyBorder="1" applyAlignment="1">
      <alignment horizontal="left" vertical="center" wrapText="1"/>
    </xf>
    <xf numFmtId="3" fontId="16" fillId="0" borderId="6" xfId="3" applyNumberFormat="1" applyFont="1" applyFill="1" applyBorder="1" applyAlignment="1">
      <alignment vertical="center" wrapText="1"/>
    </xf>
    <xf numFmtId="9" fontId="16" fillId="0" borderId="6" xfId="3" applyNumberFormat="1" applyFont="1" applyFill="1" applyBorder="1" applyAlignment="1">
      <alignment vertical="center" wrapText="1"/>
    </xf>
    <xf numFmtId="0" fontId="16" fillId="0" borderId="6" xfId="3" applyFont="1" applyFill="1" applyBorder="1" applyAlignment="1">
      <alignment horizontal="center" vertical="center" wrapText="1"/>
    </xf>
    <xf numFmtId="165" fontId="17" fillId="0" borderId="9" xfId="6" applyNumberFormat="1" applyFont="1" applyFill="1" applyBorder="1" applyAlignment="1">
      <alignment vertical="center" wrapText="1"/>
    </xf>
    <xf numFmtId="0" fontId="17" fillId="0" borderId="9" xfId="3" applyFont="1" applyFill="1" applyBorder="1" applyAlignment="1">
      <alignment vertical="center" wrapText="1"/>
    </xf>
    <xf numFmtId="165" fontId="17" fillId="0" borderId="9" xfId="3" applyNumberFormat="1" applyFont="1" applyFill="1" applyBorder="1" applyAlignment="1">
      <alignment vertical="center" wrapText="1"/>
    </xf>
    <xf numFmtId="0" fontId="16" fillId="0" borderId="11" xfId="3" applyFont="1" applyFill="1" applyBorder="1" applyAlignment="1">
      <alignment vertical="center" wrapText="1"/>
    </xf>
    <xf numFmtId="0" fontId="16" fillId="4" borderId="19" xfId="3" applyFont="1" applyFill="1" applyBorder="1" applyAlignment="1">
      <alignment horizontal="center" vertical="center" wrapText="1"/>
    </xf>
    <xf numFmtId="0" fontId="16" fillId="0" borderId="20" xfId="3" applyFont="1" applyFill="1" applyBorder="1" applyAlignment="1">
      <alignment vertical="center" wrapText="1"/>
    </xf>
    <xf numFmtId="0" fontId="16" fillId="0" borderId="21" xfId="3" applyFont="1" applyFill="1" applyBorder="1" applyAlignment="1">
      <alignment vertical="center" wrapText="1"/>
    </xf>
    <xf numFmtId="0" fontId="16" fillId="5" borderId="21" xfId="2" applyFont="1" applyFill="1" applyBorder="1" applyAlignment="1">
      <alignment horizontal="left" vertical="center" wrapText="1"/>
    </xf>
    <xf numFmtId="3" fontId="16" fillId="0" borderId="21" xfId="3" applyNumberFormat="1" applyFont="1" applyFill="1" applyBorder="1" applyAlignment="1">
      <alignment vertical="center" wrapText="1"/>
    </xf>
    <xf numFmtId="9" fontId="16" fillId="0" borderId="21" xfId="3" applyNumberFormat="1" applyFont="1" applyFill="1" applyBorder="1" applyAlignment="1">
      <alignment vertical="center" wrapText="1"/>
    </xf>
    <xf numFmtId="0" fontId="16" fillId="0" borderId="21" xfId="3" applyFont="1" applyFill="1" applyBorder="1" applyAlignment="1">
      <alignment horizontal="center" vertical="center" wrapText="1"/>
    </xf>
    <xf numFmtId="0" fontId="16" fillId="0" borderId="15" xfId="3" applyFont="1" applyFill="1" applyBorder="1" applyAlignment="1">
      <alignment horizontal="center" vertical="center" wrapText="1"/>
    </xf>
    <xf numFmtId="165" fontId="17" fillId="0" borderId="22" xfId="6" applyNumberFormat="1" applyFont="1" applyFill="1" applyBorder="1" applyAlignment="1">
      <alignment vertical="center" wrapText="1"/>
    </xf>
    <xf numFmtId="0" fontId="17" fillId="0" borderId="22" xfId="3" applyFont="1" applyFill="1" applyBorder="1" applyAlignment="1">
      <alignment vertical="center" wrapText="1"/>
    </xf>
    <xf numFmtId="165" fontId="17" fillId="0" borderId="22" xfId="3" applyNumberFormat="1" applyFont="1" applyFill="1" applyBorder="1" applyAlignment="1">
      <alignment vertical="center" wrapText="1"/>
    </xf>
    <xf numFmtId="0" fontId="16" fillId="0" borderId="19" xfId="3" applyFont="1" applyFill="1" applyBorder="1" applyAlignment="1">
      <alignment vertical="center" wrapText="1"/>
    </xf>
    <xf numFmtId="0" fontId="6" fillId="3" borderId="7" xfId="3" applyFont="1" applyFill="1" applyBorder="1" applyAlignment="1">
      <alignment horizontal="center" vertical="center" wrapText="1"/>
    </xf>
    <xf numFmtId="0" fontId="6" fillId="3" borderId="8" xfId="3" applyFont="1" applyFill="1" applyBorder="1" applyAlignment="1">
      <alignment horizontal="center" vertical="center" wrapText="1"/>
    </xf>
    <xf numFmtId="0" fontId="6" fillId="3" borderId="6" xfId="3" applyFont="1" applyFill="1" applyBorder="1" applyAlignment="1">
      <alignment horizontal="center" vertical="center" wrapText="1"/>
    </xf>
    <xf numFmtId="0" fontId="14" fillId="0" borderId="6" xfId="2" applyFont="1" applyBorder="1" applyAlignment="1">
      <alignment horizontal="left" vertical="center" wrapText="1"/>
    </xf>
    <xf numFmtId="3" fontId="14" fillId="0" borderId="6" xfId="3" applyNumberFormat="1" applyFont="1" applyFill="1" applyBorder="1" applyAlignment="1">
      <alignment vertical="center" wrapText="1"/>
    </xf>
    <xf numFmtId="165" fontId="14" fillId="0" borderId="9" xfId="6" applyNumberFormat="1" applyFont="1" applyFill="1" applyBorder="1" applyAlignment="1">
      <alignment vertical="center" wrapText="1"/>
    </xf>
    <xf numFmtId="0" fontId="15" fillId="0" borderId="0" xfId="4" applyFont="1" applyBorder="1"/>
    <xf numFmtId="0" fontId="18" fillId="0" borderId="0" xfId="1" applyFont="1" applyBorder="1"/>
    <xf numFmtId="0" fontId="2" fillId="0" borderId="0" xfId="4" applyFont="1" applyBorder="1"/>
    <xf numFmtId="0" fontId="10" fillId="5" borderId="6" xfId="2" applyFont="1" applyFill="1" applyBorder="1" applyAlignment="1">
      <alignment horizontal="left" vertical="center" wrapText="1"/>
    </xf>
    <xf numFmtId="0" fontId="3" fillId="4" borderId="21" xfId="3" applyFont="1" applyFill="1" applyBorder="1" applyAlignment="1">
      <alignment horizontal="center" vertical="center" wrapText="1"/>
    </xf>
    <xf numFmtId="0" fontId="3" fillId="0" borderId="20" xfId="3" applyFont="1" applyFill="1" applyBorder="1" applyAlignment="1">
      <alignment vertical="center" wrapText="1"/>
    </xf>
    <xf numFmtId="0" fontId="3" fillId="0" borderId="21" xfId="3" applyFont="1" applyFill="1" applyBorder="1" applyAlignment="1">
      <alignment vertical="center" wrapText="1"/>
    </xf>
    <xf numFmtId="0" fontId="3" fillId="5" borderId="21" xfId="2" applyFont="1" applyFill="1" applyBorder="1" applyAlignment="1">
      <alignment horizontal="left" vertical="center" wrapText="1"/>
    </xf>
    <xf numFmtId="3" fontId="10" fillId="0" borderId="21" xfId="3" applyNumberFormat="1" applyFont="1" applyFill="1" applyBorder="1" applyAlignment="1">
      <alignment vertical="center" wrapText="1"/>
    </xf>
    <xf numFmtId="9" fontId="3" fillId="0" borderId="21" xfId="3" applyNumberFormat="1" applyFont="1" applyFill="1" applyBorder="1" applyAlignment="1">
      <alignment vertical="center" wrapText="1"/>
    </xf>
    <xf numFmtId="0" fontId="13" fillId="0" borderId="21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165" fontId="3" fillId="0" borderId="22" xfId="6" applyNumberFormat="1" applyFont="1" applyFill="1" applyBorder="1" applyAlignment="1">
      <alignment vertical="center" wrapText="1"/>
    </xf>
    <xf numFmtId="0" fontId="3" fillId="0" borderId="22" xfId="3" applyFont="1" applyFill="1" applyBorder="1" applyAlignment="1">
      <alignment vertical="center" wrapText="1"/>
    </xf>
    <xf numFmtId="165" fontId="3" fillId="0" borderId="22" xfId="3" applyNumberFormat="1" applyFont="1" applyFill="1" applyBorder="1" applyAlignment="1">
      <alignment vertical="center" wrapText="1"/>
    </xf>
    <xf numFmtId="0" fontId="3" fillId="0" borderId="23" xfId="3" applyFont="1" applyFill="1" applyBorder="1" applyAlignment="1">
      <alignment vertical="center" wrapText="1"/>
    </xf>
    <xf numFmtId="0" fontId="5" fillId="2" borderId="24" xfId="3" applyFont="1" applyFill="1" applyBorder="1" applyAlignment="1">
      <alignment horizontal="left" vertical="center" wrapText="1"/>
    </xf>
    <xf numFmtId="0" fontId="5" fillId="2" borderId="25" xfId="3" applyFont="1" applyFill="1" applyBorder="1" applyAlignment="1">
      <alignment horizontal="left" vertical="center" wrapText="1"/>
    </xf>
    <xf numFmtId="0" fontId="5" fillId="2" borderId="26" xfId="3" applyFont="1" applyFill="1" applyBorder="1" applyAlignment="1">
      <alignment horizontal="left" vertical="center" wrapText="1"/>
    </xf>
    <xf numFmtId="0" fontId="5" fillId="2" borderId="27" xfId="3" applyFont="1" applyFill="1" applyBorder="1" applyAlignment="1">
      <alignment horizontal="left" vertical="center" wrapText="1"/>
    </xf>
    <xf numFmtId="0" fontId="3" fillId="4" borderId="5" xfId="2" applyFont="1" applyFill="1" applyBorder="1" applyAlignment="1">
      <alignment horizontal="center" vertical="center"/>
    </xf>
    <xf numFmtId="166" fontId="3" fillId="0" borderId="6" xfId="2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>
      <alignment vertical="center" wrapText="1"/>
    </xf>
    <xf numFmtId="166" fontId="3" fillId="4" borderId="6" xfId="2" applyNumberFormat="1" applyFont="1" applyFill="1" applyBorder="1" applyAlignment="1">
      <alignment horizontal="center" vertical="center" wrapText="1"/>
    </xf>
    <xf numFmtId="43" fontId="3" fillId="0" borderId="9" xfId="6" applyNumberFormat="1" applyFont="1" applyFill="1" applyBorder="1" applyAlignment="1">
      <alignment vertical="center" wrapText="1"/>
    </xf>
    <xf numFmtId="0" fontId="3" fillId="0" borderId="6" xfId="2" applyFont="1" applyFill="1" applyBorder="1" applyAlignment="1">
      <alignment horizontal="left" vertical="center" wrapText="1"/>
    </xf>
    <xf numFmtId="0" fontId="3" fillId="4" borderId="9" xfId="3" quotePrefix="1" applyFont="1" applyFill="1" applyBorder="1" applyAlignment="1">
      <alignment horizontal="center" vertical="center" wrapText="1"/>
    </xf>
    <xf numFmtId="0" fontId="3" fillId="4" borderId="10" xfId="3" applyFont="1" applyFill="1" applyBorder="1" applyAlignment="1">
      <alignment horizontal="center" vertical="center" wrapText="1"/>
    </xf>
    <xf numFmtId="165" fontId="10" fillId="0" borderId="6" xfId="6" applyNumberFormat="1" applyFont="1" applyFill="1" applyBorder="1" applyAlignment="1">
      <alignment vertical="center" wrapText="1"/>
    </xf>
    <xf numFmtId="166" fontId="3" fillId="0" borderId="6" xfId="2" applyNumberFormat="1" applyFont="1" applyFill="1" applyBorder="1" applyAlignment="1">
      <alignment horizontal="center" vertical="center" wrapText="1"/>
    </xf>
    <xf numFmtId="165" fontId="3" fillId="0" borderId="6" xfId="6" applyNumberFormat="1" applyFont="1" applyFill="1" applyBorder="1" applyAlignment="1">
      <alignment vertical="center" wrapText="1"/>
    </xf>
    <xf numFmtId="165" fontId="14" fillId="0" borderId="6" xfId="6" applyNumberFormat="1" applyFont="1" applyFill="1" applyBorder="1" applyAlignment="1">
      <alignment vertical="center" wrapText="1"/>
    </xf>
    <xf numFmtId="166" fontId="14" fillId="0" borderId="6" xfId="2" applyNumberFormat="1" applyFont="1" applyBorder="1" applyAlignment="1">
      <alignment horizontal="center" vertical="center" wrapText="1"/>
    </xf>
    <xf numFmtId="166" fontId="14" fillId="4" borderId="6" xfId="2" applyNumberFormat="1" applyFont="1" applyFill="1" applyBorder="1" applyAlignment="1">
      <alignment horizontal="center" vertical="center" wrapText="1"/>
    </xf>
    <xf numFmtId="0" fontId="3" fillId="5" borderId="6" xfId="2" applyFont="1" applyFill="1" applyBorder="1" applyAlignment="1" applyProtection="1">
      <alignment vertical="center" wrapText="1"/>
      <protection locked="0"/>
    </xf>
    <xf numFmtId="0" fontId="3" fillId="4" borderId="9" xfId="3" applyFont="1" applyFill="1" applyBorder="1" applyAlignment="1">
      <alignment horizontal="center" vertical="center" wrapText="1"/>
    </xf>
    <xf numFmtId="3" fontId="3" fillId="0" borderId="9" xfId="3" applyNumberFormat="1" applyFont="1" applyFill="1" applyBorder="1" applyAlignment="1">
      <alignment vertical="center" wrapText="1"/>
    </xf>
    <xf numFmtId="0" fontId="3" fillId="4" borderId="11" xfId="3" applyFont="1" applyFill="1" applyBorder="1" applyAlignment="1">
      <alignment horizontal="center" vertical="center" wrapText="1"/>
    </xf>
    <xf numFmtId="0" fontId="16" fillId="0" borderId="21" xfId="2" applyFont="1" applyBorder="1" applyAlignment="1">
      <alignment horizontal="left" vertical="center" wrapText="1"/>
    </xf>
    <xf numFmtId="0" fontId="16" fillId="4" borderId="22" xfId="3" quotePrefix="1" applyFont="1" applyFill="1" applyBorder="1" applyAlignment="1">
      <alignment horizontal="center" vertical="center" wrapText="1"/>
    </xf>
    <xf numFmtId="0" fontId="16" fillId="4" borderId="28" xfId="3" applyFont="1" applyFill="1" applyBorder="1" applyAlignment="1">
      <alignment horizontal="center" vertical="center" wrapText="1"/>
    </xf>
    <xf numFmtId="165" fontId="16" fillId="0" borderId="21" xfId="6" applyNumberFormat="1" applyFont="1" applyFill="1" applyBorder="1" applyAlignment="1">
      <alignment vertical="center" wrapText="1"/>
    </xf>
    <xf numFmtId="10" fontId="16" fillId="0" borderId="21" xfId="3" applyNumberFormat="1" applyFont="1" applyFill="1" applyBorder="1" applyAlignment="1">
      <alignment vertical="center" wrapText="1"/>
    </xf>
    <xf numFmtId="0" fontId="16" fillId="4" borderId="21" xfId="3" applyFont="1" applyFill="1" applyBorder="1" applyAlignment="1">
      <alignment horizontal="center" vertical="center" wrapText="1"/>
    </xf>
    <xf numFmtId="166" fontId="16" fillId="0" borderId="21" xfId="2" applyNumberFormat="1" applyFont="1" applyBorder="1" applyAlignment="1">
      <alignment horizontal="center" vertical="center" wrapText="1"/>
    </xf>
    <xf numFmtId="166" fontId="16" fillId="4" borderId="21" xfId="2" applyNumberFormat="1" applyFont="1" applyFill="1" applyBorder="1" applyAlignment="1">
      <alignment horizontal="center" vertical="center" wrapText="1"/>
    </xf>
    <xf numFmtId="0" fontId="4" fillId="0" borderId="22" xfId="3" applyFont="1" applyFill="1" applyBorder="1" applyAlignment="1">
      <alignment vertical="center" wrapText="1"/>
    </xf>
    <xf numFmtId="165" fontId="4" fillId="0" borderId="22" xfId="3" applyNumberFormat="1" applyFont="1" applyFill="1" applyBorder="1" applyAlignment="1">
      <alignment vertical="center" wrapText="1"/>
    </xf>
    <xf numFmtId="0" fontId="4" fillId="0" borderId="23" xfId="3" applyFont="1" applyFill="1" applyBorder="1" applyAlignment="1">
      <alignment vertical="center" wrapText="1"/>
    </xf>
    <xf numFmtId="0" fontId="3" fillId="0" borderId="0" xfId="4" applyFont="1" applyFill="1" applyBorder="1" applyAlignment="1">
      <alignment horizontal="left" vertical="center" wrapText="1"/>
    </xf>
    <xf numFmtId="0" fontId="6" fillId="4" borderId="15" xfId="3" applyFont="1" applyFill="1" applyBorder="1" applyAlignment="1">
      <alignment horizontal="center" vertical="center" wrapText="1"/>
    </xf>
    <xf numFmtId="0" fontId="3" fillId="0" borderId="22" xfId="3" applyFont="1" applyFill="1" applyBorder="1" applyAlignment="1">
      <alignment horizontal="center" vertical="center" wrapText="1"/>
    </xf>
    <xf numFmtId="0" fontId="3" fillId="0" borderId="28" xfId="3" applyFont="1" applyFill="1" applyBorder="1" applyAlignment="1">
      <alignment horizontal="center" vertical="center" wrapText="1"/>
    </xf>
    <xf numFmtId="165" fontId="3" fillId="0" borderId="15" xfId="6" applyNumberFormat="1" applyFont="1" applyFill="1" applyBorder="1" applyAlignment="1">
      <alignment vertical="center" wrapText="1"/>
    </xf>
    <xf numFmtId="0" fontId="6" fillId="0" borderId="15" xfId="3" applyFont="1" applyFill="1" applyBorder="1" applyAlignment="1">
      <alignment horizontal="center" vertical="center" wrapText="1"/>
    </xf>
    <xf numFmtId="165" fontId="3" fillId="0" borderId="15" xfId="3" applyNumberFormat="1" applyFont="1" applyFill="1" applyBorder="1" applyAlignment="1">
      <alignment vertical="center" wrapText="1"/>
    </xf>
    <xf numFmtId="0" fontId="7" fillId="2" borderId="9" xfId="3" applyFont="1" applyFill="1" applyBorder="1" applyAlignment="1">
      <alignment horizontal="center" vertical="center"/>
    </xf>
    <xf numFmtId="0" fontId="7" fillId="2" borderId="29" xfId="3" applyFont="1" applyFill="1" applyBorder="1" applyAlignment="1">
      <alignment horizontal="center" vertical="center"/>
    </xf>
    <xf numFmtId="0" fontId="7" fillId="2" borderId="10" xfId="3" applyFont="1" applyFill="1" applyBorder="1" applyAlignment="1">
      <alignment horizontal="center" vertical="center"/>
    </xf>
    <xf numFmtId="9" fontId="3" fillId="0" borderId="6" xfId="7" applyNumberFormat="1" applyFont="1" applyFill="1" applyBorder="1" applyAlignment="1">
      <alignment vertical="center" wrapText="1"/>
    </xf>
    <xf numFmtId="0" fontId="12" fillId="0" borderId="0" xfId="4" applyFont="1" applyFill="1" applyBorder="1" applyAlignment="1">
      <alignment horizontal="left" vertical="center" wrapText="1"/>
    </xf>
    <xf numFmtId="0" fontId="11" fillId="0" borderId="0" xfId="4" applyFont="1" applyBorder="1"/>
    <xf numFmtId="165" fontId="10" fillId="0" borderId="15" xfId="6" applyNumberFormat="1" applyFont="1" applyFill="1" applyBorder="1" applyAlignment="1">
      <alignment vertical="center" wrapText="1"/>
    </xf>
    <xf numFmtId="9" fontId="3" fillId="0" borderId="15" xfId="7" applyNumberFormat="1" applyFont="1" applyFill="1" applyBorder="1" applyAlignment="1">
      <alignment vertical="center" wrapText="1"/>
    </xf>
    <xf numFmtId="0" fontId="13" fillId="0" borderId="15" xfId="3" applyFont="1" applyFill="1" applyBorder="1" applyAlignment="1">
      <alignment horizontal="center" vertical="center" wrapText="1"/>
    </xf>
    <xf numFmtId="166" fontId="3" fillId="0" borderId="15" xfId="2" applyNumberFormat="1" applyFont="1" applyBorder="1" applyAlignment="1">
      <alignment horizontal="center" vertical="center" wrapText="1"/>
    </xf>
    <xf numFmtId="166" fontId="3" fillId="4" borderId="15" xfId="2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vertical="center" wrapText="1"/>
    </xf>
    <xf numFmtId="9" fontId="3" fillId="0" borderId="0" xfId="3" applyNumberFormat="1" applyFont="1" applyFill="1" applyBorder="1" applyAlignment="1">
      <alignment vertical="center" wrapText="1"/>
    </xf>
    <xf numFmtId="10" fontId="3" fillId="0" borderId="0" xfId="3" applyNumberFormat="1" applyFont="1" applyFill="1" applyBorder="1" applyAlignment="1">
      <alignment vertical="center" wrapText="1"/>
    </xf>
    <xf numFmtId="0" fontId="3" fillId="0" borderId="0" xfId="3" applyFont="1" applyFill="1" applyBorder="1" applyAlignment="1">
      <alignment horizontal="center" vertical="center" wrapText="1"/>
    </xf>
    <xf numFmtId="10" fontId="7" fillId="2" borderId="6" xfId="3" applyNumberFormat="1" applyFont="1" applyFill="1" applyBorder="1" applyAlignment="1">
      <alignment horizontal="center" vertical="center" wrapText="1"/>
    </xf>
    <xf numFmtId="0" fontId="7" fillId="2" borderId="30" xfId="3" applyFont="1" applyFill="1" applyBorder="1" applyAlignment="1">
      <alignment horizontal="center" vertical="center" wrapText="1"/>
    </xf>
    <xf numFmtId="0" fontId="7" fillId="2" borderId="31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10" fontId="3" fillId="0" borderId="15" xfId="3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top"/>
    </xf>
    <xf numFmtId="0" fontId="19" fillId="0" borderId="0" xfId="2" applyFont="1"/>
    <xf numFmtId="0" fontId="4" fillId="0" borderId="0" xfId="2" applyFont="1" applyAlignment="1">
      <alignment vertical="top" wrapText="1"/>
    </xf>
    <xf numFmtId="9" fontId="4" fillId="0" borderId="0" xfId="2" applyNumberFormat="1" applyFont="1" applyAlignment="1">
      <alignment vertical="top" wrapText="1"/>
    </xf>
    <xf numFmtId="0" fontId="4" fillId="0" borderId="0" xfId="2" applyFont="1" applyBorder="1" applyAlignment="1">
      <alignment vertical="top" wrapText="1"/>
    </xf>
    <xf numFmtId="9" fontId="4" fillId="0" borderId="0" xfId="2" applyNumberFormat="1" applyFont="1" applyBorder="1" applyAlignment="1">
      <alignment vertical="top" wrapText="1"/>
    </xf>
    <xf numFmtId="0" fontId="3" fillId="0" borderId="0" xfId="2" applyNumberFormat="1" applyFont="1" applyAlignment="1"/>
    <xf numFmtId="164" fontId="3" fillId="0" borderId="0" xfId="2" applyNumberFormat="1" applyFont="1" applyAlignment="1">
      <alignment vertical="center"/>
    </xf>
    <xf numFmtId="164" fontId="3" fillId="0" borderId="0" xfId="2" applyNumberFormat="1" applyFont="1"/>
    <xf numFmtId="9" fontId="3" fillId="0" borderId="0" xfId="2" applyNumberFormat="1" applyFont="1"/>
    <xf numFmtId="167" fontId="3" fillId="0" borderId="0" xfId="8" applyNumberFormat="1" applyFont="1" applyAlignment="1">
      <alignment vertical="center"/>
    </xf>
    <xf numFmtId="0" fontId="2" fillId="0" borderId="0" xfId="1" applyFont="1"/>
    <xf numFmtId="0" fontId="16" fillId="4" borderId="17" xfId="3" quotePrefix="1" applyFont="1" applyFill="1" applyBorder="1" applyAlignment="1">
      <alignment horizontal="center" vertical="center" wrapText="1"/>
    </xf>
    <xf numFmtId="0" fontId="16" fillId="4" borderId="18" xfId="3" quotePrefix="1" applyFont="1" applyFill="1" applyBorder="1" applyAlignment="1">
      <alignment horizontal="center" vertical="center" wrapText="1"/>
    </xf>
    <xf numFmtId="0" fontId="3" fillId="4" borderId="10" xfId="3" quotePrefix="1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0" fontId="7" fillId="2" borderId="12" xfId="3" applyFont="1" applyFill="1" applyBorder="1" applyAlignment="1">
      <alignment horizontal="center" vertical="center" wrapText="1"/>
    </xf>
  </cellXfs>
  <cellStyles count="108">
    <cellStyle name="20% - Ênfase1 2" xfId="9"/>
    <cellStyle name="20% - Ênfase1 3" xfId="10"/>
    <cellStyle name="20% - Ênfase2 2" xfId="11"/>
    <cellStyle name="20% - Ênfase2 3" xfId="12"/>
    <cellStyle name="20% - Ênfase3 2" xfId="13"/>
    <cellStyle name="20% - Ênfase3 3" xfId="14"/>
    <cellStyle name="20% - Ênfase4 2" xfId="15"/>
    <cellStyle name="20% - Ênfase4 3" xfId="16"/>
    <cellStyle name="20% - Ênfase5 2" xfId="17"/>
    <cellStyle name="20% - Ênfase5 3" xfId="18"/>
    <cellStyle name="20% - Ênfase6 2" xfId="19"/>
    <cellStyle name="20% - Ênfase6 3" xfId="20"/>
    <cellStyle name="40% - Ênfase1 2" xfId="21"/>
    <cellStyle name="40% - Ênfase1 3" xfId="22"/>
    <cellStyle name="40% - Ênfase2 2" xfId="23"/>
    <cellStyle name="40% - Ênfase2 3" xfId="24"/>
    <cellStyle name="40% - Ênfase3 2" xfId="25"/>
    <cellStyle name="40% - Ênfase3 3" xfId="26"/>
    <cellStyle name="40% - Ênfase4 2" xfId="27"/>
    <cellStyle name="40% - Ênfase4 3" xfId="28"/>
    <cellStyle name="40% - Ênfase5 2" xfId="29"/>
    <cellStyle name="40% - Ênfase5 3" xfId="30"/>
    <cellStyle name="40% - Ênfase6 2" xfId="31"/>
    <cellStyle name="40% - Ênfase6 3" xfId="32"/>
    <cellStyle name="60% - Ênfase1 2" xfId="33"/>
    <cellStyle name="60% - Ênfase1 3" xfId="34"/>
    <cellStyle name="60% - Ênfase2 2" xfId="35"/>
    <cellStyle name="60% - Ênfase2 3" xfId="36"/>
    <cellStyle name="60% - Ênfase3 2" xfId="37"/>
    <cellStyle name="60% - Ênfase3 3" xfId="38"/>
    <cellStyle name="60% - Ênfase4 2" xfId="39"/>
    <cellStyle name="60% - Ênfase4 3" xfId="40"/>
    <cellStyle name="60% - Ênfase5 2" xfId="41"/>
    <cellStyle name="60% - Ênfase5 3" xfId="42"/>
    <cellStyle name="60% - Ênfase6 2" xfId="43"/>
    <cellStyle name="60% - Ênfase6 3" xfId="44"/>
    <cellStyle name="Bom 2" xfId="45"/>
    <cellStyle name="Bom 3" xfId="46"/>
    <cellStyle name="Cálculo 2" xfId="47"/>
    <cellStyle name="Cálculo 3" xfId="48"/>
    <cellStyle name="Célula de Verificação 2" xfId="49"/>
    <cellStyle name="Célula de Verificação 3" xfId="50"/>
    <cellStyle name="Célula Vinculada 2" xfId="51"/>
    <cellStyle name="Célula Vinculada 3" xfId="52"/>
    <cellStyle name="Ênfase1 2" xfId="53"/>
    <cellStyle name="Ênfase1 3" xfId="54"/>
    <cellStyle name="Ênfase2 2" xfId="55"/>
    <cellStyle name="Ênfase2 3" xfId="56"/>
    <cellStyle name="Ênfase3 2" xfId="57"/>
    <cellStyle name="Ênfase3 3" xfId="58"/>
    <cellStyle name="Ênfase4 2" xfId="59"/>
    <cellStyle name="Ênfase4 3" xfId="60"/>
    <cellStyle name="Ênfase5 2" xfId="61"/>
    <cellStyle name="Ênfase5 3" xfId="62"/>
    <cellStyle name="Ênfase6 2" xfId="63"/>
    <cellStyle name="Ênfase6 3" xfId="64"/>
    <cellStyle name="Entrada 2" xfId="65"/>
    <cellStyle name="Entrada 3" xfId="66"/>
    <cellStyle name="Incorreto 2" xfId="67"/>
    <cellStyle name="Incorreto 3" xfId="68"/>
    <cellStyle name="Moeda 2" xfId="69"/>
    <cellStyle name="Neutra 2" xfId="70"/>
    <cellStyle name="Neutra 3" xfId="71"/>
    <cellStyle name="Normal" xfId="0" builtinId="0"/>
    <cellStyle name="Normal 10" xfId="72"/>
    <cellStyle name="Normal 2" xfId="2"/>
    <cellStyle name="Normal 2 2" xfId="3"/>
    <cellStyle name="Normal 2 3" xfId="73"/>
    <cellStyle name="Normal 3" xfId="74"/>
    <cellStyle name="Normal 3 2" xfId="4"/>
    <cellStyle name="Normal 4" xfId="75"/>
    <cellStyle name="Normal 5" xfId="76"/>
    <cellStyle name="Normal 6" xfId="77"/>
    <cellStyle name="Normal 7" xfId="78"/>
    <cellStyle name="Normal 8" xfId="79"/>
    <cellStyle name="Normal 9" xfId="1"/>
    <cellStyle name="Nota 2" xfId="80"/>
    <cellStyle name="Nota 2 2" xfId="81"/>
    <cellStyle name="Nota 3" xfId="82"/>
    <cellStyle name="Nota 4" xfId="83"/>
    <cellStyle name="Porcentagem 11" xfId="84"/>
    <cellStyle name="Porcentagem 2" xfId="85"/>
    <cellStyle name="Porcentagem 2 2" xfId="86"/>
    <cellStyle name="Porcentagem 3" xfId="87"/>
    <cellStyle name="Porcentagem 4" xfId="7"/>
    <cellStyle name="Saída 2" xfId="88"/>
    <cellStyle name="Saída 3" xfId="89"/>
    <cellStyle name="Separador de milhares 11 2" xfId="8"/>
    <cellStyle name="Separador de milhares 2" xfId="90"/>
    <cellStyle name="Separador de milhares 3" xfId="6"/>
    <cellStyle name="Separador de milhares_Cópia de PROFISCO SE BR-L1254 - AM ANEXO II - PAI" xfId="5"/>
    <cellStyle name="Texto de Aviso 2" xfId="91"/>
    <cellStyle name="Texto de Aviso 3" xfId="92"/>
    <cellStyle name="Texto Explicativo 2" xfId="93"/>
    <cellStyle name="Texto Explicativo 3" xfId="94"/>
    <cellStyle name="Título 1 2" xfId="95"/>
    <cellStyle name="Título 1 3" xfId="96"/>
    <cellStyle name="Título 2 2" xfId="97"/>
    <cellStyle name="Título 2 3" xfId="98"/>
    <cellStyle name="Título 3 2" xfId="99"/>
    <cellStyle name="Título 3 3" xfId="100"/>
    <cellStyle name="Título 4 2" xfId="101"/>
    <cellStyle name="Título 4 3" xfId="102"/>
    <cellStyle name="Título 5" xfId="103"/>
    <cellStyle name="Título 6" xfId="104"/>
    <cellStyle name="Total 2" xfId="105"/>
    <cellStyle name="Total 3" xfId="106"/>
    <cellStyle name="Vírgula 2" xfId="10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85723</xdr:rowOff>
    </xdr:from>
    <xdr:to>
      <xdr:col>2</xdr:col>
      <xdr:colOff>809625</xdr:colOff>
      <xdr:row>4</xdr:row>
      <xdr:rowOff>123824</xdr:rowOff>
    </xdr:to>
    <xdr:pic>
      <xdr:nvPicPr>
        <xdr:cNvPr id="2" name="Imagem 1" descr="LOGO PADRÃO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4" y="85723"/>
          <a:ext cx="1419226" cy="800101"/>
        </a:xfrm>
        <a:prstGeom prst="rect">
          <a:avLst/>
        </a:prstGeom>
      </xdr:spPr>
    </xdr:pic>
    <xdr:clientData/>
  </xdr:twoCellAnchor>
  <xdr:twoCellAnchor editAs="oneCell">
    <xdr:from>
      <xdr:col>7</xdr:col>
      <xdr:colOff>419100</xdr:colOff>
      <xdr:row>0</xdr:row>
      <xdr:rowOff>66675</xdr:rowOff>
    </xdr:from>
    <xdr:to>
      <xdr:col>9</xdr:col>
      <xdr:colOff>381000</xdr:colOff>
      <xdr:row>4</xdr:row>
      <xdr:rowOff>142875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677025" y="66675"/>
          <a:ext cx="1152525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581025</xdr:colOff>
      <xdr:row>0</xdr:row>
      <xdr:rowOff>47625</xdr:rowOff>
    </xdr:from>
    <xdr:to>
      <xdr:col>15</xdr:col>
      <xdr:colOff>466725</xdr:colOff>
      <xdr:row>4</xdr:row>
      <xdr:rowOff>171450</xdr:rowOff>
    </xdr:to>
    <xdr:pic>
      <xdr:nvPicPr>
        <xdr:cNvPr id="4" name="Imagem 3" descr="brasão_estado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058525" y="47625"/>
          <a:ext cx="6096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85723</xdr:rowOff>
    </xdr:from>
    <xdr:to>
      <xdr:col>2</xdr:col>
      <xdr:colOff>809625</xdr:colOff>
      <xdr:row>4</xdr:row>
      <xdr:rowOff>123824</xdr:rowOff>
    </xdr:to>
    <xdr:pic>
      <xdr:nvPicPr>
        <xdr:cNvPr id="2" name="Imagem 1" descr="LOGO PADRÃO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4" y="85723"/>
          <a:ext cx="1419226" cy="800101"/>
        </a:xfrm>
        <a:prstGeom prst="rect">
          <a:avLst/>
        </a:prstGeom>
      </xdr:spPr>
    </xdr:pic>
    <xdr:clientData/>
  </xdr:twoCellAnchor>
  <xdr:twoCellAnchor editAs="oneCell">
    <xdr:from>
      <xdr:col>7</xdr:col>
      <xdr:colOff>419100</xdr:colOff>
      <xdr:row>0</xdr:row>
      <xdr:rowOff>66675</xdr:rowOff>
    </xdr:from>
    <xdr:to>
      <xdr:col>9</xdr:col>
      <xdr:colOff>381000</xdr:colOff>
      <xdr:row>4</xdr:row>
      <xdr:rowOff>142875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677025" y="66675"/>
          <a:ext cx="1152525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581025</xdr:colOff>
      <xdr:row>0</xdr:row>
      <xdr:rowOff>47625</xdr:rowOff>
    </xdr:from>
    <xdr:to>
      <xdr:col>15</xdr:col>
      <xdr:colOff>466725</xdr:colOff>
      <xdr:row>4</xdr:row>
      <xdr:rowOff>171450</xdr:rowOff>
    </xdr:to>
    <xdr:pic>
      <xdr:nvPicPr>
        <xdr:cNvPr id="4" name="Imagem 3" descr="brasão_estado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058525" y="47625"/>
          <a:ext cx="6096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FISCO%20SE%202518OC-BR%20BR-L1254%20PA-Plano%20de%20Aquisi&#231;&#245;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ofisco/Users/carlosa/AppData/Local/Microsoft/Windows/Temporary%20Internet%20Files/Content.Outlook/0JE2MCOZ/RSP%201&#186;%20semestre%202013%20-REMESS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mpleto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1arq01\Adins\3%20Projetos\2%20Conclu&#237;dos\DF%20Minist&#233;rio%20do%20Planejamento\Administra&#231;&#227;o\Relat&#243;rios%20dos%20Produtos\PNAGE%20POA%20-%20Versao%20Revista%20Plano%20de%20Contas%2001Ago20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1"/>
      <sheetName val="PA2"/>
      <sheetName val="PA3"/>
      <sheetName val="PA4"/>
      <sheetName val="PA5"/>
      <sheetName val="PA6"/>
      <sheetName val="PA7"/>
      <sheetName val="PA8"/>
      <sheetName val="Plan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pa"/>
      <sheetName val="Índice"/>
      <sheetName val="1. Resumo Executivo"/>
      <sheetName val="2. Resultados (Outcomes-PMR)"/>
      <sheetName val="3a. Produtos-Fis (Outputs-PMR)"/>
      <sheetName val="3b. Produtos-Fin (Outputs-PMR)"/>
      <sheetName val="4. Situação e Plano Ação"/>
      <sheetName val="5. Riscos e Plano Mitigação"/>
      <sheetName val="6. Cláusulas Contratuais"/>
      <sheetName val="7. Alterações no Projeto"/>
      <sheetName val="8. Lições Aprend e Boas Prát"/>
      <sheetName val="9. Dem Exec Orçamentária"/>
      <sheetName val="10. Dem Desemb Fonte-Ano"/>
      <sheetName val="11. Dem Execução Financeira"/>
      <sheetName val="12. Dem Execução PA"/>
      <sheetName val="13. Relação Contr-Obras"/>
      <sheetName val="14. Marco de Resultados"/>
      <sheetName val="15. Quadro de Indicadores"/>
      <sheetName val="16. Matriz de Probl-Sol-Resulta"/>
      <sheetName val="17. PA-Priorizado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mpleto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apa"/>
      <sheetName val="Justificativa"/>
      <sheetName val="Parâmetros"/>
      <sheetName val="Comp 1"/>
      <sheetName val="Comp A"/>
      <sheetName val="Comp 2"/>
      <sheetName val="Comp 3"/>
      <sheetName val="Comp 4"/>
      <sheetName val="Comp 5"/>
      <sheetName val="Comp 6"/>
      <sheetName val="Adm Projeto"/>
      <sheetName val="Monit&amp;Avaliação"/>
      <sheetName val="Consolidação 1"/>
      <sheetName val="Consolidação 2"/>
    </sheetNames>
    <sheetDataSet>
      <sheetData sheetId="0"/>
      <sheetData sheetId="1"/>
      <sheetData sheetId="2">
        <row r="8">
          <cell r="C8" t="str">
            <v>Rafaela</v>
          </cell>
        </row>
        <row r="9">
          <cell r="C9" t="str">
            <v>Marcos</v>
          </cell>
        </row>
        <row r="10">
          <cell r="C10" t="str">
            <v>COAF</v>
          </cell>
        </row>
        <row r="11">
          <cell r="C11" t="str">
            <v>Teste</v>
          </cell>
        </row>
        <row r="12">
          <cell r="C12" t="str">
            <v>Nélly</v>
          </cell>
        </row>
        <row r="13">
          <cell r="C13" t="str">
            <v>Eugenio</v>
          </cell>
        </row>
        <row r="14">
          <cell r="C14" t="str">
            <v>Tadeu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A130"/>
  <sheetViews>
    <sheetView showGridLines="0" topLeftCell="A10" workbookViewId="0">
      <selection activeCell="F108" sqref="F108:G108"/>
    </sheetView>
  </sheetViews>
  <sheetFormatPr defaultRowHeight="15"/>
  <cols>
    <col min="1" max="1" width="4.85546875" style="1" customWidth="1"/>
    <col min="2" max="2" width="9.28515625" style="2" customWidth="1"/>
    <col min="3" max="3" width="15.7109375" style="2" customWidth="1"/>
    <col min="4" max="4" width="18.7109375" style="2" customWidth="1"/>
    <col min="5" max="5" width="20.7109375" style="2" customWidth="1"/>
    <col min="6" max="6" width="19.42578125" style="2" customWidth="1"/>
    <col min="7" max="7" width="5.140625" style="2" customWidth="1"/>
    <col min="8" max="8" width="9.42578125" style="71" customWidth="1"/>
    <col min="9" max="9" width="8.42578125" style="72" customWidth="1"/>
    <col min="10" max="10" width="9.140625" style="72" customWidth="1"/>
    <col min="11" max="11" width="12.7109375" style="2" customWidth="1"/>
    <col min="12" max="12" width="9.140625" style="17" customWidth="1"/>
    <col min="13" max="13" width="3.42578125" style="1" customWidth="1"/>
    <col min="14" max="14" width="11" style="17" customWidth="1"/>
    <col min="15" max="15" width="10.85546875" style="17" customWidth="1"/>
    <col min="16" max="16" width="10.140625" style="2" customWidth="1"/>
    <col min="17" max="17" width="9.7109375" style="2" customWidth="1"/>
    <col min="18" max="18" width="4.140625" style="2" customWidth="1"/>
    <col min="19" max="19" width="8.28515625" style="2" customWidth="1"/>
    <col min="20" max="20" width="9.5703125" style="2" customWidth="1"/>
    <col min="21" max="21" width="16.42578125" style="2" customWidth="1"/>
    <col min="22" max="23" width="9.140625" style="2"/>
    <col min="24" max="24" width="43.7109375" style="2" hidden="1" customWidth="1"/>
    <col min="25" max="25" width="31.28515625" style="2" hidden="1" customWidth="1"/>
    <col min="26" max="16384" width="9.140625" style="2"/>
  </cols>
  <sheetData>
    <row r="3" spans="1:27">
      <c r="C3" s="3"/>
      <c r="D3" s="3"/>
      <c r="E3" s="3"/>
      <c r="F3" s="3"/>
      <c r="G3" s="3"/>
      <c r="H3" s="4"/>
      <c r="I3" s="5"/>
      <c r="J3" s="5"/>
      <c r="K3" s="3"/>
      <c r="L3" s="6"/>
      <c r="M3" s="7"/>
      <c r="N3" s="6"/>
      <c r="O3" s="6"/>
      <c r="P3" s="3"/>
      <c r="Q3" s="3"/>
      <c r="R3" s="3"/>
      <c r="S3" s="3"/>
      <c r="T3" s="3"/>
      <c r="U3" s="3"/>
    </row>
    <row r="4" spans="1:27">
      <c r="C4" s="3"/>
      <c r="D4" s="3"/>
      <c r="E4" s="3"/>
      <c r="F4" s="3"/>
      <c r="G4" s="3"/>
      <c r="H4" s="4"/>
      <c r="I4" s="5"/>
      <c r="J4" s="5"/>
      <c r="K4" s="3"/>
      <c r="L4" s="6"/>
      <c r="M4" s="7"/>
      <c r="N4" s="6"/>
      <c r="O4" s="6"/>
      <c r="P4" s="3"/>
      <c r="Q4" s="3"/>
      <c r="R4" s="3"/>
      <c r="S4" s="3"/>
      <c r="T4" s="3"/>
      <c r="U4" s="3"/>
    </row>
    <row r="5" spans="1:27">
      <c r="C5" s="3"/>
      <c r="D5" s="3"/>
      <c r="E5" s="3"/>
      <c r="F5" s="3"/>
      <c r="G5" s="3"/>
      <c r="H5" s="4"/>
      <c r="I5" s="5"/>
      <c r="J5" s="5"/>
      <c r="K5" s="3"/>
      <c r="L5" s="6"/>
      <c r="M5" s="7"/>
      <c r="N5" s="6"/>
      <c r="O5" s="6"/>
      <c r="P5" s="3"/>
      <c r="Q5" s="3"/>
      <c r="R5" s="3"/>
      <c r="S5" s="3"/>
      <c r="T5" s="3"/>
      <c r="U5" s="3"/>
    </row>
    <row r="6" spans="1:27" s="8" customFormat="1" ht="12.75">
      <c r="B6" s="9" t="s">
        <v>0</v>
      </c>
      <c r="C6" s="10"/>
      <c r="D6" s="11"/>
      <c r="E6" s="11"/>
      <c r="I6" s="12" t="s">
        <v>1</v>
      </c>
      <c r="O6" s="9" t="s">
        <v>2</v>
      </c>
    </row>
    <row r="7" spans="1:27" s="8" customFormat="1" ht="12.75">
      <c r="B7" s="9" t="s">
        <v>3</v>
      </c>
      <c r="C7" s="10"/>
      <c r="D7" s="11"/>
      <c r="E7" s="11"/>
      <c r="I7" s="12" t="s">
        <v>4</v>
      </c>
      <c r="O7" s="13" t="s">
        <v>5</v>
      </c>
    </row>
    <row r="8" spans="1:27" s="8" customFormat="1" ht="12.75">
      <c r="B8" s="9" t="s">
        <v>6</v>
      </c>
      <c r="C8" s="10"/>
      <c r="D8" s="11"/>
      <c r="E8" s="11"/>
      <c r="O8" s="13" t="s">
        <v>7</v>
      </c>
    </row>
    <row r="9" spans="1:27" s="8" customFormat="1" ht="22.5" customHeight="1" thickBot="1">
      <c r="A9" s="10"/>
      <c r="C9" s="14" t="s">
        <v>8</v>
      </c>
      <c r="D9" s="15">
        <v>3.75</v>
      </c>
      <c r="E9" s="11"/>
      <c r="O9" s="16" t="s">
        <v>9</v>
      </c>
    </row>
    <row r="10" spans="1:27" ht="15.75">
      <c r="A10" s="17"/>
      <c r="B10" s="18" t="s">
        <v>10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20"/>
      <c r="V10" s="21"/>
      <c r="W10" s="21"/>
      <c r="X10" s="22" t="s">
        <v>11</v>
      </c>
      <c r="Y10" s="23"/>
      <c r="Z10" s="21"/>
      <c r="AA10" s="21"/>
    </row>
    <row r="11" spans="1:27" ht="12.75" customHeight="1">
      <c r="A11" s="24" t="s">
        <v>12</v>
      </c>
      <c r="B11" s="25" t="s">
        <v>13</v>
      </c>
      <c r="C11" s="26" t="s">
        <v>14</v>
      </c>
      <c r="D11" s="26" t="s">
        <v>15</v>
      </c>
      <c r="E11" s="26" t="s">
        <v>16</v>
      </c>
      <c r="F11" s="27" t="s">
        <v>17</v>
      </c>
      <c r="G11" s="28"/>
      <c r="H11" s="29" t="s">
        <v>18</v>
      </c>
      <c r="I11" s="29"/>
      <c r="J11" s="29"/>
      <c r="K11" s="26" t="s">
        <v>19</v>
      </c>
      <c r="L11" s="26" t="s">
        <v>20</v>
      </c>
      <c r="M11" s="24" t="s">
        <v>21</v>
      </c>
      <c r="N11" s="26" t="s">
        <v>22</v>
      </c>
      <c r="O11" s="26"/>
      <c r="P11" s="24" t="s">
        <v>23</v>
      </c>
      <c r="Q11" s="24" t="s">
        <v>24</v>
      </c>
      <c r="R11" s="30" t="s">
        <v>25</v>
      </c>
      <c r="S11" s="31"/>
      <c r="T11" s="24" t="s">
        <v>26</v>
      </c>
      <c r="U11" s="32" t="s">
        <v>27</v>
      </c>
      <c r="V11" s="21"/>
      <c r="W11" s="21"/>
      <c r="X11" s="22" t="s">
        <v>28</v>
      </c>
      <c r="Y11" s="23"/>
      <c r="Z11" s="21"/>
      <c r="AA11" s="21"/>
    </row>
    <row r="12" spans="1:27" ht="51">
      <c r="A12" s="33"/>
      <c r="B12" s="25"/>
      <c r="C12" s="26"/>
      <c r="D12" s="26"/>
      <c r="E12" s="26"/>
      <c r="F12" s="34"/>
      <c r="G12" s="35"/>
      <c r="H12" s="36" t="s">
        <v>29</v>
      </c>
      <c r="I12" s="37" t="s">
        <v>30</v>
      </c>
      <c r="J12" s="37" t="s">
        <v>31</v>
      </c>
      <c r="K12" s="26"/>
      <c r="L12" s="26"/>
      <c r="M12" s="33"/>
      <c r="N12" s="38" t="s">
        <v>32</v>
      </c>
      <c r="O12" s="38" t="s">
        <v>33</v>
      </c>
      <c r="P12" s="33"/>
      <c r="Q12" s="33"/>
      <c r="R12" s="39" t="s">
        <v>34</v>
      </c>
      <c r="S12" s="39" t="s">
        <v>35</v>
      </c>
      <c r="T12" s="33"/>
      <c r="U12" s="32"/>
      <c r="V12" s="21"/>
      <c r="W12" s="21"/>
      <c r="X12" s="40" t="s">
        <v>36</v>
      </c>
      <c r="Y12" s="23"/>
      <c r="Z12" s="21"/>
      <c r="AA12" s="21"/>
    </row>
    <row r="13" spans="1:27" ht="38.25">
      <c r="A13" s="41" t="s">
        <v>37</v>
      </c>
      <c r="B13" s="42" t="s">
        <v>38</v>
      </c>
      <c r="C13" s="43" t="s">
        <v>39</v>
      </c>
      <c r="D13" s="43" t="s">
        <v>40</v>
      </c>
      <c r="E13" s="43" t="s">
        <v>11</v>
      </c>
      <c r="F13" s="44" t="s">
        <v>41</v>
      </c>
      <c r="G13" s="45"/>
      <c r="H13" s="46">
        <v>1582469</v>
      </c>
      <c r="I13" s="47">
        <v>0</v>
      </c>
      <c r="J13" s="47">
        <v>1</v>
      </c>
      <c r="K13" s="48" t="s">
        <v>42</v>
      </c>
      <c r="L13" s="49" t="s">
        <v>11</v>
      </c>
      <c r="M13" s="50" t="s">
        <v>43</v>
      </c>
      <c r="N13" s="49" t="s">
        <v>44</v>
      </c>
      <c r="O13" s="49" t="s">
        <v>45</v>
      </c>
      <c r="P13" s="51">
        <v>1582469</v>
      </c>
      <c r="Q13" s="52" t="s">
        <v>46</v>
      </c>
      <c r="R13" s="51">
        <v>0</v>
      </c>
      <c r="S13" s="51">
        <v>0</v>
      </c>
      <c r="T13" s="51">
        <f>+P13+S13</f>
        <v>1582469</v>
      </c>
      <c r="U13" s="53" t="s">
        <v>47</v>
      </c>
      <c r="V13" s="21"/>
      <c r="W13" s="21"/>
      <c r="X13" s="22" t="s">
        <v>48</v>
      </c>
      <c r="Y13" s="23"/>
      <c r="Z13" s="21"/>
      <c r="AA13" s="21"/>
    </row>
    <row r="14" spans="1:27" s="70" customFormat="1" ht="51.75" thickBot="1">
      <c r="A14" s="54" t="s">
        <v>49</v>
      </c>
      <c r="B14" s="55" t="s">
        <v>38</v>
      </c>
      <c r="C14" s="56" t="s">
        <v>50</v>
      </c>
      <c r="D14" s="56" t="s">
        <v>51</v>
      </c>
      <c r="E14" s="56" t="s">
        <v>11</v>
      </c>
      <c r="F14" s="57"/>
      <c r="G14" s="58"/>
      <c r="H14" s="59">
        <f>840000/D9</f>
        <v>224000</v>
      </c>
      <c r="I14" s="60">
        <v>0</v>
      </c>
      <c r="J14" s="60">
        <v>1</v>
      </c>
      <c r="K14" s="61" t="s">
        <v>52</v>
      </c>
      <c r="L14" s="62" t="s">
        <v>11</v>
      </c>
      <c r="M14" s="62" t="s">
        <v>53</v>
      </c>
      <c r="N14" s="63" t="s">
        <v>54</v>
      </c>
      <c r="O14" s="63" t="s">
        <v>55</v>
      </c>
      <c r="P14" s="64"/>
      <c r="Q14" s="65"/>
      <c r="R14" s="64">
        <v>0</v>
      </c>
      <c r="S14" s="64">
        <v>0</v>
      </c>
      <c r="T14" s="64">
        <f>+P14+S14</f>
        <v>0</v>
      </c>
      <c r="U14" s="66" t="s">
        <v>56</v>
      </c>
      <c r="V14" s="67"/>
      <c r="W14" s="67"/>
      <c r="X14" s="68" t="s">
        <v>48</v>
      </c>
      <c r="Y14" s="69"/>
      <c r="Z14" s="67"/>
      <c r="AA14" s="67"/>
    </row>
    <row r="15" spans="1:27" ht="15.75" thickBot="1">
      <c r="X15" s="22" t="s">
        <v>57</v>
      </c>
      <c r="Y15" s="40"/>
    </row>
    <row r="16" spans="1:27" ht="15.75">
      <c r="A16" s="17"/>
      <c r="B16" s="18" t="s">
        <v>58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0"/>
      <c r="V16" s="21"/>
      <c r="W16" s="21"/>
      <c r="X16" s="22" t="s">
        <v>59</v>
      </c>
      <c r="Y16" s="23"/>
      <c r="Z16" s="21"/>
      <c r="AA16" s="21"/>
    </row>
    <row r="17" spans="1:27" ht="15" customHeight="1">
      <c r="A17" s="24" t="s">
        <v>12</v>
      </c>
      <c r="B17" s="25" t="s">
        <v>60</v>
      </c>
      <c r="C17" s="26" t="s">
        <v>14</v>
      </c>
      <c r="D17" s="26" t="s">
        <v>15</v>
      </c>
      <c r="E17" s="26" t="s">
        <v>16</v>
      </c>
      <c r="F17" s="26" t="s">
        <v>17</v>
      </c>
      <c r="G17" s="26" t="s">
        <v>61</v>
      </c>
      <c r="H17" s="29" t="s">
        <v>18</v>
      </c>
      <c r="I17" s="29"/>
      <c r="J17" s="29"/>
      <c r="K17" s="26" t="s">
        <v>19</v>
      </c>
      <c r="L17" s="26" t="s">
        <v>20</v>
      </c>
      <c r="M17" s="24" t="s">
        <v>21</v>
      </c>
      <c r="N17" s="26" t="s">
        <v>22</v>
      </c>
      <c r="O17" s="26"/>
      <c r="P17" s="24" t="s">
        <v>23</v>
      </c>
      <c r="Q17" s="24" t="s">
        <v>24</v>
      </c>
      <c r="R17" s="30" t="s">
        <v>25</v>
      </c>
      <c r="S17" s="31"/>
      <c r="T17" s="24" t="s">
        <v>26</v>
      </c>
      <c r="U17" s="32" t="s">
        <v>27</v>
      </c>
      <c r="V17" s="21"/>
      <c r="W17" s="21"/>
      <c r="X17" s="22" t="s">
        <v>62</v>
      </c>
      <c r="Y17" s="23"/>
      <c r="Z17" s="21"/>
      <c r="AA17" s="21"/>
    </row>
    <row r="18" spans="1:27" ht="36" customHeight="1">
      <c r="A18" s="33"/>
      <c r="B18" s="25"/>
      <c r="C18" s="26"/>
      <c r="D18" s="26"/>
      <c r="E18" s="26"/>
      <c r="F18" s="26"/>
      <c r="G18" s="26"/>
      <c r="H18" s="36" t="s">
        <v>29</v>
      </c>
      <c r="I18" s="37" t="s">
        <v>30</v>
      </c>
      <c r="J18" s="37" t="s">
        <v>31</v>
      </c>
      <c r="K18" s="26"/>
      <c r="L18" s="26"/>
      <c r="M18" s="33"/>
      <c r="N18" s="38" t="s">
        <v>32</v>
      </c>
      <c r="O18" s="38" t="s">
        <v>33</v>
      </c>
      <c r="P18" s="33"/>
      <c r="Q18" s="33"/>
      <c r="R18" s="39" t="s">
        <v>34</v>
      </c>
      <c r="S18" s="39" t="s">
        <v>35</v>
      </c>
      <c r="T18" s="33"/>
      <c r="U18" s="32"/>
      <c r="V18" s="21"/>
      <c r="W18" s="21"/>
      <c r="Y18" s="23"/>
      <c r="Z18" s="21"/>
      <c r="AA18" s="21"/>
    </row>
    <row r="19" spans="1:27" ht="76.5">
      <c r="A19" s="41" t="s">
        <v>63</v>
      </c>
      <c r="B19" s="42" t="s">
        <v>38</v>
      </c>
      <c r="C19" s="43" t="s">
        <v>64</v>
      </c>
      <c r="D19" s="73" t="s">
        <v>65</v>
      </c>
      <c r="E19" s="73" t="s">
        <v>11</v>
      </c>
      <c r="F19" s="43" t="s">
        <v>66</v>
      </c>
      <c r="G19" s="43">
        <v>1</v>
      </c>
      <c r="H19" s="74">
        <v>91036.18</v>
      </c>
      <c r="I19" s="47">
        <v>1</v>
      </c>
      <c r="J19" s="47">
        <v>0</v>
      </c>
      <c r="K19" s="48" t="s">
        <v>67</v>
      </c>
      <c r="L19" s="75" t="s">
        <v>11</v>
      </c>
      <c r="M19" s="50" t="s">
        <v>43</v>
      </c>
      <c r="N19" s="49" t="s">
        <v>68</v>
      </c>
      <c r="O19" s="49" t="s">
        <v>69</v>
      </c>
      <c r="P19" s="51">
        <v>91036.18</v>
      </c>
      <c r="Q19" s="52" t="s">
        <v>70</v>
      </c>
      <c r="R19" s="51">
        <v>0</v>
      </c>
      <c r="S19" s="51">
        <v>0</v>
      </c>
      <c r="T19" s="51">
        <f t="shared" ref="T19:T56" si="0">+P19+S19</f>
        <v>91036.18</v>
      </c>
      <c r="U19" s="53" t="s">
        <v>71</v>
      </c>
      <c r="V19" s="21"/>
      <c r="W19" s="21"/>
      <c r="X19" s="22" t="s">
        <v>11</v>
      </c>
      <c r="Y19" s="23"/>
      <c r="Z19" s="21"/>
      <c r="AA19" s="21"/>
    </row>
    <row r="20" spans="1:27" ht="38.25">
      <c r="A20" s="41" t="s">
        <v>72</v>
      </c>
      <c r="B20" s="42" t="s">
        <v>38</v>
      </c>
      <c r="C20" s="43" t="s">
        <v>73</v>
      </c>
      <c r="D20" s="73" t="s">
        <v>74</v>
      </c>
      <c r="E20" s="73" t="s">
        <v>11</v>
      </c>
      <c r="F20" s="43"/>
      <c r="G20" s="43"/>
      <c r="H20" s="74">
        <f>65000/D9</f>
        <v>17333.333333333332</v>
      </c>
      <c r="I20" s="47">
        <v>1</v>
      </c>
      <c r="J20" s="47">
        <v>0</v>
      </c>
      <c r="K20" s="48" t="s">
        <v>75</v>
      </c>
      <c r="L20" s="76" t="s">
        <v>11</v>
      </c>
      <c r="M20" s="50" t="s">
        <v>53</v>
      </c>
      <c r="N20" s="49" t="s">
        <v>76</v>
      </c>
      <c r="O20" s="49" t="s">
        <v>55</v>
      </c>
      <c r="P20" s="51"/>
      <c r="Q20" s="52"/>
      <c r="R20" s="51">
        <v>0</v>
      </c>
      <c r="S20" s="51">
        <v>0</v>
      </c>
      <c r="T20" s="51">
        <f t="shared" si="0"/>
        <v>0</v>
      </c>
      <c r="U20" s="53" t="s">
        <v>77</v>
      </c>
      <c r="V20" s="21"/>
      <c r="W20" s="21"/>
      <c r="X20" s="22" t="s">
        <v>78</v>
      </c>
      <c r="Y20" s="23"/>
      <c r="Z20" s="21"/>
      <c r="AA20" s="21"/>
    </row>
    <row r="21" spans="1:27" s="89" customFormat="1" ht="63.75">
      <c r="A21" s="77" t="s">
        <v>79</v>
      </c>
      <c r="B21" s="78" t="s">
        <v>38</v>
      </c>
      <c r="C21" s="79" t="s">
        <v>80</v>
      </c>
      <c r="D21" s="80" t="s">
        <v>81</v>
      </c>
      <c r="E21" s="80" t="s">
        <v>11</v>
      </c>
      <c r="F21" s="79"/>
      <c r="G21" s="79"/>
      <c r="H21" s="81">
        <v>45454.545454545449</v>
      </c>
      <c r="I21" s="82">
        <v>1</v>
      </c>
      <c r="J21" s="82">
        <v>0</v>
      </c>
      <c r="K21" s="83" t="s">
        <v>82</v>
      </c>
      <c r="L21" s="84" t="s">
        <v>11</v>
      </c>
      <c r="M21" s="85" t="s">
        <v>83</v>
      </c>
      <c r="N21" s="85" t="s">
        <v>68</v>
      </c>
      <c r="O21" s="85" t="s">
        <v>69</v>
      </c>
      <c r="P21" s="51"/>
      <c r="Q21" s="52"/>
      <c r="R21" s="51">
        <v>0</v>
      </c>
      <c r="S21" s="51">
        <v>0</v>
      </c>
      <c r="T21" s="51">
        <f t="shared" si="0"/>
        <v>0</v>
      </c>
      <c r="U21" s="86" t="s">
        <v>84</v>
      </c>
      <c r="V21" s="87"/>
      <c r="W21" s="87"/>
      <c r="X21" s="22" t="s">
        <v>85</v>
      </c>
      <c r="Y21" s="88"/>
      <c r="Z21" s="87"/>
      <c r="AA21" s="87"/>
    </row>
    <row r="22" spans="1:27" ht="38.25">
      <c r="A22" s="41" t="s">
        <v>86</v>
      </c>
      <c r="B22" s="42" t="s">
        <v>38</v>
      </c>
      <c r="C22" s="43" t="s">
        <v>87</v>
      </c>
      <c r="D22" s="73" t="s">
        <v>88</v>
      </c>
      <c r="E22" s="73" t="s">
        <v>11</v>
      </c>
      <c r="F22" s="43"/>
      <c r="G22" s="43"/>
      <c r="H22" s="74">
        <f>250000/D9</f>
        <v>66666.666666666672</v>
      </c>
      <c r="I22" s="47">
        <v>1</v>
      </c>
      <c r="J22" s="47">
        <v>0</v>
      </c>
      <c r="K22" s="48" t="s">
        <v>89</v>
      </c>
      <c r="L22" s="76" t="s">
        <v>11</v>
      </c>
      <c r="M22" s="50" t="s">
        <v>53</v>
      </c>
      <c r="N22" s="90" t="s">
        <v>90</v>
      </c>
      <c r="O22" s="90" t="s">
        <v>91</v>
      </c>
      <c r="P22" s="51"/>
      <c r="Q22" s="52"/>
      <c r="R22" s="51">
        <v>0</v>
      </c>
      <c r="S22" s="51">
        <v>0</v>
      </c>
      <c r="T22" s="51">
        <f t="shared" si="0"/>
        <v>0</v>
      </c>
      <c r="U22" s="53" t="s">
        <v>77</v>
      </c>
      <c r="V22" s="21"/>
      <c r="W22" s="21"/>
      <c r="X22" s="22" t="s">
        <v>92</v>
      </c>
      <c r="Y22" s="23"/>
      <c r="Z22" s="21"/>
      <c r="AA22" s="21"/>
    </row>
    <row r="23" spans="1:27" ht="63.75">
      <c r="A23" s="41" t="s">
        <v>93</v>
      </c>
      <c r="B23" s="42" t="s">
        <v>38</v>
      </c>
      <c r="C23" s="43" t="s">
        <v>94</v>
      </c>
      <c r="D23" s="91" t="s">
        <v>95</v>
      </c>
      <c r="E23" s="91" t="s">
        <v>11</v>
      </c>
      <c r="F23" s="43"/>
      <c r="G23" s="43"/>
      <c r="H23" s="74">
        <f>750000/D9</f>
        <v>200000</v>
      </c>
      <c r="I23" s="47">
        <v>0</v>
      </c>
      <c r="J23" s="47">
        <v>1</v>
      </c>
      <c r="K23" s="48" t="s">
        <v>96</v>
      </c>
      <c r="L23" s="75" t="s">
        <v>11</v>
      </c>
      <c r="M23" s="50" t="s">
        <v>53</v>
      </c>
      <c r="N23" s="49" t="s">
        <v>69</v>
      </c>
      <c r="O23" s="49" t="s">
        <v>55</v>
      </c>
      <c r="P23" s="51"/>
      <c r="Q23" s="52"/>
      <c r="R23" s="51">
        <v>0</v>
      </c>
      <c r="S23" s="51">
        <v>0</v>
      </c>
      <c r="T23" s="51">
        <f t="shared" si="0"/>
        <v>0</v>
      </c>
      <c r="U23" s="53" t="s">
        <v>77</v>
      </c>
      <c r="V23" s="21"/>
      <c r="W23" s="21"/>
      <c r="X23" s="22" t="s">
        <v>97</v>
      </c>
      <c r="Y23" s="23"/>
      <c r="Z23" s="21"/>
      <c r="AA23" s="21"/>
    </row>
    <row r="24" spans="1:27" s="89" customFormat="1" ht="51">
      <c r="A24" s="77" t="s">
        <v>98</v>
      </c>
      <c r="B24" s="78" t="s">
        <v>38</v>
      </c>
      <c r="C24" s="79" t="s">
        <v>99</v>
      </c>
      <c r="D24" s="80" t="s">
        <v>99</v>
      </c>
      <c r="E24" s="80" t="s">
        <v>11</v>
      </c>
      <c r="F24" s="79"/>
      <c r="G24" s="79"/>
      <c r="H24" s="81">
        <v>227272.72727272726</v>
      </c>
      <c r="I24" s="82">
        <v>1</v>
      </c>
      <c r="J24" s="82">
        <v>0</v>
      </c>
      <c r="K24" s="83" t="s">
        <v>96</v>
      </c>
      <c r="L24" s="84" t="s">
        <v>11</v>
      </c>
      <c r="M24" s="85" t="s">
        <v>83</v>
      </c>
      <c r="N24" s="85" t="s">
        <v>100</v>
      </c>
      <c r="O24" s="85" t="s">
        <v>101</v>
      </c>
      <c r="P24" s="51"/>
      <c r="Q24" s="52"/>
      <c r="R24" s="51">
        <v>0</v>
      </c>
      <c r="S24" s="51">
        <v>0</v>
      </c>
      <c r="T24" s="51">
        <f t="shared" si="0"/>
        <v>0</v>
      </c>
      <c r="U24" s="86" t="s">
        <v>102</v>
      </c>
      <c r="V24" s="87"/>
      <c r="W24" s="87"/>
      <c r="X24" s="92"/>
      <c r="Y24" s="88"/>
      <c r="Z24" s="87"/>
      <c r="AA24" s="87"/>
    </row>
    <row r="25" spans="1:27" ht="25.5">
      <c r="A25" s="41" t="s">
        <v>103</v>
      </c>
      <c r="B25" s="42" t="s">
        <v>38</v>
      </c>
      <c r="C25" s="91" t="s">
        <v>104</v>
      </c>
      <c r="D25" s="91" t="s">
        <v>104</v>
      </c>
      <c r="E25" s="91" t="s">
        <v>11</v>
      </c>
      <c r="F25" s="93" t="s">
        <v>105</v>
      </c>
      <c r="G25" s="43">
        <v>1</v>
      </c>
      <c r="H25" s="46">
        <v>454999.99999999994</v>
      </c>
      <c r="I25" s="47">
        <v>1</v>
      </c>
      <c r="J25" s="47">
        <v>0</v>
      </c>
      <c r="K25" s="48" t="s">
        <v>96</v>
      </c>
      <c r="L25" s="75" t="s">
        <v>11</v>
      </c>
      <c r="M25" s="50" t="s">
        <v>43</v>
      </c>
      <c r="N25" s="49" t="s">
        <v>106</v>
      </c>
      <c r="O25" s="49" t="s">
        <v>68</v>
      </c>
      <c r="P25" s="51">
        <v>415611.38</v>
      </c>
      <c r="Q25" s="52" t="s">
        <v>107</v>
      </c>
      <c r="R25" s="51">
        <v>0</v>
      </c>
      <c r="S25" s="51">
        <v>0</v>
      </c>
      <c r="T25" s="51">
        <f t="shared" si="0"/>
        <v>415611.38</v>
      </c>
      <c r="U25" s="53" t="s">
        <v>108</v>
      </c>
      <c r="V25" s="21"/>
      <c r="W25" s="21"/>
      <c r="X25" s="22"/>
      <c r="Y25" s="23"/>
      <c r="Z25" s="21"/>
      <c r="AA25" s="21"/>
    </row>
    <row r="26" spans="1:27" ht="25.5">
      <c r="A26" s="41" t="s">
        <v>109</v>
      </c>
      <c r="B26" s="42" t="s">
        <v>38</v>
      </c>
      <c r="C26" s="91" t="s">
        <v>110</v>
      </c>
      <c r="D26" s="91" t="s">
        <v>110</v>
      </c>
      <c r="E26" s="91" t="s">
        <v>11</v>
      </c>
      <c r="F26" s="93" t="s">
        <v>111</v>
      </c>
      <c r="G26" s="43">
        <v>1</v>
      </c>
      <c r="H26" s="46">
        <v>48649.999999999993</v>
      </c>
      <c r="I26" s="47">
        <v>1</v>
      </c>
      <c r="J26" s="47">
        <v>0</v>
      </c>
      <c r="K26" s="48" t="s">
        <v>96</v>
      </c>
      <c r="L26" s="75" t="s">
        <v>11</v>
      </c>
      <c r="M26" s="50" t="s">
        <v>43</v>
      </c>
      <c r="N26" s="49" t="s">
        <v>106</v>
      </c>
      <c r="O26" s="49" t="s">
        <v>68</v>
      </c>
      <c r="P26" s="51">
        <v>47681.2</v>
      </c>
      <c r="Q26" s="52" t="s">
        <v>112</v>
      </c>
      <c r="R26" s="51">
        <v>0</v>
      </c>
      <c r="S26" s="51">
        <v>0</v>
      </c>
      <c r="T26" s="51">
        <f t="shared" si="0"/>
        <v>47681.2</v>
      </c>
      <c r="U26" s="53" t="s">
        <v>108</v>
      </c>
      <c r="V26" s="21"/>
      <c r="W26" s="21"/>
      <c r="X26" s="22"/>
      <c r="Y26" s="23"/>
      <c r="Z26" s="21"/>
      <c r="AA26" s="21"/>
    </row>
    <row r="27" spans="1:27" ht="25.5">
      <c r="A27" s="41" t="s">
        <v>113</v>
      </c>
      <c r="B27" s="42" t="s">
        <v>38</v>
      </c>
      <c r="C27" s="91" t="s">
        <v>114</v>
      </c>
      <c r="D27" s="91" t="s">
        <v>114</v>
      </c>
      <c r="E27" s="91" t="s">
        <v>11</v>
      </c>
      <c r="F27" s="93" t="s">
        <v>115</v>
      </c>
      <c r="G27" s="43">
        <v>2</v>
      </c>
      <c r="H27" s="46">
        <v>28956.81818181818</v>
      </c>
      <c r="I27" s="47">
        <v>1</v>
      </c>
      <c r="J27" s="47">
        <v>0</v>
      </c>
      <c r="K27" s="48" t="s">
        <v>96</v>
      </c>
      <c r="L27" s="75" t="s">
        <v>11</v>
      </c>
      <c r="M27" s="50" t="s">
        <v>43</v>
      </c>
      <c r="N27" s="49" t="s">
        <v>106</v>
      </c>
      <c r="O27" s="49" t="s">
        <v>68</v>
      </c>
      <c r="P27" s="51">
        <f>3574.91+22229.7</f>
        <v>25804.61</v>
      </c>
      <c r="Q27" s="52" t="s">
        <v>116</v>
      </c>
      <c r="R27" s="51">
        <v>0</v>
      </c>
      <c r="S27" s="51">
        <v>0</v>
      </c>
      <c r="T27" s="51">
        <f t="shared" si="0"/>
        <v>25804.61</v>
      </c>
      <c r="U27" s="53" t="s">
        <v>108</v>
      </c>
      <c r="V27" s="21"/>
      <c r="W27" s="21"/>
      <c r="X27" s="22"/>
      <c r="Y27" s="23"/>
      <c r="Z27" s="21"/>
      <c r="AA27" s="21"/>
    </row>
    <row r="28" spans="1:27" s="89" customFormat="1" ht="38.25">
      <c r="A28" s="77" t="s">
        <v>117</v>
      </c>
      <c r="B28" s="78" t="s">
        <v>38</v>
      </c>
      <c r="C28" s="80" t="s">
        <v>118</v>
      </c>
      <c r="D28" s="80" t="s">
        <v>118</v>
      </c>
      <c r="E28" s="80" t="s">
        <v>11</v>
      </c>
      <c r="F28" s="79"/>
      <c r="G28" s="79"/>
      <c r="H28" s="81">
        <v>6818.181818181818</v>
      </c>
      <c r="I28" s="82">
        <v>1</v>
      </c>
      <c r="J28" s="82">
        <v>0</v>
      </c>
      <c r="K28" s="83" t="s">
        <v>96</v>
      </c>
      <c r="L28" s="84" t="s">
        <v>11</v>
      </c>
      <c r="M28" s="85" t="s">
        <v>83</v>
      </c>
      <c r="N28" s="85" t="s">
        <v>68</v>
      </c>
      <c r="O28" s="85" t="s">
        <v>101</v>
      </c>
      <c r="P28" s="51"/>
      <c r="Q28" s="52"/>
      <c r="R28" s="51">
        <v>0</v>
      </c>
      <c r="S28" s="51">
        <v>0</v>
      </c>
      <c r="T28" s="51">
        <f t="shared" si="0"/>
        <v>0</v>
      </c>
      <c r="U28" s="86" t="s">
        <v>119</v>
      </c>
      <c r="V28" s="87"/>
      <c r="W28" s="87"/>
      <c r="X28" s="92"/>
      <c r="Y28" s="88"/>
      <c r="Z28" s="87"/>
      <c r="AA28" s="87"/>
    </row>
    <row r="29" spans="1:27" ht="38.25">
      <c r="A29" s="41" t="s">
        <v>120</v>
      </c>
      <c r="B29" s="42" t="s">
        <v>38</v>
      </c>
      <c r="C29" s="91" t="s">
        <v>121</v>
      </c>
      <c r="D29" s="91" t="s">
        <v>122</v>
      </c>
      <c r="E29" s="91" t="s">
        <v>11</v>
      </c>
      <c r="F29" s="93" t="s">
        <v>123</v>
      </c>
      <c r="G29" s="43">
        <v>1</v>
      </c>
      <c r="H29" s="74">
        <v>54137.42</v>
      </c>
      <c r="I29" s="47">
        <v>1</v>
      </c>
      <c r="J29" s="47">
        <v>0</v>
      </c>
      <c r="K29" s="48" t="s">
        <v>96</v>
      </c>
      <c r="L29" s="75" t="s">
        <v>11</v>
      </c>
      <c r="M29" s="50" t="s">
        <v>43</v>
      </c>
      <c r="N29" s="49" t="s">
        <v>68</v>
      </c>
      <c r="O29" s="49" t="s">
        <v>101</v>
      </c>
      <c r="P29" s="51">
        <v>54137.42</v>
      </c>
      <c r="Q29" s="52" t="s">
        <v>124</v>
      </c>
      <c r="R29" s="51">
        <v>0</v>
      </c>
      <c r="S29" s="51">
        <v>0</v>
      </c>
      <c r="T29" s="51">
        <f t="shared" si="0"/>
        <v>54137.42</v>
      </c>
      <c r="U29" s="53" t="s">
        <v>125</v>
      </c>
      <c r="V29" s="21"/>
      <c r="W29" s="21"/>
      <c r="X29" s="22"/>
      <c r="Y29" s="23"/>
      <c r="Z29" s="21"/>
      <c r="AA29" s="21"/>
    </row>
    <row r="30" spans="1:27" s="89" customFormat="1" ht="25.5">
      <c r="A30" s="77" t="s">
        <v>126</v>
      </c>
      <c r="B30" s="78" t="s">
        <v>38</v>
      </c>
      <c r="C30" s="80" t="s">
        <v>127</v>
      </c>
      <c r="D30" s="80" t="s">
        <v>127</v>
      </c>
      <c r="E30" s="80" t="s">
        <v>11</v>
      </c>
      <c r="F30" s="79"/>
      <c r="G30" s="79"/>
      <c r="H30" s="81">
        <v>13636.363636363636</v>
      </c>
      <c r="I30" s="82">
        <v>1</v>
      </c>
      <c r="J30" s="82">
        <v>0</v>
      </c>
      <c r="K30" s="83" t="s">
        <v>96</v>
      </c>
      <c r="L30" s="84" t="s">
        <v>11</v>
      </c>
      <c r="M30" s="85" t="s">
        <v>83</v>
      </c>
      <c r="N30" s="85" t="s">
        <v>68</v>
      </c>
      <c r="O30" s="85" t="s">
        <v>101</v>
      </c>
      <c r="P30" s="51"/>
      <c r="Q30" s="52"/>
      <c r="R30" s="51">
        <v>0</v>
      </c>
      <c r="S30" s="51">
        <v>0</v>
      </c>
      <c r="T30" s="51">
        <f t="shared" si="0"/>
        <v>0</v>
      </c>
      <c r="U30" s="86" t="s">
        <v>128</v>
      </c>
      <c r="V30" s="87"/>
      <c r="W30" s="87"/>
      <c r="X30" s="92"/>
      <c r="Y30" s="88"/>
      <c r="Z30" s="87"/>
      <c r="AA30" s="87"/>
    </row>
    <row r="31" spans="1:27" ht="51">
      <c r="A31" s="41" t="s">
        <v>129</v>
      </c>
      <c r="B31" s="42" t="s">
        <v>38</v>
      </c>
      <c r="C31" s="43" t="s">
        <v>130</v>
      </c>
      <c r="D31" s="91" t="s">
        <v>131</v>
      </c>
      <c r="E31" s="91" t="s">
        <v>11</v>
      </c>
      <c r="F31" s="43"/>
      <c r="G31" s="43"/>
      <c r="H31" s="74">
        <f>200000/D9</f>
        <v>53333.333333333336</v>
      </c>
      <c r="I31" s="47">
        <v>0</v>
      </c>
      <c r="J31" s="47">
        <v>1</v>
      </c>
      <c r="K31" s="48" t="s">
        <v>96</v>
      </c>
      <c r="L31" s="75" t="s">
        <v>11</v>
      </c>
      <c r="M31" s="50" t="s">
        <v>53</v>
      </c>
      <c r="N31" s="49" t="s">
        <v>55</v>
      </c>
      <c r="O31" s="49" t="s">
        <v>132</v>
      </c>
      <c r="P31" s="51"/>
      <c r="Q31" s="52"/>
      <c r="R31" s="51">
        <v>0</v>
      </c>
      <c r="S31" s="51">
        <v>0</v>
      </c>
      <c r="T31" s="51">
        <f t="shared" si="0"/>
        <v>0</v>
      </c>
      <c r="U31" s="53" t="s">
        <v>77</v>
      </c>
      <c r="V31" s="21"/>
      <c r="W31" s="21"/>
      <c r="X31" s="22"/>
      <c r="Y31" s="23"/>
      <c r="Z31" s="21"/>
      <c r="AA31" s="21"/>
    </row>
    <row r="32" spans="1:27" ht="38.25">
      <c r="A32" s="41" t="s">
        <v>133</v>
      </c>
      <c r="B32" s="42" t="s">
        <v>38</v>
      </c>
      <c r="C32" s="91" t="s">
        <v>134</v>
      </c>
      <c r="D32" s="91" t="s">
        <v>134</v>
      </c>
      <c r="E32" s="91" t="s">
        <v>11</v>
      </c>
      <c r="F32" s="43"/>
      <c r="G32" s="43"/>
      <c r="H32" s="74">
        <f>100000/D9</f>
        <v>26666.666666666668</v>
      </c>
      <c r="I32" s="47">
        <v>1</v>
      </c>
      <c r="J32" s="47">
        <v>0</v>
      </c>
      <c r="K32" s="48" t="s">
        <v>96</v>
      </c>
      <c r="L32" s="76" t="s">
        <v>11</v>
      </c>
      <c r="M32" s="50" t="s">
        <v>53</v>
      </c>
      <c r="N32" s="49" t="s">
        <v>55</v>
      </c>
      <c r="O32" s="49" t="s">
        <v>132</v>
      </c>
      <c r="P32" s="51"/>
      <c r="Q32" s="52"/>
      <c r="R32" s="51">
        <v>0</v>
      </c>
      <c r="S32" s="51">
        <v>0</v>
      </c>
      <c r="T32" s="51">
        <f t="shared" si="0"/>
        <v>0</v>
      </c>
      <c r="U32" s="53" t="s">
        <v>77</v>
      </c>
      <c r="V32" s="21"/>
      <c r="W32" s="21"/>
      <c r="X32" s="22"/>
      <c r="Y32" s="23"/>
      <c r="Z32" s="21"/>
      <c r="AA32" s="21"/>
    </row>
    <row r="33" spans="1:27" ht="38.25">
      <c r="A33" s="41" t="s">
        <v>135</v>
      </c>
      <c r="B33" s="42" t="s">
        <v>38</v>
      </c>
      <c r="C33" s="73" t="s">
        <v>136</v>
      </c>
      <c r="D33" s="73" t="s">
        <v>137</v>
      </c>
      <c r="E33" s="73" t="s">
        <v>11</v>
      </c>
      <c r="F33" s="43"/>
      <c r="G33" s="43"/>
      <c r="H33" s="74">
        <f>400000/D9</f>
        <v>106666.66666666667</v>
      </c>
      <c r="I33" s="47">
        <v>1</v>
      </c>
      <c r="J33" s="47">
        <v>0</v>
      </c>
      <c r="K33" s="48" t="s">
        <v>138</v>
      </c>
      <c r="L33" s="76" t="s">
        <v>11</v>
      </c>
      <c r="M33" s="50" t="s">
        <v>53</v>
      </c>
      <c r="N33" s="49" t="s">
        <v>54</v>
      </c>
      <c r="O33" s="49" t="s">
        <v>139</v>
      </c>
      <c r="P33" s="51"/>
      <c r="Q33" s="52"/>
      <c r="R33" s="51">
        <v>0</v>
      </c>
      <c r="S33" s="51">
        <v>0</v>
      </c>
      <c r="T33" s="51">
        <f t="shared" si="0"/>
        <v>0</v>
      </c>
      <c r="U33" s="53" t="s">
        <v>77</v>
      </c>
      <c r="V33" s="21"/>
      <c r="W33" s="21"/>
      <c r="X33" s="22"/>
      <c r="Y33" s="23"/>
      <c r="Z33" s="21"/>
      <c r="AA33" s="21"/>
    </row>
    <row r="34" spans="1:27" s="89" customFormat="1" ht="63.75">
      <c r="A34" s="77" t="s">
        <v>140</v>
      </c>
      <c r="B34" s="78" t="s">
        <v>38</v>
      </c>
      <c r="C34" s="94" t="s">
        <v>141</v>
      </c>
      <c r="D34" s="94" t="s">
        <v>142</v>
      </c>
      <c r="E34" s="94" t="s">
        <v>11</v>
      </c>
      <c r="F34" s="79"/>
      <c r="G34" s="79"/>
      <c r="H34" s="95">
        <v>819545.45454545447</v>
      </c>
      <c r="I34" s="82">
        <v>1</v>
      </c>
      <c r="J34" s="82">
        <v>0</v>
      </c>
      <c r="K34" s="83" t="s">
        <v>52</v>
      </c>
      <c r="L34" s="84" t="s">
        <v>11</v>
      </c>
      <c r="M34" s="85" t="s">
        <v>83</v>
      </c>
      <c r="N34" s="85" t="s">
        <v>143</v>
      </c>
      <c r="O34" s="85" t="s">
        <v>132</v>
      </c>
      <c r="P34" s="51"/>
      <c r="Q34" s="52"/>
      <c r="R34" s="51">
        <v>0</v>
      </c>
      <c r="S34" s="51">
        <v>0</v>
      </c>
      <c r="T34" s="51">
        <f t="shared" si="0"/>
        <v>0</v>
      </c>
      <c r="U34" s="86" t="s">
        <v>144</v>
      </c>
      <c r="V34" s="87"/>
      <c r="W34" s="87"/>
      <c r="Y34" s="88"/>
      <c r="Z34" s="87"/>
      <c r="AA34" s="87"/>
    </row>
    <row r="35" spans="1:27" ht="102">
      <c r="A35" s="41" t="s">
        <v>145</v>
      </c>
      <c r="B35" s="42" t="s">
        <v>38</v>
      </c>
      <c r="C35" s="73" t="s">
        <v>146</v>
      </c>
      <c r="D35" s="73" t="s">
        <v>147</v>
      </c>
      <c r="E35" s="73" t="s">
        <v>11</v>
      </c>
      <c r="F35" s="43"/>
      <c r="G35" s="43"/>
      <c r="H35" s="74">
        <f>60590/D9</f>
        <v>16157.333333333334</v>
      </c>
      <c r="I35" s="47">
        <v>1</v>
      </c>
      <c r="J35" s="47">
        <v>0</v>
      </c>
      <c r="K35" s="48" t="s">
        <v>52</v>
      </c>
      <c r="L35" s="76" t="s">
        <v>11</v>
      </c>
      <c r="M35" s="50" t="s">
        <v>53</v>
      </c>
      <c r="N35" s="49" t="s">
        <v>69</v>
      </c>
      <c r="O35" s="49" t="s">
        <v>55</v>
      </c>
      <c r="P35" s="51"/>
      <c r="Q35" s="52"/>
      <c r="R35" s="51">
        <v>0</v>
      </c>
      <c r="S35" s="51">
        <v>0</v>
      </c>
      <c r="T35" s="51">
        <f t="shared" si="0"/>
        <v>0</v>
      </c>
      <c r="U35" s="53" t="s">
        <v>77</v>
      </c>
      <c r="V35" s="21"/>
      <c r="W35" s="21"/>
      <c r="X35" s="22"/>
      <c r="Y35" s="23"/>
      <c r="Z35" s="21"/>
      <c r="AA35" s="21"/>
    </row>
    <row r="36" spans="1:27" ht="76.5">
      <c r="A36" s="41" t="s">
        <v>148</v>
      </c>
      <c r="B36" s="42" t="s">
        <v>38</v>
      </c>
      <c r="C36" s="73" t="s">
        <v>149</v>
      </c>
      <c r="D36" s="73" t="s">
        <v>150</v>
      </c>
      <c r="E36" s="73" t="s">
        <v>11</v>
      </c>
      <c r="F36" s="93" t="s">
        <v>151</v>
      </c>
      <c r="G36" s="43">
        <v>1</v>
      </c>
      <c r="H36" s="74">
        <v>160477.16</v>
      </c>
      <c r="I36" s="47">
        <v>1</v>
      </c>
      <c r="J36" s="47">
        <v>0</v>
      </c>
      <c r="K36" s="48" t="s">
        <v>52</v>
      </c>
      <c r="L36" s="76" t="s">
        <v>11</v>
      </c>
      <c r="M36" s="50" t="s">
        <v>43</v>
      </c>
      <c r="N36" s="49" t="s">
        <v>68</v>
      </c>
      <c r="O36" s="49" t="s">
        <v>76</v>
      </c>
      <c r="P36" s="51">
        <v>160477.16</v>
      </c>
      <c r="Q36" s="52" t="s">
        <v>152</v>
      </c>
      <c r="R36" s="51">
        <v>0</v>
      </c>
      <c r="S36" s="51">
        <v>0</v>
      </c>
      <c r="T36" s="51">
        <f t="shared" si="0"/>
        <v>160477.16</v>
      </c>
      <c r="U36" s="53" t="s">
        <v>153</v>
      </c>
      <c r="V36" s="21"/>
      <c r="W36" s="21"/>
      <c r="X36" s="22"/>
      <c r="Y36" s="23"/>
      <c r="Z36" s="21"/>
      <c r="AA36" s="21"/>
    </row>
    <row r="37" spans="1:27" s="89" customFormat="1" ht="89.25">
      <c r="A37" s="77" t="s">
        <v>154</v>
      </c>
      <c r="B37" s="78" t="s">
        <v>38</v>
      </c>
      <c r="C37" s="80" t="s">
        <v>155</v>
      </c>
      <c r="D37" s="80" t="s">
        <v>156</v>
      </c>
      <c r="E37" s="80" t="s">
        <v>11</v>
      </c>
      <c r="F37" s="79"/>
      <c r="G37" s="79"/>
      <c r="H37" s="81">
        <v>5909.090909090909</v>
      </c>
      <c r="I37" s="82">
        <v>1</v>
      </c>
      <c r="J37" s="82">
        <v>0</v>
      </c>
      <c r="K37" s="79" t="s">
        <v>157</v>
      </c>
      <c r="L37" s="85" t="s">
        <v>11</v>
      </c>
      <c r="M37" s="85" t="s">
        <v>83</v>
      </c>
      <c r="N37" s="85" t="s">
        <v>106</v>
      </c>
      <c r="O37" s="85" t="s">
        <v>106</v>
      </c>
      <c r="P37" s="51"/>
      <c r="Q37" s="52"/>
      <c r="R37" s="51">
        <v>0</v>
      </c>
      <c r="S37" s="51">
        <v>0</v>
      </c>
      <c r="T37" s="51">
        <f t="shared" si="0"/>
        <v>0</v>
      </c>
      <c r="U37" s="86" t="s">
        <v>158</v>
      </c>
      <c r="V37" s="87"/>
      <c r="W37" s="87"/>
      <c r="X37" s="92"/>
      <c r="Y37" s="88"/>
      <c r="Z37" s="87"/>
      <c r="AA37" s="87"/>
    </row>
    <row r="38" spans="1:27" s="89" customFormat="1" ht="38.25">
      <c r="A38" s="77" t="s">
        <v>159</v>
      </c>
      <c r="B38" s="78" t="s">
        <v>38</v>
      </c>
      <c r="C38" s="80" t="s">
        <v>160</v>
      </c>
      <c r="D38" s="80" t="s">
        <v>161</v>
      </c>
      <c r="E38" s="80" t="s">
        <v>11</v>
      </c>
      <c r="F38" s="79"/>
      <c r="G38" s="79"/>
      <c r="H38" s="81">
        <v>36363.63636363636</v>
      </c>
      <c r="I38" s="82">
        <v>1</v>
      </c>
      <c r="J38" s="82">
        <v>0</v>
      </c>
      <c r="K38" s="79" t="s">
        <v>162</v>
      </c>
      <c r="L38" s="85" t="s">
        <v>11</v>
      </c>
      <c r="M38" s="85" t="s">
        <v>83</v>
      </c>
      <c r="N38" s="85" t="s">
        <v>106</v>
      </c>
      <c r="O38" s="85" t="s">
        <v>106</v>
      </c>
      <c r="P38" s="51"/>
      <c r="Q38" s="52"/>
      <c r="R38" s="51">
        <v>0</v>
      </c>
      <c r="S38" s="51">
        <v>0</v>
      </c>
      <c r="T38" s="51">
        <f t="shared" si="0"/>
        <v>0</v>
      </c>
      <c r="U38" s="86" t="s">
        <v>163</v>
      </c>
      <c r="V38" s="87"/>
      <c r="W38" s="87"/>
      <c r="X38" s="92"/>
      <c r="Y38" s="88"/>
      <c r="Z38" s="87"/>
      <c r="AA38" s="87"/>
    </row>
    <row r="39" spans="1:27" ht="76.5">
      <c r="A39" s="41" t="s">
        <v>164</v>
      </c>
      <c r="B39" s="42" t="s">
        <v>38</v>
      </c>
      <c r="C39" s="96" t="s">
        <v>165</v>
      </c>
      <c r="D39" s="96" t="s">
        <v>166</v>
      </c>
      <c r="E39" s="96" t="s">
        <v>11</v>
      </c>
      <c r="F39" s="43"/>
      <c r="G39" s="43"/>
      <c r="H39" s="74">
        <f>150000/D9</f>
        <v>40000</v>
      </c>
      <c r="I39" s="47">
        <v>1</v>
      </c>
      <c r="J39" s="47">
        <v>0</v>
      </c>
      <c r="K39" s="48" t="s">
        <v>167</v>
      </c>
      <c r="L39" s="76" t="s">
        <v>11</v>
      </c>
      <c r="M39" s="50" t="s">
        <v>53</v>
      </c>
      <c r="N39" s="49" t="s">
        <v>69</v>
      </c>
      <c r="O39" s="49" t="s">
        <v>55</v>
      </c>
      <c r="P39" s="51"/>
      <c r="Q39" s="52"/>
      <c r="R39" s="51">
        <v>0</v>
      </c>
      <c r="S39" s="51">
        <v>0</v>
      </c>
      <c r="T39" s="51">
        <f t="shared" si="0"/>
        <v>0</v>
      </c>
      <c r="U39" s="53" t="s">
        <v>77</v>
      </c>
      <c r="V39" s="21"/>
      <c r="W39" s="21"/>
      <c r="X39" s="22"/>
      <c r="Y39" s="23"/>
      <c r="Z39" s="21"/>
      <c r="AA39" s="21"/>
    </row>
    <row r="40" spans="1:27" ht="76.5">
      <c r="A40" s="41" t="s">
        <v>168</v>
      </c>
      <c r="B40" s="42" t="s">
        <v>38</v>
      </c>
      <c r="C40" s="96" t="s">
        <v>169</v>
      </c>
      <c r="D40" s="96" t="s">
        <v>170</v>
      </c>
      <c r="E40" s="96" t="s">
        <v>11</v>
      </c>
      <c r="F40" s="43" t="s">
        <v>171</v>
      </c>
      <c r="G40" s="43">
        <v>1</v>
      </c>
      <c r="H40" s="74">
        <v>49268.14</v>
      </c>
      <c r="I40" s="47">
        <v>1</v>
      </c>
      <c r="J40" s="47">
        <v>0</v>
      </c>
      <c r="K40" s="48" t="s">
        <v>67</v>
      </c>
      <c r="L40" s="75" t="s">
        <v>11</v>
      </c>
      <c r="M40" s="50" t="s">
        <v>43</v>
      </c>
      <c r="N40" s="49" t="s">
        <v>100</v>
      </c>
      <c r="O40" s="49" t="s">
        <v>76</v>
      </c>
      <c r="P40" s="51">
        <v>49268.14</v>
      </c>
      <c r="Q40" s="52" t="s">
        <v>172</v>
      </c>
      <c r="R40" s="51">
        <v>0</v>
      </c>
      <c r="S40" s="51">
        <v>0</v>
      </c>
      <c r="T40" s="51">
        <f t="shared" si="0"/>
        <v>49268.14</v>
      </c>
      <c r="U40" s="53" t="s">
        <v>173</v>
      </c>
      <c r="V40" s="21"/>
      <c r="W40" s="21"/>
      <c r="X40" s="22"/>
      <c r="Y40" s="23"/>
      <c r="Z40" s="21"/>
      <c r="AA40" s="21"/>
    </row>
    <row r="41" spans="1:27" ht="102">
      <c r="A41" s="41" t="s">
        <v>174</v>
      </c>
      <c r="B41" s="42" t="s">
        <v>38</v>
      </c>
      <c r="C41" s="96" t="s">
        <v>175</v>
      </c>
      <c r="D41" s="96" t="s">
        <v>176</v>
      </c>
      <c r="E41" s="96" t="s">
        <v>11</v>
      </c>
      <c r="F41" s="43"/>
      <c r="G41" s="43"/>
      <c r="H41" s="74">
        <f>180000/D9</f>
        <v>48000</v>
      </c>
      <c r="I41" s="47">
        <v>1</v>
      </c>
      <c r="J41" s="47">
        <v>0</v>
      </c>
      <c r="K41" s="48" t="s">
        <v>42</v>
      </c>
      <c r="L41" s="76" t="s">
        <v>11</v>
      </c>
      <c r="M41" s="50" t="s">
        <v>53</v>
      </c>
      <c r="N41" s="49" t="s">
        <v>143</v>
      </c>
      <c r="O41" s="49" t="s">
        <v>139</v>
      </c>
      <c r="P41" s="51"/>
      <c r="Q41" s="52"/>
      <c r="R41" s="51">
        <v>0</v>
      </c>
      <c r="S41" s="51">
        <v>0</v>
      </c>
      <c r="T41" s="51">
        <f t="shared" si="0"/>
        <v>0</v>
      </c>
      <c r="U41" s="53" t="s">
        <v>77</v>
      </c>
      <c r="V41" s="21"/>
      <c r="W41" s="21"/>
      <c r="X41" s="22"/>
      <c r="Y41" s="23"/>
      <c r="Z41" s="21"/>
      <c r="AA41" s="21"/>
    </row>
    <row r="42" spans="1:27" ht="51">
      <c r="A42" s="41" t="s">
        <v>177</v>
      </c>
      <c r="B42" s="42" t="s">
        <v>38</v>
      </c>
      <c r="C42" s="96" t="s">
        <v>178</v>
      </c>
      <c r="D42" s="96" t="s">
        <v>179</v>
      </c>
      <c r="E42" s="96" t="s">
        <v>92</v>
      </c>
      <c r="F42" s="43"/>
      <c r="G42" s="43"/>
      <c r="H42" s="74">
        <f>20000/D9</f>
        <v>5333.333333333333</v>
      </c>
      <c r="I42" s="47">
        <v>1</v>
      </c>
      <c r="J42" s="47">
        <v>0</v>
      </c>
      <c r="K42" s="48" t="s">
        <v>167</v>
      </c>
      <c r="L42" s="75" t="s">
        <v>28</v>
      </c>
      <c r="M42" s="50" t="s">
        <v>180</v>
      </c>
      <c r="N42" s="49" t="s">
        <v>101</v>
      </c>
      <c r="O42" s="49" t="s">
        <v>69</v>
      </c>
      <c r="P42" s="51"/>
      <c r="Q42" s="52"/>
      <c r="R42" s="51">
        <v>0</v>
      </c>
      <c r="S42" s="51">
        <v>0</v>
      </c>
      <c r="T42" s="51">
        <f t="shared" si="0"/>
        <v>0</v>
      </c>
      <c r="U42" s="53"/>
      <c r="V42" s="21"/>
      <c r="W42" s="21"/>
      <c r="X42" s="22"/>
      <c r="Y42" s="23"/>
      <c r="Z42" s="21"/>
      <c r="AA42" s="21"/>
    </row>
    <row r="43" spans="1:27" ht="25.5">
      <c r="A43" s="41" t="s">
        <v>181</v>
      </c>
      <c r="B43" s="42" t="s">
        <v>38</v>
      </c>
      <c r="C43" s="96" t="s">
        <v>182</v>
      </c>
      <c r="D43" s="96" t="s">
        <v>182</v>
      </c>
      <c r="E43" s="96" t="s">
        <v>11</v>
      </c>
      <c r="F43" s="93" t="s">
        <v>183</v>
      </c>
      <c r="G43" s="43">
        <v>1</v>
      </c>
      <c r="H43" s="46">
        <v>3000</v>
      </c>
      <c r="I43" s="47">
        <v>1</v>
      </c>
      <c r="J43" s="47">
        <v>0</v>
      </c>
      <c r="K43" s="48" t="s">
        <v>96</v>
      </c>
      <c r="L43" s="75" t="s">
        <v>11</v>
      </c>
      <c r="M43" s="50" t="s">
        <v>43</v>
      </c>
      <c r="N43" s="49" t="s">
        <v>184</v>
      </c>
      <c r="O43" s="49" t="s">
        <v>76</v>
      </c>
      <c r="P43" s="51">
        <v>2970.78</v>
      </c>
      <c r="Q43" s="52" t="s">
        <v>185</v>
      </c>
      <c r="R43" s="51">
        <v>0</v>
      </c>
      <c r="S43" s="51">
        <v>0</v>
      </c>
      <c r="T43" s="51">
        <f t="shared" si="0"/>
        <v>2970.78</v>
      </c>
      <c r="U43" s="53" t="s">
        <v>186</v>
      </c>
      <c r="V43" s="21"/>
      <c r="W43" s="21"/>
      <c r="X43" s="22"/>
      <c r="Y43" s="23"/>
      <c r="Z43" s="21"/>
      <c r="AA43" s="21"/>
    </row>
    <row r="44" spans="1:27" s="70" customFormat="1" ht="25.5">
      <c r="A44" s="77" t="s">
        <v>187</v>
      </c>
      <c r="B44" s="78" t="s">
        <v>38</v>
      </c>
      <c r="C44" s="80" t="s">
        <v>188</v>
      </c>
      <c r="D44" s="80" t="s">
        <v>188</v>
      </c>
      <c r="E44" s="80" t="s">
        <v>11</v>
      </c>
      <c r="F44" s="79"/>
      <c r="G44" s="79"/>
      <c r="H44" s="97">
        <v>45454.545454545449</v>
      </c>
      <c r="I44" s="82">
        <v>1</v>
      </c>
      <c r="J44" s="82">
        <v>0</v>
      </c>
      <c r="K44" s="83" t="s">
        <v>96</v>
      </c>
      <c r="L44" s="84" t="s">
        <v>11</v>
      </c>
      <c r="M44" s="85" t="s">
        <v>83</v>
      </c>
      <c r="N44" s="85" t="s">
        <v>101</v>
      </c>
      <c r="O44" s="85" t="s">
        <v>101</v>
      </c>
      <c r="P44" s="51"/>
      <c r="Q44" s="52"/>
      <c r="R44" s="51">
        <v>0</v>
      </c>
      <c r="S44" s="51">
        <v>0</v>
      </c>
      <c r="T44" s="51">
        <f t="shared" si="0"/>
        <v>0</v>
      </c>
      <c r="U44" s="86" t="s">
        <v>189</v>
      </c>
      <c r="V44" s="67"/>
      <c r="W44" s="67"/>
      <c r="X44" s="68"/>
      <c r="Y44" s="69"/>
      <c r="Z44" s="67"/>
      <c r="AA44" s="67"/>
    </row>
    <row r="45" spans="1:27" s="70" customFormat="1" ht="38.25">
      <c r="A45" s="98" t="s">
        <v>190</v>
      </c>
      <c r="B45" s="42" t="s">
        <v>38</v>
      </c>
      <c r="C45" s="99" t="s">
        <v>191</v>
      </c>
      <c r="D45" s="99" t="s">
        <v>192</v>
      </c>
      <c r="E45" s="99" t="s">
        <v>11</v>
      </c>
      <c r="F45" s="43"/>
      <c r="G45" s="43"/>
      <c r="H45" s="100">
        <f>5900000/D9</f>
        <v>1573333.3333333333</v>
      </c>
      <c r="I45" s="47">
        <v>1</v>
      </c>
      <c r="J45" s="47">
        <v>0</v>
      </c>
      <c r="K45" s="48" t="s">
        <v>52</v>
      </c>
      <c r="L45" s="76" t="s">
        <v>11</v>
      </c>
      <c r="M45" s="49" t="s">
        <v>53</v>
      </c>
      <c r="N45" s="49" t="s">
        <v>76</v>
      </c>
      <c r="O45" s="49" t="s">
        <v>193</v>
      </c>
      <c r="P45" s="51"/>
      <c r="Q45" s="52"/>
      <c r="R45" s="51">
        <v>0</v>
      </c>
      <c r="S45" s="51">
        <v>0</v>
      </c>
      <c r="T45" s="51">
        <f t="shared" si="0"/>
        <v>0</v>
      </c>
      <c r="U45" s="101" t="s">
        <v>77</v>
      </c>
      <c r="V45" s="67"/>
      <c r="W45" s="67"/>
      <c r="X45" s="68"/>
      <c r="Y45" s="69"/>
      <c r="Z45" s="67"/>
      <c r="AA45" s="67"/>
    </row>
    <row r="46" spans="1:27" s="70" customFormat="1" ht="38.25">
      <c r="A46" s="98" t="s">
        <v>194</v>
      </c>
      <c r="B46" s="42" t="s">
        <v>38</v>
      </c>
      <c r="C46" s="99" t="s">
        <v>195</v>
      </c>
      <c r="D46" s="102" t="s">
        <v>196</v>
      </c>
      <c r="E46" s="99" t="s">
        <v>11</v>
      </c>
      <c r="F46" s="43"/>
      <c r="G46" s="43"/>
      <c r="H46" s="100">
        <f>110000/D9</f>
        <v>29333.333333333332</v>
      </c>
      <c r="I46" s="47">
        <v>1</v>
      </c>
      <c r="J46" s="47">
        <v>0</v>
      </c>
      <c r="K46" s="48" t="s">
        <v>96</v>
      </c>
      <c r="L46" s="76" t="s">
        <v>11</v>
      </c>
      <c r="M46" s="49" t="s">
        <v>180</v>
      </c>
      <c r="N46" s="49" t="s">
        <v>76</v>
      </c>
      <c r="O46" s="49" t="s">
        <v>193</v>
      </c>
      <c r="P46" s="51"/>
      <c r="Q46" s="52"/>
      <c r="R46" s="51">
        <v>0</v>
      </c>
      <c r="S46" s="51">
        <v>0</v>
      </c>
      <c r="T46" s="51">
        <f t="shared" si="0"/>
        <v>0</v>
      </c>
      <c r="U46" s="53" t="s">
        <v>77</v>
      </c>
      <c r="V46" s="67"/>
      <c r="W46" s="67"/>
      <c r="X46" s="68"/>
      <c r="Y46" s="69"/>
      <c r="Z46" s="67"/>
      <c r="AA46" s="67"/>
    </row>
    <row r="47" spans="1:27" s="70" customFormat="1" ht="38.25">
      <c r="A47" s="98" t="s">
        <v>197</v>
      </c>
      <c r="B47" s="42" t="s">
        <v>38</v>
      </c>
      <c r="C47" s="99" t="s">
        <v>198</v>
      </c>
      <c r="D47" s="99" t="s">
        <v>199</v>
      </c>
      <c r="E47" s="99" t="s">
        <v>11</v>
      </c>
      <c r="F47" s="43"/>
      <c r="G47" s="43"/>
      <c r="H47" s="100">
        <f>540000/D9</f>
        <v>144000</v>
      </c>
      <c r="I47" s="47">
        <v>1</v>
      </c>
      <c r="J47" s="47">
        <v>0</v>
      </c>
      <c r="K47" s="48" t="s">
        <v>42</v>
      </c>
      <c r="L47" s="76" t="s">
        <v>11</v>
      </c>
      <c r="M47" s="49" t="s">
        <v>53</v>
      </c>
      <c r="N47" s="49" t="s">
        <v>76</v>
      </c>
      <c r="O47" s="49" t="s">
        <v>193</v>
      </c>
      <c r="P47" s="51"/>
      <c r="Q47" s="52"/>
      <c r="R47" s="51">
        <v>0</v>
      </c>
      <c r="S47" s="51">
        <v>0</v>
      </c>
      <c r="T47" s="51">
        <f t="shared" si="0"/>
        <v>0</v>
      </c>
      <c r="U47" s="53" t="s">
        <v>108</v>
      </c>
      <c r="V47" s="67"/>
      <c r="W47" s="67"/>
      <c r="X47" s="68"/>
      <c r="Y47" s="69"/>
      <c r="Z47" s="67"/>
      <c r="AA47" s="67"/>
    </row>
    <row r="48" spans="1:27" s="70" customFormat="1" ht="38.25">
      <c r="A48" s="77" t="s">
        <v>200</v>
      </c>
      <c r="B48" s="78" t="s">
        <v>38</v>
      </c>
      <c r="C48" s="80" t="s">
        <v>201</v>
      </c>
      <c r="D48" s="80" t="s">
        <v>202</v>
      </c>
      <c r="E48" s="80" t="s">
        <v>11</v>
      </c>
      <c r="F48" s="79"/>
      <c r="G48" s="79"/>
      <c r="H48" s="97">
        <f>4000/D9</f>
        <v>1066.6666666666667</v>
      </c>
      <c r="I48" s="82">
        <v>1</v>
      </c>
      <c r="J48" s="82">
        <v>0</v>
      </c>
      <c r="K48" s="83" t="s">
        <v>96</v>
      </c>
      <c r="L48" s="84" t="s">
        <v>11</v>
      </c>
      <c r="M48" s="85" t="s">
        <v>83</v>
      </c>
      <c r="N48" s="85" t="s">
        <v>76</v>
      </c>
      <c r="O48" s="85" t="s">
        <v>193</v>
      </c>
      <c r="P48" s="103"/>
      <c r="Q48" s="104"/>
      <c r="R48" s="103">
        <v>0</v>
      </c>
      <c r="S48" s="103">
        <v>0</v>
      </c>
      <c r="T48" s="103">
        <f t="shared" si="0"/>
        <v>0</v>
      </c>
      <c r="U48" s="86" t="s">
        <v>203</v>
      </c>
      <c r="V48" s="67"/>
      <c r="W48" s="67"/>
      <c r="X48" s="68"/>
      <c r="Y48" s="69"/>
      <c r="Z48" s="67"/>
      <c r="AA48" s="67"/>
    </row>
    <row r="49" spans="1:27" s="70" customFormat="1" ht="38.25">
      <c r="A49" s="98" t="s">
        <v>204</v>
      </c>
      <c r="B49" s="42" t="s">
        <v>38</v>
      </c>
      <c r="C49" s="43" t="s">
        <v>205</v>
      </c>
      <c r="D49" s="43" t="s">
        <v>206</v>
      </c>
      <c r="E49" s="73" t="s">
        <v>11</v>
      </c>
      <c r="F49" s="43"/>
      <c r="G49" s="43"/>
      <c r="H49" s="105">
        <f>3015000/D9</f>
        <v>804000</v>
      </c>
      <c r="I49" s="47">
        <v>1</v>
      </c>
      <c r="J49" s="47">
        <v>0</v>
      </c>
      <c r="K49" s="43" t="s">
        <v>42</v>
      </c>
      <c r="L49" s="106" t="s">
        <v>11</v>
      </c>
      <c r="M49" s="49" t="s">
        <v>180</v>
      </c>
      <c r="N49" s="49" t="s">
        <v>69</v>
      </c>
      <c r="O49" s="49" t="s">
        <v>54</v>
      </c>
      <c r="P49" s="107"/>
      <c r="Q49" s="52"/>
      <c r="R49" s="51">
        <v>0</v>
      </c>
      <c r="S49" s="51">
        <v>0</v>
      </c>
      <c r="T49" s="51">
        <f t="shared" si="0"/>
        <v>0</v>
      </c>
      <c r="U49" s="53" t="s">
        <v>108</v>
      </c>
      <c r="V49" s="67"/>
      <c r="W49" s="67"/>
      <c r="X49" s="68"/>
      <c r="Y49" s="69"/>
      <c r="Z49" s="67"/>
      <c r="AA49" s="67"/>
    </row>
    <row r="50" spans="1:27" s="70" customFormat="1" ht="51">
      <c r="A50" s="98" t="s">
        <v>207</v>
      </c>
      <c r="B50" s="42" t="s">
        <v>38</v>
      </c>
      <c r="C50" s="43" t="s">
        <v>208</v>
      </c>
      <c r="D50" s="43" t="s">
        <v>209</v>
      </c>
      <c r="E50" s="73" t="s">
        <v>11</v>
      </c>
      <c r="F50" s="43"/>
      <c r="G50" s="43"/>
      <c r="H50" s="105">
        <f>350000/$D$9</f>
        <v>93333.333333333328</v>
      </c>
      <c r="I50" s="47">
        <v>1</v>
      </c>
      <c r="J50" s="47">
        <v>0</v>
      </c>
      <c r="K50" s="43" t="s">
        <v>96</v>
      </c>
      <c r="L50" s="106" t="s">
        <v>11</v>
      </c>
      <c r="M50" s="49" t="s">
        <v>180</v>
      </c>
      <c r="N50" s="49" t="s">
        <v>69</v>
      </c>
      <c r="O50" s="49" t="s">
        <v>55</v>
      </c>
      <c r="P50" s="107"/>
      <c r="Q50" s="52"/>
      <c r="R50" s="51">
        <v>0</v>
      </c>
      <c r="S50" s="51">
        <v>0</v>
      </c>
      <c r="T50" s="51">
        <f t="shared" si="0"/>
        <v>0</v>
      </c>
      <c r="U50" s="53" t="s">
        <v>108</v>
      </c>
      <c r="V50" s="67"/>
      <c r="W50" s="67"/>
      <c r="X50" s="68"/>
      <c r="Y50" s="69"/>
      <c r="Z50" s="67"/>
      <c r="AA50" s="67"/>
    </row>
    <row r="51" spans="1:27" s="70" customFormat="1" ht="38.25">
      <c r="A51" s="108" t="s">
        <v>210</v>
      </c>
      <c r="B51" s="109" t="s">
        <v>38</v>
      </c>
      <c r="C51" s="110" t="s">
        <v>118</v>
      </c>
      <c r="D51" s="110" t="s">
        <v>118</v>
      </c>
      <c r="E51" s="111" t="s">
        <v>11</v>
      </c>
      <c r="F51" s="110"/>
      <c r="G51" s="110"/>
      <c r="H51" s="112">
        <f>15000/$D$9</f>
        <v>4000</v>
      </c>
      <c r="I51" s="113">
        <v>1</v>
      </c>
      <c r="J51" s="113">
        <v>0</v>
      </c>
      <c r="K51" s="110" t="s">
        <v>96</v>
      </c>
      <c r="L51" s="114" t="s">
        <v>11</v>
      </c>
      <c r="M51" s="114" t="s">
        <v>180</v>
      </c>
      <c r="N51" s="114" t="s">
        <v>193</v>
      </c>
      <c r="O51" s="114" t="s">
        <v>55</v>
      </c>
      <c r="P51" s="115"/>
      <c r="Q51" s="116"/>
      <c r="R51" s="117">
        <v>0</v>
      </c>
      <c r="S51" s="117">
        <v>0</v>
      </c>
      <c r="T51" s="117">
        <f t="shared" si="0"/>
        <v>0</v>
      </c>
      <c r="U51" s="118" t="s">
        <v>77</v>
      </c>
      <c r="V51" s="67"/>
      <c r="W51" s="67"/>
      <c r="X51" s="68"/>
      <c r="Y51" s="69"/>
      <c r="Z51" s="67"/>
      <c r="AA51" s="67"/>
    </row>
    <row r="52" spans="1:27" s="70" customFormat="1" ht="38.25">
      <c r="A52" s="108" t="s">
        <v>211</v>
      </c>
      <c r="B52" s="109" t="s">
        <v>38</v>
      </c>
      <c r="C52" s="110" t="s">
        <v>212</v>
      </c>
      <c r="D52" s="110" t="s">
        <v>213</v>
      </c>
      <c r="E52" s="111" t="s">
        <v>11</v>
      </c>
      <c r="F52" s="110"/>
      <c r="G52" s="110"/>
      <c r="H52" s="112">
        <f t="shared" ref="H52" si="1">350000/$D$9</f>
        <v>93333.333333333328</v>
      </c>
      <c r="I52" s="113">
        <v>1</v>
      </c>
      <c r="J52" s="113">
        <v>0</v>
      </c>
      <c r="K52" s="110" t="s">
        <v>96</v>
      </c>
      <c r="L52" s="114" t="s">
        <v>11</v>
      </c>
      <c r="M52" s="114" t="s">
        <v>180</v>
      </c>
      <c r="N52" s="114" t="s">
        <v>193</v>
      </c>
      <c r="O52" s="114" t="s">
        <v>55</v>
      </c>
      <c r="P52" s="115"/>
      <c r="Q52" s="116"/>
      <c r="R52" s="117">
        <v>0</v>
      </c>
      <c r="S52" s="117">
        <v>0</v>
      </c>
      <c r="T52" s="117">
        <f t="shared" si="0"/>
        <v>0</v>
      </c>
      <c r="U52" s="118" t="s">
        <v>77</v>
      </c>
      <c r="V52" s="67"/>
      <c r="W52" s="67"/>
      <c r="X52" s="68"/>
      <c r="Y52" s="69"/>
      <c r="Z52" s="67"/>
      <c r="AA52" s="67"/>
    </row>
    <row r="53" spans="1:27" s="70" customFormat="1" ht="38.25">
      <c r="A53" s="108" t="s">
        <v>214</v>
      </c>
      <c r="B53" s="109" t="s">
        <v>38</v>
      </c>
      <c r="C53" s="110" t="s">
        <v>215</v>
      </c>
      <c r="D53" s="110" t="s">
        <v>216</v>
      </c>
      <c r="E53" s="111" t="s">
        <v>11</v>
      </c>
      <c r="F53" s="110"/>
      <c r="G53" s="110"/>
      <c r="H53" s="112">
        <f>17500/$D$9</f>
        <v>4666.666666666667</v>
      </c>
      <c r="I53" s="113">
        <v>1</v>
      </c>
      <c r="J53" s="113">
        <v>0</v>
      </c>
      <c r="K53" s="110" t="s">
        <v>96</v>
      </c>
      <c r="L53" s="114" t="s">
        <v>11</v>
      </c>
      <c r="M53" s="114" t="s">
        <v>180</v>
      </c>
      <c r="N53" s="114" t="s">
        <v>193</v>
      </c>
      <c r="O53" s="114" t="s">
        <v>55</v>
      </c>
      <c r="P53" s="115"/>
      <c r="Q53" s="116"/>
      <c r="R53" s="117">
        <v>0</v>
      </c>
      <c r="S53" s="117">
        <v>0</v>
      </c>
      <c r="T53" s="117">
        <f t="shared" si="0"/>
        <v>0</v>
      </c>
      <c r="U53" s="118" t="s">
        <v>77</v>
      </c>
      <c r="V53" s="67"/>
      <c r="W53" s="67"/>
      <c r="X53" s="68"/>
      <c r="Y53" s="69"/>
      <c r="Z53" s="67"/>
      <c r="AA53" s="67"/>
    </row>
    <row r="54" spans="1:27" s="70" customFormat="1" ht="38.25">
      <c r="A54" s="108" t="s">
        <v>217</v>
      </c>
      <c r="B54" s="109" t="s">
        <v>38</v>
      </c>
      <c r="C54" s="110" t="s">
        <v>218</v>
      </c>
      <c r="D54" s="110" t="s">
        <v>219</v>
      </c>
      <c r="E54" s="111" t="s">
        <v>11</v>
      </c>
      <c r="F54" s="110"/>
      <c r="G54" s="110"/>
      <c r="H54" s="112">
        <f>25000/$D$9</f>
        <v>6666.666666666667</v>
      </c>
      <c r="I54" s="113">
        <v>1</v>
      </c>
      <c r="J54" s="113">
        <v>0</v>
      </c>
      <c r="K54" s="110" t="s">
        <v>96</v>
      </c>
      <c r="L54" s="114" t="s">
        <v>11</v>
      </c>
      <c r="M54" s="114" t="s">
        <v>180</v>
      </c>
      <c r="N54" s="114" t="s">
        <v>193</v>
      </c>
      <c r="O54" s="114" t="s">
        <v>55</v>
      </c>
      <c r="P54" s="115"/>
      <c r="Q54" s="116"/>
      <c r="R54" s="117">
        <v>0</v>
      </c>
      <c r="S54" s="117">
        <v>0</v>
      </c>
      <c r="T54" s="117">
        <f t="shared" si="0"/>
        <v>0</v>
      </c>
      <c r="U54" s="118" t="s">
        <v>77</v>
      </c>
      <c r="V54" s="67"/>
      <c r="W54" s="67"/>
      <c r="X54" s="68"/>
      <c r="Y54" s="69"/>
      <c r="Z54" s="67"/>
      <c r="AA54" s="67"/>
    </row>
    <row r="55" spans="1:27" s="70" customFormat="1" ht="38.25">
      <c r="A55" s="108" t="s">
        <v>220</v>
      </c>
      <c r="B55" s="109" t="s">
        <v>38</v>
      </c>
      <c r="C55" s="110" t="s">
        <v>221</v>
      </c>
      <c r="D55" s="110" t="s">
        <v>222</v>
      </c>
      <c r="E55" s="111" t="s">
        <v>11</v>
      </c>
      <c r="F55" s="110"/>
      <c r="G55" s="110"/>
      <c r="H55" s="112">
        <f>60000/$D$9</f>
        <v>16000</v>
      </c>
      <c r="I55" s="113">
        <v>1</v>
      </c>
      <c r="J55" s="113">
        <v>0</v>
      </c>
      <c r="K55" s="110" t="s">
        <v>96</v>
      </c>
      <c r="L55" s="114" t="s">
        <v>11</v>
      </c>
      <c r="M55" s="114" t="s">
        <v>180</v>
      </c>
      <c r="N55" s="114" t="s">
        <v>193</v>
      </c>
      <c r="O55" s="114" t="s">
        <v>55</v>
      </c>
      <c r="P55" s="115"/>
      <c r="Q55" s="116"/>
      <c r="R55" s="117">
        <v>0</v>
      </c>
      <c r="S55" s="117">
        <v>0</v>
      </c>
      <c r="T55" s="117">
        <f t="shared" si="0"/>
        <v>0</v>
      </c>
      <c r="U55" s="118" t="s">
        <v>77</v>
      </c>
      <c r="V55" s="67"/>
      <c r="W55" s="67"/>
      <c r="X55" s="68"/>
      <c r="Y55" s="69"/>
      <c r="Z55" s="67"/>
      <c r="AA55" s="67"/>
    </row>
    <row r="56" spans="1:27" s="70" customFormat="1" ht="39" thickBot="1">
      <c r="A56" s="119" t="s">
        <v>223</v>
      </c>
      <c r="B56" s="120" t="s">
        <v>38</v>
      </c>
      <c r="C56" s="121" t="s">
        <v>224</v>
      </c>
      <c r="D56" s="121" t="s">
        <v>225</v>
      </c>
      <c r="E56" s="122" t="s">
        <v>11</v>
      </c>
      <c r="F56" s="121"/>
      <c r="G56" s="121"/>
      <c r="H56" s="123">
        <f>18000/D9</f>
        <v>4800</v>
      </c>
      <c r="I56" s="124">
        <v>1</v>
      </c>
      <c r="J56" s="124">
        <v>0</v>
      </c>
      <c r="K56" s="121" t="s">
        <v>96</v>
      </c>
      <c r="L56" s="125" t="s">
        <v>11</v>
      </c>
      <c r="M56" s="125" t="s">
        <v>180</v>
      </c>
      <c r="N56" s="126" t="s">
        <v>193</v>
      </c>
      <c r="O56" s="126" t="s">
        <v>55</v>
      </c>
      <c r="P56" s="127"/>
      <c r="Q56" s="128"/>
      <c r="R56" s="129">
        <v>0</v>
      </c>
      <c r="S56" s="129">
        <v>0</v>
      </c>
      <c r="T56" s="129">
        <f t="shared" si="0"/>
        <v>0</v>
      </c>
      <c r="U56" s="130" t="s">
        <v>77</v>
      </c>
      <c r="V56" s="67"/>
      <c r="W56" s="67"/>
      <c r="X56" s="68"/>
      <c r="Y56" s="69"/>
      <c r="Z56" s="67"/>
      <c r="AA56" s="67"/>
    </row>
    <row r="57" spans="1:27" ht="15.75" thickBot="1">
      <c r="X57" s="22" t="s">
        <v>11</v>
      </c>
      <c r="Y57" s="40"/>
    </row>
    <row r="58" spans="1:27" ht="15.75" customHeight="1">
      <c r="A58" s="17"/>
      <c r="B58" s="18" t="s">
        <v>226</v>
      </c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20"/>
      <c r="X58" s="22" t="s">
        <v>227</v>
      </c>
      <c r="Y58" s="40"/>
    </row>
    <row r="59" spans="1:27" ht="15" customHeight="1">
      <c r="A59" s="24" t="s">
        <v>12</v>
      </c>
      <c r="B59" s="25" t="s">
        <v>60</v>
      </c>
      <c r="C59" s="26" t="s">
        <v>14</v>
      </c>
      <c r="D59" s="26" t="s">
        <v>15</v>
      </c>
      <c r="E59" s="26" t="s">
        <v>16</v>
      </c>
      <c r="F59" s="26" t="s">
        <v>17</v>
      </c>
      <c r="G59" s="26" t="s">
        <v>61</v>
      </c>
      <c r="H59" s="29" t="s">
        <v>18</v>
      </c>
      <c r="I59" s="29"/>
      <c r="J59" s="29"/>
      <c r="K59" s="26" t="s">
        <v>19</v>
      </c>
      <c r="L59" s="26" t="s">
        <v>20</v>
      </c>
      <c r="M59" s="24" t="s">
        <v>21</v>
      </c>
      <c r="N59" s="26" t="s">
        <v>22</v>
      </c>
      <c r="O59" s="26"/>
      <c r="P59" s="24" t="s">
        <v>23</v>
      </c>
      <c r="Q59" s="24" t="s">
        <v>24</v>
      </c>
      <c r="R59" s="131" t="s">
        <v>25</v>
      </c>
      <c r="S59" s="132"/>
      <c r="T59" s="24" t="s">
        <v>26</v>
      </c>
      <c r="U59" s="32" t="s">
        <v>27</v>
      </c>
      <c r="X59" s="22" t="s">
        <v>228</v>
      </c>
      <c r="Y59" s="40"/>
    </row>
    <row r="60" spans="1:27" ht="36.75" customHeight="1">
      <c r="A60" s="33"/>
      <c r="B60" s="25"/>
      <c r="C60" s="26"/>
      <c r="D60" s="26"/>
      <c r="E60" s="26"/>
      <c r="F60" s="26"/>
      <c r="G60" s="26"/>
      <c r="H60" s="36" t="s">
        <v>29</v>
      </c>
      <c r="I60" s="37" t="s">
        <v>30</v>
      </c>
      <c r="J60" s="37" t="s">
        <v>31</v>
      </c>
      <c r="K60" s="26"/>
      <c r="L60" s="26"/>
      <c r="M60" s="33"/>
      <c r="N60" s="38" t="s">
        <v>229</v>
      </c>
      <c r="O60" s="38" t="s">
        <v>33</v>
      </c>
      <c r="P60" s="33"/>
      <c r="Q60" s="33"/>
      <c r="R60" s="39" t="s">
        <v>34</v>
      </c>
      <c r="S60" s="133" t="s">
        <v>35</v>
      </c>
      <c r="T60" s="33"/>
      <c r="U60" s="32"/>
      <c r="X60" s="22" t="s">
        <v>230</v>
      </c>
      <c r="Y60" s="40"/>
    </row>
    <row r="61" spans="1:27" s="89" customFormat="1" ht="51">
      <c r="A61" s="77" t="s">
        <v>231</v>
      </c>
      <c r="B61" s="78" t="s">
        <v>38</v>
      </c>
      <c r="C61" s="79" t="s">
        <v>232</v>
      </c>
      <c r="D61" s="134" t="s">
        <v>233</v>
      </c>
      <c r="E61" s="94" t="s">
        <v>92</v>
      </c>
      <c r="F61" s="79"/>
      <c r="G61" s="79"/>
      <c r="H61" s="135">
        <v>92727.272727272721</v>
      </c>
      <c r="I61" s="82">
        <v>1</v>
      </c>
      <c r="J61" s="82">
        <v>0</v>
      </c>
      <c r="K61" s="79" t="s">
        <v>234</v>
      </c>
      <c r="L61" s="85" t="s">
        <v>28</v>
      </c>
      <c r="M61" s="85" t="s">
        <v>83</v>
      </c>
      <c r="N61" s="85" t="s">
        <v>101</v>
      </c>
      <c r="O61" s="85" t="s">
        <v>235</v>
      </c>
      <c r="P61" s="136"/>
      <c r="Q61" s="104"/>
      <c r="R61" s="103">
        <v>0</v>
      </c>
      <c r="S61" s="103">
        <v>0</v>
      </c>
      <c r="T61" s="103">
        <f t="shared" ref="T61:T68" si="2">+P61+S61</f>
        <v>0</v>
      </c>
      <c r="U61" s="86" t="s">
        <v>236</v>
      </c>
      <c r="X61" s="137"/>
      <c r="Y61" s="138"/>
    </row>
    <row r="62" spans="1:27" ht="38.25">
      <c r="A62" s="41" t="s">
        <v>237</v>
      </c>
      <c r="B62" s="42" t="s">
        <v>38</v>
      </c>
      <c r="C62" s="96" t="s">
        <v>238</v>
      </c>
      <c r="D62" s="96" t="s">
        <v>239</v>
      </c>
      <c r="E62" s="73" t="s">
        <v>92</v>
      </c>
      <c r="F62" s="43"/>
      <c r="G62" s="43"/>
      <c r="H62" s="105">
        <f>35000/D9</f>
        <v>9333.3333333333339</v>
      </c>
      <c r="I62" s="47">
        <v>1</v>
      </c>
      <c r="J62" s="47">
        <v>0</v>
      </c>
      <c r="K62" s="48" t="s">
        <v>167</v>
      </c>
      <c r="L62" s="49" t="s">
        <v>28</v>
      </c>
      <c r="M62" s="50" t="s">
        <v>43</v>
      </c>
      <c r="N62" s="49" t="s">
        <v>76</v>
      </c>
      <c r="O62" s="49" t="s">
        <v>69</v>
      </c>
      <c r="P62" s="107">
        <v>6187.5</v>
      </c>
      <c r="Q62" s="52" t="s">
        <v>240</v>
      </c>
      <c r="R62" s="51">
        <v>0</v>
      </c>
      <c r="S62" s="51">
        <v>0</v>
      </c>
      <c r="T62" s="51">
        <f t="shared" si="2"/>
        <v>6187.5</v>
      </c>
      <c r="U62" s="53" t="s">
        <v>241</v>
      </c>
      <c r="X62" s="139"/>
      <c r="Y62" s="40"/>
    </row>
    <row r="63" spans="1:27" ht="63.75">
      <c r="A63" s="41" t="s">
        <v>242</v>
      </c>
      <c r="B63" s="42" t="s">
        <v>38</v>
      </c>
      <c r="C63" s="96" t="s">
        <v>243</v>
      </c>
      <c r="D63" s="96" t="s">
        <v>244</v>
      </c>
      <c r="E63" s="140" t="s">
        <v>92</v>
      </c>
      <c r="F63" s="43"/>
      <c r="G63" s="43"/>
      <c r="H63" s="105">
        <f>30000/D9</f>
        <v>8000</v>
      </c>
      <c r="I63" s="47">
        <v>1</v>
      </c>
      <c r="J63" s="47">
        <v>0</v>
      </c>
      <c r="K63" s="43" t="s">
        <v>82</v>
      </c>
      <c r="L63" s="49" t="s">
        <v>28</v>
      </c>
      <c r="M63" s="50" t="s">
        <v>180</v>
      </c>
      <c r="N63" s="49" t="s">
        <v>69</v>
      </c>
      <c r="O63" s="49" t="s">
        <v>54</v>
      </c>
      <c r="P63" s="107"/>
      <c r="Q63" s="52"/>
      <c r="R63" s="51">
        <v>0</v>
      </c>
      <c r="S63" s="51">
        <v>0</v>
      </c>
      <c r="T63" s="51">
        <f t="shared" si="2"/>
        <v>0</v>
      </c>
      <c r="U63" s="53"/>
      <c r="X63" s="139"/>
      <c r="Y63" s="40"/>
    </row>
    <row r="64" spans="1:27" ht="76.5">
      <c r="A64" s="41" t="s">
        <v>245</v>
      </c>
      <c r="B64" s="42" t="s">
        <v>38</v>
      </c>
      <c r="C64" s="43" t="s">
        <v>246</v>
      </c>
      <c r="D64" s="99" t="s">
        <v>247</v>
      </c>
      <c r="E64" s="73" t="s">
        <v>11</v>
      </c>
      <c r="F64" s="43"/>
      <c r="G64" s="43"/>
      <c r="H64" s="105">
        <f>260000/D9</f>
        <v>69333.333333333328</v>
      </c>
      <c r="I64" s="47">
        <v>1</v>
      </c>
      <c r="J64" s="47">
        <v>0</v>
      </c>
      <c r="K64" s="43" t="s">
        <v>248</v>
      </c>
      <c r="L64" s="106" t="s">
        <v>11</v>
      </c>
      <c r="M64" s="50" t="s">
        <v>180</v>
      </c>
      <c r="N64" s="49" t="s">
        <v>69</v>
      </c>
      <c r="O64" s="49" t="s">
        <v>55</v>
      </c>
      <c r="P64" s="107"/>
      <c r="Q64" s="52"/>
      <c r="R64" s="51">
        <v>0</v>
      </c>
      <c r="S64" s="51">
        <v>0</v>
      </c>
      <c r="T64" s="51">
        <f t="shared" si="2"/>
        <v>0</v>
      </c>
      <c r="U64" s="53" t="s">
        <v>108</v>
      </c>
      <c r="X64" s="139"/>
      <c r="Y64" s="40"/>
    </row>
    <row r="65" spans="1:25" ht="38.25">
      <c r="A65" s="41" t="s">
        <v>249</v>
      </c>
      <c r="B65" s="42" t="s">
        <v>38</v>
      </c>
      <c r="C65" s="43" t="s">
        <v>250</v>
      </c>
      <c r="D65" s="99" t="s">
        <v>251</v>
      </c>
      <c r="E65" s="73" t="s">
        <v>11</v>
      </c>
      <c r="F65" s="43" t="s">
        <v>252</v>
      </c>
      <c r="G65" s="43">
        <v>1</v>
      </c>
      <c r="H65" s="105">
        <v>59900.62</v>
      </c>
      <c r="I65" s="47">
        <v>1</v>
      </c>
      <c r="J65" s="47">
        <v>0</v>
      </c>
      <c r="K65" s="43" t="s">
        <v>253</v>
      </c>
      <c r="L65" s="106" t="s">
        <v>11</v>
      </c>
      <c r="M65" s="50" t="s">
        <v>43</v>
      </c>
      <c r="N65" s="49" t="s">
        <v>100</v>
      </c>
      <c r="O65" s="49" t="s">
        <v>76</v>
      </c>
      <c r="P65" s="107">
        <v>59900.62</v>
      </c>
      <c r="Q65" s="52" t="s">
        <v>254</v>
      </c>
      <c r="R65" s="51">
        <v>0</v>
      </c>
      <c r="S65" s="51">
        <v>0</v>
      </c>
      <c r="T65" s="51">
        <f t="shared" si="2"/>
        <v>59900.62</v>
      </c>
      <c r="U65" s="53" t="s">
        <v>108</v>
      </c>
      <c r="X65" s="139"/>
      <c r="Y65" s="40"/>
    </row>
    <row r="66" spans="1:25" ht="25.5">
      <c r="A66" s="98" t="s">
        <v>255</v>
      </c>
      <c r="B66" s="42" t="s">
        <v>38</v>
      </c>
      <c r="C66" s="43" t="s">
        <v>256</v>
      </c>
      <c r="D66" s="43" t="s">
        <v>257</v>
      </c>
      <c r="E66" s="73" t="s">
        <v>92</v>
      </c>
      <c r="F66" s="43"/>
      <c r="G66" s="43"/>
      <c r="H66" s="105">
        <f>34000/D9</f>
        <v>9066.6666666666661</v>
      </c>
      <c r="I66" s="47">
        <v>1</v>
      </c>
      <c r="J66" s="47">
        <v>0</v>
      </c>
      <c r="K66" s="43" t="s">
        <v>253</v>
      </c>
      <c r="L66" s="49" t="s">
        <v>28</v>
      </c>
      <c r="M66" s="49" t="s">
        <v>43</v>
      </c>
      <c r="N66" s="49" t="s">
        <v>69</v>
      </c>
      <c r="O66" s="49" t="s">
        <v>193</v>
      </c>
      <c r="P66" s="107">
        <v>11068.87</v>
      </c>
      <c r="Q66" s="52" t="s">
        <v>258</v>
      </c>
      <c r="R66" s="51">
        <v>0</v>
      </c>
      <c r="S66" s="51">
        <v>0</v>
      </c>
      <c r="T66" s="51">
        <f t="shared" si="2"/>
        <v>11068.87</v>
      </c>
      <c r="U66" s="53" t="s">
        <v>241</v>
      </c>
      <c r="X66" s="139"/>
      <c r="Y66" s="40"/>
    </row>
    <row r="67" spans="1:25" ht="51">
      <c r="A67" s="98" t="s">
        <v>259</v>
      </c>
      <c r="B67" s="42" t="s">
        <v>38</v>
      </c>
      <c r="C67" s="43" t="s">
        <v>260</v>
      </c>
      <c r="D67" s="43" t="s">
        <v>261</v>
      </c>
      <c r="E67" s="73" t="s">
        <v>92</v>
      </c>
      <c r="F67" s="43"/>
      <c r="G67" s="43"/>
      <c r="H67" s="105">
        <f>350000/D9</f>
        <v>93333.333333333328</v>
      </c>
      <c r="I67" s="47">
        <v>1</v>
      </c>
      <c r="J67" s="47">
        <v>0</v>
      </c>
      <c r="K67" s="43" t="s">
        <v>253</v>
      </c>
      <c r="L67" s="49" t="s">
        <v>28</v>
      </c>
      <c r="M67" s="49" t="s">
        <v>180</v>
      </c>
      <c r="N67" s="49" t="s">
        <v>69</v>
      </c>
      <c r="O67" s="49" t="s">
        <v>193</v>
      </c>
      <c r="P67" s="107"/>
      <c r="Q67" s="52"/>
      <c r="R67" s="51">
        <v>0</v>
      </c>
      <c r="S67" s="51">
        <v>0</v>
      </c>
      <c r="T67" s="51">
        <f t="shared" si="2"/>
        <v>0</v>
      </c>
      <c r="U67" s="53"/>
      <c r="X67" s="139"/>
      <c r="Y67" s="40"/>
    </row>
    <row r="68" spans="1:25" ht="39" thickBot="1">
      <c r="A68" s="141" t="s">
        <v>262</v>
      </c>
      <c r="B68" s="142" t="s">
        <v>38</v>
      </c>
      <c r="C68" s="143" t="s">
        <v>263</v>
      </c>
      <c r="D68" s="143" t="s">
        <v>264</v>
      </c>
      <c r="E68" s="144" t="s">
        <v>11</v>
      </c>
      <c r="F68" s="143"/>
      <c r="G68" s="143"/>
      <c r="H68" s="145">
        <f>600000/D9</f>
        <v>160000</v>
      </c>
      <c r="I68" s="146">
        <v>1</v>
      </c>
      <c r="J68" s="146">
        <v>0</v>
      </c>
      <c r="K68" s="143" t="s">
        <v>253</v>
      </c>
      <c r="L68" s="147" t="s">
        <v>11</v>
      </c>
      <c r="M68" s="148" t="s">
        <v>53</v>
      </c>
      <c r="N68" s="148" t="s">
        <v>193</v>
      </c>
      <c r="O68" s="148" t="s">
        <v>54</v>
      </c>
      <c r="P68" s="149"/>
      <c r="Q68" s="150"/>
      <c r="R68" s="151">
        <v>0</v>
      </c>
      <c r="S68" s="151">
        <v>0</v>
      </c>
      <c r="T68" s="151">
        <f t="shared" si="2"/>
        <v>0</v>
      </c>
      <c r="U68" s="152" t="s">
        <v>77</v>
      </c>
      <c r="X68" s="139"/>
      <c r="Y68" s="40"/>
    </row>
    <row r="69" spans="1:25" ht="15.75" thickBot="1">
      <c r="X69" s="22" t="s">
        <v>11</v>
      </c>
      <c r="Y69" s="40"/>
    </row>
    <row r="70" spans="1:25" ht="15.75">
      <c r="A70" s="17"/>
      <c r="B70" s="153" t="s">
        <v>265</v>
      </c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5"/>
      <c r="Q70" s="155"/>
      <c r="R70" s="155"/>
      <c r="S70" s="155"/>
      <c r="T70" s="155"/>
      <c r="U70" s="156"/>
      <c r="X70" s="22" t="s">
        <v>227</v>
      </c>
      <c r="Y70" s="40"/>
    </row>
    <row r="71" spans="1:25" ht="15" customHeight="1">
      <c r="A71" s="24" t="s">
        <v>12</v>
      </c>
      <c r="B71" s="25" t="s">
        <v>60</v>
      </c>
      <c r="C71" s="26" t="s">
        <v>14</v>
      </c>
      <c r="D71" s="26" t="s">
        <v>15</v>
      </c>
      <c r="E71" s="26" t="s">
        <v>16</v>
      </c>
      <c r="F71" s="26" t="s">
        <v>17</v>
      </c>
      <c r="G71" s="26" t="s">
        <v>61</v>
      </c>
      <c r="H71" s="29" t="s">
        <v>18</v>
      </c>
      <c r="I71" s="29"/>
      <c r="J71" s="29"/>
      <c r="K71" s="26" t="s">
        <v>19</v>
      </c>
      <c r="L71" s="26" t="s">
        <v>20</v>
      </c>
      <c r="M71" s="24" t="s">
        <v>21</v>
      </c>
      <c r="N71" s="26" t="s">
        <v>22</v>
      </c>
      <c r="O71" s="26"/>
      <c r="P71" s="24" t="s">
        <v>23</v>
      </c>
      <c r="Q71" s="24" t="s">
        <v>24</v>
      </c>
      <c r="R71" s="131" t="s">
        <v>25</v>
      </c>
      <c r="S71" s="132"/>
      <c r="T71" s="24" t="s">
        <v>26</v>
      </c>
      <c r="U71" s="32" t="s">
        <v>27</v>
      </c>
      <c r="X71" s="22" t="s">
        <v>228</v>
      </c>
      <c r="Y71" s="40"/>
    </row>
    <row r="72" spans="1:25" ht="36.75" customHeight="1">
      <c r="A72" s="33"/>
      <c r="B72" s="25"/>
      <c r="C72" s="26"/>
      <c r="D72" s="26"/>
      <c r="E72" s="26"/>
      <c r="F72" s="26"/>
      <c r="G72" s="26"/>
      <c r="H72" s="36" t="s">
        <v>29</v>
      </c>
      <c r="I72" s="37" t="s">
        <v>30</v>
      </c>
      <c r="J72" s="37" t="s">
        <v>31</v>
      </c>
      <c r="K72" s="26"/>
      <c r="L72" s="26"/>
      <c r="M72" s="33"/>
      <c r="N72" s="38" t="s">
        <v>229</v>
      </c>
      <c r="O72" s="38" t="s">
        <v>33</v>
      </c>
      <c r="P72" s="33"/>
      <c r="Q72" s="33"/>
      <c r="R72" s="39" t="s">
        <v>34</v>
      </c>
      <c r="S72" s="133" t="s">
        <v>35</v>
      </c>
      <c r="T72" s="33"/>
      <c r="U72" s="32"/>
      <c r="X72" s="22" t="s">
        <v>230</v>
      </c>
      <c r="Y72" s="40"/>
    </row>
    <row r="73" spans="1:25" ht="63.75">
      <c r="A73" s="157" t="s">
        <v>266</v>
      </c>
      <c r="B73" s="42" t="s">
        <v>38</v>
      </c>
      <c r="C73" s="96" t="s">
        <v>267</v>
      </c>
      <c r="D73" s="96" t="s">
        <v>268</v>
      </c>
      <c r="E73" s="73" t="s">
        <v>11</v>
      </c>
      <c r="F73" s="43" t="s">
        <v>46</v>
      </c>
      <c r="G73" s="43" t="s">
        <v>46</v>
      </c>
      <c r="H73" s="105">
        <f>606000/D9</f>
        <v>161600</v>
      </c>
      <c r="I73" s="47">
        <v>1</v>
      </c>
      <c r="J73" s="47">
        <v>0</v>
      </c>
      <c r="K73" s="43" t="s">
        <v>42</v>
      </c>
      <c r="L73" s="106" t="s">
        <v>11</v>
      </c>
      <c r="M73" s="50" t="s">
        <v>180</v>
      </c>
      <c r="N73" s="158" t="s">
        <v>106</v>
      </c>
      <c r="O73" s="158" t="s">
        <v>106</v>
      </c>
      <c r="P73" s="107" t="s">
        <v>46</v>
      </c>
      <c r="Q73" s="52" t="s">
        <v>46</v>
      </c>
      <c r="R73" s="51">
        <v>0</v>
      </c>
      <c r="S73" s="51">
        <v>0</v>
      </c>
      <c r="T73" s="51">
        <v>0</v>
      </c>
      <c r="U73" s="53" t="s">
        <v>269</v>
      </c>
      <c r="X73" s="22" t="s">
        <v>270</v>
      </c>
      <c r="Y73" s="40"/>
    </row>
    <row r="74" spans="1:25" ht="38.25">
      <c r="A74" s="157" t="s">
        <v>271</v>
      </c>
      <c r="B74" s="42" t="s">
        <v>38</v>
      </c>
      <c r="C74" s="99" t="s">
        <v>272</v>
      </c>
      <c r="D74" s="99" t="s">
        <v>272</v>
      </c>
      <c r="E74" s="73" t="s">
        <v>11</v>
      </c>
      <c r="F74" s="43" t="s">
        <v>273</v>
      </c>
      <c r="G74" s="43">
        <v>1</v>
      </c>
      <c r="H74" s="159">
        <v>9046</v>
      </c>
      <c r="I74" s="47">
        <v>1</v>
      </c>
      <c r="J74" s="47">
        <v>0</v>
      </c>
      <c r="K74" s="43" t="s">
        <v>157</v>
      </c>
      <c r="L74" s="106" t="s">
        <v>11</v>
      </c>
      <c r="M74" s="50" t="s">
        <v>43</v>
      </c>
      <c r="N74" s="160" t="s">
        <v>106</v>
      </c>
      <c r="O74" s="160" t="s">
        <v>100</v>
      </c>
      <c r="P74" s="161">
        <f>19902.4/2.2764</f>
        <v>8742.9274292742921</v>
      </c>
      <c r="Q74" s="52" t="s">
        <v>274</v>
      </c>
      <c r="R74" s="51">
        <v>0</v>
      </c>
      <c r="S74" s="51">
        <v>0</v>
      </c>
      <c r="T74" s="51">
        <f t="shared" ref="T74" si="3">+P74+S74</f>
        <v>8742.9274292742921</v>
      </c>
      <c r="U74" s="53" t="s">
        <v>275</v>
      </c>
      <c r="X74" s="139"/>
      <c r="Y74" s="40"/>
    </row>
    <row r="75" spans="1:25" ht="15.75" thickBot="1">
      <c r="X75" s="22" t="s">
        <v>276</v>
      </c>
      <c r="Y75" s="40"/>
    </row>
    <row r="76" spans="1:25" ht="15.75" customHeight="1">
      <c r="A76" s="17"/>
      <c r="B76" s="153" t="s">
        <v>277</v>
      </c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5"/>
      <c r="Q76" s="155"/>
      <c r="R76" s="155"/>
      <c r="S76" s="155"/>
      <c r="T76" s="155"/>
      <c r="U76" s="156"/>
      <c r="X76" s="22" t="s">
        <v>278</v>
      </c>
      <c r="Y76" s="40"/>
    </row>
    <row r="77" spans="1:25" ht="15" customHeight="1">
      <c r="A77" s="24" t="s">
        <v>12</v>
      </c>
      <c r="B77" s="25" t="s">
        <v>60</v>
      </c>
      <c r="C77" s="26" t="s">
        <v>14</v>
      </c>
      <c r="D77" s="26" t="s">
        <v>15</v>
      </c>
      <c r="E77" s="26" t="s">
        <v>16</v>
      </c>
      <c r="F77" s="27" t="s">
        <v>17</v>
      </c>
      <c r="G77" s="28"/>
      <c r="H77" s="29" t="s">
        <v>18</v>
      </c>
      <c r="I77" s="29"/>
      <c r="J77" s="29"/>
      <c r="K77" s="26" t="s">
        <v>19</v>
      </c>
      <c r="L77" s="26" t="s">
        <v>20</v>
      </c>
      <c r="M77" s="24" t="s">
        <v>21</v>
      </c>
      <c r="N77" s="26" t="s">
        <v>22</v>
      </c>
      <c r="O77" s="26"/>
      <c r="P77" s="24" t="s">
        <v>23</v>
      </c>
      <c r="Q77" s="24" t="s">
        <v>24</v>
      </c>
      <c r="R77" s="30" t="s">
        <v>25</v>
      </c>
      <c r="S77" s="31"/>
      <c r="T77" s="24" t="s">
        <v>26</v>
      </c>
      <c r="U77" s="32" t="s">
        <v>27</v>
      </c>
      <c r="X77" s="22" t="s">
        <v>279</v>
      </c>
      <c r="Y77" s="40"/>
    </row>
    <row r="78" spans="1:25" ht="38.25" customHeight="1">
      <c r="A78" s="33"/>
      <c r="B78" s="25"/>
      <c r="C78" s="26"/>
      <c r="D78" s="26"/>
      <c r="E78" s="26"/>
      <c r="F78" s="34"/>
      <c r="G78" s="35"/>
      <c r="H78" s="38" t="s">
        <v>29</v>
      </c>
      <c r="I78" s="37" t="s">
        <v>30</v>
      </c>
      <c r="J78" s="37" t="s">
        <v>31</v>
      </c>
      <c r="K78" s="26"/>
      <c r="L78" s="26"/>
      <c r="M78" s="33"/>
      <c r="N78" s="38" t="s">
        <v>280</v>
      </c>
      <c r="O78" s="38" t="s">
        <v>33</v>
      </c>
      <c r="P78" s="33"/>
      <c r="Q78" s="33"/>
      <c r="R78" s="39" t="s">
        <v>34</v>
      </c>
      <c r="S78" s="39" t="s">
        <v>35</v>
      </c>
      <c r="T78" s="33"/>
      <c r="U78" s="32"/>
      <c r="X78" s="22" t="s">
        <v>281</v>
      </c>
      <c r="Y78" s="40"/>
    </row>
    <row r="79" spans="1:25" ht="38.25">
      <c r="A79" s="41" t="s">
        <v>282</v>
      </c>
      <c r="B79" s="42" t="s">
        <v>38</v>
      </c>
      <c r="C79" s="43" t="s">
        <v>283</v>
      </c>
      <c r="D79" s="162" t="s">
        <v>284</v>
      </c>
      <c r="E79" s="162" t="s">
        <v>285</v>
      </c>
      <c r="F79" s="163" t="s">
        <v>286</v>
      </c>
      <c r="G79" s="164"/>
      <c r="H79" s="165">
        <v>64698.01</v>
      </c>
      <c r="I79" s="47">
        <v>0.8</v>
      </c>
      <c r="J79" s="47">
        <v>0.2</v>
      </c>
      <c r="K79" s="48" t="s">
        <v>162</v>
      </c>
      <c r="L79" s="98" t="s">
        <v>36</v>
      </c>
      <c r="M79" s="166" t="s">
        <v>43</v>
      </c>
      <c r="N79" s="160" t="s">
        <v>106</v>
      </c>
      <c r="O79" s="160" t="s">
        <v>184</v>
      </c>
      <c r="P79" s="107">
        <v>64698.01</v>
      </c>
      <c r="Q79" s="52" t="s">
        <v>287</v>
      </c>
      <c r="R79" s="51">
        <v>0</v>
      </c>
      <c r="S79" s="51">
        <v>0</v>
      </c>
      <c r="T79" s="51">
        <f t="shared" ref="T79:T96" si="4">+P79+S79</f>
        <v>64698.01</v>
      </c>
      <c r="U79" s="53"/>
      <c r="X79" s="22" t="s">
        <v>288</v>
      </c>
      <c r="Y79" s="139"/>
    </row>
    <row r="80" spans="1:25" ht="63.75">
      <c r="A80" s="41" t="s">
        <v>289</v>
      </c>
      <c r="B80" s="42" t="s">
        <v>38</v>
      </c>
      <c r="C80" s="43" t="s">
        <v>290</v>
      </c>
      <c r="D80" s="162" t="s">
        <v>291</v>
      </c>
      <c r="E80" s="162" t="s">
        <v>278</v>
      </c>
      <c r="F80" s="163"/>
      <c r="G80" s="164"/>
      <c r="H80" s="165">
        <f>25000/D9</f>
        <v>6666.666666666667</v>
      </c>
      <c r="I80" s="47">
        <v>1</v>
      </c>
      <c r="J80" s="47">
        <v>0</v>
      </c>
      <c r="K80" s="48" t="s">
        <v>292</v>
      </c>
      <c r="L80" s="98" t="s">
        <v>28</v>
      </c>
      <c r="M80" s="158" t="s">
        <v>53</v>
      </c>
      <c r="N80" s="160" t="s">
        <v>54</v>
      </c>
      <c r="O80" s="160" t="s">
        <v>55</v>
      </c>
      <c r="P80" s="52"/>
      <c r="Q80" s="52"/>
      <c r="R80" s="51">
        <v>0</v>
      </c>
      <c r="S80" s="51">
        <v>0</v>
      </c>
      <c r="T80" s="51">
        <f t="shared" si="4"/>
        <v>0</v>
      </c>
      <c r="U80" s="53"/>
      <c r="X80" s="22" t="s">
        <v>11</v>
      </c>
      <c r="Y80" s="139"/>
    </row>
    <row r="81" spans="1:25" ht="76.5">
      <c r="A81" s="41" t="s">
        <v>293</v>
      </c>
      <c r="B81" s="42" t="s">
        <v>38</v>
      </c>
      <c r="C81" s="43" t="s">
        <v>294</v>
      </c>
      <c r="D81" s="73" t="s">
        <v>295</v>
      </c>
      <c r="E81" s="73" t="s">
        <v>11</v>
      </c>
      <c r="F81" s="163"/>
      <c r="G81" s="164"/>
      <c r="H81" s="167">
        <v>68333</v>
      </c>
      <c r="I81" s="47">
        <v>0</v>
      </c>
      <c r="J81" s="47">
        <v>1</v>
      </c>
      <c r="K81" s="48" t="s">
        <v>296</v>
      </c>
      <c r="L81" s="98" t="s">
        <v>11</v>
      </c>
      <c r="M81" s="158" t="s">
        <v>43</v>
      </c>
      <c r="N81" s="160" t="s">
        <v>184</v>
      </c>
      <c r="O81" s="160" t="s">
        <v>101</v>
      </c>
      <c r="P81" s="107">
        <f>205000/3</f>
        <v>68333.333333333328</v>
      </c>
      <c r="Q81" s="52" t="s">
        <v>46</v>
      </c>
      <c r="R81" s="51">
        <v>0</v>
      </c>
      <c r="S81" s="51">
        <v>0</v>
      </c>
      <c r="T81" s="51">
        <f t="shared" si="4"/>
        <v>68333.333333333328</v>
      </c>
      <c r="U81" s="53" t="s">
        <v>297</v>
      </c>
      <c r="X81" s="22"/>
      <c r="Y81" s="139"/>
    </row>
    <row r="82" spans="1:25" ht="63.75">
      <c r="A82" s="41" t="s">
        <v>298</v>
      </c>
      <c r="B82" s="42" t="s">
        <v>38</v>
      </c>
      <c r="C82" s="43" t="s">
        <v>299</v>
      </c>
      <c r="D82" s="73" t="s">
        <v>300</v>
      </c>
      <c r="E82" s="73" t="s">
        <v>285</v>
      </c>
      <c r="F82" s="163"/>
      <c r="G82" s="164"/>
      <c r="H82" s="165">
        <f>900000/D9</f>
        <v>240000</v>
      </c>
      <c r="I82" s="47">
        <v>1</v>
      </c>
      <c r="J82" s="47">
        <v>0</v>
      </c>
      <c r="K82" s="48" t="s">
        <v>292</v>
      </c>
      <c r="L82" s="98" t="s">
        <v>36</v>
      </c>
      <c r="M82" s="158" t="s">
        <v>53</v>
      </c>
      <c r="N82" s="160" t="s">
        <v>69</v>
      </c>
      <c r="O82" s="160" t="s">
        <v>55</v>
      </c>
      <c r="P82" s="52"/>
      <c r="Q82" s="52"/>
      <c r="R82" s="51">
        <v>0</v>
      </c>
      <c r="S82" s="51">
        <v>0</v>
      </c>
      <c r="T82" s="51">
        <f t="shared" si="4"/>
        <v>0</v>
      </c>
      <c r="U82" s="53"/>
      <c r="X82" s="22"/>
      <c r="Y82" s="139"/>
    </row>
    <row r="83" spans="1:25" ht="102">
      <c r="A83" s="41" t="s">
        <v>301</v>
      </c>
      <c r="B83" s="42" t="s">
        <v>38</v>
      </c>
      <c r="C83" s="43" t="s">
        <v>302</v>
      </c>
      <c r="D83" s="73" t="s">
        <v>303</v>
      </c>
      <c r="E83" s="73" t="s">
        <v>279</v>
      </c>
      <c r="F83" s="163"/>
      <c r="G83" s="164"/>
      <c r="H83" s="165">
        <v>68691.759999999995</v>
      </c>
      <c r="I83" s="47">
        <v>1</v>
      </c>
      <c r="J83" s="47">
        <v>0</v>
      </c>
      <c r="K83" s="48" t="s">
        <v>75</v>
      </c>
      <c r="L83" s="98" t="s">
        <v>36</v>
      </c>
      <c r="M83" s="158" t="s">
        <v>43</v>
      </c>
      <c r="N83" s="160" t="s">
        <v>100</v>
      </c>
      <c r="O83" s="160" t="s">
        <v>184</v>
      </c>
      <c r="P83" s="107">
        <v>68691.759999999995</v>
      </c>
      <c r="Q83" s="52" t="s">
        <v>304</v>
      </c>
      <c r="R83" s="51">
        <v>0</v>
      </c>
      <c r="S83" s="51">
        <v>0</v>
      </c>
      <c r="T83" s="51">
        <f t="shared" si="4"/>
        <v>68691.759999999995</v>
      </c>
      <c r="U83" s="53"/>
      <c r="X83" s="22"/>
      <c r="Y83" s="139"/>
    </row>
    <row r="84" spans="1:25" s="89" customFormat="1" ht="51">
      <c r="A84" s="77" t="s">
        <v>305</v>
      </c>
      <c r="B84" s="78" t="s">
        <v>38</v>
      </c>
      <c r="C84" s="79" t="s">
        <v>306</v>
      </c>
      <c r="D84" s="94" t="s">
        <v>307</v>
      </c>
      <c r="E84" s="94" t="s">
        <v>278</v>
      </c>
      <c r="F84" s="163"/>
      <c r="G84" s="164"/>
      <c r="H84" s="168">
        <v>27681.81818181818</v>
      </c>
      <c r="I84" s="82">
        <v>1</v>
      </c>
      <c r="J84" s="82">
        <v>0</v>
      </c>
      <c r="K84" s="83" t="s">
        <v>75</v>
      </c>
      <c r="L84" s="77" t="s">
        <v>28</v>
      </c>
      <c r="M84" s="169" t="s">
        <v>83</v>
      </c>
      <c r="N84" s="170" t="s">
        <v>308</v>
      </c>
      <c r="O84" s="170" t="s">
        <v>132</v>
      </c>
      <c r="P84" s="104"/>
      <c r="Q84" s="104"/>
      <c r="R84" s="51">
        <v>0</v>
      </c>
      <c r="S84" s="51">
        <v>0</v>
      </c>
      <c r="T84" s="51">
        <f t="shared" si="4"/>
        <v>0</v>
      </c>
      <c r="U84" s="86" t="s">
        <v>309</v>
      </c>
      <c r="X84" s="92"/>
      <c r="Y84" s="137"/>
    </row>
    <row r="85" spans="1:25" ht="89.25">
      <c r="A85" s="41" t="s">
        <v>310</v>
      </c>
      <c r="B85" s="42" t="s">
        <v>38</v>
      </c>
      <c r="C85" s="43" t="s">
        <v>311</v>
      </c>
      <c r="D85" s="171" t="s">
        <v>312</v>
      </c>
      <c r="E85" s="171" t="s">
        <v>278</v>
      </c>
      <c r="F85" s="163"/>
      <c r="G85" s="164"/>
      <c r="H85" s="165">
        <f>500000/D9</f>
        <v>133333.33333333334</v>
      </c>
      <c r="I85" s="47">
        <v>1</v>
      </c>
      <c r="J85" s="47">
        <v>0</v>
      </c>
      <c r="K85" s="48" t="s">
        <v>138</v>
      </c>
      <c r="L85" s="98" t="s">
        <v>28</v>
      </c>
      <c r="M85" s="158" t="s">
        <v>53</v>
      </c>
      <c r="N85" s="160" t="s">
        <v>193</v>
      </c>
      <c r="O85" s="160" t="s">
        <v>313</v>
      </c>
      <c r="P85" s="52"/>
      <c r="Q85" s="52"/>
      <c r="R85" s="51">
        <v>0</v>
      </c>
      <c r="S85" s="51">
        <v>0</v>
      </c>
      <c r="T85" s="51">
        <f t="shared" si="4"/>
        <v>0</v>
      </c>
      <c r="U85" s="53"/>
      <c r="X85" s="22"/>
      <c r="Y85" s="139"/>
    </row>
    <row r="86" spans="1:25" s="89" customFormat="1" ht="114.75">
      <c r="A86" s="77" t="s">
        <v>314</v>
      </c>
      <c r="B86" s="78" t="s">
        <v>38</v>
      </c>
      <c r="C86" s="79" t="s">
        <v>315</v>
      </c>
      <c r="D86" s="94" t="s">
        <v>316</v>
      </c>
      <c r="E86" s="94" t="s">
        <v>278</v>
      </c>
      <c r="F86" s="163"/>
      <c r="G86" s="164"/>
      <c r="H86" s="168">
        <v>181818.18181818179</v>
      </c>
      <c r="I86" s="82">
        <v>1</v>
      </c>
      <c r="J86" s="82">
        <v>0</v>
      </c>
      <c r="K86" s="83" t="s">
        <v>42</v>
      </c>
      <c r="L86" s="77" t="s">
        <v>28</v>
      </c>
      <c r="M86" s="169" t="s">
        <v>83</v>
      </c>
      <c r="N86" s="170" t="s">
        <v>76</v>
      </c>
      <c r="O86" s="170" t="s">
        <v>91</v>
      </c>
      <c r="P86" s="104"/>
      <c r="Q86" s="104"/>
      <c r="R86" s="51">
        <v>0</v>
      </c>
      <c r="S86" s="51">
        <v>0</v>
      </c>
      <c r="T86" s="51">
        <f t="shared" si="4"/>
        <v>0</v>
      </c>
      <c r="U86" s="86" t="s">
        <v>317</v>
      </c>
      <c r="X86" s="92"/>
      <c r="Y86" s="137"/>
    </row>
    <row r="87" spans="1:25" ht="76.5">
      <c r="A87" s="41" t="s">
        <v>318</v>
      </c>
      <c r="B87" s="42" t="s">
        <v>38</v>
      </c>
      <c r="C87" s="43" t="s">
        <v>319</v>
      </c>
      <c r="D87" s="43" t="s">
        <v>320</v>
      </c>
      <c r="E87" s="43" t="s">
        <v>276</v>
      </c>
      <c r="F87" s="172"/>
      <c r="G87" s="164"/>
      <c r="H87" s="165">
        <f>1465077/D9</f>
        <v>390687.2</v>
      </c>
      <c r="I87" s="47">
        <v>1</v>
      </c>
      <c r="J87" s="47">
        <v>0</v>
      </c>
      <c r="K87" s="48" t="s">
        <v>321</v>
      </c>
      <c r="L87" s="98" t="s">
        <v>28</v>
      </c>
      <c r="M87" s="158" t="s">
        <v>180</v>
      </c>
      <c r="N87" s="160" t="s">
        <v>76</v>
      </c>
      <c r="O87" s="160" t="s">
        <v>193</v>
      </c>
      <c r="P87" s="52"/>
      <c r="Q87" s="52"/>
      <c r="R87" s="51">
        <v>0</v>
      </c>
      <c r="S87" s="51">
        <v>0</v>
      </c>
      <c r="T87" s="51">
        <f t="shared" si="4"/>
        <v>0</v>
      </c>
      <c r="U87" s="53"/>
      <c r="X87" s="22"/>
      <c r="Y87" s="139"/>
    </row>
    <row r="88" spans="1:25" ht="63.75">
      <c r="A88" s="41" t="s">
        <v>322</v>
      </c>
      <c r="B88" s="42" t="s">
        <v>38</v>
      </c>
      <c r="C88" s="43" t="s">
        <v>323</v>
      </c>
      <c r="D88" s="73" t="s">
        <v>324</v>
      </c>
      <c r="E88" s="73" t="s">
        <v>278</v>
      </c>
      <c r="F88" s="163" t="s">
        <v>325</v>
      </c>
      <c r="G88" s="164"/>
      <c r="H88" s="165">
        <v>115994.34</v>
      </c>
      <c r="I88" s="47">
        <v>1</v>
      </c>
      <c r="J88" s="47">
        <v>0</v>
      </c>
      <c r="K88" s="48" t="s">
        <v>167</v>
      </c>
      <c r="L88" s="98" t="s">
        <v>28</v>
      </c>
      <c r="M88" s="158" t="s">
        <v>43</v>
      </c>
      <c r="N88" s="160" t="s">
        <v>184</v>
      </c>
      <c r="O88" s="160" t="s">
        <v>101</v>
      </c>
      <c r="P88" s="173">
        <v>115994.34</v>
      </c>
      <c r="Q88" s="52" t="s">
        <v>326</v>
      </c>
      <c r="R88" s="51">
        <v>0</v>
      </c>
      <c r="S88" s="51">
        <v>0</v>
      </c>
      <c r="T88" s="51">
        <f t="shared" si="4"/>
        <v>115994.34</v>
      </c>
      <c r="U88" s="53"/>
      <c r="X88" s="22"/>
      <c r="Y88" s="139"/>
    </row>
    <row r="89" spans="1:25" s="89" customFormat="1" ht="76.5">
      <c r="A89" s="77" t="s">
        <v>327</v>
      </c>
      <c r="B89" s="78" t="s">
        <v>38</v>
      </c>
      <c r="C89" s="79" t="s">
        <v>328</v>
      </c>
      <c r="D89" s="94" t="s">
        <v>329</v>
      </c>
      <c r="E89" s="94" t="s">
        <v>278</v>
      </c>
      <c r="F89" s="163" t="s">
        <v>330</v>
      </c>
      <c r="G89" s="164"/>
      <c r="H89" s="168">
        <v>113181.81818181818</v>
      </c>
      <c r="I89" s="82">
        <v>1</v>
      </c>
      <c r="J89" s="82">
        <v>0</v>
      </c>
      <c r="K89" s="83" t="s">
        <v>52</v>
      </c>
      <c r="L89" s="77" t="s">
        <v>28</v>
      </c>
      <c r="M89" s="169" t="s">
        <v>83</v>
      </c>
      <c r="N89" s="170" t="s">
        <v>143</v>
      </c>
      <c r="O89" s="170" t="s">
        <v>132</v>
      </c>
      <c r="P89" s="104"/>
      <c r="Q89" s="104"/>
      <c r="R89" s="51">
        <v>0</v>
      </c>
      <c r="S89" s="51">
        <v>0</v>
      </c>
      <c r="T89" s="51">
        <f t="shared" si="4"/>
        <v>0</v>
      </c>
      <c r="U89" s="86" t="s">
        <v>144</v>
      </c>
      <c r="X89" s="92"/>
      <c r="Y89" s="137"/>
    </row>
    <row r="90" spans="1:25" ht="51">
      <c r="A90" s="41" t="s">
        <v>331</v>
      </c>
      <c r="B90" s="42" t="s">
        <v>38</v>
      </c>
      <c r="C90" s="43" t="s">
        <v>332</v>
      </c>
      <c r="D90" s="96" t="s">
        <v>333</v>
      </c>
      <c r="E90" s="73" t="s">
        <v>278</v>
      </c>
      <c r="F90" s="163"/>
      <c r="G90" s="164"/>
      <c r="H90" s="165">
        <f>427800/D9</f>
        <v>114080</v>
      </c>
      <c r="I90" s="47">
        <v>1</v>
      </c>
      <c r="J90" s="47">
        <v>0</v>
      </c>
      <c r="K90" s="48" t="s">
        <v>42</v>
      </c>
      <c r="L90" s="98" t="s">
        <v>28</v>
      </c>
      <c r="M90" s="158" t="s">
        <v>53</v>
      </c>
      <c r="N90" s="160" t="s">
        <v>55</v>
      </c>
      <c r="O90" s="160" t="s">
        <v>139</v>
      </c>
      <c r="P90" s="52"/>
      <c r="Q90" s="52"/>
      <c r="R90" s="51">
        <v>0</v>
      </c>
      <c r="S90" s="51">
        <v>0</v>
      </c>
      <c r="T90" s="51">
        <f t="shared" si="4"/>
        <v>0</v>
      </c>
      <c r="U90" s="53"/>
      <c r="X90" s="22"/>
      <c r="Y90" s="139"/>
    </row>
    <row r="91" spans="1:25" ht="51">
      <c r="A91" s="41" t="s">
        <v>334</v>
      </c>
      <c r="B91" s="42" t="s">
        <v>38</v>
      </c>
      <c r="C91" s="43" t="s">
        <v>335</v>
      </c>
      <c r="D91" s="96" t="s">
        <v>336</v>
      </c>
      <c r="E91" s="73" t="s">
        <v>278</v>
      </c>
      <c r="F91" s="163"/>
      <c r="G91" s="164"/>
      <c r="H91" s="165">
        <f>135600/D9</f>
        <v>36160</v>
      </c>
      <c r="I91" s="47">
        <v>1</v>
      </c>
      <c r="J91" s="47">
        <v>0</v>
      </c>
      <c r="K91" s="48" t="s">
        <v>42</v>
      </c>
      <c r="L91" s="98" t="s">
        <v>28</v>
      </c>
      <c r="M91" s="158" t="s">
        <v>53</v>
      </c>
      <c r="N91" s="160" t="s">
        <v>55</v>
      </c>
      <c r="O91" s="160" t="s">
        <v>139</v>
      </c>
      <c r="P91" s="52"/>
      <c r="Q91" s="52"/>
      <c r="R91" s="51">
        <v>0</v>
      </c>
      <c r="S91" s="51">
        <v>0</v>
      </c>
      <c r="T91" s="51">
        <f t="shared" si="4"/>
        <v>0</v>
      </c>
      <c r="U91" s="53"/>
      <c r="X91" s="22"/>
      <c r="Y91" s="139"/>
    </row>
    <row r="92" spans="1:25" s="89" customFormat="1" ht="114.75">
      <c r="A92" s="77" t="s">
        <v>337</v>
      </c>
      <c r="B92" s="78" t="s">
        <v>38</v>
      </c>
      <c r="C92" s="79" t="s">
        <v>338</v>
      </c>
      <c r="D92" s="80" t="s">
        <v>339</v>
      </c>
      <c r="E92" s="94" t="s">
        <v>278</v>
      </c>
      <c r="F92" s="163"/>
      <c r="G92" s="164"/>
      <c r="H92" s="168">
        <v>181818.18181818179</v>
      </c>
      <c r="I92" s="82">
        <v>1</v>
      </c>
      <c r="J92" s="82">
        <v>0</v>
      </c>
      <c r="K92" s="83" t="s">
        <v>340</v>
      </c>
      <c r="L92" s="77" t="s">
        <v>28</v>
      </c>
      <c r="M92" s="170" t="s">
        <v>83</v>
      </c>
      <c r="N92" s="170" t="s">
        <v>76</v>
      </c>
      <c r="O92" s="170" t="s">
        <v>91</v>
      </c>
      <c r="P92" s="104"/>
      <c r="Q92" s="104"/>
      <c r="R92" s="51">
        <v>0</v>
      </c>
      <c r="S92" s="51">
        <v>0</v>
      </c>
      <c r="T92" s="51">
        <f t="shared" si="4"/>
        <v>0</v>
      </c>
      <c r="U92" s="86" t="s">
        <v>341</v>
      </c>
      <c r="X92" s="92"/>
      <c r="Y92" s="137"/>
    </row>
    <row r="93" spans="1:25" ht="38.25">
      <c r="A93" s="41" t="s">
        <v>342</v>
      </c>
      <c r="B93" s="42" t="s">
        <v>38</v>
      </c>
      <c r="C93" s="43" t="s">
        <v>343</v>
      </c>
      <c r="D93" s="96" t="s">
        <v>343</v>
      </c>
      <c r="E93" s="73" t="s">
        <v>278</v>
      </c>
      <c r="F93" s="163"/>
      <c r="G93" s="164"/>
      <c r="H93" s="165">
        <f>200000/D9</f>
        <v>53333.333333333336</v>
      </c>
      <c r="I93" s="47">
        <v>1</v>
      </c>
      <c r="J93" s="47">
        <v>0</v>
      </c>
      <c r="K93" s="48" t="s">
        <v>96</v>
      </c>
      <c r="L93" s="98" t="s">
        <v>28</v>
      </c>
      <c r="M93" s="158" t="s">
        <v>53</v>
      </c>
      <c r="N93" s="160" t="s">
        <v>69</v>
      </c>
      <c r="O93" s="160" t="s">
        <v>143</v>
      </c>
      <c r="P93" s="52"/>
      <c r="Q93" s="52"/>
      <c r="R93" s="51">
        <v>0</v>
      </c>
      <c r="S93" s="51">
        <v>0</v>
      </c>
      <c r="T93" s="51">
        <f t="shared" si="4"/>
        <v>0</v>
      </c>
      <c r="U93" s="53"/>
      <c r="X93" s="22"/>
      <c r="Y93" s="139"/>
    </row>
    <row r="94" spans="1:25" ht="38.25">
      <c r="A94" s="174" t="s">
        <v>344</v>
      </c>
      <c r="B94" s="42" t="s">
        <v>38</v>
      </c>
      <c r="C94" s="43" t="s">
        <v>345</v>
      </c>
      <c r="D94" s="96" t="s">
        <v>346</v>
      </c>
      <c r="E94" s="73" t="s">
        <v>278</v>
      </c>
      <c r="F94" s="163"/>
      <c r="G94" s="164"/>
      <c r="H94" s="165">
        <f>100000/D9</f>
        <v>26666.666666666668</v>
      </c>
      <c r="I94" s="47">
        <v>1</v>
      </c>
      <c r="J94" s="47">
        <v>0</v>
      </c>
      <c r="K94" s="48" t="s">
        <v>96</v>
      </c>
      <c r="L94" s="98" t="s">
        <v>28</v>
      </c>
      <c r="M94" s="158" t="s">
        <v>53</v>
      </c>
      <c r="N94" s="160" t="s">
        <v>69</v>
      </c>
      <c r="O94" s="160" t="s">
        <v>55</v>
      </c>
      <c r="P94" s="52"/>
      <c r="Q94" s="52"/>
      <c r="R94" s="51">
        <v>0</v>
      </c>
      <c r="S94" s="51">
        <v>0</v>
      </c>
      <c r="T94" s="51">
        <f t="shared" si="4"/>
        <v>0</v>
      </c>
      <c r="U94" s="53"/>
      <c r="X94" s="22"/>
      <c r="Y94" s="139"/>
    </row>
    <row r="95" spans="1:25" ht="38.25">
      <c r="A95" s="174" t="s">
        <v>347</v>
      </c>
      <c r="B95" s="42" t="s">
        <v>38</v>
      </c>
      <c r="C95" s="43" t="s">
        <v>348</v>
      </c>
      <c r="D95" s="96" t="s">
        <v>349</v>
      </c>
      <c r="E95" s="73" t="s">
        <v>278</v>
      </c>
      <c r="F95" s="163"/>
      <c r="G95" s="164"/>
      <c r="H95" s="165">
        <f>135000/D9</f>
        <v>36000</v>
      </c>
      <c r="I95" s="47">
        <v>1</v>
      </c>
      <c r="J95" s="47">
        <v>0</v>
      </c>
      <c r="K95" s="48" t="s">
        <v>96</v>
      </c>
      <c r="L95" s="98" t="s">
        <v>28</v>
      </c>
      <c r="M95" s="158" t="s">
        <v>53</v>
      </c>
      <c r="N95" s="160" t="s">
        <v>69</v>
      </c>
      <c r="O95" s="160" t="s">
        <v>54</v>
      </c>
      <c r="P95" s="52"/>
      <c r="Q95" s="52"/>
      <c r="R95" s="51">
        <v>0</v>
      </c>
      <c r="S95" s="51">
        <v>0</v>
      </c>
      <c r="T95" s="51">
        <f t="shared" si="4"/>
        <v>0</v>
      </c>
      <c r="U95" s="53"/>
      <c r="X95" s="22"/>
      <c r="Y95" s="139"/>
    </row>
    <row r="96" spans="1:25" ht="51.75" thickBot="1">
      <c r="A96" s="119" t="s">
        <v>350</v>
      </c>
      <c r="B96" s="120" t="s">
        <v>38</v>
      </c>
      <c r="C96" s="121" t="s">
        <v>351</v>
      </c>
      <c r="D96" s="175" t="s">
        <v>352</v>
      </c>
      <c r="E96" s="122" t="s">
        <v>278</v>
      </c>
      <c r="F96" s="176"/>
      <c r="G96" s="177"/>
      <c r="H96" s="178">
        <f>252956/D9</f>
        <v>67454.933333333334</v>
      </c>
      <c r="I96" s="124">
        <v>1</v>
      </c>
      <c r="J96" s="124">
        <v>0</v>
      </c>
      <c r="K96" s="179" t="s">
        <v>353</v>
      </c>
      <c r="L96" s="180" t="s">
        <v>28</v>
      </c>
      <c r="M96" s="181" t="s">
        <v>53</v>
      </c>
      <c r="N96" s="182" t="s">
        <v>313</v>
      </c>
      <c r="O96" s="182" t="s">
        <v>91</v>
      </c>
      <c r="P96" s="183"/>
      <c r="Q96" s="183"/>
      <c r="R96" s="184">
        <v>0</v>
      </c>
      <c r="S96" s="184">
        <v>0</v>
      </c>
      <c r="T96" s="184">
        <f t="shared" si="4"/>
        <v>0</v>
      </c>
      <c r="U96" s="185"/>
      <c r="X96" s="22"/>
      <c r="Y96" s="139"/>
    </row>
    <row r="97" spans="1:25" ht="15.75" thickBot="1">
      <c r="X97" s="186" t="s">
        <v>354</v>
      </c>
      <c r="Y97" s="186" t="s">
        <v>355</v>
      </c>
    </row>
    <row r="98" spans="1:25" ht="15.75">
      <c r="A98" s="17"/>
      <c r="B98" s="153" t="s">
        <v>356</v>
      </c>
      <c r="C98" s="154"/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5"/>
      <c r="Q98" s="155"/>
      <c r="R98" s="155"/>
      <c r="S98" s="155"/>
      <c r="T98" s="155"/>
      <c r="U98" s="156"/>
      <c r="X98" s="186" t="s">
        <v>357</v>
      </c>
      <c r="Y98" s="186" t="s">
        <v>355</v>
      </c>
    </row>
    <row r="99" spans="1:25" ht="15" customHeight="1">
      <c r="A99" s="24" t="s">
        <v>12</v>
      </c>
      <c r="B99" s="25" t="s">
        <v>60</v>
      </c>
      <c r="C99" s="26" t="s">
        <v>14</v>
      </c>
      <c r="D99" s="26" t="s">
        <v>15</v>
      </c>
      <c r="E99" s="26" t="s">
        <v>16</v>
      </c>
      <c r="F99" s="27" t="s">
        <v>358</v>
      </c>
      <c r="G99" s="28"/>
      <c r="H99" s="29" t="s">
        <v>18</v>
      </c>
      <c r="I99" s="29"/>
      <c r="J99" s="29"/>
      <c r="K99" s="26" t="s">
        <v>19</v>
      </c>
      <c r="L99" s="26" t="s">
        <v>20</v>
      </c>
      <c r="M99" s="24" t="s">
        <v>21</v>
      </c>
      <c r="N99" s="26" t="s">
        <v>22</v>
      </c>
      <c r="O99" s="26"/>
      <c r="P99" s="24" t="s">
        <v>23</v>
      </c>
      <c r="Q99" s="24" t="s">
        <v>24</v>
      </c>
      <c r="R99" s="30" t="s">
        <v>25</v>
      </c>
      <c r="S99" s="31"/>
      <c r="T99" s="24" t="s">
        <v>26</v>
      </c>
      <c r="U99" s="32" t="s">
        <v>27</v>
      </c>
      <c r="X99" s="186" t="s">
        <v>359</v>
      </c>
      <c r="Y99" s="186" t="s">
        <v>360</v>
      </c>
    </row>
    <row r="100" spans="1:25" ht="38.25" customHeight="1">
      <c r="A100" s="33"/>
      <c r="B100" s="25"/>
      <c r="C100" s="26"/>
      <c r="D100" s="26"/>
      <c r="E100" s="26"/>
      <c r="F100" s="34"/>
      <c r="G100" s="35"/>
      <c r="H100" s="36" t="s">
        <v>29</v>
      </c>
      <c r="I100" s="37" t="s">
        <v>30</v>
      </c>
      <c r="J100" s="37" t="s">
        <v>31</v>
      </c>
      <c r="K100" s="26"/>
      <c r="L100" s="26"/>
      <c r="M100" s="33"/>
      <c r="N100" s="38" t="s">
        <v>361</v>
      </c>
      <c r="O100" s="38" t="s">
        <v>362</v>
      </c>
      <c r="P100" s="33"/>
      <c r="Q100" s="33"/>
      <c r="R100" s="39" t="s">
        <v>34</v>
      </c>
      <c r="S100" s="39" t="s">
        <v>35</v>
      </c>
      <c r="T100" s="33"/>
      <c r="U100" s="32"/>
      <c r="X100" s="186" t="s">
        <v>354</v>
      </c>
      <c r="Y100" s="186" t="s">
        <v>360</v>
      </c>
    </row>
    <row r="101" spans="1:25" ht="51">
      <c r="A101" s="41" t="s">
        <v>363</v>
      </c>
      <c r="B101" s="42" t="s">
        <v>38</v>
      </c>
      <c r="C101" s="43" t="s">
        <v>364</v>
      </c>
      <c r="D101" s="73" t="s">
        <v>365</v>
      </c>
      <c r="E101" s="43" t="s">
        <v>366</v>
      </c>
      <c r="F101" s="44" t="s">
        <v>367</v>
      </c>
      <c r="G101" s="45"/>
      <c r="H101" s="167">
        <v>46483.63636363636</v>
      </c>
      <c r="I101" s="47">
        <v>1</v>
      </c>
      <c r="J101" s="47">
        <v>0</v>
      </c>
      <c r="K101" s="48" t="s">
        <v>157</v>
      </c>
      <c r="L101" s="98" t="s">
        <v>28</v>
      </c>
      <c r="M101" s="158" t="s">
        <v>43</v>
      </c>
      <c r="N101" s="160" t="s">
        <v>106</v>
      </c>
      <c r="O101" s="160" t="s">
        <v>100</v>
      </c>
      <c r="P101" s="107">
        <v>44731</v>
      </c>
      <c r="Q101" s="52" t="s">
        <v>368</v>
      </c>
      <c r="R101" s="52">
        <v>0</v>
      </c>
      <c r="S101" s="52">
        <v>0</v>
      </c>
      <c r="T101" s="51">
        <f>+P101+S101</f>
        <v>44731</v>
      </c>
      <c r="U101" s="53" t="s">
        <v>369</v>
      </c>
      <c r="X101" s="186" t="s">
        <v>370</v>
      </c>
      <c r="Y101" s="186" t="s">
        <v>371</v>
      </c>
    </row>
    <row r="102" spans="1:25" ht="39" thickBot="1">
      <c r="A102" s="187" t="s">
        <v>344</v>
      </c>
      <c r="B102" s="55" t="s">
        <v>38</v>
      </c>
      <c r="C102" s="56" t="s">
        <v>372</v>
      </c>
      <c r="D102" s="56" t="s">
        <v>373</v>
      </c>
      <c r="E102" s="56" t="s">
        <v>366</v>
      </c>
      <c r="F102" s="188" t="s">
        <v>374</v>
      </c>
      <c r="G102" s="189"/>
      <c r="H102" s="190">
        <v>84090.909090909088</v>
      </c>
      <c r="I102" s="146">
        <v>1</v>
      </c>
      <c r="J102" s="146">
        <v>0</v>
      </c>
      <c r="K102" s="56" t="s">
        <v>157</v>
      </c>
      <c r="L102" s="62" t="s">
        <v>28</v>
      </c>
      <c r="M102" s="191" t="s">
        <v>43</v>
      </c>
      <c r="N102" s="62" t="s">
        <v>106</v>
      </c>
      <c r="O102" s="62" t="s">
        <v>184</v>
      </c>
      <c r="P102" s="190">
        <v>81720.240000000005</v>
      </c>
      <c r="Q102" s="65" t="s">
        <v>254</v>
      </c>
      <c r="R102" s="65">
        <v>0</v>
      </c>
      <c r="S102" s="65">
        <v>0</v>
      </c>
      <c r="T102" s="192">
        <f t="shared" ref="T102" si="5">+P102+S102</f>
        <v>81720.240000000005</v>
      </c>
      <c r="U102" s="66" t="s">
        <v>375</v>
      </c>
      <c r="X102" s="186"/>
      <c r="Y102" s="186" t="s">
        <v>371</v>
      </c>
    </row>
    <row r="103" spans="1:25" ht="15.75" thickBot="1">
      <c r="X103" s="186" t="s">
        <v>376</v>
      </c>
      <c r="Y103" s="186" t="s">
        <v>377</v>
      </c>
    </row>
    <row r="104" spans="1:25" ht="15.75" customHeight="1">
      <c r="A104" s="17"/>
      <c r="B104" s="153" t="s">
        <v>378</v>
      </c>
      <c r="C104" s="154"/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5"/>
      <c r="Q104" s="155"/>
      <c r="R104" s="155"/>
      <c r="S104" s="155"/>
      <c r="T104" s="155"/>
      <c r="U104" s="156"/>
      <c r="X104" s="186" t="s">
        <v>379</v>
      </c>
      <c r="Y104" s="186" t="s">
        <v>377</v>
      </c>
    </row>
    <row r="105" spans="1:25" ht="15" customHeight="1">
      <c r="A105" s="24" t="s">
        <v>12</v>
      </c>
      <c r="B105" s="25" t="s">
        <v>60</v>
      </c>
      <c r="C105" s="26" t="s">
        <v>14</v>
      </c>
      <c r="D105" s="26" t="s">
        <v>15</v>
      </c>
      <c r="E105" s="26" t="s">
        <v>16</v>
      </c>
      <c r="F105" s="27" t="s">
        <v>358</v>
      </c>
      <c r="G105" s="28"/>
      <c r="H105" s="193" t="s">
        <v>18</v>
      </c>
      <c r="I105" s="194"/>
      <c r="J105" s="195"/>
      <c r="K105" s="26" t="s">
        <v>19</v>
      </c>
      <c r="L105" s="26" t="s">
        <v>20</v>
      </c>
      <c r="M105" s="24" t="s">
        <v>21</v>
      </c>
      <c r="N105" s="26" t="s">
        <v>22</v>
      </c>
      <c r="O105" s="26"/>
      <c r="P105" s="24" t="s">
        <v>23</v>
      </c>
      <c r="Q105" s="24" t="s">
        <v>24</v>
      </c>
      <c r="R105" s="30" t="s">
        <v>25</v>
      </c>
      <c r="S105" s="31"/>
      <c r="T105" s="24" t="s">
        <v>26</v>
      </c>
      <c r="U105" s="32" t="s">
        <v>27</v>
      </c>
      <c r="X105" s="186" t="s">
        <v>380</v>
      </c>
      <c r="Y105" s="186" t="s">
        <v>381</v>
      </c>
    </row>
    <row r="106" spans="1:25" ht="38.25" customHeight="1">
      <c r="A106" s="33"/>
      <c r="B106" s="25"/>
      <c r="C106" s="26"/>
      <c r="D106" s="26"/>
      <c r="E106" s="26"/>
      <c r="F106" s="34"/>
      <c r="G106" s="35"/>
      <c r="H106" s="38" t="s">
        <v>29</v>
      </c>
      <c r="I106" s="37" t="s">
        <v>30</v>
      </c>
      <c r="J106" s="37" t="s">
        <v>31</v>
      </c>
      <c r="K106" s="26"/>
      <c r="L106" s="26"/>
      <c r="M106" s="33"/>
      <c r="N106" s="38" t="s">
        <v>280</v>
      </c>
      <c r="O106" s="38" t="s">
        <v>33</v>
      </c>
      <c r="P106" s="33"/>
      <c r="Q106" s="33"/>
      <c r="R106" s="39" t="s">
        <v>34</v>
      </c>
      <c r="S106" s="39" t="s">
        <v>35</v>
      </c>
      <c r="T106" s="33"/>
      <c r="U106" s="32"/>
      <c r="X106" s="186"/>
      <c r="Y106" s="186" t="s">
        <v>381</v>
      </c>
    </row>
    <row r="107" spans="1:25" s="70" customFormat="1" ht="51">
      <c r="A107" s="49" t="s">
        <v>382</v>
      </c>
      <c r="B107" s="42" t="s">
        <v>38</v>
      </c>
      <c r="C107" s="43" t="s">
        <v>383</v>
      </c>
      <c r="D107" s="43" t="s">
        <v>384</v>
      </c>
      <c r="E107" s="43" t="s">
        <v>11</v>
      </c>
      <c r="F107" s="44"/>
      <c r="G107" s="45"/>
      <c r="H107" s="165">
        <f>48000/D9</f>
        <v>12800</v>
      </c>
      <c r="I107" s="196">
        <v>1</v>
      </c>
      <c r="J107" s="47">
        <v>0</v>
      </c>
      <c r="K107" s="48" t="s">
        <v>292</v>
      </c>
      <c r="L107" s="106" t="s">
        <v>11</v>
      </c>
      <c r="M107" s="158" t="s">
        <v>53</v>
      </c>
      <c r="N107" s="160" t="s">
        <v>313</v>
      </c>
      <c r="O107" s="160" t="s">
        <v>139</v>
      </c>
      <c r="P107" s="52"/>
      <c r="Q107" s="52"/>
      <c r="R107" s="52"/>
      <c r="S107" s="52"/>
      <c r="T107" s="52"/>
      <c r="U107" s="53" t="s">
        <v>385</v>
      </c>
      <c r="X107" s="197"/>
      <c r="Y107" s="198"/>
    </row>
    <row r="108" spans="1:25" s="70" customFormat="1" ht="51">
      <c r="A108" s="49" t="s">
        <v>386</v>
      </c>
      <c r="B108" s="42" t="s">
        <v>38</v>
      </c>
      <c r="C108" s="43" t="s">
        <v>387</v>
      </c>
      <c r="D108" s="43" t="s">
        <v>388</v>
      </c>
      <c r="E108" s="43" t="s">
        <v>11</v>
      </c>
      <c r="F108" s="44"/>
      <c r="G108" s="45"/>
      <c r="H108" s="165">
        <f>30000/D9</f>
        <v>8000</v>
      </c>
      <c r="I108" s="196">
        <v>1</v>
      </c>
      <c r="J108" s="47">
        <v>0</v>
      </c>
      <c r="K108" s="48" t="s">
        <v>75</v>
      </c>
      <c r="L108" s="106" t="s">
        <v>11</v>
      </c>
      <c r="M108" s="158" t="s">
        <v>53</v>
      </c>
      <c r="N108" s="160" t="s">
        <v>193</v>
      </c>
      <c r="O108" s="160" t="s">
        <v>55</v>
      </c>
      <c r="P108" s="52"/>
      <c r="Q108" s="52"/>
      <c r="R108" s="52"/>
      <c r="S108" s="52"/>
      <c r="T108" s="52"/>
      <c r="U108" s="53" t="s">
        <v>385</v>
      </c>
      <c r="X108" s="198"/>
      <c r="Y108" s="197" t="s">
        <v>355</v>
      </c>
    </row>
    <row r="109" spans="1:25" s="70" customFormat="1" ht="38.25">
      <c r="A109" s="49" t="s">
        <v>389</v>
      </c>
      <c r="B109" s="42" t="s">
        <v>38</v>
      </c>
      <c r="C109" s="43" t="s">
        <v>390</v>
      </c>
      <c r="D109" s="43" t="s">
        <v>391</v>
      </c>
      <c r="E109" s="43" t="s">
        <v>11</v>
      </c>
      <c r="F109" s="44"/>
      <c r="G109" s="45"/>
      <c r="H109" s="165">
        <f>24000/2</f>
        <v>12000</v>
      </c>
      <c r="I109" s="196">
        <v>0</v>
      </c>
      <c r="J109" s="47">
        <v>1</v>
      </c>
      <c r="K109" s="48" t="s">
        <v>162</v>
      </c>
      <c r="L109" s="106" t="s">
        <v>11</v>
      </c>
      <c r="M109" s="158" t="s">
        <v>53</v>
      </c>
      <c r="N109" s="160" t="s">
        <v>313</v>
      </c>
      <c r="O109" s="160" t="s">
        <v>139</v>
      </c>
      <c r="P109" s="52"/>
      <c r="Q109" s="52"/>
      <c r="R109" s="52"/>
      <c r="S109" s="52"/>
      <c r="T109" s="52"/>
      <c r="U109" s="53" t="s">
        <v>385</v>
      </c>
      <c r="X109" s="197" t="s">
        <v>392</v>
      </c>
      <c r="Y109" s="197" t="s">
        <v>355</v>
      </c>
    </row>
    <row r="110" spans="1:25" s="70" customFormat="1" ht="39" thickBot="1">
      <c r="A110" s="62" t="s">
        <v>393</v>
      </c>
      <c r="B110" s="55" t="s">
        <v>38</v>
      </c>
      <c r="C110" s="56" t="s">
        <v>394</v>
      </c>
      <c r="D110" s="56" t="s">
        <v>395</v>
      </c>
      <c r="E110" s="56" t="s">
        <v>11</v>
      </c>
      <c r="F110" s="57"/>
      <c r="G110" s="58"/>
      <c r="H110" s="199">
        <f>24000/2</f>
        <v>12000</v>
      </c>
      <c r="I110" s="200">
        <v>0</v>
      </c>
      <c r="J110" s="60">
        <v>1</v>
      </c>
      <c r="K110" s="61" t="s">
        <v>162</v>
      </c>
      <c r="L110" s="201" t="s">
        <v>11</v>
      </c>
      <c r="M110" s="202" t="s">
        <v>53</v>
      </c>
      <c r="N110" s="203" t="s">
        <v>313</v>
      </c>
      <c r="O110" s="203" t="s">
        <v>139</v>
      </c>
      <c r="P110" s="65"/>
      <c r="Q110" s="65"/>
      <c r="R110" s="65"/>
      <c r="S110" s="65"/>
      <c r="T110" s="65"/>
      <c r="U110" s="66" t="s">
        <v>385</v>
      </c>
      <c r="X110" s="197" t="s">
        <v>392</v>
      </c>
      <c r="Y110" s="197" t="s">
        <v>355</v>
      </c>
    </row>
    <row r="111" spans="1:25" ht="12.75">
      <c r="A111" s="204"/>
      <c r="B111" s="205"/>
      <c r="C111" s="205"/>
      <c r="D111" s="205"/>
      <c r="E111" s="205"/>
      <c r="F111" s="205"/>
      <c r="G111" s="205"/>
      <c r="H111" s="205"/>
      <c r="I111" s="206"/>
      <c r="J111" s="206"/>
      <c r="K111" s="207"/>
      <c r="L111" s="208"/>
      <c r="M111" s="204"/>
      <c r="N111" s="208"/>
      <c r="O111" s="208"/>
      <c r="P111" s="205"/>
      <c r="Q111" s="205"/>
      <c r="R111" s="205"/>
      <c r="S111" s="205"/>
      <c r="T111" s="205"/>
      <c r="U111" s="205"/>
      <c r="X111" s="186" t="s">
        <v>396</v>
      </c>
      <c r="Y111" s="186"/>
    </row>
    <row r="112" spans="1:25" ht="12.75" hidden="1">
      <c r="A112" s="204"/>
      <c r="F112" s="205"/>
      <c r="G112" s="205"/>
      <c r="H112" s="205"/>
      <c r="I112" s="206"/>
      <c r="J112" s="206"/>
      <c r="K112" s="207"/>
      <c r="L112" s="208"/>
      <c r="M112" s="204"/>
      <c r="N112" s="208"/>
      <c r="O112" s="208"/>
      <c r="P112" s="205"/>
      <c r="Q112" s="205"/>
      <c r="R112" s="205"/>
      <c r="S112" s="205"/>
      <c r="T112" s="205"/>
      <c r="U112" s="205"/>
      <c r="X112" s="186"/>
      <c r="Y112" s="186" t="s">
        <v>355</v>
      </c>
    </row>
    <row r="113" spans="1:25" ht="15.75" hidden="1" customHeight="1">
      <c r="A113" s="17"/>
      <c r="B113" s="153" t="s">
        <v>397</v>
      </c>
      <c r="C113" s="154"/>
      <c r="D113" s="154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5"/>
      <c r="Q113" s="155"/>
      <c r="R113" s="155"/>
      <c r="S113" s="155"/>
      <c r="T113" s="155"/>
      <c r="U113" s="156"/>
      <c r="X113" s="186" t="s">
        <v>398</v>
      </c>
      <c r="Y113" s="186" t="s">
        <v>355</v>
      </c>
    </row>
    <row r="114" spans="1:25" ht="15" hidden="1" customHeight="1">
      <c r="A114" s="24" t="s">
        <v>399</v>
      </c>
      <c r="B114" s="25" t="s">
        <v>60</v>
      </c>
      <c r="C114" s="26" t="s">
        <v>400</v>
      </c>
      <c r="D114" s="26" t="s">
        <v>15</v>
      </c>
      <c r="E114" s="26"/>
      <c r="F114" s="27" t="s">
        <v>358</v>
      </c>
      <c r="G114" s="28"/>
      <c r="H114" s="29" t="s">
        <v>18</v>
      </c>
      <c r="I114" s="29"/>
      <c r="J114" s="29"/>
      <c r="K114" s="26" t="s">
        <v>19</v>
      </c>
      <c r="L114" s="209" t="s">
        <v>401</v>
      </c>
      <c r="M114" s="24" t="s">
        <v>21</v>
      </c>
      <c r="N114" s="26" t="s">
        <v>22</v>
      </c>
      <c r="O114" s="26"/>
      <c r="P114" s="24" t="s">
        <v>23</v>
      </c>
      <c r="Q114" s="24" t="s">
        <v>24</v>
      </c>
      <c r="R114" s="30" t="s">
        <v>25</v>
      </c>
      <c r="S114" s="31"/>
      <c r="T114" s="24" t="s">
        <v>26</v>
      </c>
      <c r="U114" s="210" t="s">
        <v>402</v>
      </c>
      <c r="X114" s="186" t="s">
        <v>403</v>
      </c>
      <c r="Y114" s="186" t="s">
        <v>355</v>
      </c>
    </row>
    <row r="115" spans="1:25" ht="89.25" hidden="1">
      <c r="A115" s="33"/>
      <c r="B115" s="25"/>
      <c r="C115" s="26"/>
      <c r="D115" s="26"/>
      <c r="E115" s="26"/>
      <c r="F115" s="34"/>
      <c r="G115" s="35"/>
      <c r="H115" s="38" t="s">
        <v>29</v>
      </c>
      <c r="I115" s="37" t="s">
        <v>30</v>
      </c>
      <c r="J115" s="37" t="s">
        <v>404</v>
      </c>
      <c r="K115" s="26"/>
      <c r="L115" s="209"/>
      <c r="M115" s="33"/>
      <c r="N115" s="38" t="s">
        <v>405</v>
      </c>
      <c r="O115" s="38" t="s">
        <v>406</v>
      </c>
      <c r="P115" s="33"/>
      <c r="Q115" s="33"/>
      <c r="R115" s="39" t="s">
        <v>407</v>
      </c>
      <c r="S115" s="39" t="s">
        <v>35</v>
      </c>
      <c r="T115" s="33"/>
      <c r="U115" s="211"/>
      <c r="X115" s="186" t="s">
        <v>408</v>
      </c>
      <c r="Y115" s="186" t="s">
        <v>355</v>
      </c>
    </row>
    <row r="116" spans="1:25" ht="12.75" hidden="1">
      <c r="A116" s="50"/>
      <c r="B116" s="42"/>
      <c r="C116" s="43"/>
      <c r="D116" s="212"/>
      <c r="E116" s="212"/>
      <c r="F116" s="49"/>
      <c r="G116" s="49"/>
      <c r="H116" s="43"/>
      <c r="I116" s="47"/>
      <c r="J116" s="47"/>
      <c r="K116" s="48"/>
      <c r="L116" s="75"/>
      <c r="M116" s="50"/>
      <c r="N116" s="49"/>
      <c r="O116" s="49"/>
      <c r="P116" s="52"/>
      <c r="Q116" s="52"/>
      <c r="R116" s="52"/>
      <c r="S116" s="52"/>
      <c r="T116" s="52"/>
      <c r="U116" s="53"/>
      <c r="X116" s="186" t="s">
        <v>409</v>
      </c>
      <c r="Y116" s="139"/>
    </row>
    <row r="117" spans="1:25" ht="12.75" hidden="1">
      <c r="A117" s="50"/>
      <c r="B117" s="42"/>
      <c r="C117" s="43"/>
      <c r="D117" s="212"/>
      <c r="E117" s="212"/>
      <c r="F117" s="49"/>
      <c r="G117" s="49"/>
      <c r="H117" s="43"/>
      <c r="I117" s="47"/>
      <c r="J117" s="47"/>
      <c r="K117" s="48"/>
      <c r="L117" s="75"/>
      <c r="M117" s="50"/>
      <c r="N117" s="49"/>
      <c r="O117" s="49"/>
      <c r="P117" s="52"/>
      <c r="Q117" s="52"/>
      <c r="R117" s="52"/>
      <c r="S117" s="52"/>
      <c r="T117" s="52"/>
      <c r="U117" s="53"/>
      <c r="X117" s="139"/>
      <c r="Y117" s="186" t="s">
        <v>360</v>
      </c>
    </row>
    <row r="118" spans="1:25" ht="12.75" hidden="1">
      <c r="A118" s="50"/>
      <c r="B118" s="42"/>
      <c r="C118" s="43"/>
      <c r="D118" s="212"/>
      <c r="E118" s="212"/>
      <c r="F118" s="49"/>
      <c r="G118" s="49"/>
      <c r="H118" s="43"/>
      <c r="I118" s="47"/>
      <c r="J118" s="47"/>
      <c r="K118" s="48"/>
      <c r="L118" s="75"/>
      <c r="M118" s="50"/>
      <c r="N118" s="49"/>
      <c r="O118" s="49"/>
      <c r="P118" s="52"/>
      <c r="Q118" s="52"/>
      <c r="R118" s="52"/>
      <c r="S118" s="52"/>
      <c r="T118" s="52"/>
      <c r="U118" s="53"/>
      <c r="X118" s="186" t="s">
        <v>410</v>
      </c>
      <c r="Y118" s="186" t="s">
        <v>360</v>
      </c>
    </row>
    <row r="119" spans="1:25" ht="12.75" hidden="1">
      <c r="A119" s="50"/>
      <c r="B119" s="42"/>
      <c r="C119" s="43"/>
      <c r="D119" s="212"/>
      <c r="E119" s="212"/>
      <c r="F119" s="49"/>
      <c r="G119" s="49"/>
      <c r="H119" s="43"/>
      <c r="I119" s="47"/>
      <c r="J119" s="47"/>
      <c r="K119" s="48"/>
      <c r="L119" s="75"/>
      <c r="M119" s="50"/>
      <c r="N119" s="49"/>
      <c r="O119" s="49"/>
      <c r="P119" s="52"/>
      <c r="Q119" s="52"/>
      <c r="R119" s="52"/>
      <c r="S119" s="52"/>
      <c r="T119" s="52"/>
      <c r="U119" s="53"/>
      <c r="X119" s="186" t="s">
        <v>411</v>
      </c>
      <c r="Y119" s="186" t="s">
        <v>360</v>
      </c>
    </row>
    <row r="120" spans="1:25" ht="13.5" hidden="1" thickBot="1">
      <c r="A120" s="191"/>
      <c r="B120" s="55"/>
      <c r="C120" s="56"/>
      <c r="D120" s="213"/>
      <c r="E120" s="213"/>
      <c r="F120" s="62"/>
      <c r="G120" s="62"/>
      <c r="H120" s="56"/>
      <c r="I120" s="60"/>
      <c r="J120" s="60"/>
      <c r="K120" s="61"/>
      <c r="L120" s="214"/>
      <c r="M120" s="191"/>
      <c r="N120" s="62"/>
      <c r="O120" s="62"/>
      <c r="P120" s="65"/>
      <c r="Q120" s="65"/>
      <c r="R120" s="65"/>
      <c r="S120" s="65"/>
      <c r="T120" s="65"/>
      <c r="U120" s="66"/>
      <c r="X120" s="186" t="s">
        <v>412</v>
      </c>
      <c r="Y120" s="186" t="s">
        <v>360</v>
      </c>
    </row>
    <row r="121" spans="1:25" ht="15.75" hidden="1" customHeight="1">
      <c r="X121" s="186" t="s">
        <v>413</v>
      </c>
      <c r="Y121" s="186" t="s">
        <v>360</v>
      </c>
    </row>
    <row r="122" spans="1:25" ht="12.75">
      <c r="A122" s="215" t="s">
        <v>414</v>
      </c>
      <c r="B122" s="216" t="s">
        <v>415</v>
      </c>
      <c r="C122" s="217"/>
      <c r="D122" s="217"/>
      <c r="E122" s="217"/>
      <c r="F122" s="217"/>
      <c r="G122" s="217"/>
      <c r="H122" s="217"/>
      <c r="I122" s="218"/>
      <c r="J122" s="218"/>
      <c r="K122" s="217"/>
      <c r="L122" s="217"/>
      <c r="M122" s="217"/>
      <c r="X122" s="139"/>
      <c r="Y122" s="186"/>
    </row>
    <row r="123" spans="1:25" ht="15.75">
      <c r="A123" s="10"/>
      <c r="B123" s="8" t="s">
        <v>416</v>
      </c>
      <c r="C123" s="219"/>
      <c r="D123" s="219"/>
      <c r="E123" s="219"/>
      <c r="F123" s="219"/>
      <c r="G123" s="219"/>
      <c r="H123" s="219"/>
      <c r="I123" s="220"/>
      <c r="J123" s="220"/>
      <c r="K123" s="219"/>
      <c r="L123" s="219"/>
      <c r="M123" s="219"/>
      <c r="X123" s="139"/>
      <c r="Y123" s="139"/>
    </row>
    <row r="124" spans="1:25" ht="15.75">
      <c r="A124" s="10"/>
      <c r="B124" s="8" t="s">
        <v>417</v>
      </c>
      <c r="C124" s="221"/>
      <c r="D124" s="222"/>
      <c r="E124" s="222"/>
      <c r="F124" s="8"/>
      <c r="G124" s="223"/>
      <c r="H124" s="223"/>
      <c r="I124" s="224"/>
      <c r="J124" s="224"/>
      <c r="K124" s="8"/>
      <c r="L124" s="8"/>
      <c r="M124" s="13"/>
      <c r="X124" s="139"/>
      <c r="Y124" s="186" t="s">
        <v>371</v>
      </c>
    </row>
    <row r="125" spans="1:25" ht="15.75">
      <c r="A125" s="10"/>
      <c r="B125" s="8" t="s">
        <v>418</v>
      </c>
      <c r="C125" s="10"/>
      <c r="D125" s="225"/>
      <c r="E125" s="222"/>
      <c r="F125" s="8"/>
      <c r="G125" s="223"/>
      <c r="H125" s="223"/>
      <c r="I125" s="224"/>
      <c r="J125" s="224"/>
      <c r="K125" s="8"/>
      <c r="L125" s="8"/>
      <c r="M125" s="13"/>
      <c r="X125" s="139"/>
      <c r="Y125" s="186" t="s">
        <v>377</v>
      </c>
    </row>
    <row r="126" spans="1:25" ht="12.75">
      <c r="A126" s="10"/>
      <c r="B126" s="226"/>
      <c r="C126" s="10"/>
      <c r="D126" s="225"/>
      <c r="E126" s="11"/>
      <c r="F126" s="8"/>
      <c r="G126" s="223"/>
      <c r="H126" s="223"/>
      <c r="I126" s="224"/>
      <c r="J126" s="224"/>
      <c r="K126" s="8"/>
      <c r="L126" s="8"/>
      <c r="M126" s="13"/>
      <c r="X126" s="186" t="s">
        <v>419</v>
      </c>
      <c r="Y126" s="186" t="s">
        <v>377</v>
      </c>
    </row>
    <row r="127" spans="1:25" ht="12.75">
      <c r="A127" s="10"/>
      <c r="C127" s="10"/>
      <c r="D127" s="225"/>
      <c r="E127" s="222"/>
      <c r="F127" s="8"/>
      <c r="G127" s="223"/>
      <c r="H127" s="223"/>
      <c r="I127" s="224"/>
      <c r="J127" s="224"/>
      <c r="K127" s="8"/>
      <c r="L127" s="8"/>
      <c r="M127" s="13"/>
      <c r="X127" s="186" t="s">
        <v>420</v>
      </c>
      <c r="Y127" s="139"/>
    </row>
    <row r="128" spans="1:25">
      <c r="X128" s="22" t="s">
        <v>366</v>
      </c>
      <c r="Y128" s="139"/>
    </row>
    <row r="129" spans="24:25">
      <c r="X129" s="22" t="s">
        <v>97</v>
      </c>
      <c r="Y129" s="139"/>
    </row>
    <row r="130" spans="24:25">
      <c r="X130" s="22" t="s">
        <v>11</v>
      </c>
      <c r="Y130" s="40"/>
    </row>
  </sheetData>
  <mergeCells count="166">
    <mergeCell ref="D119:E119"/>
    <mergeCell ref="D120:E120"/>
    <mergeCell ref="R114:S114"/>
    <mergeCell ref="T114:T115"/>
    <mergeCell ref="U114:U115"/>
    <mergeCell ref="D116:E116"/>
    <mergeCell ref="D117:E117"/>
    <mergeCell ref="D118:E118"/>
    <mergeCell ref="K114:K115"/>
    <mergeCell ref="L114:L115"/>
    <mergeCell ref="M114:M115"/>
    <mergeCell ref="N114:O114"/>
    <mergeCell ref="P114:P115"/>
    <mergeCell ref="Q114:Q115"/>
    <mergeCell ref="A114:A115"/>
    <mergeCell ref="B114:B115"/>
    <mergeCell ref="C114:C115"/>
    <mergeCell ref="D114:E115"/>
    <mergeCell ref="F114:G115"/>
    <mergeCell ref="H114:J114"/>
    <mergeCell ref="U105:U106"/>
    <mergeCell ref="F107:G107"/>
    <mergeCell ref="F108:G108"/>
    <mergeCell ref="F109:G109"/>
    <mergeCell ref="F110:G110"/>
    <mergeCell ref="B113:U113"/>
    <mergeCell ref="M105:M106"/>
    <mergeCell ref="N105:O105"/>
    <mergeCell ref="P105:P106"/>
    <mergeCell ref="Q105:Q106"/>
    <mergeCell ref="R105:S105"/>
    <mergeCell ref="T105:T106"/>
    <mergeCell ref="B104:U104"/>
    <mergeCell ref="A105:A106"/>
    <mergeCell ref="B105:B106"/>
    <mergeCell ref="C105:C106"/>
    <mergeCell ref="D105:D106"/>
    <mergeCell ref="E105:E106"/>
    <mergeCell ref="F105:G106"/>
    <mergeCell ref="H105:J105"/>
    <mergeCell ref="K105:K106"/>
    <mergeCell ref="L105:L106"/>
    <mergeCell ref="Q99:Q100"/>
    <mergeCell ref="R99:S99"/>
    <mergeCell ref="T99:T100"/>
    <mergeCell ref="U99:U100"/>
    <mergeCell ref="F101:G101"/>
    <mergeCell ref="F102:G102"/>
    <mergeCell ref="H99:J99"/>
    <mergeCell ref="K99:K100"/>
    <mergeCell ref="L99:L100"/>
    <mergeCell ref="M99:M100"/>
    <mergeCell ref="N99:O99"/>
    <mergeCell ref="P99:P100"/>
    <mergeCell ref="F94:G94"/>
    <mergeCell ref="F95:G95"/>
    <mergeCell ref="F96:G96"/>
    <mergeCell ref="B98:U98"/>
    <mergeCell ref="A99:A100"/>
    <mergeCell ref="B99:B100"/>
    <mergeCell ref="C99:C100"/>
    <mergeCell ref="D99:D100"/>
    <mergeCell ref="E99:E100"/>
    <mergeCell ref="F99:G100"/>
    <mergeCell ref="F88:G88"/>
    <mergeCell ref="F89:G89"/>
    <mergeCell ref="F90:G90"/>
    <mergeCell ref="F91:G91"/>
    <mergeCell ref="F92:G92"/>
    <mergeCell ref="F93:G93"/>
    <mergeCell ref="F82:G82"/>
    <mergeCell ref="F83:G83"/>
    <mergeCell ref="F84:G84"/>
    <mergeCell ref="F85:G85"/>
    <mergeCell ref="F86:G86"/>
    <mergeCell ref="F87:G87"/>
    <mergeCell ref="R77:S77"/>
    <mergeCell ref="T77:T78"/>
    <mergeCell ref="U77:U78"/>
    <mergeCell ref="F79:G79"/>
    <mergeCell ref="F80:G80"/>
    <mergeCell ref="F81:G81"/>
    <mergeCell ref="K77:K78"/>
    <mergeCell ref="L77:L78"/>
    <mergeCell ref="M77:M78"/>
    <mergeCell ref="N77:O77"/>
    <mergeCell ref="P77:P78"/>
    <mergeCell ref="Q77:Q78"/>
    <mergeCell ref="T71:T72"/>
    <mergeCell ref="U71:U72"/>
    <mergeCell ref="B76:U76"/>
    <mergeCell ref="A77:A78"/>
    <mergeCell ref="B77:B78"/>
    <mergeCell ref="C77:C78"/>
    <mergeCell ref="D77:D78"/>
    <mergeCell ref="E77:E78"/>
    <mergeCell ref="F77:G78"/>
    <mergeCell ref="H77:J77"/>
    <mergeCell ref="L71:L72"/>
    <mergeCell ref="M71:M72"/>
    <mergeCell ref="N71:O71"/>
    <mergeCell ref="P71:P72"/>
    <mergeCell ref="Q71:Q72"/>
    <mergeCell ref="R71:S71"/>
    <mergeCell ref="B70:U70"/>
    <mergeCell ref="A71:A72"/>
    <mergeCell ref="B71:B72"/>
    <mergeCell ref="C71:C72"/>
    <mergeCell ref="D71:D72"/>
    <mergeCell ref="E71:E72"/>
    <mergeCell ref="F71:F72"/>
    <mergeCell ref="G71:G72"/>
    <mergeCell ref="H71:J71"/>
    <mergeCell ref="K71:K72"/>
    <mergeCell ref="N59:O59"/>
    <mergeCell ref="P59:P60"/>
    <mergeCell ref="Q59:Q60"/>
    <mergeCell ref="R59:S59"/>
    <mergeCell ref="T59:T60"/>
    <mergeCell ref="U59:U60"/>
    <mergeCell ref="F59:F60"/>
    <mergeCell ref="G59:G60"/>
    <mergeCell ref="H59:J59"/>
    <mergeCell ref="K59:K60"/>
    <mergeCell ref="L59:L60"/>
    <mergeCell ref="M59:M60"/>
    <mergeCell ref="P17:P18"/>
    <mergeCell ref="Q17:Q18"/>
    <mergeCell ref="R17:S17"/>
    <mergeCell ref="T17:T18"/>
    <mergeCell ref="U17:U18"/>
    <mergeCell ref="A59:A60"/>
    <mergeCell ref="B59:B60"/>
    <mergeCell ref="C59:C60"/>
    <mergeCell ref="D59:D60"/>
    <mergeCell ref="E59:E60"/>
    <mergeCell ref="G17:G18"/>
    <mergeCell ref="H17:J17"/>
    <mergeCell ref="K17:K18"/>
    <mergeCell ref="L17:L18"/>
    <mergeCell ref="M17:M18"/>
    <mergeCell ref="N17:O17"/>
    <mergeCell ref="A17:A18"/>
    <mergeCell ref="B17:B18"/>
    <mergeCell ref="C17:C18"/>
    <mergeCell ref="D17:D18"/>
    <mergeCell ref="E17:E18"/>
    <mergeCell ref="F17:F18"/>
    <mergeCell ref="Q11:Q12"/>
    <mergeCell ref="R11:S11"/>
    <mergeCell ref="T11:T12"/>
    <mergeCell ref="U11:U12"/>
    <mergeCell ref="F13:G13"/>
    <mergeCell ref="F14:G14"/>
    <mergeCell ref="H11:J11"/>
    <mergeCell ref="K11:K12"/>
    <mergeCell ref="L11:L12"/>
    <mergeCell ref="M11:M12"/>
    <mergeCell ref="N11:O11"/>
    <mergeCell ref="P11:P12"/>
    <mergeCell ref="A11:A12"/>
    <mergeCell ref="B11:B12"/>
    <mergeCell ref="C11:C12"/>
    <mergeCell ref="D11:D12"/>
    <mergeCell ref="E11:E12"/>
    <mergeCell ref="F11:G12"/>
  </mergeCells>
  <dataValidations count="8">
    <dataValidation type="list" allowBlank="1" showInputMessage="1" showErrorMessage="1" sqref="E13:E14">
      <formula1>$X$36:$X$60</formula1>
    </dataValidation>
    <dataValidation type="list" allowBlank="1" showInputMessage="1" showErrorMessage="1" sqref="E73:E74 E19:E56 E61:E68">
      <formula1>$X$19:$X$23</formula1>
    </dataValidation>
    <dataValidation type="list" allowBlank="1" showInputMessage="1" showErrorMessage="1" sqref="E79:E96">
      <formula1>$X$75:$X$80</formula1>
    </dataValidation>
    <dataValidation type="list" allowBlank="1" showInputMessage="1" showErrorMessage="1" sqref="L111:M112">
      <formula1>$X$10:$X$11</formula1>
    </dataValidation>
    <dataValidation type="list" allowBlank="1" showInputMessage="1" showErrorMessage="1" sqref="L101:L102 L107:L110 L79:L96 L19:L56 L73:L74 L13:L14 L61:L68">
      <formula1>$X$10:$X$12</formula1>
    </dataValidation>
    <dataValidation type="list" allowBlank="1" showInputMessage="1" showErrorMessage="1" sqref="E107:E111">
      <formula1>$X$76:$X$80</formula1>
    </dataValidation>
    <dataValidation type="list" allowBlank="1" showInputMessage="1" showErrorMessage="1" sqref="M101:M102 M107:M110 M79:M96">
      <formula1>"A,C,EP,P"</formula1>
    </dataValidation>
    <dataValidation type="list" allowBlank="1" showInputMessage="1" showErrorMessage="1" sqref="E101:E102">
      <formula1>$X$128:$X$130</formula1>
    </dataValidation>
  </dataValidations>
  <pageMargins left="0.39370078740157483" right="0.39370078740157483" top="0.59055118110236227" bottom="0.59055118110236227" header="0.31496062992125984" footer="0.31496062992125984"/>
  <pageSetup paperSize="9" scale="62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Y93"/>
  <sheetViews>
    <sheetView showGridLines="0" tabSelected="1" workbookViewId="0">
      <selection activeCell="R12" sqref="R12"/>
    </sheetView>
  </sheetViews>
  <sheetFormatPr defaultRowHeight="15"/>
  <cols>
    <col min="1" max="1" width="4.85546875" style="1" customWidth="1"/>
    <col min="2" max="2" width="9.28515625" style="2" customWidth="1"/>
    <col min="3" max="3" width="15.7109375" style="2" customWidth="1"/>
    <col min="4" max="4" width="18.7109375" style="2" customWidth="1"/>
    <col min="5" max="5" width="16.7109375" style="2" customWidth="1"/>
    <col min="6" max="6" width="19.42578125" style="2" hidden="1" customWidth="1"/>
    <col min="7" max="7" width="5.140625" style="2" hidden="1" customWidth="1"/>
    <col min="8" max="8" width="9.42578125" style="71" customWidth="1"/>
    <col min="9" max="9" width="8.42578125" style="72" customWidth="1"/>
    <col min="10" max="10" width="9.140625" style="72" customWidth="1"/>
    <col min="11" max="11" width="12.7109375" style="2" customWidth="1"/>
    <col min="12" max="12" width="9.140625" style="17" customWidth="1"/>
    <col min="13" max="13" width="3.42578125" style="1" hidden="1" customWidth="1"/>
    <col min="14" max="14" width="11" style="17" customWidth="1"/>
    <col min="15" max="15" width="10.85546875" style="17" customWidth="1"/>
    <col min="16" max="16" width="16.42578125" style="2" customWidth="1"/>
    <col min="17" max="18" width="9.140625" style="2"/>
    <col min="19" max="19" width="43.7109375" style="2" hidden="1" customWidth="1"/>
    <col min="20" max="20" width="31.28515625" style="2" hidden="1" customWidth="1"/>
    <col min="21" max="16384" width="9.140625" style="2"/>
  </cols>
  <sheetData>
    <row r="3" spans="1:22">
      <c r="C3" s="3"/>
      <c r="D3" s="3"/>
      <c r="E3" s="3"/>
      <c r="F3" s="3"/>
      <c r="G3" s="3"/>
      <c r="H3" s="4"/>
      <c r="I3" s="5"/>
      <c r="J3" s="5"/>
      <c r="K3" s="3"/>
      <c r="L3" s="6"/>
      <c r="M3" s="7"/>
      <c r="N3" s="6"/>
      <c r="O3" s="6"/>
      <c r="P3" s="3"/>
    </row>
    <row r="4" spans="1:22">
      <c r="C4" s="3"/>
      <c r="D4" s="3"/>
      <c r="E4" s="3"/>
      <c r="F4" s="3"/>
      <c r="G4" s="3"/>
      <c r="H4" s="4"/>
      <c r="I4" s="5"/>
      <c r="J4" s="5"/>
      <c r="K4" s="3"/>
      <c r="L4" s="6"/>
      <c r="M4" s="7"/>
      <c r="N4" s="6"/>
      <c r="O4" s="6"/>
      <c r="P4" s="3"/>
    </row>
    <row r="5" spans="1:22">
      <c r="C5" s="3"/>
      <c r="D5" s="3"/>
      <c r="E5" s="3"/>
      <c r="F5" s="3"/>
      <c r="G5" s="3"/>
      <c r="H5" s="4"/>
      <c r="I5" s="5"/>
      <c r="J5" s="5"/>
      <c r="K5" s="3"/>
      <c r="L5" s="6"/>
      <c r="M5" s="7"/>
      <c r="N5" s="6"/>
      <c r="O5" s="6"/>
      <c r="P5" s="3"/>
    </row>
    <row r="6" spans="1:22" s="8" customFormat="1" ht="12.75">
      <c r="B6" s="9" t="s">
        <v>0</v>
      </c>
      <c r="C6" s="10"/>
      <c r="D6" s="11"/>
      <c r="E6" s="11"/>
      <c r="I6" s="12" t="s">
        <v>1</v>
      </c>
      <c r="O6" s="9" t="s">
        <v>2</v>
      </c>
    </row>
    <row r="7" spans="1:22" s="8" customFormat="1" ht="12.75">
      <c r="B7" s="9" t="s">
        <v>3</v>
      </c>
      <c r="C7" s="10"/>
      <c r="D7" s="11"/>
      <c r="E7" s="11"/>
      <c r="I7" s="12" t="s">
        <v>4</v>
      </c>
      <c r="O7" s="13" t="s">
        <v>5</v>
      </c>
    </row>
    <row r="8" spans="1:22" s="8" customFormat="1" ht="12.75">
      <c r="B8" s="9" t="s">
        <v>6</v>
      </c>
      <c r="C8" s="10"/>
      <c r="D8" s="11"/>
      <c r="E8" s="11"/>
      <c r="O8" s="13" t="s">
        <v>7</v>
      </c>
    </row>
    <row r="9" spans="1:22" s="8" customFormat="1" ht="22.5" customHeight="1" thickBot="1">
      <c r="A9" s="10"/>
      <c r="C9" s="14" t="s">
        <v>8</v>
      </c>
      <c r="D9" s="15">
        <v>3.75</v>
      </c>
      <c r="E9" s="11"/>
      <c r="O9" s="16" t="s">
        <v>9</v>
      </c>
    </row>
    <row r="10" spans="1:22" ht="15.75">
      <c r="A10" s="17"/>
      <c r="B10" s="18" t="s">
        <v>10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0"/>
      <c r="Q10" s="21"/>
      <c r="R10" s="21"/>
      <c r="S10" s="22" t="s">
        <v>11</v>
      </c>
      <c r="T10" s="23"/>
      <c r="U10" s="21"/>
      <c r="V10" s="21"/>
    </row>
    <row r="11" spans="1:22" ht="12.75" customHeight="1">
      <c r="A11" s="24" t="s">
        <v>12</v>
      </c>
      <c r="B11" s="25" t="s">
        <v>13</v>
      </c>
      <c r="C11" s="26" t="s">
        <v>14</v>
      </c>
      <c r="D11" s="26" t="s">
        <v>15</v>
      </c>
      <c r="E11" s="26" t="s">
        <v>16</v>
      </c>
      <c r="F11" s="27" t="s">
        <v>17</v>
      </c>
      <c r="G11" s="28"/>
      <c r="H11" s="29" t="s">
        <v>18</v>
      </c>
      <c r="I11" s="29"/>
      <c r="J11" s="29"/>
      <c r="K11" s="26" t="s">
        <v>19</v>
      </c>
      <c r="L11" s="26" t="s">
        <v>20</v>
      </c>
      <c r="M11" s="24" t="s">
        <v>21</v>
      </c>
      <c r="N11" s="26" t="s">
        <v>22</v>
      </c>
      <c r="O11" s="26"/>
      <c r="P11" s="32" t="s">
        <v>27</v>
      </c>
      <c r="Q11" s="21"/>
      <c r="R11" s="21"/>
      <c r="S11" s="22" t="s">
        <v>28</v>
      </c>
      <c r="T11" s="23"/>
      <c r="U11" s="21"/>
      <c r="V11" s="21"/>
    </row>
    <row r="12" spans="1:22" ht="51">
      <c r="A12" s="33"/>
      <c r="B12" s="25"/>
      <c r="C12" s="26"/>
      <c r="D12" s="26"/>
      <c r="E12" s="26"/>
      <c r="F12" s="34"/>
      <c r="G12" s="35"/>
      <c r="H12" s="36" t="s">
        <v>29</v>
      </c>
      <c r="I12" s="37" t="s">
        <v>30</v>
      </c>
      <c r="J12" s="37" t="s">
        <v>31</v>
      </c>
      <c r="K12" s="26"/>
      <c r="L12" s="26"/>
      <c r="M12" s="33"/>
      <c r="N12" s="38" t="s">
        <v>32</v>
      </c>
      <c r="O12" s="38" t="s">
        <v>33</v>
      </c>
      <c r="P12" s="32"/>
      <c r="Q12" s="21"/>
      <c r="R12" s="21"/>
      <c r="S12" s="40" t="s">
        <v>36</v>
      </c>
      <c r="T12" s="23"/>
      <c r="U12" s="21"/>
      <c r="V12" s="21"/>
    </row>
    <row r="13" spans="1:22" s="70" customFormat="1" ht="51.75" thickBot="1">
      <c r="A13" s="54" t="s">
        <v>49</v>
      </c>
      <c r="B13" s="55" t="s">
        <v>38</v>
      </c>
      <c r="C13" s="56" t="s">
        <v>50</v>
      </c>
      <c r="D13" s="56" t="s">
        <v>51</v>
      </c>
      <c r="E13" s="56" t="s">
        <v>11</v>
      </c>
      <c r="F13" s="57"/>
      <c r="G13" s="58"/>
      <c r="H13" s="59">
        <f>840000/D9</f>
        <v>224000</v>
      </c>
      <c r="I13" s="60">
        <v>0</v>
      </c>
      <c r="J13" s="60">
        <v>1</v>
      </c>
      <c r="K13" s="61" t="s">
        <v>52</v>
      </c>
      <c r="L13" s="62" t="s">
        <v>11</v>
      </c>
      <c r="M13" s="62" t="s">
        <v>53</v>
      </c>
      <c r="N13" s="63" t="s">
        <v>54</v>
      </c>
      <c r="O13" s="63" t="s">
        <v>55</v>
      </c>
      <c r="P13" s="66" t="s">
        <v>56</v>
      </c>
      <c r="Q13" s="67"/>
      <c r="R13" s="67"/>
      <c r="S13" s="68" t="s">
        <v>48</v>
      </c>
      <c r="T13" s="69"/>
      <c r="U13" s="67"/>
      <c r="V13" s="67"/>
    </row>
    <row r="14" spans="1:22" ht="15.75" thickBot="1">
      <c r="S14" s="22" t="s">
        <v>57</v>
      </c>
      <c r="T14" s="40"/>
    </row>
    <row r="15" spans="1:22" ht="15.75">
      <c r="A15" s="17"/>
      <c r="B15" s="18" t="s">
        <v>58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0"/>
      <c r="Q15" s="21"/>
      <c r="R15" s="21"/>
      <c r="S15" s="22" t="s">
        <v>59</v>
      </c>
      <c r="T15" s="23"/>
      <c r="U15" s="21"/>
      <c r="V15" s="21"/>
    </row>
    <row r="16" spans="1:22" ht="15" customHeight="1">
      <c r="A16" s="24" t="s">
        <v>12</v>
      </c>
      <c r="B16" s="25" t="s">
        <v>60</v>
      </c>
      <c r="C16" s="26" t="s">
        <v>14</v>
      </c>
      <c r="D16" s="26" t="s">
        <v>15</v>
      </c>
      <c r="E16" s="26" t="s">
        <v>16</v>
      </c>
      <c r="F16" s="230" t="s">
        <v>17</v>
      </c>
      <c r="G16" s="230" t="s">
        <v>61</v>
      </c>
      <c r="H16" s="29" t="s">
        <v>18</v>
      </c>
      <c r="I16" s="29"/>
      <c r="J16" s="29"/>
      <c r="K16" s="26" t="s">
        <v>19</v>
      </c>
      <c r="L16" s="26" t="s">
        <v>20</v>
      </c>
      <c r="M16" s="24" t="s">
        <v>21</v>
      </c>
      <c r="N16" s="26" t="s">
        <v>22</v>
      </c>
      <c r="O16" s="26"/>
      <c r="P16" s="32" t="s">
        <v>27</v>
      </c>
      <c r="Q16" s="21"/>
      <c r="R16" s="21"/>
      <c r="S16" s="22" t="s">
        <v>62</v>
      </c>
      <c r="T16" s="23"/>
      <c r="U16" s="21"/>
      <c r="V16" s="21"/>
    </row>
    <row r="17" spans="1:22" ht="36" customHeight="1">
      <c r="A17" s="33"/>
      <c r="B17" s="25"/>
      <c r="C17" s="26"/>
      <c r="D17" s="26"/>
      <c r="E17" s="26"/>
      <c r="F17" s="231"/>
      <c r="G17" s="231"/>
      <c r="H17" s="36" t="s">
        <v>29</v>
      </c>
      <c r="I17" s="37" t="s">
        <v>30</v>
      </c>
      <c r="J17" s="37" t="s">
        <v>31</v>
      </c>
      <c r="K17" s="26"/>
      <c r="L17" s="26"/>
      <c r="M17" s="33"/>
      <c r="N17" s="38" t="s">
        <v>32</v>
      </c>
      <c r="O17" s="38" t="s">
        <v>33</v>
      </c>
      <c r="P17" s="32"/>
      <c r="Q17" s="21"/>
      <c r="R17" s="21"/>
      <c r="T17" s="23"/>
      <c r="U17" s="21"/>
      <c r="V17" s="21"/>
    </row>
    <row r="18" spans="1:22" ht="38.25">
      <c r="A18" s="41" t="s">
        <v>72</v>
      </c>
      <c r="B18" s="42" t="s">
        <v>38</v>
      </c>
      <c r="C18" s="43" t="s">
        <v>73</v>
      </c>
      <c r="D18" s="73" t="s">
        <v>74</v>
      </c>
      <c r="E18" s="73" t="s">
        <v>11</v>
      </c>
      <c r="F18" s="43"/>
      <c r="G18" s="43"/>
      <c r="H18" s="74">
        <f>65000/D9</f>
        <v>17333.333333333332</v>
      </c>
      <c r="I18" s="47">
        <v>1</v>
      </c>
      <c r="J18" s="47">
        <v>0</v>
      </c>
      <c r="K18" s="48" t="s">
        <v>75</v>
      </c>
      <c r="L18" s="76" t="s">
        <v>11</v>
      </c>
      <c r="M18" s="50" t="s">
        <v>53</v>
      </c>
      <c r="N18" s="49" t="s">
        <v>76</v>
      </c>
      <c r="O18" s="49" t="s">
        <v>55</v>
      </c>
      <c r="P18" s="53" t="s">
        <v>77</v>
      </c>
      <c r="Q18" s="21"/>
      <c r="R18" s="21"/>
      <c r="S18" s="22" t="s">
        <v>78</v>
      </c>
      <c r="T18" s="23"/>
      <c r="U18" s="21"/>
      <c r="V18" s="21"/>
    </row>
    <row r="19" spans="1:22" ht="38.25">
      <c r="A19" s="41" t="s">
        <v>86</v>
      </c>
      <c r="B19" s="42" t="s">
        <v>38</v>
      </c>
      <c r="C19" s="43" t="s">
        <v>87</v>
      </c>
      <c r="D19" s="73" t="s">
        <v>88</v>
      </c>
      <c r="E19" s="73" t="s">
        <v>11</v>
      </c>
      <c r="F19" s="43"/>
      <c r="G19" s="43"/>
      <c r="H19" s="74">
        <f>250000/D9</f>
        <v>66666.666666666672</v>
      </c>
      <c r="I19" s="47">
        <v>1</v>
      </c>
      <c r="J19" s="47">
        <v>0</v>
      </c>
      <c r="K19" s="48" t="s">
        <v>89</v>
      </c>
      <c r="L19" s="76" t="s">
        <v>11</v>
      </c>
      <c r="M19" s="50" t="s">
        <v>53</v>
      </c>
      <c r="N19" s="90" t="s">
        <v>90</v>
      </c>
      <c r="O19" s="90" t="s">
        <v>91</v>
      </c>
      <c r="P19" s="53" t="s">
        <v>77</v>
      </c>
      <c r="Q19" s="21"/>
      <c r="R19" s="21"/>
      <c r="S19" s="22" t="s">
        <v>92</v>
      </c>
      <c r="T19" s="23"/>
      <c r="U19" s="21"/>
      <c r="V19" s="21"/>
    </row>
    <row r="20" spans="1:22" ht="63.75">
      <c r="A20" s="41" t="s">
        <v>93</v>
      </c>
      <c r="B20" s="42" t="s">
        <v>38</v>
      </c>
      <c r="C20" s="43" t="s">
        <v>94</v>
      </c>
      <c r="D20" s="91" t="s">
        <v>95</v>
      </c>
      <c r="E20" s="91" t="s">
        <v>11</v>
      </c>
      <c r="F20" s="43"/>
      <c r="G20" s="43"/>
      <c r="H20" s="74">
        <f>750000/D9</f>
        <v>200000</v>
      </c>
      <c r="I20" s="47">
        <v>0</v>
      </c>
      <c r="J20" s="47">
        <v>1</v>
      </c>
      <c r="K20" s="48" t="s">
        <v>96</v>
      </c>
      <c r="L20" s="75" t="s">
        <v>11</v>
      </c>
      <c r="M20" s="50" t="s">
        <v>53</v>
      </c>
      <c r="N20" s="49" t="s">
        <v>69</v>
      </c>
      <c r="O20" s="49" t="s">
        <v>55</v>
      </c>
      <c r="P20" s="53" t="s">
        <v>77</v>
      </c>
      <c r="Q20" s="21"/>
      <c r="R20" s="21"/>
      <c r="S20" s="22" t="s">
        <v>97</v>
      </c>
      <c r="T20" s="23"/>
      <c r="U20" s="21"/>
      <c r="V20" s="21"/>
    </row>
    <row r="21" spans="1:22" ht="51">
      <c r="A21" s="41" t="s">
        <v>129</v>
      </c>
      <c r="B21" s="42" t="s">
        <v>38</v>
      </c>
      <c r="C21" s="43" t="s">
        <v>130</v>
      </c>
      <c r="D21" s="91" t="s">
        <v>131</v>
      </c>
      <c r="E21" s="91" t="s">
        <v>11</v>
      </c>
      <c r="F21" s="43"/>
      <c r="G21" s="43"/>
      <c r="H21" s="74">
        <f>200000/D9</f>
        <v>53333.333333333336</v>
      </c>
      <c r="I21" s="47">
        <v>0</v>
      </c>
      <c r="J21" s="47">
        <v>1</v>
      </c>
      <c r="K21" s="48" t="s">
        <v>96</v>
      </c>
      <c r="L21" s="75" t="s">
        <v>11</v>
      </c>
      <c r="M21" s="50" t="s">
        <v>53</v>
      </c>
      <c r="N21" s="49" t="s">
        <v>55</v>
      </c>
      <c r="O21" s="49" t="s">
        <v>132</v>
      </c>
      <c r="P21" s="53" t="s">
        <v>77</v>
      </c>
      <c r="Q21" s="21"/>
      <c r="R21" s="21"/>
      <c r="S21" s="22"/>
      <c r="T21" s="23"/>
      <c r="U21" s="21"/>
      <c r="V21" s="21"/>
    </row>
    <row r="22" spans="1:22" ht="38.25">
      <c r="A22" s="41" t="s">
        <v>133</v>
      </c>
      <c r="B22" s="42" t="s">
        <v>38</v>
      </c>
      <c r="C22" s="91" t="s">
        <v>134</v>
      </c>
      <c r="D22" s="91" t="s">
        <v>134</v>
      </c>
      <c r="E22" s="91" t="s">
        <v>11</v>
      </c>
      <c r="F22" s="43"/>
      <c r="G22" s="43"/>
      <c r="H22" s="74">
        <f>100000/D9</f>
        <v>26666.666666666668</v>
      </c>
      <c r="I22" s="47">
        <v>1</v>
      </c>
      <c r="J22" s="47">
        <v>0</v>
      </c>
      <c r="K22" s="48" t="s">
        <v>96</v>
      </c>
      <c r="L22" s="76" t="s">
        <v>11</v>
      </c>
      <c r="M22" s="50" t="s">
        <v>53</v>
      </c>
      <c r="N22" s="49" t="s">
        <v>55</v>
      </c>
      <c r="O22" s="49" t="s">
        <v>132</v>
      </c>
      <c r="P22" s="53" t="s">
        <v>77</v>
      </c>
      <c r="Q22" s="21"/>
      <c r="R22" s="21"/>
      <c r="S22" s="22"/>
      <c r="T22" s="23"/>
      <c r="U22" s="21"/>
      <c r="V22" s="21"/>
    </row>
    <row r="23" spans="1:22" ht="38.25">
      <c r="A23" s="41" t="s">
        <v>135</v>
      </c>
      <c r="B23" s="42" t="s">
        <v>38</v>
      </c>
      <c r="C23" s="73" t="s">
        <v>136</v>
      </c>
      <c r="D23" s="73" t="s">
        <v>137</v>
      </c>
      <c r="E23" s="73" t="s">
        <v>11</v>
      </c>
      <c r="F23" s="43"/>
      <c r="G23" s="43"/>
      <c r="H23" s="74">
        <f>400000/D9</f>
        <v>106666.66666666667</v>
      </c>
      <c r="I23" s="47">
        <v>1</v>
      </c>
      <c r="J23" s="47">
        <v>0</v>
      </c>
      <c r="K23" s="48" t="s">
        <v>138</v>
      </c>
      <c r="L23" s="76" t="s">
        <v>11</v>
      </c>
      <c r="M23" s="50" t="s">
        <v>53</v>
      </c>
      <c r="N23" s="49" t="s">
        <v>54</v>
      </c>
      <c r="O23" s="49" t="s">
        <v>139</v>
      </c>
      <c r="P23" s="53" t="s">
        <v>77</v>
      </c>
      <c r="Q23" s="21"/>
      <c r="R23" s="21"/>
      <c r="S23" s="22"/>
      <c r="T23" s="23"/>
      <c r="U23" s="21"/>
      <c r="V23" s="21"/>
    </row>
    <row r="24" spans="1:22" ht="102">
      <c r="A24" s="41" t="s">
        <v>145</v>
      </c>
      <c r="B24" s="42" t="s">
        <v>38</v>
      </c>
      <c r="C24" s="73" t="s">
        <v>146</v>
      </c>
      <c r="D24" s="73" t="s">
        <v>147</v>
      </c>
      <c r="E24" s="73" t="s">
        <v>11</v>
      </c>
      <c r="F24" s="43"/>
      <c r="G24" s="43"/>
      <c r="H24" s="74">
        <f>60590/D9</f>
        <v>16157.333333333334</v>
      </c>
      <c r="I24" s="47">
        <v>1</v>
      </c>
      <c r="J24" s="47">
        <v>0</v>
      </c>
      <c r="K24" s="48" t="s">
        <v>52</v>
      </c>
      <c r="L24" s="76" t="s">
        <v>11</v>
      </c>
      <c r="M24" s="50" t="s">
        <v>53</v>
      </c>
      <c r="N24" s="49" t="s">
        <v>69</v>
      </c>
      <c r="O24" s="49" t="s">
        <v>55</v>
      </c>
      <c r="P24" s="53" t="s">
        <v>77</v>
      </c>
      <c r="Q24" s="21"/>
      <c r="R24" s="21"/>
      <c r="S24" s="22"/>
      <c r="T24" s="23"/>
      <c r="U24" s="21"/>
      <c r="V24" s="21"/>
    </row>
    <row r="25" spans="1:22" ht="76.5">
      <c r="A25" s="41" t="s">
        <v>164</v>
      </c>
      <c r="B25" s="42" t="s">
        <v>38</v>
      </c>
      <c r="C25" s="96" t="s">
        <v>165</v>
      </c>
      <c r="D25" s="96" t="s">
        <v>166</v>
      </c>
      <c r="E25" s="96" t="s">
        <v>11</v>
      </c>
      <c r="F25" s="43"/>
      <c r="G25" s="43"/>
      <c r="H25" s="74">
        <f>150000/D9</f>
        <v>40000</v>
      </c>
      <c r="I25" s="47">
        <v>1</v>
      </c>
      <c r="J25" s="47">
        <v>0</v>
      </c>
      <c r="K25" s="48" t="s">
        <v>167</v>
      </c>
      <c r="L25" s="76" t="s">
        <v>11</v>
      </c>
      <c r="M25" s="50" t="s">
        <v>53</v>
      </c>
      <c r="N25" s="49" t="s">
        <v>69</v>
      </c>
      <c r="O25" s="49" t="s">
        <v>55</v>
      </c>
      <c r="P25" s="53" t="s">
        <v>77</v>
      </c>
      <c r="Q25" s="21"/>
      <c r="R25" s="21"/>
      <c r="S25" s="22"/>
      <c r="T25" s="23"/>
      <c r="U25" s="21"/>
      <c r="V25" s="21"/>
    </row>
    <row r="26" spans="1:22" ht="102">
      <c r="A26" s="41" t="s">
        <v>174</v>
      </c>
      <c r="B26" s="42" t="s">
        <v>38</v>
      </c>
      <c r="C26" s="96" t="s">
        <v>175</v>
      </c>
      <c r="D26" s="96" t="s">
        <v>176</v>
      </c>
      <c r="E26" s="96" t="s">
        <v>11</v>
      </c>
      <c r="F26" s="43"/>
      <c r="G26" s="43"/>
      <c r="H26" s="74">
        <f>180000/D9</f>
        <v>48000</v>
      </c>
      <c r="I26" s="47">
        <v>1</v>
      </c>
      <c r="J26" s="47">
        <v>0</v>
      </c>
      <c r="K26" s="48" t="s">
        <v>42</v>
      </c>
      <c r="L26" s="76" t="s">
        <v>11</v>
      </c>
      <c r="M26" s="50" t="s">
        <v>53</v>
      </c>
      <c r="N26" s="49" t="s">
        <v>143</v>
      </c>
      <c r="O26" s="49" t="s">
        <v>139</v>
      </c>
      <c r="P26" s="53" t="s">
        <v>77</v>
      </c>
      <c r="Q26" s="21"/>
      <c r="R26" s="21"/>
      <c r="S26" s="22"/>
      <c r="T26" s="23"/>
      <c r="U26" s="21"/>
      <c r="V26" s="21"/>
    </row>
    <row r="27" spans="1:22" ht="51">
      <c r="A27" s="41" t="s">
        <v>177</v>
      </c>
      <c r="B27" s="42" t="s">
        <v>38</v>
      </c>
      <c r="C27" s="96" t="s">
        <v>178</v>
      </c>
      <c r="D27" s="96" t="s">
        <v>179</v>
      </c>
      <c r="E27" s="96" t="s">
        <v>92</v>
      </c>
      <c r="F27" s="43"/>
      <c r="G27" s="43"/>
      <c r="H27" s="74">
        <f>20000/D9</f>
        <v>5333.333333333333</v>
      </c>
      <c r="I27" s="47">
        <v>1</v>
      </c>
      <c r="J27" s="47">
        <v>0</v>
      </c>
      <c r="K27" s="48" t="s">
        <v>167</v>
      </c>
      <c r="L27" s="75" t="s">
        <v>28</v>
      </c>
      <c r="M27" s="50" t="s">
        <v>180</v>
      </c>
      <c r="N27" s="49" t="s">
        <v>101</v>
      </c>
      <c r="O27" s="49" t="s">
        <v>69</v>
      </c>
      <c r="P27" s="53"/>
      <c r="Q27" s="21"/>
      <c r="R27" s="21"/>
      <c r="S27" s="22"/>
      <c r="T27" s="23"/>
      <c r="U27" s="21"/>
      <c r="V27" s="21"/>
    </row>
    <row r="28" spans="1:22" s="70" customFormat="1" ht="38.25">
      <c r="A28" s="98" t="s">
        <v>190</v>
      </c>
      <c r="B28" s="42" t="s">
        <v>38</v>
      </c>
      <c r="C28" s="99" t="s">
        <v>191</v>
      </c>
      <c r="D28" s="99" t="s">
        <v>192</v>
      </c>
      <c r="E28" s="99" t="s">
        <v>11</v>
      </c>
      <c r="F28" s="43"/>
      <c r="G28" s="43"/>
      <c r="H28" s="100">
        <f>5900000/D9</f>
        <v>1573333.3333333333</v>
      </c>
      <c r="I28" s="47">
        <v>1</v>
      </c>
      <c r="J28" s="47">
        <v>0</v>
      </c>
      <c r="K28" s="48" t="s">
        <v>52</v>
      </c>
      <c r="L28" s="76" t="s">
        <v>11</v>
      </c>
      <c r="M28" s="49" t="s">
        <v>53</v>
      </c>
      <c r="N28" s="49" t="s">
        <v>76</v>
      </c>
      <c r="O28" s="49" t="s">
        <v>193</v>
      </c>
      <c r="P28" s="101" t="s">
        <v>77</v>
      </c>
      <c r="Q28" s="67"/>
      <c r="R28" s="67"/>
      <c r="S28" s="68"/>
      <c r="T28" s="69"/>
      <c r="U28" s="67"/>
      <c r="V28" s="67"/>
    </row>
    <row r="29" spans="1:22" s="70" customFormat="1" ht="38.25">
      <c r="A29" s="98" t="s">
        <v>194</v>
      </c>
      <c r="B29" s="42" t="s">
        <v>38</v>
      </c>
      <c r="C29" s="99" t="s">
        <v>195</v>
      </c>
      <c r="D29" s="102" t="s">
        <v>196</v>
      </c>
      <c r="E29" s="99" t="s">
        <v>11</v>
      </c>
      <c r="F29" s="43"/>
      <c r="G29" s="43"/>
      <c r="H29" s="100">
        <f>110000/D9</f>
        <v>29333.333333333332</v>
      </c>
      <c r="I29" s="47">
        <v>1</v>
      </c>
      <c r="J29" s="47">
        <v>0</v>
      </c>
      <c r="K29" s="48" t="s">
        <v>96</v>
      </c>
      <c r="L29" s="76" t="s">
        <v>11</v>
      </c>
      <c r="M29" s="49" t="s">
        <v>180</v>
      </c>
      <c r="N29" s="49" t="s">
        <v>76</v>
      </c>
      <c r="O29" s="49" t="s">
        <v>193</v>
      </c>
      <c r="P29" s="53" t="s">
        <v>77</v>
      </c>
      <c r="Q29" s="67"/>
      <c r="R29" s="67"/>
      <c r="S29" s="68"/>
      <c r="T29" s="69"/>
      <c r="U29" s="67"/>
      <c r="V29" s="67"/>
    </row>
    <row r="30" spans="1:22" s="70" customFormat="1" ht="38.25">
      <c r="A30" s="98" t="s">
        <v>197</v>
      </c>
      <c r="B30" s="42" t="s">
        <v>38</v>
      </c>
      <c r="C30" s="99" t="s">
        <v>198</v>
      </c>
      <c r="D30" s="99" t="s">
        <v>199</v>
      </c>
      <c r="E30" s="99" t="s">
        <v>11</v>
      </c>
      <c r="F30" s="43"/>
      <c r="G30" s="43"/>
      <c r="H30" s="100">
        <f>540000/D9</f>
        <v>144000</v>
      </c>
      <c r="I30" s="47">
        <v>1</v>
      </c>
      <c r="J30" s="47">
        <v>0</v>
      </c>
      <c r="K30" s="48" t="s">
        <v>42</v>
      </c>
      <c r="L30" s="76" t="s">
        <v>11</v>
      </c>
      <c r="M30" s="49" t="s">
        <v>53</v>
      </c>
      <c r="N30" s="49" t="s">
        <v>76</v>
      </c>
      <c r="O30" s="49" t="s">
        <v>193</v>
      </c>
      <c r="P30" s="53" t="s">
        <v>108</v>
      </c>
      <c r="Q30" s="67"/>
      <c r="R30" s="67"/>
      <c r="S30" s="68"/>
      <c r="T30" s="69"/>
      <c r="U30" s="67"/>
      <c r="V30" s="67"/>
    </row>
    <row r="31" spans="1:22" s="70" customFormat="1" ht="38.25">
      <c r="A31" s="98" t="s">
        <v>204</v>
      </c>
      <c r="B31" s="42" t="s">
        <v>38</v>
      </c>
      <c r="C31" s="43" t="s">
        <v>205</v>
      </c>
      <c r="D31" s="43" t="s">
        <v>206</v>
      </c>
      <c r="E31" s="73" t="s">
        <v>11</v>
      </c>
      <c r="F31" s="43"/>
      <c r="G31" s="43"/>
      <c r="H31" s="105">
        <f>3015000/D9</f>
        <v>804000</v>
      </c>
      <c r="I31" s="47">
        <v>1</v>
      </c>
      <c r="J31" s="47">
        <v>0</v>
      </c>
      <c r="K31" s="43" t="s">
        <v>42</v>
      </c>
      <c r="L31" s="106" t="s">
        <v>11</v>
      </c>
      <c r="M31" s="49" t="s">
        <v>180</v>
      </c>
      <c r="N31" s="49" t="s">
        <v>69</v>
      </c>
      <c r="O31" s="49" t="s">
        <v>54</v>
      </c>
      <c r="P31" s="53" t="s">
        <v>108</v>
      </c>
      <c r="Q31" s="67"/>
      <c r="R31" s="67"/>
      <c r="S31" s="68"/>
      <c r="T31" s="69"/>
      <c r="U31" s="67"/>
      <c r="V31" s="67"/>
    </row>
    <row r="32" spans="1:22" s="70" customFormat="1" ht="51">
      <c r="A32" s="98" t="s">
        <v>207</v>
      </c>
      <c r="B32" s="42" t="s">
        <v>38</v>
      </c>
      <c r="C32" s="43" t="s">
        <v>208</v>
      </c>
      <c r="D32" s="43" t="s">
        <v>209</v>
      </c>
      <c r="E32" s="73" t="s">
        <v>11</v>
      </c>
      <c r="F32" s="43"/>
      <c r="G32" s="43"/>
      <c r="H32" s="105">
        <f>350000/$D$9</f>
        <v>93333.333333333328</v>
      </c>
      <c r="I32" s="47">
        <v>1</v>
      </c>
      <c r="J32" s="47">
        <v>0</v>
      </c>
      <c r="K32" s="43" t="s">
        <v>96</v>
      </c>
      <c r="L32" s="106" t="s">
        <v>11</v>
      </c>
      <c r="M32" s="49" t="s">
        <v>180</v>
      </c>
      <c r="N32" s="49" t="s">
        <v>69</v>
      </c>
      <c r="O32" s="49" t="s">
        <v>55</v>
      </c>
      <c r="P32" s="53" t="s">
        <v>108</v>
      </c>
      <c r="Q32" s="67"/>
      <c r="R32" s="67"/>
      <c r="S32" s="68"/>
      <c r="T32" s="69"/>
      <c r="U32" s="67"/>
      <c r="V32" s="67"/>
    </row>
    <row r="33" spans="1:22" s="70" customFormat="1" ht="38.25">
      <c r="A33" s="108" t="s">
        <v>210</v>
      </c>
      <c r="B33" s="109" t="s">
        <v>38</v>
      </c>
      <c r="C33" s="110" t="s">
        <v>118</v>
      </c>
      <c r="D33" s="110" t="s">
        <v>118</v>
      </c>
      <c r="E33" s="111" t="s">
        <v>11</v>
      </c>
      <c r="F33" s="110"/>
      <c r="G33" s="110"/>
      <c r="H33" s="112">
        <f>15000/$D$9</f>
        <v>4000</v>
      </c>
      <c r="I33" s="113">
        <v>1</v>
      </c>
      <c r="J33" s="113">
        <v>0</v>
      </c>
      <c r="K33" s="110" t="s">
        <v>96</v>
      </c>
      <c r="L33" s="114" t="s">
        <v>11</v>
      </c>
      <c r="M33" s="114" t="s">
        <v>180</v>
      </c>
      <c r="N33" s="114" t="s">
        <v>193</v>
      </c>
      <c r="O33" s="114" t="s">
        <v>55</v>
      </c>
      <c r="P33" s="118" t="s">
        <v>77</v>
      </c>
      <c r="Q33" s="67"/>
      <c r="R33" s="67"/>
      <c r="S33" s="68"/>
      <c r="T33" s="69"/>
      <c r="U33" s="67"/>
      <c r="V33" s="67"/>
    </row>
    <row r="34" spans="1:22" s="70" customFormat="1" ht="38.25">
      <c r="A34" s="108" t="s">
        <v>211</v>
      </c>
      <c r="B34" s="109" t="s">
        <v>38</v>
      </c>
      <c r="C34" s="110" t="s">
        <v>212</v>
      </c>
      <c r="D34" s="110" t="s">
        <v>213</v>
      </c>
      <c r="E34" s="111" t="s">
        <v>11</v>
      </c>
      <c r="F34" s="110"/>
      <c r="G34" s="110"/>
      <c r="H34" s="112">
        <f t="shared" ref="H34" si="0">350000/$D$9</f>
        <v>93333.333333333328</v>
      </c>
      <c r="I34" s="113">
        <v>1</v>
      </c>
      <c r="J34" s="113">
        <v>0</v>
      </c>
      <c r="K34" s="110" t="s">
        <v>96</v>
      </c>
      <c r="L34" s="114" t="s">
        <v>11</v>
      </c>
      <c r="M34" s="114" t="s">
        <v>180</v>
      </c>
      <c r="N34" s="114" t="s">
        <v>193</v>
      </c>
      <c r="O34" s="114" t="s">
        <v>55</v>
      </c>
      <c r="P34" s="118" t="s">
        <v>77</v>
      </c>
      <c r="Q34" s="67"/>
      <c r="R34" s="67"/>
      <c r="S34" s="68"/>
      <c r="T34" s="69"/>
      <c r="U34" s="67"/>
      <c r="V34" s="67"/>
    </row>
    <row r="35" spans="1:22" s="70" customFormat="1" ht="38.25">
      <c r="A35" s="108" t="s">
        <v>214</v>
      </c>
      <c r="B35" s="109" t="s">
        <v>38</v>
      </c>
      <c r="C35" s="110" t="s">
        <v>215</v>
      </c>
      <c r="D35" s="110" t="s">
        <v>216</v>
      </c>
      <c r="E35" s="111" t="s">
        <v>11</v>
      </c>
      <c r="F35" s="110"/>
      <c r="G35" s="110"/>
      <c r="H35" s="112">
        <f>17500/$D$9</f>
        <v>4666.666666666667</v>
      </c>
      <c r="I35" s="113">
        <v>1</v>
      </c>
      <c r="J35" s="113">
        <v>0</v>
      </c>
      <c r="K35" s="110" t="s">
        <v>96</v>
      </c>
      <c r="L35" s="114" t="s">
        <v>11</v>
      </c>
      <c r="M35" s="114" t="s">
        <v>180</v>
      </c>
      <c r="N35" s="114" t="s">
        <v>193</v>
      </c>
      <c r="O35" s="114" t="s">
        <v>55</v>
      </c>
      <c r="P35" s="118" t="s">
        <v>77</v>
      </c>
      <c r="Q35" s="67"/>
      <c r="R35" s="67"/>
      <c r="S35" s="68"/>
      <c r="T35" s="69"/>
      <c r="U35" s="67"/>
      <c r="V35" s="67"/>
    </row>
    <row r="36" spans="1:22" s="70" customFormat="1" ht="38.25">
      <c r="A36" s="108" t="s">
        <v>217</v>
      </c>
      <c r="B36" s="109" t="s">
        <v>38</v>
      </c>
      <c r="C36" s="110" t="s">
        <v>218</v>
      </c>
      <c r="D36" s="110" t="s">
        <v>219</v>
      </c>
      <c r="E36" s="111" t="s">
        <v>11</v>
      </c>
      <c r="F36" s="110"/>
      <c r="G36" s="110"/>
      <c r="H36" s="112">
        <f>25000/$D$9</f>
        <v>6666.666666666667</v>
      </c>
      <c r="I36" s="113">
        <v>1</v>
      </c>
      <c r="J36" s="113">
        <v>0</v>
      </c>
      <c r="K36" s="110" t="s">
        <v>96</v>
      </c>
      <c r="L36" s="114" t="s">
        <v>11</v>
      </c>
      <c r="M36" s="114" t="s">
        <v>180</v>
      </c>
      <c r="N36" s="114" t="s">
        <v>193</v>
      </c>
      <c r="O36" s="114" t="s">
        <v>55</v>
      </c>
      <c r="P36" s="118" t="s">
        <v>77</v>
      </c>
      <c r="Q36" s="67"/>
      <c r="R36" s="67"/>
      <c r="S36" s="68"/>
      <c r="T36" s="69"/>
      <c r="U36" s="67"/>
      <c r="V36" s="67"/>
    </row>
    <row r="37" spans="1:22" s="70" customFormat="1" ht="38.25">
      <c r="A37" s="108" t="s">
        <v>220</v>
      </c>
      <c r="B37" s="109" t="s">
        <v>38</v>
      </c>
      <c r="C37" s="110" t="s">
        <v>221</v>
      </c>
      <c r="D37" s="110" t="s">
        <v>222</v>
      </c>
      <c r="E37" s="111" t="s">
        <v>11</v>
      </c>
      <c r="F37" s="110"/>
      <c r="G37" s="110"/>
      <c r="H37" s="112">
        <f>60000/$D$9</f>
        <v>16000</v>
      </c>
      <c r="I37" s="113">
        <v>1</v>
      </c>
      <c r="J37" s="113">
        <v>0</v>
      </c>
      <c r="K37" s="110" t="s">
        <v>96</v>
      </c>
      <c r="L37" s="114" t="s">
        <v>11</v>
      </c>
      <c r="M37" s="114" t="s">
        <v>180</v>
      </c>
      <c r="N37" s="114" t="s">
        <v>193</v>
      </c>
      <c r="O37" s="114" t="s">
        <v>55</v>
      </c>
      <c r="P37" s="118" t="s">
        <v>77</v>
      </c>
      <c r="Q37" s="67"/>
      <c r="R37" s="67"/>
      <c r="S37" s="68"/>
      <c r="T37" s="69"/>
      <c r="U37" s="67"/>
      <c r="V37" s="67"/>
    </row>
    <row r="38" spans="1:22" s="70" customFormat="1" ht="39" thickBot="1">
      <c r="A38" s="119" t="s">
        <v>223</v>
      </c>
      <c r="B38" s="120" t="s">
        <v>38</v>
      </c>
      <c r="C38" s="121" t="s">
        <v>224</v>
      </c>
      <c r="D38" s="121" t="s">
        <v>225</v>
      </c>
      <c r="E38" s="122" t="s">
        <v>11</v>
      </c>
      <c r="F38" s="121"/>
      <c r="G38" s="121"/>
      <c r="H38" s="123">
        <f>18000/D9</f>
        <v>4800</v>
      </c>
      <c r="I38" s="124">
        <v>1</v>
      </c>
      <c r="J38" s="124">
        <v>0</v>
      </c>
      <c r="K38" s="121" t="s">
        <v>96</v>
      </c>
      <c r="L38" s="125" t="s">
        <v>11</v>
      </c>
      <c r="M38" s="125" t="s">
        <v>180</v>
      </c>
      <c r="N38" s="126" t="s">
        <v>193</v>
      </c>
      <c r="O38" s="126" t="s">
        <v>55</v>
      </c>
      <c r="P38" s="130" t="s">
        <v>77</v>
      </c>
      <c r="Q38" s="67"/>
      <c r="R38" s="67"/>
      <c r="S38" s="68"/>
      <c r="T38" s="69"/>
      <c r="U38" s="67"/>
      <c r="V38" s="67"/>
    </row>
    <row r="39" spans="1:22" ht="15.75" thickBot="1">
      <c r="S39" s="22" t="s">
        <v>11</v>
      </c>
      <c r="T39" s="40"/>
    </row>
    <row r="40" spans="1:22" ht="15.75" customHeight="1">
      <c r="A40" s="17"/>
      <c r="B40" s="18" t="s">
        <v>226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20"/>
      <c r="S40" s="22" t="s">
        <v>227</v>
      </c>
      <c r="T40" s="40"/>
    </row>
    <row r="41" spans="1:22" ht="15" customHeight="1">
      <c r="A41" s="24" t="s">
        <v>12</v>
      </c>
      <c r="B41" s="25" t="s">
        <v>60</v>
      </c>
      <c r="C41" s="26" t="s">
        <v>14</v>
      </c>
      <c r="D41" s="26" t="s">
        <v>15</v>
      </c>
      <c r="E41" s="26" t="s">
        <v>16</v>
      </c>
      <c r="F41" s="230" t="s">
        <v>17</v>
      </c>
      <c r="G41" s="230" t="s">
        <v>61</v>
      </c>
      <c r="H41" s="29" t="s">
        <v>18</v>
      </c>
      <c r="I41" s="29"/>
      <c r="J41" s="29"/>
      <c r="K41" s="26" t="s">
        <v>19</v>
      </c>
      <c r="L41" s="26" t="s">
        <v>20</v>
      </c>
      <c r="M41" s="24" t="s">
        <v>21</v>
      </c>
      <c r="N41" s="26" t="s">
        <v>22</v>
      </c>
      <c r="O41" s="26"/>
      <c r="P41" s="32" t="s">
        <v>27</v>
      </c>
      <c r="S41" s="22" t="s">
        <v>228</v>
      </c>
      <c r="T41" s="40"/>
    </row>
    <row r="42" spans="1:22" ht="36.75" customHeight="1">
      <c r="A42" s="33"/>
      <c r="B42" s="25"/>
      <c r="C42" s="26"/>
      <c r="D42" s="26"/>
      <c r="E42" s="26"/>
      <c r="F42" s="231"/>
      <c r="G42" s="231"/>
      <c r="H42" s="36" t="s">
        <v>29</v>
      </c>
      <c r="I42" s="37" t="s">
        <v>30</v>
      </c>
      <c r="J42" s="37" t="s">
        <v>31</v>
      </c>
      <c r="K42" s="26"/>
      <c r="L42" s="26"/>
      <c r="M42" s="33"/>
      <c r="N42" s="38" t="s">
        <v>229</v>
      </c>
      <c r="O42" s="38" t="s">
        <v>33</v>
      </c>
      <c r="P42" s="32"/>
      <c r="S42" s="22" t="s">
        <v>230</v>
      </c>
      <c r="T42" s="40"/>
    </row>
    <row r="43" spans="1:22" ht="63.75">
      <c r="A43" s="41" t="s">
        <v>242</v>
      </c>
      <c r="B43" s="42" t="s">
        <v>38</v>
      </c>
      <c r="C43" s="96" t="s">
        <v>243</v>
      </c>
      <c r="D43" s="96" t="s">
        <v>244</v>
      </c>
      <c r="E43" s="140" t="s">
        <v>92</v>
      </c>
      <c r="F43" s="43"/>
      <c r="G43" s="43"/>
      <c r="H43" s="105">
        <f>30000/D9</f>
        <v>8000</v>
      </c>
      <c r="I43" s="47">
        <v>1</v>
      </c>
      <c r="J43" s="47">
        <v>0</v>
      </c>
      <c r="K43" s="43" t="s">
        <v>82</v>
      </c>
      <c r="L43" s="49" t="s">
        <v>28</v>
      </c>
      <c r="M43" s="50" t="s">
        <v>180</v>
      </c>
      <c r="N43" s="49" t="s">
        <v>69</v>
      </c>
      <c r="O43" s="49" t="s">
        <v>54</v>
      </c>
      <c r="P43" s="53"/>
      <c r="S43" s="139"/>
      <c r="T43" s="40"/>
    </row>
    <row r="44" spans="1:22" ht="76.5">
      <c r="A44" s="41" t="s">
        <v>245</v>
      </c>
      <c r="B44" s="42" t="s">
        <v>38</v>
      </c>
      <c r="C44" s="43" t="s">
        <v>246</v>
      </c>
      <c r="D44" s="99" t="s">
        <v>247</v>
      </c>
      <c r="E44" s="73" t="s">
        <v>11</v>
      </c>
      <c r="F44" s="43"/>
      <c r="G44" s="43"/>
      <c r="H44" s="105">
        <f>260000/D9</f>
        <v>69333.333333333328</v>
      </c>
      <c r="I44" s="47">
        <v>1</v>
      </c>
      <c r="J44" s="47">
        <v>0</v>
      </c>
      <c r="K44" s="43" t="s">
        <v>248</v>
      </c>
      <c r="L44" s="106" t="s">
        <v>11</v>
      </c>
      <c r="M44" s="50" t="s">
        <v>180</v>
      </c>
      <c r="N44" s="49" t="s">
        <v>69</v>
      </c>
      <c r="O44" s="49" t="s">
        <v>55</v>
      </c>
      <c r="P44" s="53" t="s">
        <v>108</v>
      </c>
      <c r="S44" s="139"/>
      <c r="T44" s="40"/>
    </row>
    <row r="45" spans="1:22" ht="51">
      <c r="A45" s="98" t="s">
        <v>259</v>
      </c>
      <c r="B45" s="42" t="s">
        <v>38</v>
      </c>
      <c r="C45" s="43" t="s">
        <v>260</v>
      </c>
      <c r="D45" s="43" t="s">
        <v>261</v>
      </c>
      <c r="E45" s="73" t="s">
        <v>92</v>
      </c>
      <c r="F45" s="43"/>
      <c r="G45" s="43"/>
      <c r="H45" s="105">
        <f>350000/D9</f>
        <v>93333.333333333328</v>
      </c>
      <c r="I45" s="47">
        <v>1</v>
      </c>
      <c r="J45" s="47">
        <v>0</v>
      </c>
      <c r="K45" s="43" t="s">
        <v>253</v>
      </c>
      <c r="L45" s="49" t="s">
        <v>28</v>
      </c>
      <c r="M45" s="49" t="s">
        <v>180</v>
      </c>
      <c r="N45" s="49" t="s">
        <v>69</v>
      </c>
      <c r="O45" s="49" t="s">
        <v>193</v>
      </c>
      <c r="P45" s="53"/>
      <c r="S45" s="139"/>
      <c r="T45" s="40"/>
    </row>
    <row r="46" spans="1:22" ht="39" thickBot="1">
      <c r="A46" s="141" t="s">
        <v>262</v>
      </c>
      <c r="B46" s="142" t="s">
        <v>38</v>
      </c>
      <c r="C46" s="143" t="s">
        <v>263</v>
      </c>
      <c r="D46" s="143" t="s">
        <v>264</v>
      </c>
      <c r="E46" s="144" t="s">
        <v>11</v>
      </c>
      <c r="F46" s="143"/>
      <c r="G46" s="143"/>
      <c r="H46" s="145">
        <f>600000/D9</f>
        <v>160000</v>
      </c>
      <c r="I46" s="146">
        <v>1</v>
      </c>
      <c r="J46" s="146">
        <v>0</v>
      </c>
      <c r="K46" s="143" t="s">
        <v>253</v>
      </c>
      <c r="L46" s="147" t="s">
        <v>11</v>
      </c>
      <c r="M46" s="148" t="s">
        <v>53</v>
      </c>
      <c r="N46" s="148" t="s">
        <v>193</v>
      </c>
      <c r="O46" s="148" t="s">
        <v>54</v>
      </c>
      <c r="P46" s="152" t="s">
        <v>77</v>
      </c>
      <c r="S46" s="139"/>
      <c r="T46" s="40"/>
    </row>
    <row r="47" spans="1:22" ht="15.75" thickBot="1">
      <c r="S47" s="22" t="s">
        <v>11</v>
      </c>
      <c r="T47" s="40"/>
    </row>
    <row r="48" spans="1:22" ht="15.75">
      <c r="A48" s="17"/>
      <c r="B48" s="153" t="s">
        <v>265</v>
      </c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6"/>
      <c r="S48" s="22" t="s">
        <v>227</v>
      </c>
      <c r="T48" s="40"/>
    </row>
    <row r="49" spans="1:20" ht="15" customHeight="1">
      <c r="A49" s="24" t="s">
        <v>12</v>
      </c>
      <c r="B49" s="25" t="s">
        <v>60</v>
      </c>
      <c r="C49" s="26" t="s">
        <v>14</v>
      </c>
      <c r="D49" s="26" t="s">
        <v>15</v>
      </c>
      <c r="E49" s="26" t="s">
        <v>16</v>
      </c>
      <c r="F49" s="230" t="s">
        <v>17</v>
      </c>
      <c r="G49" s="230" t="s">
        <v>61</v>
      </c>
      <c r="H49" s="29" t="s">
        <v>18</v>
      </c>
      <c r="I49" s="29"/>
      <c r="J49" s="29"/>
      <c r="K49" s="26" t="s">
        <v>19</v>
      </c>
      <c r="L49" s="26" t="s">
        <v>20</v>
      </c>
      <c r="M49" s="24" t="s">
        <v>21</v>
      </c>
      <c r="N49" s="26" t="s">
        <v>22</v>
      </c>
      <c r="O49" s="26"/>
      <c r="P49" s="32" t="s">
        <v>27</v>
      </c>
      <c r="S49" s="22" t="s">
        <v>228</v>
      </c>
      <c r="T49" s="40"/>
    </row>
    <row r="50" spans="1:20" ht="36.75" customHeight="1">
      <c r="A50" s="33"/>
      <c r="B50" s="25"/>
      <c r="C50" s="26"/>
      <c r="D50" s="26"/>
      <c r="E50" s="26"/>
      <c r="F50" s="231"/>
      <c r="G50" s="231"/>
      <c r="H50" s="36" t="s">
        <v>29</v>
      </c>
      <c r="I50" s="37" t="s">
        <v>30</v>
      </c>
      <c r="J50" s="37" t="s">
        <v>31</v>
      </c>
      <c r="K50" s="26"/>
      <c r="L50" s="26"/>
      <c r="M50" s="33"/>
      <c r="N50" s="38" t="s">
        <v>229</v>
      </c>
      <c r="O50" s="38" t="s">
        <v>33</v>
      </c>
      <c r="P50" s="32"/>
      <c r="S50" s="22" t="s">
        <v>230</v>
      </c>
      <c r="T50" s="40"/>
    </row>
    <row r="51" spans="1:20" ht="63.75">
      <c r="A51" s="157" t="s">
        <v>266</v>
      </c>
      <c r="B51" s="42" t="s">
        <v>38</v>
      </c>
      <c r="C51" s="96" t="s">
        <v>267</v>
      </c>
      <c r="D51" s="96" t="s">
        <v>268</v>
      </c>
      <c r="E51" s="73" t="s">
        <v>11</v>
      </c>
      <c r="F51" s="43" t="s">
        <v>46</v>
      </c>
      <c r="G51" s="43" t="s">
        <v>46</v>
      </c>
      <c r="H51" s="105">
        <f>606000/D9</f>
        <v>161600</v>
      </c>
      <c r="I51" s="47">
        <v>1</v>
      </c>
      <c r="J51" s="47">
        <v>0</v>
      </c>
      <c r="K51" s="43" t="s">
        <v>42</v>
      </c>
      <c r="L51" s="106" t="s">
        <v>11</v>
      </c>
      <c r="M51" s="50" t="s">
        <v>180</v>
      </c>
      <c r="N51" s="158" t="s">
        <v>106</v>
      </c>
      <c r="O51" s="158" t="s">
        <v>106</v>
      </c>
      <c r="P51" s="53" t="s">
        <v>269</v>
      </c>
      <c r="S51" s="22" t="s">
        <v>270</v>
      </c>
      <c r="T51" s="40"/>
    </row>
    <row r="52" spans="1:20" ht="15.75" thickBot="1">
      <c r="S52" s="22" t="s">
        <v>276</v>
      </c>
      <c r="T52" s="40"/>
    </row>
    <row r="53" spans="1:20" ht="15.75" customHeight="1">
      <c r="A53" s="17"/>
      <c r="B53" s="153" t="s">
        <v>277</v>
      </c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6"/>
      <c r="S53" s="22" t="s">
        <v>278</v>
      </c>
      <c r="T53" s="40"/>
    </row>
    <row r="54" spans="1:20" ht="15" customHeight="1">
      <c r="A54" s="24" t="s">
        <v>12</v>
      </c>
      <c r="B54" s="25" t="s">
        <v>60</v>
      </c>
      <c r="C54" s="26" t="s">
        <v>14</v>
      </c>
      <c r="D54" s="26" t="s">
        <v>15</v>
      </c>
      <c r="E54" s="26" t="s">
        <v>16</v>
      </c>
      <c r="F54" s="27" t="s">
        <v>17</v>
      </c>
      <c r="G54" s="28"/>
      <c r="H54" s="29" t="s">
        <v>18</v>
      </c>
      <c r="I54" s="29"/>
      <c r="J54" s="29"/>
      <c r="K54" s="26" t="s">
        <v>19</v>
      </c>
      <c r="L54" s="26" t="s">
        <v>20</v>
      </c>
      <c r="M54" s="24" t="s">
        <v>21</v>
      </c>
      <c r="N54" s="26" t="s">
        <v>22</v>
      </c>
      <c r="O54" s="26"/>
      <c r="P54" s="32" t="s">
        <v>27</v>
      </c>
      <c r="S54" s="22" t="s">
        <v>279</v>
      </c>
      <c r="T54" s="40"/>
    </row>
    <row r="55" spans="1:20" ht="38.25" customHeight="1">
      <c r="A55" s="33"/>
      <c r="B55" s="25"/>
      <c r="C55" s="26"/>
      <c r="D55" s="26"/>
      <c r="E55" s="26"/>
      <c r="F55" s="34"/>
      <c r="G55" s="35"/>
      <c r="H55" s="38" t="s">
        <v>29</v>
      </c>
      <c r="I55" s="37" t="s">
        <v>30</v>
      </c>
      <c r="J55" s="37" t="s">
        <v>31</v>
      </c>
      <c r="K55" s="26"/>
      <c r="L55" s="26"/>
      <c r="M55" s="33"/>
      <c r="N55" s="38" t="s">
        <v>280</v>
      </c>
      <c r="O55" s="38" t="s">
        <v>33</v>
      </c>
      <c r="P55" s="32"/>
      <c r="S55" s="22" t="s">
        <v>281</v>
      </c>
      <c r="T55" s="40"/>
    </row>
    <row r="56" spans="1:20" ht="63.75">
      <c r="A56" s="41" t="s">
        <v>289</v>
      </c>
      <c r="B56" s="42" t="s">
        <v>38</v>
      </c>
      <c r="C56" s="43" t="s">
        <v>290</v>
      </c>
      <c r="D56" s="162" t="s">
        <v>291</v>
      </c>
      <c r="E56" s="162" t="s">
        <v>278</v>
      </c>
      <c r="F56" s="163"/>
      <c r="G56" s="229"/>
      <c r="H56" s="165">
        <f>25000/D9</f>
        <v>6666.666666666667</v>
      </c>
      <c r="I56" s="47">
        <v>1</v>
      </c>
      <c r="J56" s="47">
        <v>0</v>
      </c>
      <c r="K56" s="48" t="s">
        <v>292</v>
      </c>
      <c r="L56" s="98" t="s">
        <v>28</v>
      </c>
      <c r="M56" s="158" t="s">
        <v>53</v>
      </c>
      <c r="N56" s="160" t="s">
        <v>54</v>
      </c>
      <c r="O56" s="160" t="s">
        <v>55</v>
      </c>
      <c r="P56" s="53"/>
      <c r="S56" s="22" t="s">
        <v>11</v>
      </c>
      <c r="T56" s="139"/>
    </row>
    <row r="57" spans="1:20" ht="63.75">
      <c r="A57" s="41" t="s">
        <v>298</v>
      </c>
      <c r="B57" s="42" t="s">
        <v>38</v>
      </c>
      <c r="C57" s="43" t="s">
        <v>299</v>
      </c>
      <c r="D57" s="73" t="s">
        <v>300</v>
      </c>
      <c r="E57" s="73" t="s">
        <v>285</v>
      </c>
      <c r="F57" s="163"/>
      <c r="G57" s="229"/>
      <c r="H57" s="165">
        <f>900000/D9</f>
        <v>240000</v>
      </c>
      <c r="I57" s="47">
        <v>1</v>
      </c>
      <c r="J57" s="47">
        <v>0</v>
      </c>
      <c r="K57" s="48" t="s">
        <v>292</v>
      </c>
      <c r="L57" s="98" t="s">
        <v>36</v>
      </c>
      <c r="M57" s="158" t="s">
        <v>53</v>
      </c>
      <c r="N57" s="160" t="s">
        <v>69</v>
      </c>
      <c r="O57" s="160" t="s">
        <v>55</v>
      </c>
      <c r="P57" s="53"/>
      <c r="S57" s="22"/>
      <c r="T57" s="139"/>
    </row>
    <row r="58" spans="1:20" ht="89.25">
      <c r="A58" s="41" t="s">
        <v>310</v>
      </c>
      <c r="B58" s="42" t="s">
        <v>38</v>
      </c>
      <c r="C58" s="43" t="s">
        <v>311</v>
      </c>
      <c r="D58" s="171" t="s">
        <v>312</v>
      </c>
      <c r="E58" s="171" t="s">
        <v>278</v>
      </c>
      <c r="F58" s="163"/>
      <c r="G58" s="229"/>
      <c r="H58" s="165">
        <f>500000/D9</f>
        <v>133333.33333333334</v>
      </c>
      <c r="I58" s="47">
        <v>1</v>
      </c>
      <c r="J58" s="47">
        <v>0</v>
      </c>
      <c r="K58" s="48" t="s">
        <v>138</v>
      </c>
      <c r="L58" s="98" t="s">
        <v>28</v>
      </c>
      <c r="M58" s="158" t="s">
        <v>53</v>
      </c>
      <c r="N58" s="160" t="s">
        <v>193</v>
      </c>
      <c r="O58" s="160" t="s">
        <v>313</v>
      </c>
      <c r="P58" s="53"/>
      <c r="S58" s="22"/>
      <c r="T58" s="139"/>
    </row>
    <row r="59" spans="1:20" ht="76.5">
      <c r="A59" s="41" t="s">
        <v>318</v>
      </c>
      <c r="B59" s="42" t="s">
        <v>38</v>
      </c>
      <c r="C59" s="43" t="s">
        <v>319</v>
      </c>
      <c r="D59" s="43" t="s">
        <v>320</v>
      </c>
      <c r="E59" s="43" t="s">
        <v>276</v>
      </c>
      <c r="F59" s="172"/>
      <c r="G59" s="164"/>
      <c r="H59" s="165">
        <f>1465077/D9</f>
        <v>390687.2</v>
      </c>
      <c r="I59" s="47">
        <v>1</v>
      </c>
      <c r="J59" s="47">
        <v>0</v>
      </c>
      <c r="K59" s="48" t="s">
        <v>321</v>
      </c>
      <c r="L59" s="98" t="s">
        <v>28</v>
      </c>
      <c r="M59" s="158" t="s">
        <v>180</v>
      </c>
      <c r="N59" s="160" t="s">
        <v>76</v>
      </c>
      <c r="O59" s="160" t="s">
        <v>193</v>
      </c>
      <c r="P59" s="53"/>
      <c r="S59" s="22"/>
      <c r="T59" s="139"/>
    </row>
    <row r="60" spans="1:20" ht="51">
      <c r="A60" s="41" t="s">
        <v>331</v>
      </c>
      <c r="B60" s="42" t="s">
        <v>38</v>
      </c>
      <c r="C60" s="43" t="s">
        <v>332</v>
      </c>
      <c r="D60" s="96" t="s">
        <v>333</v>
      </c>
      <c r="E60" s="73" t="s">
        <v>278</v>
      </c>
      <c r="F60" s="163"/>
      <c r="G60" s="229"/>
      <c r="H60" s="165">
        <f>427800/D9</f>
        <v>114080</v>
      </c>
      <c r="I60" s="47">
        <v>1</v>
      </c>
      <c r="J60" s="47">
        <v>0</v>
      </c>
      <c r="K60" s="48" t="s">
        <v>42</v>
      </c>
      <c r="L60" s="98" t="s">
        <v>28</v>
      </c>
      <c r="M60" s="158" t="s">
        <v>53</v>
      </c>
      <c r="N60" s="160" t="s">
        <v>55</v>
      </c>
      <c r="O60" s="160" t="s">
        <v>139</v>
      </c>
      <c r="P60" s="53"/>
      <c r="S60" s="22"/>
      <c r="T60" s="139"/>
    </row>
    <row r="61" spans="1:20" ht="51">
      <c r="A61" s="41" t="s">
        <v>334</v>
      </c>
      <c r="B61" s="42" t="s">
        <v>38</v>
      </c>
      <c r="C61" s="43" t="s">
        <v>335</v>
      </c>
      <c r="D61" s="96" t="s">
        <v>336</v>
      </c>
      <c r="E61" s="73" t="s">
        <v>278</v>
      </c>
      <c r="F61" s="163"/>
      <c r="G61" s="229"/>
      <c r="H61" s="165">
        <f>135600/D9</f>
        <v>36160</v>
      </c>
      <c r="I61" s="47">
        <v>1</v>
      </c>
      <c r="J61" s="47">
        <v>0</v>
      </c>
      <c r="K61" s="48" t="s">
        <v>42</v>
      </c>
      <c r="L61" s="98" t="s">
        <v>28</v>
      </c>
      <c r="M61" s="158" t="s">
        <v>53</v>
      </c>
      <c r="N61" s="160" t="s">
        <v>55</v>
      </c>
      <c r="O61" s="160" t="s">
        <v>139</v>
      </c>
      <c r="P61" s="53"/>
      <c r="S61" s="22"/>
      <c r="T61" s="139"/>
    </row>
    <row r="62" spans="1:20" ht="38.25">
      <c r="A62" s="41" t="s">
        <v>342</v>
      </c>
      <c r="B62" s="42" t="s">
        <v>38</v>
      </c>
      <c r="C62" s="43" t="s">
        <v>343</v>
      </c>
      <c r="D62" s="96" t="s">
        <v>343</v>
      </c>
      <c r="E62" s="73" t="s">
        <v>278</v>
      </c>
      <c r="F62" s="163"/>
      <c r="G62" s="229"/>
      <c r="H62" s="165">
        <f>200000/D9</f>
        <v>53333.333333333336</v>
      </c>
      <c r="I62" s="47">
        <v>1</v>
      </c>
      <c r="J62" s="47">
        <v>0</v>
      </c>
      <c r="K62" s="48" t="s">
        <v>96</v>
      </c>
      <c r="L62" s="98" t="s">
        <v>28</v>
      </c>
      <c r="M62" s="158" t="s">
        <v>53</v>
      </c>
      <c r="N62" s="160" t="s">
        <v>69</v>
      </c>
      <c r="O62" s="160" t="s">
        <v>143</v>
      </c>
      <c r="P62" s="53"/>
      <c r="S62" s="22"/>
      <c r="T62" s="139"/>
    </row>
    <row r="63" spans="1:20" ht="38.25">
      <c r="A63" s="174" t="s">
        <v>344</v>
      </c>
      <c r="B63" s="42" t="s">
        <v>38</v>
      </c>
      <c r="C63" s="43" t="s">
        <v>345</v>
      </c>
      <c r="D63" s="96" t="s">
        <v>346</v>
      </c>
      <c r="E63" s="73" t="s">
        <v>278</v>
      </c>
      <c r="F63" s="163"/>
      <c r="G63" s="229"/>
      <c r="H63" s="165">
        <f>100000/D9</f>
        <v>26666.666666666668</v>
      </c>
      <c r="I63" s="47">
        <v>1</v>
      </c>
      <c r="J63" s="47">
        <v>0</v>
      </c>
      <c r="K63" s="48" t="s">
        <v>96</v>
      </c>
      <c r="L63" s="98" t="s">
        <v>28</v>
      </c>
      <c r="M63" s="158" t="s">
        <v>53</v>
      </c>
      <c r="N63" s="160" t="s">
        <v>69</v>
      </c>
      <c r="O63" s="160" t="s">
        <v>55</v>
      </c>
      <c r="P63" s="53"/>
      <c r="S63" s="22"/>
      <c r="T63" s="139"/>
    </row>
    <row r="64" spans="1:20" ht="38.25">
      <c r="A64" s="174" t="s">
        <v>347</v>
      </c>
      <c r="B64" s="42" t="s">
        <v>38</v>
      </c>
      <c r="C64" s="43" t="s">
        <v>348</v>
      </c>
      <c r="D64" s="96" t="s">
        <v>349</v>
      </c>
      <c r="E64" s="73" t="s">
        <v>278</v>
      </c>
      <c r="F64" s="163"/>
      <c r="G64" s="229"/>
      <c r="H64" s="165">
        <f>135000/D9</f>
        <v>36000</v>
      </c>
      <c r="I64" s="47">
        <v>1</v>
      </c>
      <c r="J64" s="47">
        <v>0</v>
      </c>
      <c r="K64" s="48" t="s">
        <v>96</v>
      </c>
      <c r="L64" s="98" t="s">
        <v>28</v>
      </c>
      <c r="M64" s="158" t="s">
        <v>53</v>
      </c>
      <c r="N64" s="160" t="s">
        <v>69</v>
      </c>
      <c r="O64" s="160" t="s">
        <v>54</v>
      </c>
      <c r="P64" s="53"/>
      <c r="S64" s="22"/>
      <c r="T64" s="139"/>
    </row>
    <row r="65" spans="1:20" ht="51.75" thickBot="1">
      <c r="A65" s="119" t="s">
        <v>350</v>
      </c>
      <c r="B65" s="120" t="s">
        <v>38</v>
      </c>
      <c r="C65" s="121" t="s">
        <v>351</v>
      </c>
      <c r="D65" s="175" t="s">
        <v>352</v>
      </c>
      <c r="E65" s="122" t="s">
        <v>278</v>
      </c>
      <c r="F65" s="227"/>
      <c r="G65" s="228"/>
      <c r="H65" s="178">
        <f>252956/D9</f>
        <v>67454.933333333334</v>
      </c>
      <c r="I65" s="124">
        <v>1</v>
      </c>
      <c r="J65" s="124">
        <v>0</v>
      </c>
      <c r="K65" s="179" t="s">
        <v>353</v>
      </c>
      <c r="L65" s="180" t="s">
        <v>28</v>
      </c>
      <c r="M65" s="181" t="s">
        <v>53</v>
      </c>
      <c r="N65" s="182" t="s">
        <v>313</v>
      </c>
      <c r="O65" s="182" t="s">
        <v>91</v>
      </c>
      <c r="P65" s="185"/>
      <c r="S65" s="22"/>
      <c r="T65" s="139"/>
    </row>
    <row r="66" spans="1:20" ht="15.75" thickBot="1">
      <c r="S66" s="186" t="s">
        <v>354</v>
      </c>
      <c r="T66" s="186" t="s">
        <v>355</v>
      </c>
    </row>
    <row r="67" spans="1:20" ht="15.75" customHeight="1">
      <c r="A67" s="17"/>
      <c r="B67" s="153" t="s">
        <v>378</v>
      </c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6"/>
      <c r="S67" s="186" t="s">
        <v>379</v>
      </c>
      <c r="T67" s="186" t="s">
        <v>377</v>
      </c>
    </row>
    <row r="68" spans="1:20" ht="15" customHeight="1">
      <c r="A68" s="24" t="s">
        <v>12</v>
      </c>
      <c r="B68" s="25" t="s">
        <v>60</v>
      </c>
      <c r="C68" s="26" t="s">
        <v>14</v>
      </c>
      <c r="D68" s="26" t="s">
        <v>15</v>
      </c>
      <c r="E68" s="26" t="s">
        <v>16</v>
      </c>
      <c r="F68" s="27" t="s">
        <v>358</v>
      </c>
      <c r="G68" s="28"/>
      <c r="H68" s="193" t="s">
        <v>18</v>
      </c>
      <c r="I68" s="194"/>
      <c r="J68" s="195"/>
      <c r="K68" s="26" t="s">
        <v>19</v>
      </c>
      <c r="L68" s="26" t="s">
        <v>20</v>
      </c>
      <c r="M68" s="24" t="s">
        <v>21</v>
      </c>
      <c r="N68" s="26" t="s">
        <v>22</v>
      </c>
      <c r="O68" s="26"/>
      <c r="P68" s="32" t="s">
        <v>27</v>
      </c>
      <c r="S68" s="186" t="s">
        <v>380</v>
      </c>
      <c r="T68" s="186" t="s">
        <v>381</v>
      </c>
    </row>
    <row r="69" spans="1:20" ht="38.25" customHeight="1">
      <c r="A69" s="33"/>
      <c r="B69" s="25"/>
      <c r="C69" s="26"/>
      <c r="D69" s="26"/>
      <c r="E69" s="26"/>
      <c r="F69" s="34"/>
      <c r="G69" s="35"/>
      <c r="H69" s="38" t="s">
        <v>29</v>
      </c>
      <c r="I69" s="37" t="s">
        <v>30</v>
      </c>
      <c r="J69" s="37" t="s">
        <v>31</v>
      </c>
      <c r="K69" s="26"/>
      <c r="L69" s="26"/>
      <c r="M69" s="33"/>
      <c r="N69" s="38" t="s">
        <v>280</v>
      </c>
      <c r="O69" s="38" t="s">
        <v>33</v>
      </c>
      <c r="P69" s="32"/>
      <c r="S69" s="186"/>
      <c r="T69" s="186" t="s">
        <v>381</v>
      </c>
    </row>
    <row r="70" spans="1:20" s="70" customFormat="1" ht="51">
      <c r="A70" s="49" t="s">
        <v>382</v>
      </c>
      <c r="B70" s="42" t="s">
        <v>38</v>
      </c>
      <c r="C70" s="43" t="s">
        <v>383</v>
      </c>
      <c r="D70" s="43" t="s">
        <v>384</v>
      </c>
      <c r="E70" s="43" t="s">
        <v>11</v>
      </c>
      <c r="F70" s="44"/>
      <c r="G70" s="45"/>
      <c r="H70" s="165">
        <f>48000/D9</f>
        <v>12800</v>
      </c>
      <c r="I70" s="196">
        <v>1</v>
      </c>
      <c r="J70" s="47">
        <v>0</v>
      </c>
      <c r="K70" s="48" t="s">
        <v>292</v>
      </c>
      <c r="L70" s="106" t="s">
        <v>11</v>
      </c>
      <c r="M70" s="158" t="s">
        <v>53</v>
      </c>
      <c r="N70" s="160" t="s">
        <v>313</v>
      </c>
      <c r="O70" s="160" t="s">
        <v>139</v>
      </c>
      <c r="P70" s="53" t="s">
        <v>385</v>
      </c>
      <c r="S70" s="197"/>
      <c r="T70" s="198"/>
    </row>
    <row r="71" spans="1:20" s="70" customFormat="1" ht="51">
      <c r="A71" s="49" t="s">
        <v>386</v>
      </c>
      <c r="B71" s="42" t="s">
        <v>38</v>
      </c>
      <c r="C71" s="43" t="s">
        <v>387</v>
      </c>
      <c r="D71" s="43" t="s">
        <v>388</v>
      </c>
      <c r="E71" s="43" t="s">
        <v>11</v>
      </c>
      <c r="F71" s="44"/>
      <c r="G71" s="45"/>
      <c r="H71" s="165">
        <f>30000/D9</f>
        <v>8000</v>
      </c>
      <c r="I71" s="196">
        <v>1</v>
      </c>
      <c r="J71" s="47">
        <v>0</v>
      </c>
      <c r="K71" s="48" t="s">
        <v>75</v>
      </c>
      <c r="L71" s="106" t="s">
        <v>11</v>
      </c>
      <c r="M71" s="158" t="s">
        <v>53</v>
      </c>
      <c r="N71" s="160" t="s">
        <v>193</v>
      </c>
      <c r="O71" s="160" t="s">
        <v>55</v>
      </c>
      <c r="P71" s="53" t="s">
        <v>385</v>
      </c>
      <c r="S71" s="198"/>
      <c r="T71" s="197" t="s">
        <v>355</v>
      </c>
    </row>
    <row r="72" spans="1:20" s="70" customFormat="1" ht="38.25">
      <c r="A72" s="49" t="s">
        <v>389</v>
      </c>
      <c r="B72" s="42" t="s">
        <v>38</v>
      </c>
      <c r="C72" s="43" t="s">
        <v>390</v>
      </c>
      <c r="D72" s="43" t="s">
        <v>391</v>
      </c>
      <c r="E72" s="43" t="s">
        <v>11</v>
      </c>
      <c r="F72" s="44"/>
      <c r="G72" s="45"/>
      <c r="H72" s="165">
        <f>24000/2</f>
        <v>12000</v>
      </c>
      <c r="I72" s="196">
        <v>0</v>
      </c>
      <c r="J72" s="47">
        <v>1</v>
      </c>
      <c r="K72" s="48" t="s">
        <v>162</v>
      </c>
      <c r="L72" s="106" t="s">
        <v>11</v>
      </c>
      <c r="M72" s="158" t="s">
        <v>53</v>
      </c>
      <c r="N72" s="160" t="s">
        <v>313</v>
      </c>
      <c r="O72" s="160" t="s">
        <v>139</v>
      </c>
      <c r="P72" s="53" t="s">
        <v>385</v>
      </c>
      <c r="S72" s="197" t="s">
        <v>392</v>
      </c>
      <c r="T72" s="197" t="s">
        <v>355</v>
      </c>
    </row>
    <row r="73" spans="1:20" s="70" customFormat="1" ht="39" thickBot="1">
      <c r="A73" s="62" t="s">
        <v>393</v>
      </c>
      <c r="B73" s="55" t="s">
        <v>38</v>
      </c>
      <c r="C73" s="56" t="s">
        <v>394</v>
      </c>
      <c r="D73" s="56" t="s">
        <v>395</v>
      </c>
      <c r="E73" s="56" t="s">
        <v>11</v>
      </c>
      <c r="F73" s="57"/>
      <c r="G73" s="58"/>
      <c r="H73" s="199">
        <f>24000/2</f>
        <v>12000</v>
      </c>
      <c r="I73" s="200">
        <v>0</v>
      </c>
      <c r="J73" s="60">
        <v>1</v>
      </c>
      <c r="K73" s="61" t="s">
        <v>162</v>
      </c>
      <c r="L73" s="201" t="s">
        <v>11</v>
      </c>
      <c r="M73" s="202" t="s">
        <v>53</v>
      </c>
      <c r="N73" s="203" t="s">
        <v>313</v>
      </c>
      <c r="O73" s="203" t="s">
        <v>139</v>
      </c>
      <c r="P73" s="66" t="s">
        <v>385</v>
      </c>
      <c r="S73" s="197" t="s">
        <v>392</v>
      </c>
      <c r="T73" s="197" t="s">
        <v>355</v>
      </c>
    </row>
    <row r="74" spans="1:20" ht="12.75">
      <c r="A74" s="204"/>
      <c r="B74" s="205"/>
      <c r="C74" s="205"/>
      <c r="D74" s="205"/>
      <c r="E74" s="205"/>
      <c r="F74" s="205"/>
      <c r="G74" s="205"/>
      <c r="H74" s="205"/>
      <c r="I74" s="206"/>
      <c r="J74" s="206"/>
      <c r="K74" s="207"/>
      <c r="L74" s="208"/>
      <c r="M74" s="204"/>
      <c r="N74" s="208"/>
      <c r="O74" s="208"/>
      <c r="P74" s="205"/>
      <c r="S74" s="186" t="s">
        <v>396</v>
      </c>
      <c r="T74" s="186"/>
    </row>
    <row r="75" spans="1:20" ht="12.75" hidden="1">
      <c r="A75" s="204"/>
      <c r="F75" s="205"/>
      <c r="G75" s="205"/>
      <c r="H75" s="205"/>
      <c r="I75" s="206"/>
      <c r="J75" s="206"/>
      <c r="K75" s="207"/>
      <c r="L75" s="208"/>
      <c r="M75" s="204"/>
      <c r="N75" s="208"/>
      <c r="O75" s="208"/>
      <c r="P75" s="205"/>
      <c r="S75" s="186"/>
      <c r="T75" s="186" t="s">
        <v>355</v>
      </c>
    </row>
    <row r="76" spans="1:20" ht="15.75" hidden="1" customHeight="1">
      <c r="A76" s="17"/>
      <c r="B76" s="153" t="s">
        <v>397</v>
      </c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6"/>
      <c r="S76" s="186" t="s">
        <v>398</v>
      </c>
      <c r="T76" s="186" t="s">
        <v>355</v>
      </c>
    </row>
    <row r="77" spans="1:20" ht="15" hidden="1" customHeight="1">
      <c r="A77" s="24" t="s">
        <v>399</v>
      </c>
      <c r="B77" s="25" t="s">
        <v>60</v>
      </c>
      <c r="C77" s="26" t="s">
        <v>400</v>
      </c>
      <c r="D77" s="26" t="s">
        <v>15</v>
      </c>
      <c r="E77" s="26"/>
      <c r="F77" s="27" t="s">
        <v>358</v>
      </c>
      <c r="G77" s="28"/>
      <c r="H77" s="29" t="s">
        <v>18</v>
      </c>
      <c r="I77" s="29"/>
      <c r="J77" s="29"/>
      <c r="K77" s="26" t="s">
        <v>19</v>
      </c>
      <c r="L77" s="209" t="s">
        <v>401</v>
      </c>
      <c r="M77" s="24" t="s">
        <v>21</v>
      </c>
      <c r="N77" s="26" t="s">
        <v>22</v>
      </c>
      <c r="O77" s="26"/>
      <c r="P77" s="210" t="s">
        <v>402</v>
      </c>
      <c r="S77" s="186" t="s">
        <v>403</v>
      </c>
      <c r="T77" s="186" t="s">
        <v>355</v>
      </c>
    </row>
    <row r="78" spans="1:20" ht="89.25" hidden="1" customHeight="1">
      <c r="A78" s="33"/>
      <c r="B78" s="25"/>
      <c r="C78" s="26"/>
      <c r="D78" s="26"/>
      <c r="E78" s="26"/>
      <c r="F78" s="34"/>
      <c r="G78" s="35"/>
      <c r="H78" s="38" t="s">
        <v>29</v>
      </c>
      <c r="I78" s="37" t="s">
        <v>30</v>
      </c>
      <c r="J78" s="37" t="s">
        <v>404</v>
      </c>
      <c r="K78" s="26"/>
      <c r="L78" s="209"/>
      <c r="M78" s="33"/>
      <c r="N78" s="38" t="s">
        <v>405</v>
      </c>
      <c r="O78" s="38" t="s">
        <v>406</v>
      </c>
      <c r="P78" s="211"/>
      <c r="S78" s="186" t="s">
        <v>408</v>
      </c>
      <c r="T78" s="186" t="s">
        <v>355</v>
      </c>
    </row>
    <row r="79" spans="1:20" ht="12.75" hidden="1">
      <c r="A79" s="50"/>
      <c r="B79" s="42"/>
      <c r="C79" s="43"/>
      <c r="D79" s="212"/>
      <c r="E79" s="212"/>
      <c r="F79" s="49"/>
      <c r="G79" s="49"/>
      <c r="H79" s="43"/>
      <c r="I79" s="47"/>
      <c r="J79" s="47"/>
      <c r="K79" s="48"/>
      <c r="L79" s="75"/>
      <c r="M79" s="50"/>
      <c r="N79" s="49"/>
      <c r="O79" s="49"/>
      <c r="P79" s="53"/>
      <c r="S79" s="186" t="s">
        <v>409</v>
      </c>
      <c r="T79" s="139"/>
    </row>
    <row r="80" spans="1:20" ht="12.75" hidden="1">
      <c r="A80" s="50"/>
      <c r="B80" s="42"/>
      <c r="C80" s="43"/>
      <c r="D80" s="212"/>
      <c r="E80" s="212"/>
      <c r="F80" s="49"/>
      <c r="G80" s="49"/>
      <c r="H80" s="43"/>
      <c r="I80" s="47"/>
      <c r="J80" s="47"/>
      <c r="K80" s="48"/>
      <c r="L80" s="75"/>
      <c r="M80" s="50"/>
      <c r="N80" s="49"/>
      <c r="O80" s="49"/>
      <c r="P80" s="53"/>
      <c r="S80" s="139"/>
      <c r="T80" s="186" t="s">
        <v>360</v>
      </c>
    </row>
    <row r="81" spans="1:20" ht="12.75" hidden="1">
      <c r="A81" s="50"/>
      <c r="B81" s="42"/>
      <c r="C81" s="43"/>
      <c r="D81" s="212"/>
      <c r="E81" s="212"/>
      <c r="F81" s="49"/>
      <c r="G81" s="49"/>
      <c r="H81" s="43"/>
      <c r="I81" s="47"/>
      <c r="J81" s="47"/>
      <c r="K81" s="48"/>
      <c r="L81" s="75"/>
      <c r="M81" s="50"/>
      <c r="N81" s="49"/>
      <c r="O81" s="49"/>
      <c r="P81" s="53"/>
      <c r="S81" s="186" t="s">
        <v>410</v>
      </c>
      <c r="T81" s="186" t="s">
        <v>360</v>
      </c>
    </row>
    <row r="82" spans="1:20" ht="12.75" hidden="1">
      <c r="A82" s="50"/>
      <c r="B82" s="42"/>
      <c r="C82" s="43"/>
      <c r="D82" s="212"/>
      <c r="E82" s="212"/>
      <c r="F82" s="49"/>
      <c r="G82" s="49"/>
      <c r="H82" s="43"/>
      <c r="I82" s="47"/>
      <c r="J82" s="47"/>
      <c r="K82" s="48"/>
      <c r="L82" s="75"/>
      <c r="M82" s="50"/>
      <c r="N82" s="49"/>
      <c r="O82" s="49"/>
      <c r="P82" s="53"/>
      <c r="S82" s="186" t="s">
        <v>411</v>
      </c>
      <c r="T82" s="186" t="s">
        <v>360</v>
      </c>
    </row>
    <row r="83" spans="1:20" ht="13.5" hidden="1" thickBot="1">
      <c r="A83" s="191"/>
      <c r="B83" s="55"/>
      <c r="C83" s="56"/>
      <c r="D83" s="213"/>
      <c r="E83" s="213"/>
      <c r="F83" s="62"/>
      <c r="G83" s="62"/>
      <c r="H83" s="56"/>
      <c r="I83" s="60"/>
      <c r="J83" s="60"/>
      <c r="K83" s="61"/>
      <c r="L83" s="214"/>
      <c r="M83" s="191"/>
      <c r="N83" s="62"/>
      <c r="O83" s="62"/>
      <c r="P83" s="66"/>
      <c r="S83" s="186" t="s">
        <v>412</v>
      </c>
      <c r="T83" s="186" t="s">
        <v>360</v>
      </c>
    </row>
    <row r="84" spans="1:20" ht="15.75" hidden="1" customHeight="1">
      <c r="S84" s="186" t="s">
        <v>413</v>
      </c>
      <c r="T84" s="186" t="s">
        <v>360</v>
      </c>
    </row>
    <row r="85" spans="1:20" ht="12.75">
      <c r="A85" s="215" t="s">
        <v>414</v>
      </c>
      <c r="B85" s="216" t="s">
        <v>415</v>
      </c>
      <c r="C85" s="217"/>
      <c r="D85" s="217"/>
      <c r="E85" s="217"/>
      <c r="F85" s="217"/>
      <c r="G85" s="217"/>
      <c r="H85" s="217"/>
      <c r="I85" s="218"/>
      <c r="J85" s="218"/>
      <c r="K85" s="217"/>
      <c r="L85" s="217"/>
      <c r="M85" s="217"/>
      <c r="S85" s="139"/>
      <c r="T85" s="186"/>
    </row>
    <row r="86" spans="1:20" ht="15.75">
      <c r="A86" s="10"/>
      <c r="B86" s="8" t="s">
        <v>416</v>
      </c>
      <c r="C86" s="219"/>
      <c r="D86" s="219"/>
      <c r="E86" s="219"/>
      <c r="F86" s="219"/>
      <c r="G86" s="219"/>
      <c r="H86" s="219"/>
      <c r="I86" s="220"/>
      <c r="J86" s="220"/>
      <c r="K86" s="219"/>
      <c r="L86" s="219"/>
      <c r="M86" s="219"/>
      <c r="S86" s="139"/>
      <c r="T86" s="139"/>
    </row>
    <row r="87" spans="1:20" ht="15.75">
      <c r="A87" s="10"/>
      <c r="B87" s="8" t="s">
        <v>417</v>
      </c>
      <c r="C87" s="221"/>
      <c r="D87" s="222"/>
      <c r="E87" s="222"/>
      <c r="F87" s="8"/>
      <c r="G87" s="223"/>
      <c r="H87" s="223"/>
      <c r="I87" s="224"/>
      <c r="J87" s="224"/>
      <c r="K87" s="8"/>
      <c r="L87" s="8"/>
      <c r="M87" s="13"/>
      <c r="S87" s="139"/>
      <c r="T87" s="186" t="s">
        <v>371</v>
      </c>
    </row>
    <row r="88" spans="1:20" ht="15.75">
      <c r="A88" s="10"/>
      <c r="B88" s="8" t="s">
        <v>418</v>
      </c>
      <c r="C88" s="10"/>
      <c r="D88" s="225"/>
      <c r="E88" s="222"/>
      <c r="F88" s="8"/>
      <c r="G88" s="223"/>
      <c r="H88" s="223"/>
      <c r="I88" s="224"/>
      <c r="J88" s="224"/>
      <c r="K88" s="8"/>
      <c r="L88" s="8"/>
      <c r="M88" s="13"/>
      <c r="S88" s="139"/>
      <c r="T88" s="186" t="s">
        <v>377</v>
      </c>
    </row>
    <row r="89" spans="1:20" ht="12.75">
      <c r="A89" s="10"/>
      <c r="B89" s="226"/>
      <c r="C89" s="10"/>
      <c r="D89" s="225"/>
      <c r="E89" s="11"/>
      <c r="F89" s="8"/>
      <c r="G89" s="223"/>
      <c r="H89" s="223"/>
      <c r="I89" s="224"/>
      <c r="J89" s="224"/>
      <c r="K89" s="8"/>
      <c r="L89" s="8"/>
      <c r="M89" s="13"/>
      <c r="S89" s="186" t="s">
        <v>419</v>
      </c>
      <c r="T89" s="186" t="s">
        <v>377</v>
      </c>
    </row>
    <row r="90" spans="1:20" ht="12.75">
      <c r="A90" s="10"/>
      <c r="C90" s="10"/>
      <c r="D90" s="225"/>
      <c r="E90" s="222"/>
      <c r="F90" s="8"/>
      <c r="G90" s="223"/>
      <c r="H90" s="223"/>
      <c r="I90" s="224"/>
      <c r="J90" s="224"/>
      <c r="K90" s="8"/>
      <c r="L90" s="8"/>
      <c r="M90" s="13"/>
      <c r="S90" s="186" t="s">
        <v>420</v>
      </c>
      <c r="T90" s="139"/>
    </row>
    <row r="91" spans="1:20">
      <c r="S91" s="22" t="s">
        <v>366</v>
      </c>
      <c r="T91" s="139"/>
    </row>
    <row r="92" spans="1:20">
      <c r="S92" s="22" t="s">
        <v>97</v>
      </c>
      <c r="T92" s="139"/>
    </row>
    <row r="93" spans="1:20">
      <c r="S93" s="22" t="s">
        <v>11</v>
      </c>
      <c r="T93" s="40"/>
    </row>
  </sheetData>
  <mergeCells count="110">
    <mergeCell ref="D82:E82"/>
    <mergeCell ref="D83:E83"/>
    <mergeCell ref="F16:F17"/>
    <mergeCell ref="F11:G12"/>
    <mergeCell ref="P77:P78"/>
    <mergeCell ref="D79:E79"/>
    <mergeCell ref="D80:E80"/>
    <mergeCell ref="D81:E81"/>
    <mergeCell ref="K77:K78"/>
    <mergeCell ref="L77:L78"/>
    <mergeCell ref="M77:M78"/>
    <mergeCell ref="N77:O77"/>
    <mergeCell ref="A77:A78"/>
    <mergeCell ref="B77:B78"/>
    <mergeCell ref="C77:C78"/>
    <mergeCell ref="D77:E78"/>
    <mergeCell ref="F77:G78"/>
    <mergeCell ref="H77:J77"/>
    <mergeCell ref="P68:P69"/>
    <mergeCell ref="F70:G70"/>
    <mergeCell ref="F71:G71"/>
    <mergeCell ref="F72:G72"/>
    <mergeCell ref="F73:G73"/>
    <mergeCell ref="B76:P76"/>
    <mergeCell ref="M68:M69"/>
    <mergeCell ref="N68:O68"/>
    <mergeCell ref="B67:P67"/>
    <mergeCell ref="A68:A69"/>
    <mergeCell ref="B68:B69"/>
    <mergeCell ref="C68:C69"/>
    <mergeCell ref="D68:D69"/>
    <mergeCell ref="E68:E69"/>
    <mergeCell ref="F68:G69"/>
    <mergeCell ref="H68:J68"/>
    <mergeCell ref="K68:K69"/>
    <mergeCell ref="L68:L69"/>
    <mergeCell ref="F63:G63"/>
    <mergeCell ref="F64:G64"/>
    <mergeCell ref="F65:G65"/>
    <mergeCell ref="F60:G60"/>
    <mergeCell ref="F61:G61"/>
    <mergeCell ref="F62:G62"/>
    <mergeCell ref="F57:G57"/>
    <mergeCell ref="F58:G58"/>
    <mergeCell ref="F59:G59"/>
    <mergeCell ref="P54:P55"/>
    <mergeCell ref="F56:G56"/>
    <mergeCell ref="K54:K55"/>
    <mergeCell ref="L54:L55"/>
    <mergeCell ref="M54:M55"/>
    <mergeCell ref="N54:O54"/>
    <mergeCell ref="P49:P50"/>
    <mergeCell ref="B53:P53"/>
    <mergeCell ref="A54:A55"/>
    <mergeCell ref="B54:B55"/>
    <mergeCell ref="C54:C55"/>
    <mergeCell ref="D54:D55"/>
    <mergeCell ref="E54:E55"/>
    <mergeCell ref="F54:G55"/>
    <mergeCell ref="H54:J54"/>
    <mergeCell ref="L49:L50"/>
    <mergeCell ref="M49:M50"/>
    <mergeCell ref="N49:O49"/>
    <mergeCell ref="B48:P48"/>
    <mergeCell ref="A49:A50"/>
    <mergeCell ref="B49:B50"/>
    <mergeCell ref="C49:C50"/>
    <mergeCell ref="D49:D50"/>
    <mergeCell ref="E49:E50"/>
    <mergeCell ref="F49:F50"/>
    <mergeCell ref="G49:G50"/>
    <mergeCell ref="H49:J49"/>
    <mergeCell ref="K49:K50"/>
    <mergeCell ref="N41:O41"/>
    <mergeCell ref="P41:P42"/>
    <mergeCell ref="F41:F42"/>
    <mergeCell ref="G41:G42"/>
    <mergeCell ref="H41:J41"/>
    <mergeCell ref="K41:K42"/>
    <mergeCell ref="L41:L42"/>
    <mergeCell ref="M41:M42"/>
    <mergeCell ref="P16:P17"/>
    <mergeCell ref="A41:A42"/>
    <mergeCell ref="B41:B42"/>
    <mergeCell ref="C41:C42"/>
    <mergeCell ref="D41:D42"/>
    <mergeCell ref="E41:E42"/>
    <mergeCell ref="G16:G17"/>
    <mergeCell ref="H16:J16"/>
    <mergeCell ref="K16:K17"/>
    <mergeCell ref="L16:L17"/>
    <mergeCell ref="M16:M17"/>
    <mergeCell ref="N16:O16"/>
    <mergeCell ref="A16:A17"/>
    <mergeCell ref="B16:B17"/>
    <mergeCell ref="C16:C17"/>
    <mergeCell ref="D16:D17"/>
    <mergeCell ref="E16:E17"/>
    <mergeCell ref="P11:P12"/>
    <mergeCell ref="F13:G13"/>
    <mergeCell ref="H11:J11"/>
    <mergeCell ref="K11:K12"/>
    <mergeCell ref="L11:L12"/>
    <mergeCell ref="M11:M12"/>
    <mergeCell ref="N11:O11"/>
    <mergeCell ref="A11:A12"/>
    <mergeCell ref="B11:B12"/>
    <mergeCell ref="C11:C12"/>
    <mergeCell ref="D11:D12"/>
    <mergeCell ref="E11:E12"/>
  </mergeCells>
  <dataValidations count="7">
    <dataValidation type="list" allowBlank="1" showInputMessage="1" showErrorMessage="1" sqref="M70:M73 M56:M65">
      <formula1>"A,C,EP,P"</formula1>
    </dataValidation>
    <dataValidation type="list" allowBlank="1" showInputMessage="1" showErrorMessage="1" sqref="E70:E74">
      <formula1>$S$53:$S$56</formula1>
    </dataValidation>
    <dataValidation type="list" allowBlank="1" showInputMessage="1" showErrorMessage="1" sqref="L70:L73 L51 L18:L38 L13 L43:L46 L56:L65">
      <formula1>$S$10:$S$12</formula1>
    </dataValidation>
    <dataValidation type="list" allowBlank="1" showInputMessage="1" showErrorMessage="1" sqref="L74:M75">
      <formula1>$S$10:$S$11</formula1>
    </dataValidation>
    <dataValidation type="list" allowBlank="1" showInputMessage="1" showErrorMessage="1" sqref="E56:E65">
      <formula1>$S$52:$S$56</formula1>
    </dataValidation>
    <dataValidation type="list" allowBlank="1" showInputMessage="1" showErrorMessage="1" sqref="E51 E18:E38 E43:E46">
      <formula1>$S$18:$S$20</formula1>
    </dataValidation>
    <dataValidation type="list" allowBlank="1" showInputMessage="1" showErrorMessage="1" sqref="E13">
      <formula1>$S$25:$S$42</formula1>
    </dataValidation>
  </dataValidations>
  <pageMargins left="0.39370078740157483" right="0.39370078740157483" top="0.59055118110236227" bottom="0.59055118110236227" header="0.31496062992125984" footer="0.31496062992125984"/>
  <pageSetup paperSize="9" scale="62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40334139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2518/OC-BR</Approval_x0020_Number>
    <Document_x0020_Author xmlns="9c571b2f-e523-4ab2-ba2e-09e151a03ef4">Bakaj, Patricia Goes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BR-L1254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Plan&lt;/USER_STAGE&gt;&lt;PD_OBJ_TYPE&gt;0&lt;/PD_OBJ_TYPE&gt;&lt;MAKERECORD&gt;N&lt;/MAKERECORD&gt;&lt;PD_FILEPT_NO&gt;PO-BR-L1254-GS&lt;/PD_FILEPT_NO&gt;&lt;/Data&gt;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MAIN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7DE93395C0D704A87E9FC1D7EC85019" ma:contentTypeVersion="0" ma:contentTypeDescription="A content type to manage public (operations) IDB documents" ma:contentTypeScope="" ma:versionID="ea11eb703ce09720fa6618984e8217a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1D10C7-33EF-4907-A15C-93538B2B475A}"/>
</file>

<file path=customXml/itemProps2.xml><?xml version="1.0" encoding="utf-8"?>
<ds:datastoreItem xmlns:ds="http://schemas.openxmlformats.org/officeDocument/2006/customXml" ds:itemID="{8905DDB4-2F08-4B49-817E-02597E91D734}"/>
</file>

<file path=customXml/itemProps3.xml><?xml version="1.0" encoding="utf-8"?>
<ds:datastoreItem xmlns:ds="http://schemas.openxmlformats.org/officeDocument/2006/customXml" ds:itemID="{07EAE40A-F779-4B4A-9C9D-D9450DD80003}"/>
</file>

<file path=customXml/itemProps4.xml><?xml version="1.0" encoding="utf-8"?>
<ds:datastoreItem xmlns:ds="http://schemas.openxmlformats.org/officeDocument/2006/customXml" ds:itemID="{172163D7-1200-492E-BCCF-A8C8C3DF6214}"/>
</file>

<file path=customXml/itemProps5.xml><?xml version="1.0" encoding="utf-8"?>
<ds:datastoreItem xmlns:ds="http://schemas.openxmlformats.org/officeDocument/2006/customXml" ds:itemID="{10E0630A-A7CF-4DCB-9543-87744648B8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completo</vt:lpstr>
      <vt:lpstr>simplificado</vt:lpstr>
      <vt:lpstr>completo!Area_de_impressao</vt:lpstr>
      <vt:lpstr>simplificado!Area_de_impressao</vt:lpstr>
      <vt:lpstr>simplificado!Titulos_de_impressao</vt:lpstr>
    </vt:vector>
  </TitlesOfParts>
  <Company>Sefaz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PROFISCO SE 2518OC-BR BR-L1254 PA-Plano de Aquisições  25-Fevereiro-2016</dc:title>
  <dc:creator>bclima</dc:creator>
  <cp:lastModifiedBy>bclima</cp:lastModifiedBy>
  <cp:lastPrinted>2016-02-25T13:23:46Z</cp:lastPrinted>
  <dcterms:created xsi:type="dcterms:W3CDTF">2016-02-25T13:16:16Z</dcterms:created>
  <dcterms:modified xsi:type="dcterms:W3CDTF">2016-02-25T13:23:52Z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0x01010046CF21643EE8D14686A648AA6DAD08920057DE93395C0D704A87E9FC1D7EC85019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