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PA9" sheetId="11" r:id="rId1"/>
    <sheet name="Instruções" sheetId="10" r:id="rId2"/>
  </sheets>
  <externalReferences>
    <externalReference r:id="rId3"/>
    <externalReference r:id="rId4"/>
  </externalReferences>
  <definedNames>
    <definedName name="Cronogr_2" localSheetId="0">#REF!</definedName>
    <definedName name="Cronogr_2">#REF!</definedName>
    <definedName name="Cronogr_2_10" localSheetId="0">#REF!</definedName>
    <definedName name="Cronogr_2_10">#REF!</definedName>
    <definedName name="Cronogr_2_2" localSheetId="0">#REF!</definedName>
    <definedName name="Cronogr_2_2">#REF!</definedName>
    <definedName name="Cronogr_2_3" localSheetId="0">#REF!</definedName>
    <definedName name="Cronogr_2_3">#REF!</definedName>
    <definedName name="Cronogr_2_4" localSheetId="0">#REF!</definedName>
    <definedName name="Cronogr_2_4">#REF!</definedName>
    <definedName name="Cronogr_2_5" localSheetId="0">#REF!</definedName>
    <definedName name="Cronogr_2_5">#REF!</definedName>
    <definedName name="Cronogr_2_6" localSheetId="0">#REF!</definedName>
    <definedName name="Cronogr_2_6">#REF!</definedName>
    <definedName name="Cronogr_2_7" localSheetId="0">#REF!</definedName>
    <definedName name="Cronogr_2_7">#REF!</definedName>
    <definedName name="Cronogr_2_8" localSheetId="0">#REF!</definedName>
    <definedName name="Cronogr_2_8">#REF!</definedName>
    <definedName name="Cronogr_2_9" localSheetId="0">#REF!</definedName>
    <definedName name="Cronogr_2_9">#REF!</definedName>
    <definedName name="Desembolso2015" localSheetId="0">#REF!</definedName>
    <definedName name="Desembolso2015">#REF!</definedName>
    <definedName name="Desembolso2015_10" localSheetId="0">#REF!</definedName>
    <definedName name="Desembolso2015_10">#REF!</definedName>
    <definedName name="Desembolso2015_6" localSheetId="0">#REF!</definedName>
    <definedName name="Desembolso2015_6">#REF!</definedName>
    <definedName name="Desembolso2015_7" localSheetId="0">#REF!</definedName>
    <definedName name="Desembolso2015_7">#REF!</definedName>
    <definedName name="Desembolso2015_8" localSheetId="0">#REF!</definedName>
    <definedName name="Desembolso2015_8">#REF!</definedName>
    <definedName name="Desembolso2015_9" localSheetId="0">#REF!</definedName>
    <definedName name="Desembolso2015_9">#REF!</definedName>
    <definedName name="Estados" localSheetId="0">#REF!</definedName>
    <definedName name="Estados">#REF!</definedName>
    <definedName name="Estados_10" localSheetId="0">#REF!</definedName>
    <definedName name="Estados_10">#REF!</definedName>
    <definedName name="Estados_6" localSheetId="0">#REF!</definedName>
    <definedName name="Estados_6">#REF!</definedName>
    <definedName name="Estados_7" localSheetId="0">#REF!</definedName>
    <definedName name="Estados_7">#REF!</definedName>
    <definedName name="Estados_8" localSheetId="0">#REF!</definedName>
    <definedName name="Estados_8">#REF!</definedName>
    <definedName name="Estados_9" localSheetId="0">#REF!</definedName>
    <definedName name="Estados_9">#REF!</definedName>
    <definedName name="Impact1" localSheetId="0">'[1]5. Riscos e Plano Mitigação'!#REF!</definedName>
    <definedName name="Impact1">'[1]5. Riscos e Plano Mitigação'!#REF!</definedName>
    <definedName name="Impact1_10" localSheetId="0">'[1]5. Riscos e Plano Mitigação'!#REF!</definedName>
    <definedName name="Impact1_10">'[1]5. Riscos e Plano Mitigação'!#REF!</definedName>
    <definedName name="Impact1_6" localSheetId="0">'[1]5. Riscos e Plano Mitigação'!#REF!</definedName>
    <definedName name="Impact1_6">'[1]5. Riscos e Plano Mitigação'!#REF!</definedName>
    <definedName name="Impact1_7" localSheetId="0">'[1]5. Riscos e Plano Mitigação'!#REF!</definedName>
    <definedName name="Impact1_7">'[1]5. Riscos e Plano Mitigação'!#REF!</definedName>
    <definedName name="Impact1_8" localSheetId="0">'[1]5. Riscos e Plano Mitigação'!#REF!</definedName>
    <definedName name="Impact1_8">'[1]5. Riscos e Plano Mitigação'!#REF!</definedName>
    <definedName name="Impact1_9" localSheetId="0">'[1]5. Riscos e Plano Mitigação'!#REF!</definedName>
    <definedName name="Impact1_9">'[1]5. Riscos e Plano Mitigação'!#REF!</definedName>
    <definedName name="Meses" localSheetId="0">#REF!</definedName>
    <definedName name="Meses">#REF!</definedName>
    <definedName name="Meses_10" localSheetId="0">#REF!</definedName>
    <definedName name="Meses_10">#REF!</definedName>
    <definedName name="Meses_6" localSheetId="0">#REF!</definedName>
    <definedName name="Meses_6">#REF!</definedName>
    <definedName name="Meses_7" localSheetId="0">#REF!</definedName>
    <definedName name="Meses_7">#REF!</definedName>
    <definedName name="Meses_8" localSheetId="0">#REF!</definedName>
    <definedName name="Meses_8">#REF!</definedName>
    <definedName name="Meses_9" localSheetId="0">#REF!</definedName>
    <definedName name="Meses_9">#REF!</definedName>
    <definedName name="Probability1" localSheetId="0">'[1]5. Riscos e Plano Mitigação'!#REF!</definedName>
    <definedName name="Probability1">'[1]5. Riscos e Plano Mitigação'!#REF!</definedName>
    <definedName name="Probability1_10" localSheetId="0">'[1]5. Riscos e Plano Mitigação'!#REF!</definedName>
    <definedName name="Probability1_10">'[1]5. Riscos e Plano Mitigação'!#REF!</definedName>
    <definedName name="Probability1_6" localSheetId="0">'[1]5. Riscos e Plano Mitigação'!#REF!</definedName>
    <definedName name="Probability1_6">'[1]5. Riscos e Plano Mitigação'!#REF!</definedName>
    <definedName name="Probability1_7" localSheetId="0">'[1]5. Riscos e Plano Mitigação'!#REF!</definedName>
    <definedName name="Probability1_7">'[1]5. Riscos e Plano Mitigação'!#REF!</definedName>
    <definedName name="Probability1_8" localSheetId="0">'[1]5. Riscos e Plano Mitigação'!#REF!</definedName>
    <definedName name="Probability1_8">'[1]5. Riscos e Plano Mitigação'!#REF!</definedName>
    <definedName name="Probability1_9" localSheetId="0">'[1]5. Riscos e Plano Mitigação'!#REF!</definedName>
    <definedName name="Probability1_9">'[1]5. Riscos e Plano Mitigação'!#REF!</definedName>
    <definedName name="Responsaveis">[2]Parâmetros!$C$8:$C$34</definedName>
    <definedName name="Responsáveis" localSheetId="0">#REF!</definedName>
    <definedName name="Responsáveis">#REF!</definedName>
    <definedName name="Responsáveis_10" localSheetId="0">#REF!</definedName>
    <definedName name="Responsáveis_10">#REF!</definedName>
    <definedName name="Responsáveis_6" localSheetId="0">#REF!</definedName>
    <definedName name="Responsáveis_6">#REF!</definedName>
    <definedName name="Responsáveis_7" localSheetId="0">#REF!</definedName>
    <definedName name="Responsáveis_7">#REF!</definedName>
    <definedName name="Responsáveis_8" localSheetId="0">#REF!</definedName>
    <definedName name="Responsáveis_8">#REF!</definedName>
    <definedName name="Responsáveis_9" localSheetId="0">#REF!</definedName>
    <definedName name="Responsáveis_9">#REF!</definedName>
    <definedName name="Trimestres" localSheetId="0">#REF!</definedName>
    <definedName name="Trimestres">#REF!</definedName>
    <definedName name="Trimestres_10" localSheetId="0">#REF!</definedName>
    <definedName name="Trimestres_10">#REF!</definedName>
    <definedName name="Trimestres_2" localSheetId="0">#REF!</definedName>
    <definedName name="Trimestres_2">#REF!</definedName>
    <definedName name="Trimestres_3" localSheetId="0">#REF!</definedName>
    <definedName name="Trimestres_3">#REF!</definedName>
    <definedName name="Trimestres_4" localSheetId="0">#REF!</definedName>
    <definedName name="Trimestres_4">#REF!</definedName>
    <definedName name="Trimestres_5" localSheetId="0">#REF!</definedName>
    <definedName name="Trimestres_5">#REF!</definedName>
    <definedName name="Trimestres_6" localSheetId="0">#REF!</definedName>
    <definedName name="Trimestres_6">#REF!</definedName>
    <definedName name="Trimestres_7" localSheetId="0">#REF!</definedName>
    <definedName name="Trimestres_7">#REF!</definedName>
    <definedName name="Trimestres_8" localSheetId="0">#REF!</definedName>
    <definedName name="Trimestres_8">#REF!</definedName>
    <definedName name="Trimestres_9" localSheetId="0">#REF!</definedName>
    <definedName name="Trimestres_9">#REF!</definedName>
  </definedNames>
  <calcPr calcId="145621"/>
</workbook>
</file>

<file path=xl/calcChain.xml><?xml version="1.0" encoding="utf-8"?>
<calcChain xmlns="http://schemas.openxmlformats.org/spreadsheetml/2006/main">
  <c r="I101" i="11" l="1"/>
  <c r="H111" i="11"/>
  <c r="I111" i="11" s="1"/>
  <c r="H110" i="11"/>
  <c r="I110" i="11" s="1"/>
  <c r="H109" i="11"/>
  <c r="I109" i="11" s="1"/>
  <c r="I108" i="11"/>
  <c r="H108" i="11"/>
  <c r="I102" i="11"/>
  <c r="I103" i="11" s="1"/>
  <c r="H100" i="11"/>
  <c r="H99" i="11"/>
  <c r="H103" i="11" s="1"/>
  <c r="I93" i="11"/>
  <c r="I92" i="11"/>
  <c r="I91" i="11"/>
  <c r="I89" i="11"/>
  <c r="I88" i="11"/>
  <c r="I85" i="11"/>
  <c r="I83" i="11"/>
  <c r="H80" i="11"/>
  <c r="H94" i="11" s="1"/>
  <c r="I70" i="11"/>
  <c r="I69" i="11"/>
  <c r="H68" i="11"/>
  <c r="I68" i="11" s="1"/>
  <c r="H67" i="11"/>
  <c r="I67" i="11" s="1"/>
  <c r="H65" i="11"/>
  <c r="I65" i="11" s="1"/>
  <c r="H64" i="11"/>
  <c r="I64" i="11" s="1"/>
  <c r="H63" i="11"/>
  <c r="H72" i="11" s="1"/>
  <c r="H56" i="11"/>
  <c r="I56" i="11" s="1"/>
  <c r="H55" i="11"/>
  <c r="I55" i="11" s="1"/>
  <c r="H54" i="11"/>
  <c r="I54" i="11" s="1"/>
  <c r="I53" i="11"/>
  <c r="H53" i="11"/>
  <c r="I52" i="11"/>
  <c r="H51" i="11"/>
  <c r="I51" i="11" s="1"/>
  <c r="I50" i="11"/>
  <c r="H50" i="11"/>
  <c r="H47" i="11"/>
  <c r="I47" i="11" s="1"/>
  <c r="I46" i="11"/>
  <c r="H46" i="11"/>
  <c r="H44" i="11"/>
  <c r="I44" i="11" s="1"/>
  <c r="H40" i="11"/>
  <c r="H38" i="11"/>
  <c r="I38" i="11" s="1"/>
  <c r="H37" i="11"/>
  <c r="H36" i="11"/>
  <c r="I36" i="11" s="1"/>
  <c r="H28" i="11"/>
  <c r="I28" i="11" s="1"/>
  <c r="H27" i="11"/>
  <c r="I25" i="11"/>
  <c r="H19" i="11"/>
  <c r="I18" i="11"/>
  <c r="I17" i="11"/>
  <c r="I16" i="11"/>
  <c r="I19" i="11" l="1"/>
  <c r="I80" i="11"/>
  <c r="I94" i="11" s="1"/>
  <c r="H57" i="11"/>
  <c r="H115" i="11" s="1"/>
  <c r="H112" i="11"/>
  <c r="I57" i="11"/>
  <c r="I112" i="11"/>
  <c r="I63" i="11"/>
  <c r="I72" i="11" s="1"/>
  <c r="I115" i="11" s="1"/>
</calcChain>
</file>

<file path=xl/sharedStrings.xml><?xml version="1.0" encoding="utf-8"?>
<sst xmlns="http://schemas.openxmlformats.org/spreadsheetml/2006/main" count="1055" uniqueCount="436">
  <si>
    <t>GOVERNO DO ESTADO DE SERGIPE</t>
  </si>
  <si>
    <t>Secretaria de Estado da Fazenda</t>
  </si>
  <si>
    <t>GERPLAM - Ger. Plan. Gest. Adm.</t>
  </si>
  <si>
    <t>C01</t>
  </si>
  <si>
    <t>IV Trim 2014</t>
  </si>
  <si>
    <t>C02</t>
  </si>
  <si>
    <t>Auditoria Externa</t>
  </si>
  <si>
    <t>II Trim 2018</t>
  </si>
  <si>
    <t>C03</t>
  </si>
  <si>
    <t>II Trim 2014</t>
  </si>
  <si>
    <t>II Trim 2015</t>
  </si>
  <si>
    <t>C04</t>
  </si>
  <si>
    <t>III Trim 2014</t>
  </si>
  <si>
    <t>IV Trim 2015</t>
  </si>
  <si>
    <t>C05</t>
  </si>
  <si>
    <t>C06</t>
  </si>
  <si>
    <t>Desenvolvimento e implantação de sistema de classificação do crédito tributário quanto a possibilidade de recuperação;</t>
  </si>
  <si>
    <t>IV Trim 2016</t>
  </si>
  <si>
    <t>C07</t>
  </si>
  <si>
    <t>Desenvolvimento de sistema para consulta a registros de bens do devedor;</t>
  </si>
  <si>
    <t>IV Trim 2017</t>
  </si>
  <si>
    <t>C08</t>
  </si>
  <si>
    <t>Modelo de Desenvolvimento de RH baseado em competências, com respectivo Plano de Capacitação continuada</t>
  </si>
  <si>
    <t>C09</t>
  </si>
  <si>
    <t>C10</t>
  </si>
  <si>
    <t>I Trim 2017</t>
  </si>
  <si>
    <t>C11</t>
  </si>
  <si>
    <t>I Trim 2015</t>
  </si>
  <si>
    <t>II Trim 2016</t>
  </si>
  <si>
    <t>C12</t>
  </si>
  <si>
    <t>C13</t>
  </si>
  <si>
    <t>Desenvolver sistema para Gestão da Fiscalização baseado no novo modelo</t>
  </si>
  <si>
    <t>C14</t>
  </si>
  <si>
    <t>Desenvolver sistema de acompanhamento das receitas não tributárias</t>
  </si>
  <si>
    <t>C15</t>
  </si>
  <si>
    <t>C16</t>
  </si>
  <si>
    <t>Segurança da informação</t>
  </si>
  <si>
    <t>III Trim 2017</t>
  </si>
  <si>
    <t>T01</t>
  </si>
  <si>
    <t>IV Trim 2013</t>
  </si>
  <si>
    <t>III Trim 2018</t>
  </si>
  <si>
    <t>T02</t>
  </si>
  <si>
    <t xml:space="preserve">Serviços gráficos </t>
  </si>
  <si>
    <t>B01</t>
  </si>
  <si>
    <t>Software da Inteligência Fiscal contemplando customização, treinamento e implantação</t>
  </si>
  <si>
    <t>B02</t>
  </si>
  <si>
    <t>B03</t>
  </si>
  <si>
    <t>Aquisição de Sistema de disponibilização da Legislação Tributária Eletrônica</t>
  </si>
  <si>
    <t>B04</t>
  </si>
  <si>
    <t>Adquirir totens de autoatendimento</t>
  </si>
  <si>
    <t>B05</t>
  </si>
  <si>
    <t>B07</t>
  </si>
  <si>
    <t>Licenças para sistemas de informações gerenciais</t>
  </si>
  <si>
    <t>B08</t>
  </si>
  <si>
    <t xml:space="preserve">Computadores </t>
  </si>
  <si>
    <t>B09</t>
  </si>
  <si>
    <t>Notebooks</t>
  </si>
  <si>
    <t>B10</t>
  </si>
  <si>
    <t>B11</t>
  </si>
  <si>
    <t>Sofware de segurança da informação</t>
  </si>
  <si>
    <t>B12</t>
  </si>
  <si>
    <t>Software de gestão integrada de projetos</t>
  </si>
  <si>
    <t>B13</t>
  </si>
  <si>
    <t>Certificados digitais</t>
  </si>
  <si>
    <t>B14</t>
  </si>
  <si>
    <t>Anel de fibra ótica para interconexão das principais unidades</t>
  </si>
  <si>
    <t>I Trim 2016</t>
  </si>
  <si>
    <t>B15</t>
  </si>
  <si>
    <t>Equipamentos de videoconferência</t>
  </si>
  <si>
    <t>B16</t>
  </si>
  <si>
    <t>Software de Gestão do Desenvolvimento de RH</t>
  </si>
  <si>
    <t>B17</t>
  </si>
  <si>
    <t>Kit de Pesagem Dinâmica de Cargas conforme detalhado na planilha 27d_Det. EqApoio</t>
  </si>
  <si>
    <t>B18</t>
  </si>
  <si>
    <t>B19</t>
  </si>
  <si>
    <t>Veículos para fiscalização de trânsito conforme detalhado na planilha 27d_Det. EqApoio</t>
  </si>
  <si>
    <t>B20</t>
  </si>
  <si>
    <t>III Trim 2013</t>
  </si>
  <si>
    <t>B21</t>
  </si>
  <si>
    <t>Software de gestão e acompanhamento do projeto</t>
  </si>
  <si>
    <t>B22</t>
  </si>
  <si>
    <t>B23</t>
  </si>
  <si>
    <t>B24</t>
  </si>
  <si>
    <t>Kit de ferramentas de apreensão e autenticação de dados (licenças de software de auditagem para extração de dados dos equipamentos)</t>
  </si>
  <si>
    <t>B25</t>
  </si>
  <si>
    <t>O01</t>
  </si>
  <si>
    <t>Passagens e diárias</t>
  </si>
  <si>
    <t>III Trim 2015</t>
  </si>
  <si>
    <t>C17</t>
  </si>
  <si>
    <t>T03</t>
  </si>
  <si>
    <t>Customização do Sistema de disponibilização da Legislação Tributária Eletrônica</t>
  </si>
  <si>
    <t>Já adquiridos c/ recursos próprios</t>
  </si>
  <si>
    <t>Incluídos na aquisição de TI</t>
  </si>
  <si>
    <t>Software cedido pela SEFAZ/BA</t>
  </si>
  <si>
    <t>Kit de equipamentos de suporte à administração do Projeto (notebook, impressora colorida, tela e projetor multimídia)</t>
  </si>
  <si>
    <t>Remanejado p/ T04</t>
  </si>
  <si>
    <t>T04</t>
  </si>
  <si>
    <t>Remanejada p/ T03</t>
  </si>
  <si>
    <t>B26</t>
  </si>
  <si>
    <t>Datashows</t>
  </si>
  <si>
    <t>UCP - Unid. de Coord. PROMOFAZ</t>
  </si>
  <si>
    <t>IITrim 2016</t>
  </si>
  <si>
    <t>III Trim 2016</t>
  </si>
  <si>
    <t>T05</t>
  </si>
  <si>
    <t>Customização do Software de Gestão Integrada de Projetos</t>
  </si>
  <si>
    <t>Impressoras/scanners</t>
  </si>
  <si>
    <t>Remanejado p/ C16</t>
  </si>
  <si>
    <t>B27</t>
  </si>
  <si>
    <t>Aquisição de Servidores do BI</t>
  </si>
  <si>
    <t>OBRAS</t>
  </si>
  <si>
    <t>Sistema Nacional</t>
  </si>
  <si>
    <t>#</t>
  </si>
  <si>
    <t>Unidade Executora</t>
  </si>
  <si>
    <t>Descrição adicional:</t>
  </si>
  <si>
    <t>Número do Processo:</t>
  </si>
  <si>
    <t xml:space="preserve">Montante Estimado </t>
  </si>
  <si>
    <t>Categoria de Investimento:</t>
  </si>
  <si>
    <t>Ex-Post</t>
  </si>
  <si>
    <t>Montante Estimado em US$:</t>
  </si>
  <si>
    <t>Montante Estimado % BID:</t>
  </si>
  <si>
    <t>Assinatura do Contrato</t>
  </si>
  <si>
    <t>Ex-Ante</t>
  </si>
  <si>
    <t>SEFAZ</t>
  </si>
  <si>
    <t>Ampliação do Prédio Sede</t>
  </si>
  <si>
    <t>Ampliação do mezanino do prédio sede da SEFAZ.</t>
  </si>
  <si>
    <t>016.000.02736/2013-8</t>
  </si>
  <si>
    <t>Produto 3.3, Componente II</t>
  </si>
  <si>
    <t>NA</t>
  </si>
  <si>
    <t>Processo em curso</t>
  </si>
  <si>
    <t>O02</t>
  </si>
  <si>
    <t>Reforma de Postos Fiscais</t>
  </si>
  <si>
    <t>Produto 3.1, Componente II</t>
  </si>
  <si>
    <t>Rechazo de Ofertas</t>
  </si>
  <si>
    <t>BENS</t>
  </si>
  <si>
    <t>Contrato Terminado</t>
  </si>
  <si>
    <t>Software da Inteligência Fiscal</t>
  </si>
  <si>
    <t>016.000.02157/2015-1</t>
  </si>
  <si>
    <t>Produto 3.2, Componente II</t>
  </si>
  <si>
    <t>BRB 2836</t>
  </si>
  <si>
    <t>Pregão Eletrônico – PE Nº 091/2015</t>
  </si>
  <si>
    <t>Produto 5.1, Componente II</t>
  </si>
  <si>
    <t>Pregão Eletrônico / Adesão à Ata de Registro de Preço</t>
  </si>
  <si>
    <t>Sistema de disponibilização da Legislação Tributária Eletrônica</t>
  </si>
  <si>
    <t>Produto 3.6, Componente II</t>
  </si>
  <si>
    <t>Licitação Pública Nacional </t>
  </si>
  <si>
    <t>Totens de Autoatendimento</t>
  </si>
  <si>
    <t>Produto 9.1, Componente IV</t>
  </si>
  <si>
    <t>Comparação de Preços </t>
  </si>
  <si>
    <t>Produto 10.1, Componente IV</t>
  </si>
  <si>
    <t>016.000.06509/2014-0</t>
  </si>
  <si>
    <t>BRB 2566</t>
  </si>
  <si>
    <t>Adesão à Ata de Registro de Preços</t>
  </si>
  <si>
    <t>016.000.05437/2014-7</t>
  </si>
  <si>
    <t>BRB 2564</t>
  </si>
  <si>
    <t>016.000.06832/2014-8</t>
  </si>
  <si>
    <t>BRB 2565 e BRB 2567</t>
  </si>
  <si>
    <t>Licença de software de gestão integrada de projetos</t>
  </si>
  <si>
    <t>016.000.00199/2015-1</t>
  </si>
  <si>
    <t>BR 10881</t>
  </si>
  <si>
    <t>Anel de fibra ótica</t>
  </si>
  <si>
    <t>Software de Gestão de RH</t>
  </si>
  <si>
    <t>Produto 11.1, Componente IV</t>
  </si>
  <si>
    <t>II Trim 2017</t>
  </si>
  <si>
    <t>Kit de Pesagem Dinâmica de Carga</t>
  </si>
  <si>
    <t>Aquisição cancelada devido às indefinições dos Postos de Fronteira</t>
  </si>
  <si>
    <t>Kit de Apoio à implantação do Novo Modelo de Fiscalização de Trânsito</t>
  </si>
  <si>
    <t>Veículos para fiscalização de trânsito</t>
  </si>
  <si>
    <t>016.000.08817/2014-7</t>
  </si>
  <si>
    <t>BRB 2838</t>
  </si>
  <si>
    <t>Pregão Eletrônico – PE Nº 342/2014</t>
  </si>
  <si>
    <t>Kit de equipamentos de suporte à administração do Projeto</t>
  </si>
  <si>
    <t>Produto A1, Gestão do Projeto</t>
  </si>
  <si>
    <t>Software de gestão do projeto</t>
  </si>
  <si>
    <t>Produto A2, Monitor. do Projeto</t>
  </si>
  <si>
    <t>Aquisição de software BSC</t>
  </si>
  <si>
    <t>Produto 1.1, Componente I</t>
  </si>
  <si>
    <t>016.000.10519/2014-4</t>
  </si>
  <si>
    <t>BRB 2837</t>
  </si>
  <si>
    <t>Pregão Eletrônico – PE Nº 016/2015</t>
  </si>
  <si>
    <t>Kit de ferramentas de apreensão e autenticação de dados</t>
  </si>
  <si>
    <t>016.000.02256/2015-8</t>
  </si>
  <si>
    <t>BRB 2842</t>
  </si>
  <si>
    <t>Pregão Eletrônico – PE Nº 061/2015</t>
  </si>
  <si>
    <t>Recursos transferidos p/ B29</t>
  </si>
  <si>
    <t>B28</t>
  </si>
  <si>
    <t>Hardware para Datacenter</t>
  </si>
  <si>
    <t>Equipamentos de TI (servidores) para reforçar o Datacenter</t>
  </si>
  <si>
    <t>B29</t>
  </si>
  <si>
    <t>B30</t>
  </si>
  <si>
    <t>Mobiliário Sede</t>
  </si>
  <si>
    <t>Móveis e divisórias p/ o prédio sede devido à ampliação</t>
  </si>
  <si>
    <t>B31</t>
  </si>
  <si>
    <t>Tela para Datashow</t>
  </si>
  <si>
    <t>Tela de Datashow para a sala de situação</t>
  </si>
  <si>
    <t>SERVIÇOS QUE NÃO SÃO DE CONSULTORIA</t>
  </si>
  <si>
    <t>Licitação Pública Internacional em 2 etapas </t>
  </si>
  <si>
    <t>Capacitação</t>
  </si>
  <si>
    <t>Inscrição em cursos de mercado - ICM</t>
  </si>
  <si>
    <t>Produtos diversos</t>
  </si>
  <si>
    <t>Desmembrado na cat. "Capacitação", itens L01, L02, L03 e L04.</t>
  </si>
  <si>
    <t>Serviços gráficos para o Planejamento Estratégico</t>
  </si>
  <si>
    <t>016.000.11625/2014-4</t>
  </si>
  <si>
    <t>Produto 10.1 Componente IV</t>
  </si>
  <si>
    <t>BR 10876</t>
  </si>
  <si>
    <t>Passagens e diárias diversas</t>
  </si>
  <si>
    <t>Passagens via contrato centralizado e diárias pagas diretamente</t>
  </si>
  <si>
    <t>Licitação Pública Internacional por Lotes </t>
  </si>
  <si>
    <t>Organização da 24ª Reunião da COGEF</t>
  </si>
  <si>
    <t>015.000.17409/2013-6</t>
  </si>
  <si>
    <t>BRB 2470</t>
  </si>
  <si>
    <t>Adesão à Ata de Registro de Preços nº 280/2014</t>
  </si>
  <si>
    <t>CONSULTORIAS FIRMAS</t>
  </si>
  <si>
    <t>Seleção Baseada na Qualificação do Consultor (SQC)</t>
  </si>
  <si>
    <t>Contratação Direta (CD)</t>
  </si>
  <si>
    <t>Auditoria Externa Anual do PROMOFAZ</t>
  </si>
  <si>
    <t>Seleção Baseada na Qualidade e Custo (SBQC)</t>
  </si>
  <si>
    <t>BR 10877</t>
  </si>
  <si>
    <t>Estudos Econômico-fiscais</t>
  </si>
  <si>
    <t>Contratação de estudos de  Instituiçoes que realizam pesquisas econômico-fiscais;</t>
  </si>
  <si>
    <t>Produto 3.4, Componente II</t>
  </si>
  <si>
    <t>Sistema de integração dos créditos tributários</t>
  </si>
  <si>
    <t>Produto 3.5, Componente II</t>
  </si>
  <si>
    <t>Sistema de Classificação do Crédito Tributário</t>
  </si>
  <si>
    <t>BR 10879</t>
  </si>
  <si>
    <t>Sistema para consulta a registros de bens do devedor</t>
  </si>
  <si>
    <t>Recursos transferidos p/ B02</t>
  </si>
  <si>
    <t>Consultoria de RH para Gestão de Competências</t>
  </si>
  <si>
    <t>Novo modelo de Gestão de Fiscalização de Estabelecimentos</t>
  </si>
  <si>
    <t>Desenvolvimento de: roteiros de auditoria fiscal eletrônica para receita tributária e não tributária, avaliação de auditorias realizadas e desempenho funcional.</t>
  </si>
  <si>
    <t>Recursos transferidos p/ C10, pois o Redesenho de Processos incorporou esta finalidade</t>
  </si>
  <si>
    <t>Redesenho de Processos</t>
  </si>
  <si>
    <t>Redesenho de Processos Organizacionais e Proposta de Nova Estrutura para a SEFAZ</t>
  </si>
  <si>
    <t>Produto 1.2, Componente I (US$ 366.667)
Produto 3.3, Componente II (US$ 133.333)</t>
  </si>
  <si>
    <t>Planejamento e Gestão Estratégica baseada em BSC</t>
  </si>
  <si>
    <t>BR 10985</t>
  </si>
  <si>
    <t>Customização do SIT</t>
  </si>
  <si>
    <t>Customização do Sistema Fazendário de Trânsito e do software de integração de equipamentos</t>
  </si>
  <si>
    <t>Sistema para Gestão da Fiscalização de Estabelecimentos</t>
  </si>
  <si>
    <t>Consultoria de BI</t>
  </si>
  <si>
    <t>Desenvolver e implantar na ferramenta BI os critérios de cruzamento de informações para geração de relatórios e consultas on-line</t>
  </si>
  <si>
    <t>Produto 6.1, Componente III</t>
  </si>
  <si>
    <t>CONSULTORIAS INDIVIDUAL</t>
  </si>
  <si>
    <t>Número de Processo:</t>
  </si>
  <si>
    <t>Não Objeção aos  TDR da Atividade</t>
  </si>
  <si>
    <t>Consultor Individual para auxiliar a UCP</t>
  </si>
  <si>
    <t>Apoio na elaboração de TdRs e na especificação de soluções técnicas</t>
  </si>
  <si>
    <t>Comparação de Qualificações (3 CV's)</t>
  </si>
  <si>
    <t>016.000.004835/2014-8</t>
  </si>
  <si>
    <t>BR 10607</t>
  </si>
  <si>
    <t>Apoio na Gestão de Mudança Organizacional</t>
  </si>
  <si>
    <t>Curso de Coaching para o corpo gerencial da SEFAZ</t>
  </si>
  <si>
    <t>016.000.00174/2015-1</t>
  </si>
  <si>
    <t>CAPACITAÇÃO</t>
  </si>
  <si>
    <t>L01</t>
  </si>
  <si>
    <t>Capacitação no uso de novas ferramentas e sistemas</t>
  </si>
  <si>
    <t>L02</t>
  </si>
  <si>
    <t>Cobrança administrativa e operação dos sistemas</t>
  </si>
  <si>
    <t>Cobrança administrativa e operação dos novos sistemas criados</t>
  </si>
  <si>
    <t>L03</t>
  </si>
  <si>
    <t>Monitoramento e Avaliação</t>
  </si>
  <si>
    <t>Monitoramento e Avaliação do PROMOFAZ</t>
  </si>
  <si>
    <t>L04</t>
  </si>
  <si>
    <t>Indicadores de Desempenho de Projeto</t>
  </si>
  <si>
    <t>Indicadores de Desempenho para o PROMOFAZ e PE</t>
  </si>
  <si>
    <t>Montante Estimado % Contrapartida:</t>
  </si>
  <si>
    <t>Atualizado por: Bruno Lima - Coord. Financeiro</t>
  </si>
  <si>
    <t>B32</t>
  </si>
  <si>
    <t>Container Cofre</t>
  </si>
  <si>
    <t>B33</t>
  </si>
  <si>
    <t>Ferramenta de Monitoramento TI</t>
  </si>
  <si>
    <t>Ferramenta para o monitoramento de software e hardware da área de TI</t>
  </si>
  <si>
    <t>T06</t>
  </si>
  <si>
    <t>Aprimoramento do website da SEFAZ</t>
  </si>
  <si>
    <t>T07</t>
  </si>
  <si>
    <t>Reestruturação da rede de cabeamento</t>
  </si>
  <si>
    <t>Reestruturação da rede de cabeamento estruturado do prédio sede da SEFAZ</t>
  </si>
  <si>
    <t>T08</t>
  </si>
  <si>
    <t>Monitoramento de TI</t>
  </si>
  <si>
    <t>Monitoramento da infraestrutura e aplicações de TI</t>
  </si>
  <si>
    <t>C18</t>
  </si>
  <si>
    <t>Gerenciamento de Configurações</t>
  </si>
  <si>
    <t>Gerenciamento de configurações dos softwares de TI</t>
  </si>
  <si>
    <t>Comparação de Preços  (CP)</t>
  </si>
  <si>
    <t>B34</t>
  </si>
  <si>
    <t>BR11235</t>
  </si>
  <si>
    <t>Comparação de Preços</t>
  </si>
  <si>
    <t>BR 10880</t>
  </si>
  <si>
    <t>BR11236</t>
  </si>
  <si>
    <t>Cancelada pois na aquisição do EPM constatou-se que já vinha com módulo que atendia ao BI, necessitando apenas de customização (T04)</t>
  </si>
  <si>
    <t>C19</t>
  </si>
  <si>
    <t>BRASIL</t>
  </si>
  <si>
    <t>Programa PROFISCO</t>
  </si>
  <si>
    <t>Contrato de Empréstimo Nº 2518 OC-BR</t>
  </si>
  <si>
    <t xml:space="preserve">PLANO DE AQUISIÇÕES (PA) - 18 MESES </t>
  </si>
  <si>
    <t>Cotação USD:</t>
  </si>
  <si>
    <t>Objeto*</t>
  </si>
  <si>
    <t>Quantidade de Lotes: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</si>
  <si>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</si>
  <si>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</si>
  <si>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</si>
  <si>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</si>
  <si>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método de Seleção</t>
  </si>
  <si>
    <t>Numero PRISM</t>
  </si>
  <si>
    <t>Status</t>
  </si>
  <si>
    <t>Montante Estimado em R$:</t>
  </si>
  <si>
    <t>Publicação do Anúncio/Convite</t>
  </si>
  <si>
    <t>Concorrência Pública nº 09/2013 contrapartida</t>
  </si>
  <si>
    <t>Contrato em Execução</t>
  </si>
  <si>
    <t>Reforma de Postos Fiscais, Propriá e Cristinápolis</t>
  </si>
  <si>
    <t>Concorrência Pública contrapartida</t>
  </si>
  <si>
    <t>Previsto</t>
  </si>
  <si>
    <t>O03</t>
  </si>
  <si>
    <t>Reestruturação elétrica do prédio sede da SEFAZ</t>
  </si>
  <si>
    <t>Total:</t>
  </si>
  <si>
    <t>Objeto</t>
  </si>
  <si>
    <t>Método de Revisão (Selecionar uma das opções):</t>
  </si>
  <si>
    <t>Datas Estimadas</t>
  </si>
  <si>
    <t>Fones da Central de Telecobrança</t>
  </si>
  <si>
    <t>Fones para central de telecobrança</t>
  </si>
  <si>
    <t>Processo Cancelado</t>
  </si>
  <si>
    <t>Desistência da SUPERGEST</t>
  </si>
  <si>
    <t>Licenças de software</t>
  </si>
  <si>
    <t>Licenças de Barramento de serviços SOA, de ferramenta de desenvolvimento e de  ferramenta de configuração</t>
  </si>
  <si>
    <t>Pregão Eletrônico Remanejado R$ 155.000 p/ T05</t>
  </si>
  <si>
    <t>Pregão Eletrônico / Adesão à Ata de Registro de Preço contrapartida</t>
  </si>
  <si>
    <t>Cancelada devido às indefinições dos Postos de Fronteira</t>
  </si>
  <si>
    <t>Kit de Apoio à implantação do Novo Modelo de Fiscalização de Trânsito (equimentos ou solução para central de atendimento)</t>
  </si>
  <si>
    <t>Ferramenta de acompanhamento de indicadores com base na metodologia do BSC</t>
  </si>
  <si>
    <t>Dispositivos miniaturizados</t>
  </si>
  <si>
    <t>Dispositivos miniaturizados para coleta e transmissão de evidências de áudio e vídeo</t>
  </si>
  <si>
    <t>Material de escritório</t>
  </si>
  <si>
    <t>Material de escritório (pastas, canetas, blocos, crachá) p/ PE</t>
  </si>
  <si>
    <t xml:space="preserve"> Servidores do BI</t>
  </si>
  <si>
    <t>Software Rede sem fio</t>
  </si>
  <si>
    <t>Container que funciona como sala segura da área de TI</t>
  </si>
  <si>
    <t>Equipamentos de TI</t>
  </si>
  <si>
    <t>Total (sem os cancelados):</t>
  </si>
  <si>
    <t>Comparação de Preços (CP)</t>
  </si>
  <si>
    <t>Serviço de customização de software da Legislação Tributária Eletrônica</t>
  </si>
  <si>
    <t>Serviço de customização de BI</t>
  </si>
  <si>
    <t>Customização da ferramenta de BI nos critérios de cruzamento de informações</t>
  </si>
  <si>
    <t>Sistema Nacional (SN)</t>
  </si>
  <si>
    <t>BR11401</t>
  </si>
  <si>
    <t>Customização Software de Gestão Integrada de Projetos</t>
  </si>
  <si>
    <t>Atualizar Website da SEFAZ</t>
  </si>
  <si>
    <t>Controle de acesso da sede SEFAZ</t>
  </si>
  <si>
    <t>Instalação do CFTV e controle de acesso para segurança do prédio sede da SEFAZ</t>
  </si>
  <si>
    <t>T09</t>
  </si>
  <si>
    <t>T10</t>
  </si>
  <si>
    <t>Realização de testes de stress da segurança da informação</t>
  </si>
  <si>
    <t>Publicação  Manifestação de Interesse</t>
  </si>
  <si>
    <t xml:space="preserve"> Desenvolvimento de sistema de integração dos créditos tributários</t>
  </si>
  <si>
    <t xml:space="preserve"> Contratação Direta da Sergipetec, empresa pública estadual. Concluído.</t>
  </si>
  <si>
    <t>Desenvolvimento e implantação do Sistema de Planejamento Fiscal (Inteligência Artificial)</t>
  </si>
  <si>
    <t>Seleção Baseada na Qualidade </t>
  </si>
  <si>
    <t>BR11402</t>
  </si>
  <si>
    <t>Novo Modelo de Planejamento e Gestão Estratégica focada em resultado</t>
  </si>
  <si>
    <t>Remanejado p/ T11</t>
  </si>
  <si>
    <t>Cancelado e Remanejado p/ B33, pois a aquis. do soft. contempla instalação</t>
  </si>
  <si>
    <t>Remanejado p/ B34</t>
  </si>
  <si>
    <t>Assinatura Contrato</t>
  </si>
  <si>
    <t xml:space="preserve">Comparação de Qualificações (3 CV's) </t>
  </si>
  <si>
    <t xml:space="preserve"> Publicação  Manifestação de Interesse</t>
  </si>
  <si>
    <t>Capacitação no uso do novo sistema de inteligência artificial - cancelar</t>
  </si>
  <si>
    <t>Será realizado pelo FINATE</t>
  </si>
  <si>
    <t>Realizado por servidor da SEFAZ</t>
  </si>
  <si>
    <t>Pregão Eletrônico Contrapartida</t>
  </si>
  <si>
    <t>TOTAL GERAL (sem os cancelados):</t>
  </si>
  <si>
    <t>Revisão / Supervisão</t>
  </si>
  <si>
    <t>ReLicitação</t>
  </si>
  <si>
    <t>Declaração de Licitação Deserta</t>
  </si>
  <si>
    <t xml:space="preserve">Metodos </t>
  </si>
  <si>
    <t>Consultoria firmas</t>
  </si>
  <si>
    <t>Seleção Baseada no Menor Custo (SBMC) </t>
  </si>
  <si>
    <t>Seleção Baseado em Orçamento Fixo</t>
  </si>
  <si>
    <t>Bens, obras e Serviços</t>
  </si>
  <si>
    <t>Licitação Pública Internacional (LPI)</t>
  </si>
  <si>
    <t>Licitação Limitada Internacional  (LLI)</t>
  </si>
  <si>
    <t>Licitação Pública Internacional com Precalificación</t>
  </si>
  <si>
    <t>Licitação Pública Internacional sem Pré-qualificação</t>
  </si>
  <si>
    <t>Consultoria Individual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</si>
  <si>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</si>
  <si>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 xml:space="preserve">Instrucções Gerais </t>
  </si>
  <si>
    <t>Pregão eletronico/Ata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</si>
  <si>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</si>
  <si>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Procesos com 100% de contrapartida</t>
  </si>
  <si>
    <t>Colocar "sistema nacional" na coluna de metodo e na coluna de revisão/supervisão + indicar o metodo e "contrapartida"' na coluna" "comentario"</t>
  </si>
  <si>
    <t xml:space="preserve">Instrucções </t>
  </si>
  <si>
    <t>Categoria/ Componente</t>
  </si>
  <si>
    <t>colocar o Nº de componente asociado</t>
  </si>
  <si>
    <t>Objeto da licitação</t>
  </si>
  <si>
    <t>Selecionar no menu suspenso</t>
  </si>
  <si>
    <t>Revisão/Supervisão</t>
  </si>
  <si>
    <t>Nova Licitação</t>
  </si>
  <si>
    <t>Declaração de aquisição Deserta</t>
  </si>
  <si>
    <t>Recusa de Ofertas</t>
  </si>
  <si>
    <t>Contrato concluido</t>
  </si>
  <si>
    <t>Categoria</t>
  </si>
  <si>
    <t>Consultoria firmas e Capacitacão</t>
  </si>
  <si>
    <t>Seleção Baseada na Qualidade e Custo  (SBQC)</t>
  </si>
  <si>
    <t>Seleção Baseada na Qualidade  (SBQ)</t>
  </si>
  <si>
    <t>Seleção Baseada no Menor Custo  (SBMC)</t>
  </si>
  <si>
    <t>Seleção Baseado em Orçamento Fixo (SBOF)</t>
  </si>
  <si>
    <t>Licitação Pública Nacional (LPN)</t>
  </si>
  <si>
    <t>Licitação  Limitada Internacional(LLI)</t>
  </si>
  <si>
    <t>Exemplos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</si>
  <si>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</si>
  <si>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</si>
  <si>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</si>
  <si>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</si>
  <si>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</si>
  <si>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</si>
  <si>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</si>
  <si>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</si>
  <si>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 xml:space="preserve">Sistema de acompanhamento das receitas não tributárias </t>
  </si>
  <si>
    <t>Seleção Baseada na Qualidade (SBQ)</t>
  </si>
  <si>
    <t>Integrado e remanejado para C05</t>
  </si>
  <si>
    <t>Sistema Integrado de Planejamento  e Execução da Ação Fiscal</t>
  </si>
  <si>
    <t>Produto 3.4 e 3.3, Componente II</t>
  </si>
  <si>
    <t>Contratação Direta da Sergipetec, empresa pública estadual.</t>
  </si>
  <si>
    <t>O04</t>
  </si>
  <si>
    <t>Recuperação da estrutura metálica da fachada do prédio sede da SEFAZ</t>
  </si>
  <si>
    <t>Software para  gerenciamento da rede sem fio</t>
  </si>
  <si>
    <t>Cancelado devido limitação financeira e prioridades</t>
  </si>
  <si>
    <t>Cancelada devido ao redesenho de processos</t>
  </si>
  <si>
    <t>Aquisição incluída no produto B35</t>
  </si>
  <si>
    <t>Apoio na Gestão da Reestruturação Elétrica do prédio sede</t>
  </si>
  <si>
    <t>Engenheiro elétrico para a elaboração e acompanhamento do projeto de reestruturação elétrica</t>
  </si>
  <si>
    <t>Equipamentos para área de TI: Desktops robustos , Tablets, Notebooks, Scanners, Monitores Profissionais e Tela</t>
  </si>
  <si>
    <t>Produto 3.3, Componente II e Produto 10.1, Componente IV</t>
  </si>
  <si>
    <r>
      <t xml:space="preserve">Método 
</t>
    </r>
    <r>
      <rPr>
        <i/>
        <sz val="14"/>
        <color indexed="9"/>
        <rFont val="Calibri"/>
        <family val="2"/>
      </rPr>
      <t>(Selecionar uma das Opções)</t>
    </r>
    <r>
      <rPr>
        <sz val="14"/>
        <color indexed="9"/>
        <rFont val="Calibri"/>
        <family val="2"/>
      </rPr>
      <t>:*</t>
    </r>
  </si>
  <si>
    <t>C20</t>
  </si>
  <si>
    <t>Apoio técnico nos processos de licenciamento ambiental da SEFAZ</t>
  </si>
  <si>
    <t>Engenheiro Ambiental para auxiliar na obtenção das licenças ambientais necessárias ao correto funcionamento da SEFAZ</t>
  </si>
  <si>
    <t>Atualização Nº: 09</t>
  </si>
  <si>
    <t>Atualizado em: 23/11/2016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</si>
</sst>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\-??_);_(@_)"/>
    <numFmt numFmtId="165" formatCode="mmm\-yy;@"/>
    <numFmt numFmtId="166" formatCode="_(* #,##0.00_);_(* \(#,##0.00\);_(* \-??_);_(@_)"/>
    <numFmt numFmtId="167" formatCode="_-* #,##0.00_-;\-* #,##0.00_-;_-* \-??_-;_-@_-"/>
    <numFmt numFmtId="169" formatCode="mmmm\-yy;@"/>
    <numFmt numFmtId="172" formatCode="_-* #,##0_-;\-* #,##0_-;_-* \-??_-;_-@_-"/>
    <numFmt numFmtId="173" formatCode="#,##0.0000_ ;\-#,##0.0000\ "/>
  </numFmts>
  <fonts count="39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4"/>
      <color indexed="9"/>
      <name val="Calibri"/>
      <family val="2"/>
    </font>
    <font>
      <b/>
      <sz val="10"/>
      <color indexed="8"/>
      <name val="Calibri"/>
      <family val="2"/>
    </font>
    <font>
      <sz val="10"/>
      <name val="Arial"/>
      <family val="2"/>
    </font>
    <font>
      <sz val="14"/>
      <color indexed="8"/>
      <name val="Calibri"/>
      <family val="2"/>
    </font>
    <font>
      <sz val="14"/>
      <color indexed="8"/>
      <name val="Times New Roman"/>
      <family val="1"/>
    </font>
    <font>
      <sz val="14"/>
      <name val="Arial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  <font>
      <b/>
      <sz val="14"/>
      <color indexed="10"/>
      <name val="Calibri"/>
      <family val="2"/>
    </font>
    <font>
      <b/>
      <sz val="14"/>
      <color indexed="9"/>
      <name val="Calibri"/>
      <family val="2"/>
    </font>
    <font>
      <i/>
      <sz val="14"/>
      <color indexed="9"/>
      <name val="Calibri"/>
      <family val="2"/>
    </font>
    <font>
      <sz val="14"/>
      <name val="Calibri"/>
      <family val="2"/>
    </font>
    <font>
      <sz val="14"/>
      <color indexed="17"/>
      <name val="Calibri"/>
      <family val="2"/>
    </font>
    <font>
      <sz val="14"/>
      <color indexed="17"/>
      <name val="Arial"/>
      <family val="2"/>
    </font>
    <font>
      <b/>
      <sz val="14"/>
      <name val="Arial"/>
      <family val="2"/>
    </font>
    <font>
      <b/>
      <sz val="14"/>
      <color rgb="FFFF0000"/>
      <name val="Calibri"/>
      <family val="2"/>
    </font>
    <font>
      <sz val="14"/>
      <color theme="3" tint="0.39997558519241921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1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30"/>
      </patternFill>
    </fill>
    <fill>
      <patternFill patternType="solid">
        <fgColor theme="0"/>
        <bgColor indexed="41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</borders>
  <cellStyleXfs count="15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6" fillId="21" borderId="2" applyNumberFormat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7" borderId="1" applyNumberFormat="0" applyAlignment="0" applyProtection="0"/>
    <xf numFmtId="0" fontId="7" fillId="0" borderId="3" applyNumberFormat="0" applyFill="0" applyAlignment="0" applyProtection="0"/>
    <xf numFmtId="164" fontId="24" fillId="0" borderId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4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165" fontId="24" fillId="0" borderId="0"/>
    <xf numFmtId="0" fontId="24" fillId="0" borderId="0"/>
    <xf numFmtId="0" fontId="24" fillId="0" borderId="0"/>
    <xf numFmtId="0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0" fontId="24" fillId="0" borderId="0"/>
    <xf numFmtId="0" fontId="24" fillId="23" borderId="7" applyNumberFormat="0" applyAlignment="0" applyProtection="0"/>
    <xf numFmtId="0" fontId="24" fillId="23" borderId="7" applyNumberFormat="0" applyAlignment="0" applyProtection="0"/>
    <xf numFmtId="0" fontId="24" fillId="23" borderId="7" applyNumberFormat="0" applyAlignment="0" applyProtection="0"/>
    <xf numFmtId="0" fontId="24" fillId="23" borderId="7" applyNumberFormat="0" applyAlignment="0" applyProtection="0"/>
    <xf numFmtId="0" fontId="24" fillId="23" borderId="7" applyNumberFormat="0" applyAlignment="0" applyProtection="0"/>
    <xf numFmtId="0" fontId="14" fillId="20" borderId="8" applyNumberFormat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0" fontId="14" fillId="20" borderId="8" applyNumberFormat="0" applyAlignment="0" applyProtection="0"/>
    <xf numFmtId="0" fontId="14" fillId="20" borderId="8" applyNumberFormat="0" applyAlignment="0" applyProtection="0"/>
    <xf numFmtId="166" fontId="24" fillId="0" borderId="0" applyFill="0" applyBorder="0" applyAlignment="0" applyProtection="0"/>
    <xf numFmtId="167" fontId="24" fillId="0" borderId="0" applyFill="0" applyBorder="0" applyAlignment="0" applyProtection="0"/>
    <xf numFmtId="167" fontId="24" fillId="0" borderId="0" applyFill="0" applyBorder="0" applyAlignment="0" applyProtection="0"/>
    <xf numFmtId="167" fontId="24" fillId="0" borderId="0" applyFill="0" applyBorder="0" applyAlignment="0" applyProtection="0"/>
    <xf numFmtId="167" fontId="24" fillId="0" borderId="0" applyFill="0" applyBorder="0" applyAlignment="0" applyProtection="0"/>
    <xf numFmtId="166" fontId="24" fillId="0" borderId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166" fontId="24" fillId="0" borderId="0" applyFill="0" applyBorder="0" applyAlignment="0" applyProtection="0"/>
    <xf numFmtId="0" fontId="15" fillId="0" borderId="0" applyNumberFormat="0" applyFill="0" applyBorder="0" applyAlignment="0" applyProtection="0"/>
  </cellStyleXfs>
  <cellXfs count="144">
    <xf numFmtId="0" fontId="0" fillId="0" borderId="0" xfId="0"/>
    <xf numFmtId="0" fontId="1" fillId="0" borderId="0" xfId="102"/>
    <xf numFmtId="0" fontId="20" fillId="0" borderId="0" xfId="102" applyFont="1"/>
    <xf numFmtId="0" fontId="21" fillId="16" borderId="15" xfId="102" applyFont="1" applyFill="1" applyBorder="1" applyAlignment="1">
      <alignment horizontal="center" vertical="center"/>
    </xf>
    <xf numFmtId="0" fontId="21" fillId="16" borderId="16" xfId="103" applyFont="1" applyFill="1" applyBorder="1" applyAlignment="1">
      <alignment horizontal="left" vertical="center" wrapText="1"/>
    </xf>
    <xf numFmtId="0" fontId="20" fillId="0" borderId="17" xfId="102" applyFont="1" applyBorder="1" applyAlignment="1">
      <alignment horizontal="left" vertical="center" wrapText="1"/>
    </xf>
    <xf numFmtId="0" fontId="21" fillId="16" borderId="18" xfId="103" applyFont="1" applyFill="1" applyBorder="1" applyAlignment="1">
      <alignment horizontal="left" vertical="center" wrapText="1"/>
    </xf>
    <xf numFmtId="0" fontId="20" fillId="0" borderId="19" xfId="102" applyFont="1" applyBorder="1" applyAlignment="1">
      <alignment horizontal="left" vertical="center" wrapText="1"/>
    </xf>
    <xf numFmtId="0" fontId="21" fillId="0" borderId="20" xfId="103" applyFont="1" applyFill="1" applyBorder="1" applyAlignment="1">
      <alignment horizontal="left" vertical="center" wrapText="1"/>
    </xf>
    <xf numFmtId="0" fontId="20" fillId="0" borderId="20" xfId="102" applyFont="1" applyFill="1" applyBorder="1" applyAlignment="1">
      <alignment horizontal="left" vertical="center" wrapText="1"/>
    </xf>
    <xf numFmtId="0" fontId="21" fillId="0" borderId="0" xfId="103" applyFont="1" applyFill="1" applyBorder="1" applyAlignment="1">
      <alignment horizontal="left" vertical="center" wrapText="1"/>
    </xf>
    <xf numFmtId="0" fontId="20" fillId="0" borderId="0" xfId="102" applyFont="1" applyFill="1" applyBorder="1" applyAlignment="1">
      <alignment horizontal="left" vertical="center" wrapText="1"/>
    </xf>
    <xf numFmtId="0" fontId="20" fillId="0" borderId="0" xfId="102" applyFont="1" applyFill="1"/>
    <xf numFmtId="0" fontId="1" fillId="0" borderId="0" xfId="102" applyFill="1"/>
    <xf numFmtId="0" fontId="21" fillId="16" borderId="21" xfId="103" applyFont="1" applyFill="1" applyBorder="1" applyAlignment="1">
      <alignment horizontal="left" vertical="center" wrapText="1"/>
    </xf>
    <xf numFmtId="0" fontId="20" fillId="0" borderId="22" xfId="102" applyFont="1" applyBorder="1" applyAlignment="1">
      <alignment horizontal="left" vertical="center" wrapText="1"/>
    </xf>
    <xf numFmtId="0" fontId="21" fillId="16" borderId="13" xfId="103" applyFont="1" applyFill="1" applyBorder="1" applyAlignment="1">
      <alignment horizontal="left" vertical="center" wrapText="1"/>
    </xf>
    <xf numFmtId="0" fontId="20" fillId="0" borderId="12" xfId="102" applyFont="1" applyFill="1" applyBorder="1" applyAlignment="1">
      <alignment horizontal="left" vertical="center" wrapText="1"/>
    </xf>
    <xf numFmtId="0" fontId="18" fillId="0" borderId="17" xfId="106" applyFont="1" applyFill="1" applyBorder="1" applyAlignment="1">
      <alignment vertical="center" wrapText="1"/>
    </xf>
    <xf numFmtId="0" fontId="18" fillId="0" borderId="11" xfId="106" applyFont="1" applyFill="1" applyBorder="1" applyAlignment="1">
      <alignment vertical="center" wrapText="1"/>
    </xf>
    <xf numFmtId="0" fontId="18" fillId="0" borderId="12" xfId="102" applyFont="1" applyBorder="1"/>
    <xf numFmtId="0" fontId="21" fillId="0" borderId="0" xfId="102" applyFont="1" applyFill="1" applyBorder="1" applyAlignment="1">
      <alignment horizontal="center" vertical="center" wrapText="1"/>
    </xf>
    <xf numFmtId="0" fontId="18" fillId="0" borderId="12" xfId="106" applyFont="1" applyFill="1" applyBorder="1" applyAlignment="1">
      <alignment vertical="center" wrapText="1"/>
    </xf>
    <xf numFmtId="0" fontId="18" fillId="0" borderId="14" xfId="106" applyFont="1" applyFill="1" applyBorder="1" applyAlignment="1">
      <alignment vertical="center" wrapText="1"/>
    </xf>
    <xf numFmtId="0" fontId="18" fillId="0" borderId="10" xfId="106" applyFont="1" applyFill="1" applyBorder="1" applyAlignment="1">
      <alignment vertical="center" wrapText="1"/>
    </xf>
    <xf numFmtId="0" fontId="18" fillId="0" borderId="0" xfId="106" applyFont="1" applyFill="1" applyBorder="1" applyAlignment="1">
      <alignment vertical="center" wrapText="1"/>
    </xf>
    <xf numFmtId="0" fontId="25" fillId="0" borderId="0" xfId="101" applyFont="1"/>
    <xf numFmtId="0" fontId="26" fillId="0" borderId="0" xfId="101" applyFont="1" applyAlignment="1">
      <alignment horizontal="justify" vertical="center"/>
    </xf>
    <xf numFmtId="0" fontId="25" fillId="0" borderId="0" xfId="101" applyFont="1" applyAlignment="1">
      <alignment horizontal="center"/>
    </xf>
    <xf numFmtId="172" fontId="27" fillId="0" borderId="0" xfId="133" applyNumberFormat="1" applyFont="1" applyFill="1" applyBorder="1" applyAlignment="1" applyProtection="1"/>
    <xf numFmtId="9" fontId="27" fillId="0" borderId="0" xfId="125" applyFont="1" applyFill="1" applyBorder="1" applyAlignment="1" applyProtection="1">
      <alignment horizontal="center"/>
    </xf>
    <xf numFmtId="0" fontId="27" fillId="0" borderId="0" xfId="113" applyFont="1" applyAlignment="1">
      <alignment horizontal="center"/>
    </xf>
    <xf numFmtId="0" fontId="27" fillId="0" borderId="0" xfId="113" applyFont="1"/>
    <xf numFmtId="0" fontId="27" fillId="0" borderId="0" xfId="113" applyFont="1" applyBorder="1" applyAlignment="1">
      <alignment horizontal="center"/>
    </xf>
    <xf numFmtId="0" fontId="27" fillId="0" borderId="0" xfId="113" applyFont="1" applyBorder="1"/>
    <xf numFmtId="0" fontId="29" fillId="0" borderId="0" xfId="104" applyFont="1" applyAlignment="1">
      <alignment horizontal="left"/>
    </xf>
    <xf numFmtId="0" fontId="29" fillId="0" borderId="0" xfId="101" applyFont="1" applyAlignment="1">
      <alignment horizontal="left" vertical="center"/>
    </xf>
    <xf numFmtId="0" fontId="28" fillId="0" borderId="0" xfId="101" applyFont="1" applyAlignment="1">
      <alignment horizontal="left" vertical="center"/>
    </xf>
    <xf numFmtId="0" fontId="29" fillId="0" borderId="0" xfId="104" applyFont="1" applyAlignment="1">
      <alignment horizontal="left" vertical="top"/>
    </xf>
    <xf numFmtId="0" fontId="30" fillId="0" borderId="0" xfId="101" applyFont="1" applyAlignment="1">
      <alignment horizontal="left" vertical="center"/>
    </xf>
    <xf numFmtId="0" fontId="25" fillId="0" borderId="0" xfId="101" applyFont="1" applyBorder="1"/>
    <xf numFmtId="0" fontId="29" fillId="0" borderId="0" xfId="103" applyFont="1" applyFill="1" applyBorder="1" applyAlignment="1">
      <alignment horizontal="left" vertical="center" wrapText="1"/>
    </xf>
    <xf numFmtId="0" fontId="29" fillId="0" borderId="0" xfId="103" applyFont="1" applyFill="1" applyBorder="1" applyAlignment="1">
      <alignment horizontal="center" vertical="center" wrapText="1"/>
    </xf>
    <xf numFmtId="172" fontId="29" fillId="0" borderId="0" xfId="133" applyNumberFormat="1" applyFont="1" applyFill="1" applyBorder="1" applyAlignment="1" applyProtection="1">
      <alignment horizontal="right" vertical="center" wrapText="1"/>
    </xf>
    <xf numFmtId="173" fontId="29" fillId="0" borderId="0" xfId="133" applyNumberFormat="1" applyFont="1" applyFill="1" applyBorder="1" applyAlignment="1" applyProtection="1">
      <alignment horizontal="left" vertical="center" wrapText="1"/>
    </xf>
    <xf numFmtId="9" fontId="29" fillId="0" borderId="0" xfId="125" applyFont="1" applyFill="1" applyBorder="1" applyAlignment="1" applyProtection="1">
      <alignment horizontal="center" vertical="center" wrapText="1"/>
    </xf>
    <xf numFmtId="0" fontId="27" fillId="0" borderId="0" xfId="103" applyFont="1"/>
    <xf numFmtId="172" fontId="22" fillId="25" borderId="10" xfId="133" applyNumberFormat="1" applyFont="1" applyFill="1" applyBorder="1" applyAlignment="1" applyProtection="1">
      <alignment horizontal="center" vertical="center" wrapText="1"/>
    </xf>
    <xf numFmtId="9" fontId="22" fillId="25" borderId="10" xfId="125" applyFont="1" applyFill="1" applyBorder="1" applyAlignment="1" applyProtection="1">
      <alignment horizontal="center" vertical="center" wrapText="1"/>
    </xf>
    <xf numFmtId="0" fontId="22" fillId="25" borderId="10" xfId="103" applyFont="1" applyFill="1" applyBorder="1" applyAlignment="1">
      <alignment horizontal="center" vertical="center" wrapText="1"/>
    </xf>
    <xf numFmtId="0" fontId="25" fillId="24" borderId="10" xfId="104" applyFont="1" applyFill="1" applyBorder="1" applyAlignment="1">
      <alignment horizontal="center" vertical="center" wrapText="1"/>
    </xf>
    <xf numFmtId="0" fontId="33" fillId="0" borderId="10" xfId="104" applyFont="1" applyFill="1" applyBorder="1" applyAlignment="1">
      <alignment vertical="center" wrapText="1"/>
    </xf>
    <xf numFmtId="0" fontId="33" fillId="0" borderId="10" xfId="103" applyFont="1" applyFill="1" applyBorder="1" applyAlignment="1">
      <alignment vertical="center" wrapText="1"/>
    </xf>
    <xf numFmtId="172" fontId="33" fillId="24" borderId="10" xfId="133" applyNumberFormat="1" applyFont="1" applyFill="1" applyBorder="1" applyAlignment="1" applyProtection="1">
      <alignment vertical="center" wrapText="1"/>
    </xf>
    <xf numFmtId="9" fontId="33" fillId="0" borderId="10" xfId="125" applyFont="1" applyFill="1" applyBorder="1" applyAlignment="1" applyProtection="1">
      <alignment horizontal="center" vertical="center" wrapText="1"/>
    </xf>
    <xf numFmtId="10" fontId="33" fillId="0" borderId="10" xfId="104" applyNumberFormat="1" applyFont="1" applyFill="1" applyBorder="1" applyAlignment="1">
      <alignment vertical="center" wrapText="1"/>
    </xf>
    <xf numFmtId="0" fontId="33" fillId="24" borderId="10" xfId="104" applyFont="1" applyFill="1" applyBorder="1" applyAlignment="1">
      <alignment horizontal="center" vertical="center" wrapText="1"/>
    </xf>
    <xf numFmtId="0" fontId="33" fillId="0" borderId="0" xfId="103" applyFont="1" applyFill="1" applyBorder="1" applyAlignment="1">
      <alignment vertical="center" wrapText="1"/>
    </xf>
    <xf numFmtId="0" fontId="33" fillId="0" borderId="0" xfId="103" applyFont="1" applyFill="1" applyBorder="1" applyAlignment="1">
      <alignment horizontal="center" vertical="center" wrapText="1"/>
    </xf>
    <xf numFmtId="0" fontId="29" fillId="0" borderId="0" xfId="103" applyFont="1" applyFill="1" applyBorder="1" applyAlignment="1">
      <alignment horizontal="right" vertical="center" wrapText="1"/>
    </xf>
    <xf numFmtId="172" fontId="29" fillId="0" borderId="0" xfId="133" applyNumberFormat="1" applyFont="1" applyFill="1" applyBorder="1" applyAlignment="1" applyProtection="1">
      <alignment vertical="center" wrapText="1"/>
    </xf>
    <xf numFmtId="9" fontId="33" fillId="0" borderId="0" xfId="125" applyFont="1" applyFill="1" applyBorder="1" applyAlignment="1" applyProtection="1">
      <alignment horizontal="center" vertical="center" wrapText="1"/>
    </xf>
    <xf numFmtId="0" fontId="33" fillId="24" borderId="10" xfId="104" applyFont="1" applyFill="1" applyBorder="1" applyAlignment="1">
      <alignment horizontal="left" vertical="center" wrapText="1"/>
    </xf>
    <xf numFmtId="0" fontId="33" fillId="24" borderId="10" xfId="103" applyFont="1" applyFill="1" applyBorder="1" applyAlignment="1">
      <alignment horizontal="left" vertical="center" wrapText="1"/>
    </xf>
    <xf numFmtId="0" fontId="34" fillId="24" borderId="10" xfId="104" applyFont="1" applyFill="1" applyBorder="1" applyAlignment="1">
      <alignment horizontal="center" vertical="center" wrapText="1"/>
    </xf>
    <xf numFmtId="0" fontId="34" fillId="0" borderId="10" xfId="104" applyFont="1" applyFill="1" applyBorder="1" applyAlignment="1">
      <alignment vertical="center" wrapText="1"/>
    </xf>
    <xf numFmtId="0" fontId="34" fillId="24" borderId="10" xfId="104" applyFont="1" applyFill="1" applyBorder="1" applyAlignment="1">
      <alignment horizontal="left" vertical="center" wrapText="1"/>
    </xf>
    <xf numFmtId="172" fontId="34" fillId="24" borderId="10" xfId="133" applyNumberFormat="1" applyFont="1" applyFill="1" applyBorder="1" applyAlignment="1" applyProtection="1">
      <alignment horizontal="center" vertical="center" wrapText="1"/>
    </xf>
    <xf numFmtId="9" fontId="34" fillId="0" borderId="10" xfId="125" applyFont="1" applyFill="1" applyBorder="1" applyAlignment="1" applyProtection="1">
      <alignment horizontal="center" vertical="center" wrapText="1"/>
    </xf>
    <xf numFmtId="10" fontId="34" fillId="0" borderId="10" xfId="104" applyNumberFormat="1" applyFont="1" applyFill="1" applyBorder="1" applyAlignment="1">
      <alignment vertical="center" wrapText="1"/>
    </xf>
    <xf numFmtId="0" fontId="34" fillId="0" borderId="10" xfId="103" applyFont="1" applyFill="1" applyBorder="1" applyAlignment="1">
      <alignment vertical="center" wrapText="1"/>
    </xf>
    <xf numFmtId="0" fontId="34" fillId="0" borderId="10" xfId="104" applyFont="1" applyFill="1" applyBorder="1" applyAlignment="1">
      <alignment horizontal="center" vertical="center" wrapText="1"/>
    </xf>
    <xf numFmtId="0" fontId="35" fillId="0" borderId="0" xfId="103" applyFont="1"/>
    <xf numFmtId="0" fontId="34" fillId="0" borderId="0" xfId="101" applyFont="1"/>
    <xf numFmtId="172" fontId="34" fillId="24" borderId="10" xfId="133" applyNumberFormat="1" applyFont="1" applyFill="1" applyBorder="1" applyAlignment="1" applyProtection="1">
      <alignment vertical="center" wrapText="1"/>
    </xf>
    <xf numFmtId="0" fontId="33" fillId="24" borderId="10" xfId="104" applyFont="1" applyFill="1" applyBorder="1" applyAlignment="1">
      <alignment vertical="center" wrapText="1"/>
    </xf>
    <xf numFmtId="0" fontId="34" fillId="24" borderId="10" xfId="104" applyFont="1" applyFill="1" applyBorder="1" applyAlignment="1">
      <alignment vertical="center" wrapText="1"/>
    </xf>
    <xf numFmtId="0" fontId="33" fillId="0" borderId="10" xfId="104" applyFont="1" applyBorder="1" applyAlignment="1">
      <alignment horizontal="left" vertical="center" wrapText="1"/>
    </xf>
    <xf numFmtId="0" fontId="34" fillId="0" borderId="10" xfId="104" applyFont="1" applyBorder="1" applyAlignment="1">
      <alignment horizontal="left" vertical="center" wrapText="1"/>
    </xf>
    <xf numFmtId="172" fontId="33" fillId="0" borderId="10" xfId="133" applyNumberFormat="1" applyFont="1" applyFill="1" applyBorder="1" applyAlignment="1" applyProtection="1">
      <alignment vertical="center" wrapText="1"/>
    </xf>
    <xf numFmtId="3" fontId="34" fillId="0" borderId="10" xfId="104" applyNumberFormat="1" applyFont="1" applyFill="1" applyBorder="1" applyAlignment="1">
      <alignment vertical="center" wrapText="1"/>
    </xf>
    <xf numFmtId="3" fontId="33" fillId="0" borderId="10" xfId="104" applyNumberFormat="1" applyFont="1" applyFill="1" applyBorder="1" applyAlignment="1">
      <alignment vertical="center" wrapText="1"/>
    </xf>
    <xf numFmtId="172" fontId="33" fillId="0" borderId="14" xfId="133" applyNumberFormat="1" applyFont="1" applyFill="1" applyBorder="1" applyAlignment="1" applyProtection="1">
      <alignment vertical="center" wrapText="1"/>
    </xf>
    <xf numFmtId="172" fontId="33" fillId="24" borderId="14" xfId="133" applyNumberFormat="1" applyFont="1" applyFill="1" applyBorder="1" applyAlignment="1" applyProtection="1">
      <alignment vertical="center" wrapText="1"/>
    </xf>
    <xf numFmtId="9" fontId="33" fillId="0" borderId="14" xfId="125" applyFont="1" applyFill="1" applyBorder="1" applyAlignment="1" applyProtection="1">
      <alignment horizontal="center" vertical="center" wrapText="1"/>
    </xf>
    <xf numFmtId="0" fontId="33" fillId="0" borderId="14" xfId="104" applyFont="1" applyFill="1" applyBorder="1" applyAlignment="1">
      <alignment vertical="center" wrapText="1"/>
    </xf>
    <xf numFmtId="169" fontId="33" fillId="0" borderId="14" xfId="104" applyNumberFormat="1" applyFont="1" applyBorder="1" applyAlignment="1">
      <alignment horizontal="center" vertical="center" wrapText="1"/>
    </xf>
    <xf numFmtId="0" fontId="33" fillId="0" borderId="10" xfId="104" applyFont="1" applyFill="1" applyBorder="1" applyAlignment="1">
      <alignment horizontal="left" vertical="center" wrapText="1"/>
    </xf>
    <xf numFmtId="169" fontId="33" fillId="24" borderId="10" xfId="104" applyNumberFormat="1" applyFont="1" applyFill="1" applyBorder="1" applyAlignment="1">
      <alignment horizontal="center" vertical="center" wrapText="1"/>
    </xf>
    <xf numFmtId="172" fontId="31" fillId="25" borderId="10" xfId="133" applyNumberFormat="1" applyFont="1" applyFill="1" applyBorder="1" applyAlignment="1" applyProtection="1">
      <alignment horizontal="left" vertical="center" wrapText="1"/>
    </xf>
    <xf numFmtId="0" fontId="33" fillId="0" borderId="10" xfId="103" applyFont="1" applyFill="1" applyBorder="1" applyAlignment="1">
      <alignment horizontal="center" vertical="center" wrapText="1"/>
    </xf>
    <xf numFmtId="172" fontId="33" fillId="0" borderId="10" xfId="132" applyNumberFormat="1" applyFont="1" applyFill="1" applyBorder="1" applyAlignment="1" applyProtection="1">
      <alignment vertical="center" wrapText="1"/>
    </xf>
    <xf numFmtId="9" fontId="33" fillId="0" borderId="10" xfId="104" applyNumberFormat="1" applyFont="1" applyFill="1" applyBorder="1" applyAlignment="1">
      <alignment horizontal="center" vertical="center" wrapText="1"/>
    </xf>
    <xf numFmtId="0" fontId="34" fillId="0" borderId="10" xfId="104" applyFont="1" applyFill="1" applyBorder="1" applyAlignment="1">
      <alignment horizontal="left" vertical="center" wrapText="1"/>
    </xf>
    <xf numFmtId="0" fontId="34" fillId="0" borderId="10" xfId="103" applyFont="1" applyFill="1" applyBorder="1" applyAlignment="1">
      <alignment horizontal="center" vertical="center" wrapText="1"/>
    </xf>
    <xf numFmtId="172" fontId="34" fillId="0" borderId="10" xfId="133" applyNumberFormat="1" applyFont="1" applyFill="1" applyBorder="1" applyAlignment="1" applyProtection="1">
      <alignment vertical="center" wrapText="1"/>
    </xf>
    <xf numFmtId="9" fontId="34" fillId="0" borderId="10" xfId="104" applyNumberFormat="1" applyFont="1" applyFill="1" applyBorder="1" applyAlignment="1">
      <alignment horizontal="center" vertical="center" wrapText="1"/>
    </xf>
    <xf numFmtId="169" fontId="34" fillId="24" borderId="10" xfId="104" applyNumberFormat="1" applyFont="1" applyFill="1" applyBorder="1" applyAlignment="1">
      <alignment horizontal="center" vertical="center" wrapText="1"/>
    </xf>
    <xf numFmtId="0" fontId="33" fillId="26" borderId="10" xfId="104" applyFont="1" applyFill="1" applyBorder="1" applyAlignment="1">
      <alignment horizontal="left" vertical="center" wrapText="1"/>
    </xf>
    <xf numFmtId="172" fontId="34" fillId="0" borderId="10" xfId="132" applyNumberFormat="1" applyFont="1" applyFill="1" applyBorder="1" applyAlignment="1" applyProtection="1">
      <alignment vertical="center" wrapText="1"/>
    </xf>
    <xf numFmtId="0" fontId="34" fillId="24" borderId="10" xfId="104" applyFont="1" applyFill="1" applyBorder="1" applyAlignment="1" applyProtection="1">
      <alignment vertical="center" wrapText="1"/>
      <protection locked="0"/>
    </xf>
    <xf numFmtId="0" fontId="33" fillId="0" borderId="10" xfId="104" applyFont="1" applyFill="1" applyBorder="1" applyAlignment="1">
      <alignment horizontal="center" vertical="center" wrapText="1"/>
    </xf>
    <xf numFmtId="10" fontId="33" fillId="0" borderId="10" xfId="103" applyNumberFormat="1" applyFont="1" applyFill="1" applyBorder="1" applyAlignment="1">
      <alignment vertical="center" wrapText="1"/>
    </xf>
    <xf numFmtId="0" fontId="33" fillId="0" borderId="10" xfId="103" applyFont="1" applyFill="1" applyBorder="1" applyAlignment="1">
      <alignment horizontal="left" vertical="center" wrapText="1"/>
    </xf>
    <xf numFmtId="10" fontId="33" fillId="0" borderId="0" xfId="103" applyNumberFormat="1" applyFont="1" applyFill="1" applyBorder="1" applyAlignment="1">
      <alignment vertical="center" wrapText="1"/>
    </xf>
    <xf numFmtId="10" fontId="34" fillId="0" borderId="10" xfId="103" applyNumberFormat="1" applyFont="1" applyFill="1" applyBorder="1" applyAlignment="1">
      <alignment vertical="center" wrapText="1"/>
    </xf>
    <xf numFmtId="0" fontId="28" fillId="0" borderId="0" xfId="101" applyFont="1"/>
    <xf numFmtId="0" fontId="28" fillId="0" borderId="0" xfId="101" applyFont="1" applyAlignment="1">
      <alignment horizontal="center"/>
    </xf>
    <xf numFmtId="0" fontId="28" fillId="0" borderId="0" xfId="101" applyFont="1" applyAlignment="1">
      <alignment horizontal="right"/>
    </xf>
    <xf numFmtId="172" fontId="36" fillId="9" borderId="10" xfId="133" applyNumberFormat="1" applyFont="1" applyFill="1" applyBorder="1" applyAlignment="1" applyProtection="1"/>
    <xf numFmtId="0" fontId="33" fillId="0" borderId="10" xfId="106" applyFont="1" applyFill="1" applyBorder="1" applyAlignment="1">
      <alignment vertical="center" wrapText="1"/>
    </xf>
    <xf numFmtId="0" fontId="33" fillId="0" borderId="10" xfId="101" applyFont="1" applyBorder="1"/>
    <xf numFmtId="0" fontId="33" fillId="0" borderId="0" xfId="101" applyFont="1"/>
    <xf numFmtId="0" fontId="37" fillId="0" borderId="10" xfId="104" applyFont="1" applyFill="1" applyBorder="1" applyAlignment="1">
      <alignment vertical="center" wrapText="1"/>
    </xf>
    <xf numFmtId="172" fontId="37" fillId="0" borderId="10" xfId="133" applyNumberFormat="1" applyFont="1" applyFill="1" applyBorder="1" applyAlignment="1" applyProtection="1">
      <alignment vertical="center" wrapText="1"/>
    </xf>
    <xf numFmtId="0" fontId="33" fillId="0" borderId="10" xfId="103" applyFont="1" applyFill="1" applyBorder="1" applyAlignment="1">
      <alignment horizontal="center" vertical="center" wrapText="1"/>
    </xf>
    <xf numFmtId="0" fontId="33" fillId="0" borderId="10" xfId="104" applyFont="1" applyFill="1" applyBorder="1" applyAlignment="1">
      <alignment horizontal="center" vertical="center" wrapText="1"/>
    </xf>
    <xf numFmtId="0" fontId="38" fillId="24" borderId="10" xfId="104" applyFont="1" applyFill="1" applyBorder="1" applyAlignment="1">
      <alignment horizontal="center" vertical="center" wrapText="1"/>
    </xf>
    <xf numFmtId="0" fontId="38" fillId="0" borderId="10" xfId="104" applyFont="1" applyFill="1" applyBorder="1" applyAlignment="1">
      <alignment vertical="center" wrapText="1"/>
    </xf>
    <xf numFmtId="0" fontId="38" fillId="0" borderId="10" xfId="103" applyFont="1" applyFill="1" applyBorder="1" applyAlignment="1">
      <alignment vertical="center" wrapText="1"/>
    </xf>
    <xf numFmtId="172" fontId="38" fillId="0" borderId="10" xfId="133" applyNumberFormat="1" applyFont="1" applyFill="1" applyBorder="1" applyAlignment="1" applyProtection="1">
      <alignment vertical="center" wrapText="1"/>
    </xf>
    <xf numFmtId="9" fontId="38" fillId="0" borderId="10" xfId="125" applyFont="1" applyFill="1" applyBorder="1" applyAlignment="1" applyProtection="1">
      <alignment horizontal="center" vertical="center" wrapText="1"/>
    </xf>
    <xf numFmtId="0" fontId="38" fillId="0" borderId="10" xfId="104" applyFont="1" applyFill="1" applyBorder="1" applyAlignment="1">
      <alignment horizontal="center" vertical="center" wrapText="1"/>
    </xf>
    <xf numFmtId="0" fontId="38" fillId="0" borderId="10" xfId="103" applyFont="1" applyFill="1" applyBorder="1" applyAlignment="1">
      <alignment horizontal="center" vertical="center" wrapText="1"/>
    </xf>
    <xf numFmtId="0" fontId="22" fillId="12" borderId="10" xfId="101" applyFont="1" applyFill="1" applyBorder="1" applyAlignment="1">
      <alignment horizontal="center" vertical="center" wrapText="1"/>
    </xf>
    <xf numFmtId="0" fontId="22" fillId="25" borderId="10" xfId="103" applyFont="1" applyFill="1" applyBorder="1" applyAlignment="1">
      <alignment horizontal="center" vertical="center"/>
    </xf>
    <xf numFmtId="0" fontId="22" fillId="25" borderId="10" xfId="103" applyFont="1" applyFill="1" applyBorder="1" applyAlignment="1">
      <alignment horizontal="center" vertical="center" wrapText="1"/>
    </xf>
    <xf numFmtId="0" fontId="22" fillId="12" borderId="10" xfId="101" applyFont="1" applyFill="1" applyBorder="1" applyAlignment="1">
      <alignment horizontal="center" vertical="center"/>
    </xf>
    <xf numFmtId="0" fontId="33" fillId="0" borderId="10" xfId="106" applyFont="1" applyFill="1" applyBorder="1" applyAlignment="1">
      <alignment horizontal="center" vertical="center" wrapText="1"/>
    </xf>
    <xf numFmtId="0" fontId="25" fillId="0" borderId="10" xfId="101" applyFont="1" applyBorder="1" applyAlignment="1">
      <alignment horizontal="center" vertical="center" wrapText="1"/>
    </xf>
    <xf numFmtId="0" fontId="34" fillId="0" borderId="10" xfId="103" applyFont="1" applyFill="1" applyBorder="1" applyAlignment="1">
      <alignment horizontal="center" vertical="center" wrapText="1"/>
    </xf>
    <xf numFmtId="0" fontId="33" fillId="0" borderId="10" xfId="103" applyFont="1" applyFill="1" applyBorder="1" applyAlignment="1">
      <alignment horizontal="center" vertical="center" wrapText="1"/>
    </xf>
    <xf numFmtId="0" fontId="33" fillId="0" borderId="10" xfId="104" applyFont="1" applyFill="1" applyBorder="1" applyAlignment="1">
      <alignment horizontal="center" vertical="center" wrapText="1"/>
    </xf>
    <xf numFmtId="0" fontId="31" fillId="25" borderId="10" xfId="103" applyFont="1" applyFill="1" applyBorder="1" applyAlignment="1">
      <alignment horizontal="left" vertical="center" wrapText="1"/>
    </xf>
    <xf numFmtId="0" fontId="29" fillId="0" borderId="20" xfId="103" applyFont="1" applyFill="1" applyBorder="1" applyAlignment="1">
      <alignment horizontal="right" vertical="center" wrapText="1"/>
    </xf>
    <xf numFmtId="0" fontId="28" fillId="0" borderId="0" xfId="101" applyFont="1" applyBorder="1" applyAlignment="1">
      <alignment horizontal="justify" vertical="center"/>
    </xf>
    <xf numFmtId="0" fontId="38" fillId="0" borderId="10" xfId="104" applyFont="1" applyFill="1" applyBorder="1" applyAlignment="1">
      <alignment horizontal="center" vertical="center" wrapText="1"/>
    </xf>
    <xf numFmtId="0" fontId="2" fillId="16" borderId="24" xfId="102" applyFont="1" applyFill="1" applyBorder="1" applyAlignment="1">
      <alignment horizontal="center" vertical="center" wrapText="1"/>
    </xf>
    <xf numFmtId="0" fontId="22" fillId="16" borderId="0" xfId="102" applyFont="1" applyFill="1" applyBorder="1" applyAlignment="1">
      <alignment horizontal="left" vertical="center" wrapText="1"/>
    </xf>
    <xf numFmtId="0" fontId="21" fillId="16" borderId="23" xfId="102" applyFont="1" applyFill="1" applyBorder="1" applyAlignment="1">
      <alignment horizontal="center" vertical="center"/>
    </xf>
    <xf numFmtId="0" fontId="21" fillId="16" borderId="23" xfId="102" applyFont="1" applyFill="1" applyBorder="1" applyAlignment="1">
      <alignment horizontal="left" vertical="center" wrapText="1"/>
    </xf>
    <xf numFmtId="0" fontId="21" fillId="16" borderId="10" xfId="102" applyFont="1" applyFill="1" applyBorder="1" applyAlignment="1">
      <alignment horizontal="center" vertical="center"/>
    </xf>
    <xf numFmtId="0" fontId="19" fillId="0" borderId="14" xfId="106" applyFont="1" applyFill="1" applyBorder="1" applyAlignment="1">
      <alignment horizontal="center" vertical="center" wrapText="1"/>
    </xf>
    <xf numFmtId="0" fontId="23" fillId="0" borderId="10" xfId="102" applyFont="1" applyBorder="1" applyAlignment="1">
      <alignment horizontal="center" vertical="center" wrapText="1"/>
    </xf>
  </cellXfs>
  <cellStyles count="154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Ênfase1 2" xfId="7"/>
    <cellStyle name="20% - Ênfase1 3" xfId="8"/>
    <cellStyle name="20% - Ênfase2 2" xfId="9"/>
    <cellStyle name="20% - Ênfase2 3" xfId="10"/>
    <cellStyle name="20% - Ênfase3 2" xfId="11"/>
    <cellStyle name="20% - Ênfase3 3" xfId="12"/>
    <cellStyle name="20% - Ênfase4 2" xfId="13"/>
    <cellStyle name="20% - Ênfase4 3" xfId="14"/>
    <cellStyle name="20% - Ênfase5 2" xfId="15"/>
    <cellStyle name="20% - Ênfase5 3" xfId="16"/>
    <cellStyle name="20% - Ênfase6 2" xfId="17"/>
    <cellStyle name="20% - Ênfase6 3" xfId="18"/>
    <cellStyle name="40% - Accent1 2" xfId="19"/>
    <cellStyle name="40% - Accent2 2" xfId="20"/>
    <cellStyle name="40% - Accent3 2" xfId="21"/>
    <cellStyle name="40% - Accent4 2" xfId="22"/>
    <cellStyle name="40% - Accent5 2" xfId="23"/>
    <cellStyle name="40% - Accent6 2" xfId="24"/>
    <cellStyle name="40% - Ênfase1 2" xfId="25"/>
    <cellStyle name="40% - Ênfase1 3" xfId="26"/>
    <cellStyle name="40% - Ênfase2 2" xfId="27"/>
    <cellStyle name="40% - Ênfase2 3" xfId="28"/>
    <cellStyle name="40% - Ênfase3 2" xfId="29"/>
    <cellStyle name="40% - Ênfase3 3" xfId="30"/>
    <cellStyle name="40% - Ênfase4 2" xfId="31"/>
    <cellStyle name="40% - Ênfase4 3" xfId="32"/>
    <cellStyle name="40% - Ênfase5 2" xfId="33"/>
    <cellStyle name="40% - Ênfase5 3" xfId="34"/>
    <cellStyle name="40% - Ênfase6 2" xfId="35"/>
    <cellStyle name="40% - Ênfase6 3" xfId="36"/>
    <cellStyle name="60% - Accent1 2" xfId="37"/>
    <cellStyle name="60% - Accent2 2" xfId="38"/>
    <cellStyle name="60% - Accent3 2" xfId="39"/>
    <cellStyle name="60% - Accent4 2" xfId="40"/>
    <cellStyle name="60% - Accent5 2" xfId="41"/>
    <cellStyle name="60% - Accent6 2" xfId="42"/>
    <cellStyle name="60% - Ênfase1 2" xfId="43"/>
    <cellStyle name="60% - Ênfase1 3" xfId="44"/>
    <cellStyle name="60% - Ênfase2 2" xfId="45"/>
    <cellStyle name="60% - Ênfase2 3" xfId="46"/>
    <cellStyle name="60% - Ênfase3 2" xfId="47"/>
    <cellStyle name="60% - Ênfase3 3" xfId="48"/>
    <cellStyle name="60% - Ênfase4 2" xfId="49"/>
    <cellStyle name="60% - Ênfase4 3" xfId="50"/>
    <cellStyle name="60% - Ênfase5 2" xfId="51"/>
    <cellStyle name="60% - Ênfase5 3" xfId="52"/>
    <cellStyle name="60% - Ênfase6 2" xfId="53"/>
    <cellStyle name="60% - Ênfase6 3" xfId="54"/>
    <cellStyle name="Accent1 2" xfId="55"/>
    <cellStyle name="Accent2 2" xfId="56"/>
    <cellStyle name="Accent3 2" xfId="57"/>
    <cellStyle name="Accent4 2" xfId="58"/>
    <cellStyle name="Accent5 2" xfId="59"/>
    <cellStyle name="Accent6 2" xfId="60"/>
    <cellStyle name="Bad 2" xfId="61"/>
    <cellStyle name="Bom 2" xfId="62"/>
    <cellStyle name="Bom 3" xfId="63"/>
    <cellStyle name="Calculation 2" xfId="64"/>
    <cellStyle name="Cálculo 2" xfId="65"/>
    <cellStyle name="Cálculo 3" xfId="66"/>
    <cellStyle name="Célula de Verificação 2" xfId="67"/>
    <cellStyle name="Célula de Verificação 3" xfId="68"/>
    <cellStyle name="Célula Vinculada 2" xfId="69"/>
    <cellStyle name="Célula Vinculada 3" xfId="70"/>
    <cellStyle name="Check Cell 2" xfId="71"/>
    <cellStyle name="Ênfase1 2" xfId="72"/>
    <cellStyle name="Ênfase1 3" xfId="73"/>
    <cellStyle name="Ênfase2 2" xfId="74"/>
    <cellStyle name="Ênfase2 3" xfId="75"/>
    <cellStyle name="Ênfase3 2" xfId="76"/>
    <cellStyle name="Ênfase3 3" xfId="77"/>
    <cellStyle name="Ênfase4 2" xfId="78"/>
    <cellStyle name="Ênfase4 3" xfId="79"/>
    <cellStyle name="Ênfase5 2" xfId="80"/>
    <cellStyle name="Ênfase5 3" xfId="81"/>
    <cellStyle name="Ênfase6 2" xfId="82"/>
    <cellStyle name="Ênfase6 3" xfId="83"/>
    <cellStyle name="Entrada 2" xfId="84"/>
    <cellStyle name="Entrada 3" xfId="85"/>
    <cellStyle name="Explanatory Text 2" xfId="86"/>
    <cellStyle name="Good 2" xfId="87"/>
    <cellStyle name="Heading 1 2" xfId="88"/>
    <cellStyle name="Heading 2 2" xfId="89"/>
    <cellStyle name="Heading 3 2" xfId="90"/>
    <cellStyle name="Heading 4 2" xfId="91"/>
    <cellStyle name="Incorreto 2" xfId="92"/>
    <cellStyle name="Incorreto 3" xfId="93"/>
    <cellStyle name="Input 2" xfId="94"/>
    <cellStyle name="Linked Cell 2" xfId="95"/>
    <cellStyle name="Moeda 2" xfId="96"/>
    <cellStyle name="Neutra 2" xfId="97"/>
    <cellStyle name="Neutra 3" xfId="98"/>
    <cellStyle name="Neutral 2" xfId="99"/>
    <cellStyle name="Normal" xfId="0" builtinId="0"/>
    <cellStyle name="Normal 10" xfId="100"/>
    <cellStyle name="Normal 11" xfId="101"/>
    <cellStyle name="Normal 12" xfId="102"/>
    <cellStyle name="Normal 2" xfId="103"/>
    <cellStyle name="Normal 2 2" xfId="104"/>
    <cellStyle name="Normal 2 3" xfId="105"/>
    <cellStyle name="Normal 3" xfId="106"/>
    <cellStyle name="Normal 3 2" xfId="107"/>
    <cellStyle name="Normal 4" xfId="108"/>
    <cellStyle name="Normal 5" xfId="109"/>
    <cellStyle name="Normal 6" xfId="110"/>
    <cellStyle name="Normal 7" xfId="111"/>
    <cellStyle name="Normal 8" xfId="112"/>
    <cellStyle name="Normal 9" xfId="113"/>
    <cellStyle name="Nota 2" xfId="114"/>
    <cellStyle name="Nota 2 2" xfId="115"/>
    <cellStyle name="Nota 3" xfId="116"/>
    <cellStyle name="Nota 4" xfId="117"/>
    <cellStyle name="Note 2" xfId="118"/>
    <cellStyle name="Output 2" xfId="119"/>
    <cellStyle name="Porcentagem 11" xfId="120"/>
    <cellStyle name="Porcentagem 2" xfId="121"/>
    <cellStyle name="Porcentagem 2 2" xfId="122"/>
    <cellStyle name="Porcentagem 3" xfId="123"/>
    <cellStyle name="Porcentagem 4" xfId="124"/>
    <cellStyle name="Porcentagem 5" xfId="125"/>
    <cellStyle name="Porcentagem_Cópia de PROFISCO SE BR-L1254 - AM ANEXO II - PAI" xfId="126"/>
    <cellStyle name="Saída 2" xfId="127"/>
    <cellStyle name="Saída 3" xfId="128"/>
    <cellStyle name="Separador de milhares 11 2" xfId="129"/>
    <cellStyle name="Separador de milhares 2" xfId="130"/>
    <cellStyle name="Separador de milhares 3" xfId="131"/>
    <cellStyle name="Separador de milhares 3 2" xfId="132"/>
    <cellStyle name="Separador de milhares 4" xfId="133"/>
    <cellStyle name="Separador de milhares_Cópia de PROFISCO SE BR-L1254 - AM ANEXO II - PAI" xfId="134"/>
    <cellStyle name="Texto de Aviso 2" xfId="135"/>
    <cellStyle name="Texto de Aviso 3" xfId="136"/>
    <cellStyle name="Texto Explicativo 2" xfId="137"/>
    <cellStyle name="Texto Explicativo 3" xfId="138"/>
    <cellStyle name="Title 2" xfId="139"/>
    <cellStyle name="Título 1 2" xfId="140"/>
    <cellStyle name="Título 1 3" xfId="141"/>
    <cellStyle name="Título 2 2" xfId="142"/>
    <cellStyle name="Título 2 3" xfId="143"/>
    <cellStyle name="Título 3 2" xfId="144"/>
    <cellStyle name="Título 3 3" xfId="145"/>
    <cellStyle name="Título 4 2" xfId="146"/>
    <cellStyle name="Título 4 3" xfId="147"/>
    <cellStyle name="Título 5" xfId="148"/>
    <cellStyle name="Título 6" xfId="149"/>
    <cellStyle name="Total 2" xfId="150"/>
    <cellStyle name="Total 3" xfId="151"/>
    <cellStyle name="Vírgula 2" xfId="152"/>
    <cellStyle name="Warning Text 2" xfId="15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47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2</xdr:col>
      <xdr:colOff>552450</xdr:colOff>
      <xdr:row>4</xdr:row>
      <xdr:rowOff>123825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85725"/>
          <a:ext cx="1495425" cy="9906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5</xdr:col>
      <xdr:colOff>676275</xdr:colOff>
      <xdr:row>0</xdr:row>
      <xdr:rowOff>133350</xdr:rowOff>
    </xdr:from>
    <xdr:to>
      <xdr:col>8</xdr:col>
      <xdr:colOff>85725</xdr:colOff>
      <xdr:row>5</xdr:row>
      <xdr:rowOff>114300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05625" y="133350"/>
          <a:ext cx="2009775" cy="1171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16</xdr:col>
      <xdr:colOff>590550</xdr:colOff>
      <xdr:row>0</xdr:row>
      <xdr:rowOff>85725</xdr:rowOff>
    </xdr:from>
    <xdr:to>
      <xdr:col>17</xdr:col>
      <xdr:colOff>695325</xdr:colOff>
      <xdr:row>5</xdr:row>
      <xdr:rowOff>19050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030700" y="85725"/>
          <a:ext cx="800100" cy="11239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ofisco/Users/carlosa/AppData/Local/Microsoft/Windows/Temporary%20Internet%20Files/Content.Outlook/0JE2MCOZ/RSP%201%C2%BA%20semestre%202013%20-REMES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1arq01\Adins\3%20Projetos\2%20Conclu&#237;dos\DF%20Minist&#233;rio%20do%20Planejamento\Administra&#231;&#227;o\Relat&#243;rios%20dos%20Produtos\PNAGE%20POA%20-%20Versao%20Revista%20Plano%20de%20Contas%2001Ago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1. Resumo Executivo"/>
      <sheetName val="2. Resultados (Outcomes-PMR)"/>
      <sheetName val="3a. Produtos-Fis (Outputs-PMR)"/>
      <sheetName val="3b. Produtos-Fin (Outputs-PMR)"/>
      <sheetName val="4. Situação e Plano Ação"/>
      <sheetName val="5. Riscos e Plano Mitigação"/>
      <sheetName val="6. Cláusulas Contratuais"/>
      <sheetName val="7. Alterações no Projeto"/>
      <sheetName val="8. Lições Aprend e Boas Prát"/>
      <sheetName val="9. Dem Exec Orçamentária"/>
      <sheetName val="10. Dem Desemb Fonte-Ano"/>
      <sheetName val="11. Dem Execução Financeira"/>
      <sheetName val="12. Dem Execução PA"/>
      <sheetName val="13. Relação Contr-Obras"/>
      <sheetName val="14. Marco de Resultados"/>
      <sheetName val="15. Quadro de Indicadores"/>
      <sheetName val="16. Matriz de Probl-Sol-Resulta"/>
      <sheetName val="17. PA-Priorizado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Justificativa"/>
      <sheetName val="Parâmetros"/>
      <sheetName val="Comp 1"/>
      <sheetName val="Comp A"/>
      <sheetName val="Comp 2"/>
      <sheetName val="Comp 3"/>
      <sheetName val="Comp 4"/>
      <sheetName val="Comp 5"/>
      <sheetName val="Comp 6"/>
      <sheetName val="Adm Projeto"/>
      <sheetName val="Monit&amp;Avaliação"/>
      <sheetName val="Consolidação 1"/>
      <sheetName val="Consolidação 2"/>
    </sheetNames>
    <sheetDataSet>
      <sheetData sheetId="0"/>
      <sheetData sheetId="1"/>
      <sheetData sheetId="2">
        <row r="8">
          <cell r="C8" t="str">
            <v>Rafaela</v>
          </cell>
        </row>
        <row r="9">
          <cell r="C9" t="str">
            <v>Marcos</v>
          </cell>
        </row>
        <row r="10">
          <cell r="C10" t="str">
            <v>COAF</v>
          </cell>
        </row>
        <row r="11">
          <cell r="C11" t="str">
            <v>Teste</v>
          </cell>
        </row>
        <row r="12">
          <cell r="C12" t="str">
            <v>Nélly</v>
          </cell>
        </row>
        <row r="13">
          <cell r="C13" t="str">
            <v>Eugenio</v>
          </cell>
        </row>
        <row r="14">
          <cell r="C14" t="str">
            <v>Tadeu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8"/>
  <sheetViews>
    <sheetView showGridLines="0" tabSelected="1" zoomScale="80" zoomScaleNormal="80" workbookViewId="0">
      <selection activeCell="G7" sqref="G7"/>
    </sheetView>
  </sheetViews>
  <sheetFormatPr defaultRowHeight="18.75" x14ac:dyDescent="0.3"/>
  <cols>
    <col min="1" max="1" width="5.7109375" style="26" customWidth="1"/>
    <col min="2" max="2" width="9.5703125" style="26" customWidth="1"/>
    <col min="3" max="3" width="23.28515625" style="26" customWidth="1"/>
    <col min="4" max="4" width="30.7109375" style="26" customWidth="1"/>
    <col min="5" max="5" width="24.140625" style="26" customWidth="1"/>
    <col min="6" max="6" width="10.42578125" style="28" customWidth="1"/>
    <col min="7" max="7" width="12.85546875" style="26" customWidth="1"/>
    <col min="8" max="9" width="15.7109375" style="29" customWidth="1"/>
    <col min="10" max="10" width="11.28515625" style="30" customWidth="1"/>
    <col min="11" max="11" width="12.5703125" style="30" customWidth="1"/>
    <col min="12" max="12" width="12.7109375" style="26" customWidth="1"/>
    <col min="13" max="13" width="15.5703125" style="26" customWidth="1"/>
    <col min="14" max="14" width="14.5703125" style="26" customWidth="1"/>
    <col min="15" max="15" width="12.85546875" style="26" customWidth="1"/>
    <col min="16" max="16" width="18.85546875" style="26" customWidth="1"/>
    <col min="17" max="17" width="10.42578125" style="28" customWidth="1"/>
    <col min="18" max="18" width="18.85546875" style="26" customWidth="1"/>
    <col min="19" max="16384" width="9.140625" style="26"/>
  </cols>
  <sheetData>
    <row r="1" spans="1:21" x14ac:dyDescent="0.3">
      <c r="B1" s="27"/>
      <c r="P1" s="31"/>
      <c r="Q1" s="31"/>
      <c r="R1" s="32"/>
    </row>
    <row r="2" spans="1:21" x14ac:dyDescent="0.3">
      <c r="P2" s="31"/>
      <c r="Q2" s="31"/>
      <c r="R2" s="32"/>
    </row>
    <row r="3" spans="1:21" x14ac:dyDescent="0.3">
      <c r="P3" s="33"/>
      <c r="Q3" s="33"/>
      <c r="R3" s="34"/>
    </row>
    <row r="4" spans="1:21" x14ac:dyDescent="0.3">
      <c r="P4" s="33"/>
      <c r="Q4" s="33"/>
      <c r="R4" s="34"/>
    </row>
    <row r="5" spans="1:21" x14ac:dyDescent="0.3">
      <c r="P5" s="33"/>
      <c r="Q5" s="33"/>
      <c r="R5" s="34"/>
    </row>
    <row r="6" spans="1:21" x14ac:dyDescent="0.3">
      <c r="A6" s="135" t="s">
        <v>290</v>
      </c>
      <c r="B6" s="135"/>
      <c r="C6" s="135"/>
      <c r="Q6" s="35" t="s">
        <v>0</v>
      </c>
    </row>
    <row r="7" spans="1:21" x14ac:dyDescent="0.3">
      <c r="A7" s="36" t="s">
        <v>291</v>
      </c>
      <c r="G7" s="37" t="s">
        <v>435</v>
      </c>
      <c r="Q7" s="35" t="s">
        <v>1</v>
      </c>
    </row>
    <row r="8" spans="1:21" x14ac:dyDescent="0.3">
      <c r="A8" s="36" t="s">
        <v>292</v>
      </c>
      <c r="G8" s="37" t="s">
        <v>434</v>
      </c>
      <c r="Q8" s="35" t="s">
        <v>2</v>
      </c>
    </row>
    <row r="9" spans="1:21" x14ac:dyDescent="0.3">
      <c r="A9" s="37" t="s">
        <v>293</v>
      </c>
      <c r="G9" s="37" t="s">
        <v>265</v>
      </c>
      <c r="Q9" s="38" t="s">
        <v>100</v>
      </c>
    </row>
    <row r="10" spans="1:21" x14ac:dyDescent="0.3">
      <c r="B10" s="39"/>
    </row>
    <row r="11" spans="1:21" ht="37.5" x14ac:dyDescent="0.3">
      <c r="A11" s="40"/>
      <c r="B11" s="41"/>
      <c r="C11" s="41"/>
      <c r="D11" s="41"/>
      <c r="E11" s="41"/>
      <c r="F11" s="42"/>
      <c r="G11" s="41"/>
      <c r="H11" s="43" t="s">
        <v>294</v>
      </c>
      <c r="I11" s="44">
        <v>3.4</v>
      </c>
      <c r="J11" s="44"/>
      <c r="K11" s="45"/>
      <c r="L11" s="41"/>
      <c r="M11" s="41"/>
      <c r="N11" s="41"/>
      <c r="O11" s="41"/>
      <c r="P11" s="41"/>
      <c r="Q11" s="42"/>
      <c r="R11" s="41"/>
      <c r="S11" s="46"/>
      <c r="T11" s="46"/>
      <c r="U11" s="46"/>
    </row>
    <row r="12" spans="1:21" ht="15.6" customHeight="1" x14ac:dyDescent="0.3">
      <c r="A12" s="133" t="s">
        <v>109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46"/>
      <c r="T12" s="46"/>
      <c r="U12" s="46"/>
    </row>
    <row r="13" spans="1:21" ht="15" customHeight="1" x14ac:dyDescent="0.3">
      <c r="A13" s="126" t="s">
        <v>111</v>
      </c>
      <c r="B13" s="126" t="s">
        <v>112</v>
      </c>
      <c r="C13" s="126" t="s">
        <v>295</v>
      </c>
      <c r="D13" s="126" t="s">
        <v>113</v>
      </c>
      <c r="E13" s="126" t="s">
        <v>430</v>
      </c>
      <c r="F13" s="126" t="s">
        <v>296</v>
      </c>
      <c r="G13" s="126" t="s">
        <v>242</v>
      </c>
      <c r="H13" s="47"/>
      <c r="I13" s="125" t="s">
        <v>297</v>
      </c>
      <c r="J13" s="125"/>
      <c r="K13" s="125"/>
      <c r="L13" s="126" t="s">
        <v>298</v>
      </c>
      <c r="M13" s="126" t="s">
        <v>299</v>
      </c>
      <c r="N13" s="126" t="s">
        <v>300</v>
      </c>
      <c r="O13" s="126"/>
      <c r="P13" s="126" t="s">
        <v>301</v>
      </c>
      <c r="Q13" s="126" t="s">
        <v>302</v>
      </c>
      <c r="R13" s="126" t="s">
        <v>303</v>
      </c>
      <c r="S13" s="46"/>
      <c r="T13" s="46"/>
      <c r="U13" s="46"/>
    </row>
    <row r="14" spans="1:21" ht="93.75" x14ac:dyDescent="0.3">
      <c r="A14" s="126"/>
      <c r="B14" s="126"/>
      <c r="C14" s="126"/>
      <c r="D14" s="126"/>
      <c r="E14" s="126"/>
      <c r="F14" s="126"/>
      <c r="G14" s="126"/>
      <c r="H14" s="47" t="s">
        <v>304</v>
      </c>
      <c r="I14" s="47" t="s">
        <v>118</v>
      </c>
      <c r="J14" s="48" t="s">
        <v>119</v>
      </c>
      <c r="K14" s="48" t="s">
        <v>264</v>
      </c>
      <c r="L14" s="126"/>
      <c r="M14" s="126"/>
      <c r="N14" s="49" t="s">
        <v>305</v>
      </c>
      <c r="O14" s="49" t="s">
        <v>120</v>
      </c>
      <c r="P14" s="126"/>
      <c r="Q14" s="126"/>
      <c r="R14" s="126"/>
      <c r="S14" s="46"/>
      <c r="T14" s="46"/>
      <c r="U14" s="46"/>
    </row>
    <row r="15" spans="1:21" ht="75" x14ac:dyDescent="0.3">
      <c r="A15" s="50" t="s">
        <v>85</v>
      </c>
      <c r="B15" s="51" t="s">
        <v>122</v>
      </c>
      <c r="C15" s="51" t="s">
        <v>123</v>
      </c>
      <c r="D15" s="51" t="s">
        <v>124</v>
      </c>
      <c r="E15" s="51" t="s">
        <v>110</v>
      </c>
      <c r="F15" s="90">
        <v>1</v>
      </c>
      <c r="G15" s="52" t="s">
        <v>125</v>
      </c>
      <c r="H15" s="53">
        <v>3583375.98</v>
      </c>
      <c r="I15" s="53">
        <v>1582469</v>
      </c>
      <c r="J15" s="54">
        <v>0</v>
      </c>
      <c r="K15" s="54">
        <v>1</v>
      </c>
      <c r="L15" s="55" t="s">
        <v>126</v>
      </c>
      <c r="M15" s="52" t="s">
        <v>110</v>
      </c>
      <c r="N15" s="101" t="s">
        <v>77</v>
      </c>
      <c r="O15" s="101" t="s">
        <v>39</v>
      </c>
      <c r="P15" s="51" t="s">
        <v>306</v>
      </c>
      <c r="Q15" s="90" t="s">
        <v>127</v>
      </c>
      <c r="R15" s="52" t="s">
        <v>307</v>
      </c>
      <c r="S15" s="46"/>
      <c r="T15" s="46"/>
      <c r="U15" s="46"/>
    </row>
    <row r="16" spans="1:21" ht="75" x14ac:dyDescent="0.3">
      <c r="A16" s="56" t="s">
        <v>129</v>
      </c>
      <c r="B16" s="51" t="s">
        <v>122</v>
      </c>
      <c r="C16" s="51" t="s">
        <v>130</v>
      </c>
      <c r="D16" s="51" t="s">
        <v>308</v>
      </c>
      <c r="E16" s="51" t="s">
        <v>110</v>
      </c>
      <c r="F16" s="90">
        <v>1</v>
      </c>
      <c r="G16" s="52"/>
      <c r="H16" s="53">
        <v>840000</v>
      </c>
      <c r="I16" s="53">
        <f>+H16/$I$11</f>
        <v>247058.82352941178</v>
      </c>
      <c r="J16" s="54">
        <v>0</v>
      </c>
      <c r="K16" s="54">
        <v>1</v>
      </c>
      <c r="L16" s="55" t="s">
        <v>131</v>
      </c>
      <c r="M16" s="52" t="s">
        <v>110</v>
      </c>
      <c r="N16" s="101" t="s">
        <v>17</v>
      </c>
      <c r="O16" s="101" t="s">
        <v>20</v>
      </c>
      <c r="P16" s="51" t="s">
        <v>309</v>
      </c>
      <c r="Q16" s="90" t="s">
        <v>127</v>
      </c>
      <c r="R16" s="52" t="s">
        <v>310</v>
      </c>
      <c r="S16" s="46"/>
      <c r="T16" s="46"/>
      <c r="U16" s="46"/>
    </row>
    <row r="17" spans="1:21" s="112" customFormat="1" ht="75" x14ac:dyDescent="0.3">
      <c r="A17" s="56" t="s">
        <v>311</v>
      </c>
      <c r="B17" s="51" t="s">
        <v>122</v>
      </c>
      <c r="C17" s="51" t="s">
        <v>312</v>
      </c>
      <c r="D17" s="51" t="s">
        <v>312</v>
      </c>
      <c r="E17" s="51" t="s">
        <v>285</v>
      </c>
      <c r="F17" s="90">
        <v>1</v>
      </c>
      <c r="G17" s="52"/>
      <c r="H17" s="53">
        <v>1400000</v>
      </c>
      <c r="I17" s="53">
        <f>+H17/$I$11</f>
        <v>411764.70588235295</v>
      </c>
      <c r="J17" s="54">
        <v>1</v>
      </c>
      <c r="K17" s="54">
        <v>0</v>
      </c>
      <c r="L17" s="52" t="s">
        <v>126</v>
      </c>
      <c r="M17" s="52" t="s">
        <v>117</v>
      </c>
      <c r="N17" s="101" t="s">
        <v>17</v>
      </c>
      <c r="O17" s="101" t="s">
        <v>25</v>
      </c>
      <c r="P17" s="51"/>
      <c r="Q17" s="90"/>
      <c r="R17" s="52" t="s">
        <v>310</v>
      </c>
      <c r="S17" s="46"/>
      <c r="T17" s="46"/>
      <c r="U17" s="46"/>
    </row>
    <row r="18" spans="1:21" s="112" customFormat="1" ht="93.75" x14ac:dyDescent="0.3">
      <c r="A18" s="56" t="s">
        <v>420</v>
      </c>
      <c r="B18" s="51" t="s">
        <v>122</v>
      </c>
      <c r="C18" s="51" t="s">
        <v>421</v>
      </c>
      <c r="D18" s="51" t="s">
        <v>421</v>
      </c>
      <c r="E18" s="51" t="s">
        <v>110</v>
      </c>
      <c r="F18" s="90">
        <v>1</v>
      </c>
      <c r="G18" s="52"/>
      <c r="H18" s="53">
        <v>205000</v>
      </c>
      <c r="I18" s="53">
        <f>+H18/$I$11</f>
        <v>60294.117647058825</v>
      </c>
      <c r="J18" s="54">
        <v>0</v>
      </c>
      <c r="K18" s="54">
        <v>1</v>
      </c>
      <c r="L18" s="55" t="s">
        <v>126</v>
      </c>
      <c r="M18" s="55" t="s">
        <v>110</v>
      </c>
      <c r="N18" s="101" t="s">
        <v>102</v>
      </c>
      <c r="O18" s="101" t="s">
        <v>25</v>
      </c>
      <c r="P18" s="87" t="s">
        <v>309</v>
      </c>
      <c r="Q18" s="90" t="s">
        <v>127</v>
      </c>
      <c r="R18" s="52" t="s">
        <v>310</v>
      </c>
      <c r="S18" s="46"/>
      <c r="T18" s="46"/>
      <c r="U18" s="46"/>
    </row>
    <row r="19" spans="1:21" x14ac:dyDescent="0.3">
      <c r="B19" s="57"/>
      <c r="C19" s="57"/>
      <c r="D19" s="57"/>
      <c r="E19" s="57"/>
      <c r="F19" s="58"/>
      <c r="G19" s="59" t="s">
        <v>313</v>
      </c>
      <c r="H19" s="60">
        <f>SUM(H15:H18)</f>
        <v>6028375.9800000004</v>
      </c>
      <c r="I19" s="60">
        <f>SUM(I15:I18)</f>
        <v>2301586.6470588236</v>
      </c>
      <c r="J19" s="61"/>
      <c r="K19" s="61"/>
      <c r="L19" s="57"/>
      <c r="M19" s="57"/>
      <c r="N19" s="57"/>
      <c r="O19" s="57"/>
      <c r="P19" s="57"/>
      <c r="Q19" s="58"/>
      <c r="R19" s="57"/>
      <c r="S19" s="46"/>
      <c r="T19" s="46"/>
      <c r="U19" s="46"/>
    </row>
    <row r="21" spans="1:21" ht="15.6" customHeight="1" x14ac:dyDescent="0.3">
      <c r="A21" s="133" t="s">
        <v>133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46"/>
      <c r="T21" s="46"/>
      <c r="U21" s="46"/>
    </row>
    <row r="22" spans="1:21" ht="15" customHeight="1" x14ac:dyDescent="0.3">
      <c r="A22" s="126" t="s">
        <v>111</v>
      </c>
      <c r="B22" s="126" t="s">
        <v>112</v>
      </c>
      <c r="C22" s="126" t="s">
        <v>314</v>
      </c>
      <c r="D22" s="126" t="s">
        <v>113</v>
      </c>
      <c r="E22" s="126" t="s">
        <v>430</v>
      </c>
      <c r="F22" s="126" t="s">
        <v>296</v>
      </c>
      <c r="G22" s="126" t="s">
        <v>242</v>
      </c>
      <c r="H22" s="47"/>
      <c r="I22" s="125" t="s">
        <v>115</v>
      </c>
      <c r="J22" s="125"/>
      <c r="K22" s="125"/>
      <c r="L22" s="126" t="s">
        <v>116</v>
      </c>
      <c r="M22" s="126" t="s">
        <v>315</v>
      </c>
      <c r="N22" s="126" t="s">
        <v>316</v>
      </c>
      <c r="O22" s="126"/>
      <c r="P22" s="126" t="s">
        <v>301</v>
      </c>
      <c r="Q22" s="126" t="s">
        <v>302</v>
      </c>
      <c r="R22" s="126" t="s">
        <v>303</v>
      </c>
      <c r="S22" s="46"/>
      <c r="T22" s="46"/>
      <c r="U22" s="46"/>
    </row>
    <row r="23" spans="1:21" ht="93.75" x14ac:dyDescent="0.3">
      <c r="A23" s="126"/>
      <c r="B23" s="126"/>
      <c r="C23" s="126"/>
      <c r="D23" s="126"/>
      <c r="E23" s="126"/>
      <c r="F23" s="126"/>
      <c r="G23" s="126"/>
      <c r="H23" s="47" t="s">
        <v>304</v>
      </c>
      <c r="I23" s="47" t="s">
        <v>118</v>
      </c>
      <c r="J23" s="48" t="s">
        <v>119</v>
      </c>
      <c r="K23" s="48" t="s">
        <v>264</v>
      </c>
      <c r="L23" s="126"/>
      <c r="M23" s="126"/>
      <c r="N23" s="49" t="s">
        <v>305</v>
      </c>
      <c r="O23" s="49" t="s">
        <v>120</v>
      </c>
      <c r="P23" s="126"/>
      <c r="Q23" s="126"/>
      <c r="R23" s="126"/>
      <c r="S23" s="46"/>
      <c r="T23" s="46"/>
      <c r="U23" s="46"/>
    </row>
    <row r="24" spans="1:21" ht="93.75" hidden="1" x14ac:dyDescent="0.3">
      <c r="A24" s="50" t="s">
        <v>43</v>
      </c>
      <c r="B24" s="51" t="s">
        <v>122</v>
      </c>
      <c r="C24" s="51" t="s">
        <v>135</v>
      </c>
      <c r="D24" s="62" t="s">
        <v>44</v>
      </c>
      <c r="E24" s="62" t="s">
        <v>110</v>
      </c>
      <c r="F24" s="90">
        <v>1</v>
      </c>
      <c r="G24" s="51" t="s">
        <v>136</v>
      </c>
      <c r="H24" s="53">
        <v>280000</v>
      </c>
      <c r="I24" s="53">
        <v>91036.18</v>
      </c>
      <c r="J24" s="54">
        <v>1</v>
      </c>
      <c r="K24" s="54">
        <v>0</v>
      </c>
      <c r="L24" s="55" t="s">
        <v>137</v>
      </c>
      <c r="M24" s="52" t="s">
        <v>110</v>
      </c>
      <c r="N24" s="101" t="s">
        <v>12</v>
      </c>
      <c r="O24" s="101" t="s">
        <v>13</v>
      </c>
      <c r="P24" s="51" t="s">
        <v>139</v>
      </c>
      <c r="Q24" s="101" t="s">
        <v>138</v>
      </c>
      <c r="R24" s="52" t="s">
        <v>134</v>
      </c>
      <c r="S24" s="46"/>
      <c r="T24" s="46"/>
      <c r="U24" s="46"/>
    </row>
    <row r="25" spans="1:21" ht="93.75" x14ac:dyDescent="0.3">
      <c r="A25" s="50" t="s">
        <v>45</v>
      </c>
      <c r="B25" s="51" t="s">
        <v>122</v>
      </c>
      <c r="C25" s="51" t="s">
        <v>317</v>
      </c>
      <c r="D25" s="51" t="s">
        <v>318</v>
      </c>
      <c r="E25" s="63" t="s">
        <v>282</v>
      </c>
      <c r="F25" s="90">
        <v>1</v>
      </c>
      <c r="G25" s="51"/>
      <c r="H25" s="53">
        <v>3200</v>
      </c>
      <c r="I25" s="53">
        <f>+H25/$I$11</f>
        <v>941.17647058823536</v>
      </c>
      <c r="J25" s="54">
        <v>1</v>
      </c>
      <c r="K25" s="54">
        <v>0</v>
      </c>
      <c r="L25" s="55" t="s">
        <v>140</v>
      </c>
      <c r="M25" s="52" t="s">
        <v>117</v>
      </c>
      <c r="N25" s="101" t="s">
        <v>102</v>
      </c>
      <c r="O25" s="101" t="s">
        <v>20</v>
      </c>
      <c r="P25" s="51" t="s">
        <v>141</v>
      </c>
      <c r="Q25" s="101"/>
      <c r="R25" s="52" t="s">
        <v>128</v>
      </c>
      <c r="S25" s="46"/>
      <c r="T25" s="46"/>
      <c r="U25" s="46"/>
    </row>
    <row r="26" spans="1:21" s="73" customFormat="1" ht="93.75" x14ac:dyDescent="0.3">
      <c r="A26" s="64" t="s">
        <v>46</v>
      </c>
      <c r="B26" s="65" t="s">
        <v>122</v>
      </c>
      <c r="C26" s="65" t="s">
        <v>142</v>
      </c>
      <c r="D26" s="66" t="s">
        <v>47</v>
      </c>
      <c r="E26" s="66" t="s">
        <v>110</v>
      </c>
      <c r="F26" s="94"/>
      <c r="G26" s="65"/>
      <c r="H26" s="67">
        <v>100000</v>
      </c>
      <c r="I26" s="67">
        <v>45454.545454545449</v>
      </c>
      <c r="J26" s="68">
        <v>1</v>
      </c>
      <c r="K26" s="68">
        <v>0</v>
      </c>
      <c r="L26" s="69" t="s">
        <v>143</v>
      </c>
      <c r="M26" s="70" t="s">
        <v>110</v>
      </c>
      <c r="N26" s="71" t="s">
        <v>12</v>
      </c>
      <c r="O26" s="71" t="s">
        <v>13</v>
      </c>
      <c r="P26" s="65" t="s">
        <v>97</v>
      </c>
      <c r="Q26" s="71"/>
      <c r="R26" s="70" t="s">
        <v>319</v>
      </c>
      <c r="S26" s="72"/>
      <c r="T26" s="72"/>
      <c r="U26" s="72"/>
    </row>
    <row r="27" spans="1:21" s="73" customFormat="1" ht="75" x14ac:dyDescent="0.3">
      <c r="A27" s="64" t="s">
        <v>48</v>
      </c>
      <c r="B27" s="65" t="s">
        <v>122</v>
      </c>
      <c r="C27" s="65" t="s">
        <v>145</v>
      </c>
      <c r="D27" s="66" t="s">
        <v>49</v>
      </c>
      <c r="E27" s="66" t="s">
        <v>110</v>
      </c>
      <c r="F27" s="94"/>
      <c r="G27" s="65"/>
      <c r="H27" s="74">
        <f>250000</f>
        <v>250000</v>
      </c>
      <c r="I27" s="74">
        <v>66666.666666666672</v>
      </c>
      <c r="J27" s="68">
        <v>1</v>
      </c>
      <c r="K27" s="68">
        <v>0</v>
      </c>
      <c r="L27" s="69" t="s">
        <v>146</v>
      </c>
      <c r="M27" s="70" t="s">
        <v>110</v>
      </c>
      <c r="N27" s="71" t="s">
        <v>37</v>
      </c>
      <c r="O27" s="71" t="s">
        <v>7</v>
      </c>
      <c r="P27" s="65" t="s">
        <v>320</v>
      </c>
      <c r="Q27" s="71"/>
      <c r="R27" s="70" t="s">
        <v>319</v>
      </c>
      <c r="S27" s="72"/>
      <c r="T27" s="72"/>
      <c r="U27" s="72"/>
    </row>
    <row r="28" spans="1:21" ht="112.5" x14ac:dyDescent="0.3">
      <c r="A28" s="50" t="s">
        <v>50</v>
      </c>
      <c r="B28" s="51" t="s">
        <v>122</v>
      </c>
      <c r="C28" s="51" t="s">
        <v>321</v>
      </c>
      <c r="D28" s="51" t="s">
        <v>322</v>
      </c>
      <c r="E28" s="63" t="s">
        <v>110</v>
      </c>
      <c r="F28" s="90">
        <v>3</v>
      </c>
      <c r="G28" s="51"/>
      <c r="H28" s="53">
        <f>400000+100000+350000</f>
        <v>850000</v>
      </c>
      <c r="I28" s="53">
        <f>+H28/$I$11</f>
        <v>250000</v>
      </c>
      <c r="J28" s="54">
        <v>0</v>
      </c>
      <c r="K28" s="54">
        <v>1</v>
      </c>
      <c r="L28" s="55" t="s">
        <v>148</v>
      </c>
      <c r="M28" s="52" t="s">
        <v>110</v>
      </c>
      <c r="N28" s="101" t="s">
        <v>17</v>
      </c>
      <c r="O28" s="101" t="s">
        <v>162</v>
      </c>
      <c r="P28" s="51" t="s">
        <v>141</v>
      </c>
      <c r="Q28" s="101"/>
      <c r="R28" s="52" t="s">
        <v>310</v>
      </c>
      <c r="S28" s="46"/>
      <c r="T28" s="46"/>
      <c r="U28" s="46"/>
    </row>
    <row r="29" spans="1:21" s="73" customFormat="1" ht="75" x14ac:dyDescent="0.3">
      <c r="A29" s="64" t="s">
        <v>51</v>
      </c>
      <c r="B29" s="65" t="s">
        <v>122</v>
      </c>
      <c r="C29" s="65" t="s">
        <v>52</v>
      </c>
      <c r="D29" s="66" t="s">
        <v>52</v>
      </c>
      <c r="E29" s="66" t="s">
        <v>110</v>
      </c>
      <c r="F29" s="94"/>
      <c r="G29" s="65"/>
      <c r="H29" s="67">
        <v>500000</v>
      </c>
      <c r="I29" s="67">
        <v>227272.72727272726</v>
      </c>
      <c r="J29" s="68">
        <v>1</v>
      </c>
      <c r="K29" s="68">
        <v>0</v>
      </c>
      <c r="L29" s="69" t="s">
        <v>148</v>
      </c>
      <c r="M29" s="70" t="s">
        <v>110</v>
      </c>
      <c r="N29" s="71" t="s">
        <v>4</v>
      </c>
      <c r="O29" s="71" t="s">
        <v>10</v>
      </c>
      <c r="P29" s="65" t="s">
        <v>95</v>
      </c>
      <c r="Q29" s="71"/>
      <c r="R29" s="70" t="s">
        <v>319</v>
      </c>
      <c r="S29" s="72"/>
      <c r="T29" s="72"/>
      <c r="U29" s="72"/>
    </row>
    <row r="30" spans="1:21" ht="75" x14ac:dyDescent="0.3">
      <c r="A30" s="50" t="s">
        <v>53</v>
      </c>
      <c r="B30" s="51" t="s">
        <v>122</v>
      </c>
      <c r="C30" s="75" t="s">
        <v>54</v>
      </c>
      <c r="D30" s="75" t="s">
        <v>54</v>
      </c>
      <c r="E30" s="75" t="s">
        <v>110</v>
      </c>
      <c r="F30" s="90">
        <v>1</v>
      </c>
      <c r="G30" s="51" t="s">
        <v>149</v>
      </c>
      <c r="H30" s="53">
        <v>1001000</v>
      </c>
      <c r="I30" s="53">
        <v>454999.99999999994</v>
      </c>
      <c r="J30" s="54">
        <v>1</v>
      </c>
      <c r="K30" s="54">
        <v>0</v>
      </c>
      <c r="L30" s="55" t="s">
        <v>148</v>
      </c>
      <c r="M30" s="52" t="s">
        <v>110</v>
      </c>
      <c r="N30" s="101" t="s">
        <v>9</v>
      </c>
      <c r="O30" s="101" t="s">
        <v>12</v>
      </c>
      <c r="P30" s="51" t="s">
        <v>151</v>
      </c>
      <c r="Q30" s="101" t="s">
        <v>150</v>
      </c>
      <c r="R30" s="52" t="s">
        <v>134</v>
      </c>
      <c r="S30" s="46"/>
      <c r="T30" s="46"/>
      <c r="U30" s="46"/>
    </row>
    <row r="31" spans="1:21" ht="75" x14ac:dyDescent="0.3">
      <c r="A31" s="50" t="s">
        <v>55</v>
      </c>
      <c r="B31" s="51" t="s">
        <v>122</v>
      </c>
      <c r="C31" s="75" t="s">
        <v>56</v>
      </c>
      <c r="D31" s="75" t="s">
        <v>56</v>
      </c>
      <c r="E31" s="75" t="s">
        <v>110</v>
      </c>
      <c r="F31" s="90">
        <v>1</v>
      </c>
      <c r="G31" s="51" t="s">
        <v>152</v>
      </c>
      <c r="H31" s="53">
        <v>107030</v>
      </c>
      <c r="I31" s="53">
        <v>48649.999999999993</v>
      </c>
      <c r="J31" s="54">
        <v>1</v>
      </c>
      <c r="K31" s="54">
        <v>0</v>
      </c>
      <c r="L31" s="55" t="s">
        <v>148</v>
      </c>
      <c r="M31" s="52" t="s">
        <v>110</v>
      </c>
      <c r="N31" s="101" t="s">
        <v>9</v>
      </c>
      <c r="O31" s="101" t="s">
        <v>12</v>
      </c>
      <c r="P31" s="51" t="s">
        <v>151</v>
      </c>
      <c r="Q31" s="101" t="s">
        <v>153</v>
      </c>
      <c r="R31" s="52" t="s">
        <v>134</v>
      </c>
      <c r="S31" s="46"/>
      <c r="T31" s="46"/>
      <c r="U31" s="46"/>
    </row>
    <row r="32" spans="1:21" ht="75" x14ac:dyDescent="0.3">
      <c r="A32" s="50" t="s">
        <v>57</v>
      </c>
      <c r="B32" s="51" t="s">
        <v>122</v>
      </c>
      <c r="C32" s="75" t="s">
        <v>105</v>
      </c>
      <c r="D32" s="75" t="s">
        <v>105</v>
      </c>
      <c r="E32" s="75" t="s">
        <v>110</v>
      </c>
      <c r="F32" s="90">
        <v>1</v>
      </c>
      <c r="G32" s="51" t="s">
        <v>154</v>
      </c>
      <c r="H32" s="53">
        <v>63705</v>
      </c>
      <c r="I32" s="53">
        <v>28956.81818181818</v>
      </c>
      <c r="J32" s="54">
        <v>1</v>
      </c>
      <c r="K32" s="54">
        <v>0</v>
      </c>
      <c r="L32" s="55" t="s">
        <v>148</v>
      </c>
      <c r="M32" s="52" t="s">
        <v>110</v>
      </c>
      <c r="N32" s="101" t="s">
        <v>9</v>
      </c>
      <c r="O32" s="101" t="s">
        <v>12</v>
      </c>
      <c r="P32" s="51" t="s">
        <v>151</v>
      </c>
      <c r="Q32" s="101" t="s">
        <v>155</v>
      </c>
      <c r="R32" s="52" t="s">
        <v>134</v>
      </c>
      <c r="S32" s="46"/>
      <c r="T32" s="46"/>
      <c r="U32" s="46"/>
    </row>
    <row r="33" spans="1:21" s="73" customFormat="1" ht="75" x14ac:dyDescent="0.3">
      <c r="A33" s="64" t="s">
        <v>58</v>
      </c>
      <c r="B33" s="65" t="s">
        <v>122</v>
      </c>
      <c r="C33" s="66" t="s">
        <v>59</v>
      </c>
      <c r="D33" s="66" t="s">
        <v>59</v>
      </c>
      <c r="E33" s="66" t="s">
        <v>110</v>
      </c>
      <c r="F33" s="94"/>
      <c r="G33" s="65"/>
      <c r="H33" s="67">
        <v>15000</v>
      </c>
      <c r="I33" s="67">
        <v>6818.181818181818</v>
      </c>
      <c r="J33" s="68">
        <v>1</v>
      </c>
      <c r="K33" s="68">
        <v>0</v>
      </c>
      <c r="L33" s="69" t="s">
        <v>148</v>
      </c>
      <c r="M33" s="70" t="s">
        <v>110</v>
      </c>
      <c r="N33" s="71" t="s">
        <v>12</v>
      </c>
      <c r="O33" s="71" t="s">
        <v>10</v>
      </c>
      <c r="P33" s="65" t="s">
        <v>106</v>
      </c>
      <c r="Q33" s="71"/>
      <c r="R33" s="70" t="s">
        <v>319</v>
      </c>
      <c r="S33" s="72"/>
      <c r="T33" s="72"/>
      <c r="U33" s="72"/>
    </row>
    <row r="34" spans="1:21" ht="75" x14ac:dyDescent="0.3">
      <c r="A34" s="50" t="s">
        <v>60</v>
      </c>
      <c r="B34" s="51" t="s">
        <v>122</v>
      </c>
      <c r="C34" s="75" t="s">
        <v>61</v>
      </c>
      <c r="D34" s="75" t="s">
        <v>156</v>
      </c>
      <c r="E34" s="75" t="s">
        <v>110</v>
      </c>
      <c r="F34" s="90">
        <v>1</v>
      </c>
      <c r="G34" s="51" t="s">
        <v>157</v>
      </c>
      <c r="H34" s="53">
        <v>156000</v>
      </c>
      <c r="I34" s="53">
        <v>54137.42</v>
      </c>
      <c r="J34" s="54">
        <v>1</v>
      </c>
      <c r="K34" s="54">
        <v>0</v>
      </c>
      <c r="L34" s="55" t="s">
        <v>148</v>
      </c>
      <c r="M34" s="52" t="s">
        <v>110</v>
      </c>
      <c r="N34" s="101" t="s">
        <v>12</v>
      </c>
      <c r="O34" s="101" t="s">
        <v>10</v>
      </c>
      <c r="P34" s="51" t="s">
        <v>323</v>
      </c>
      <c r="Q34" s="101" t="s">
        <v>158</v>
      </c>
      <c r="R34" s="52" t="s">
        <v>134</v>
      </c>
      <c r="S34" s="46"/>
      <c r="T34" s="46"/>
      <c r="U34" s="46"/>
    </row>
    <row r="35" spans="1:21" s="73" customFormat="1" ht="75" x14ac:dyDescent="0.3">
      <c r="A35" s="64" t="s">
        <v>62</v>
      </c>
      <c r="B35" s="65" t="s">
        <v>122</v>
      </c>
      <c r="C35" s="66" t="s">
        <v>63</v>
      </c>
      <c r="D35" s="66" t="s">
        <v>63</v>
      </c>
      <c r="E35" s="66" t="s">
        <v>110</v>
      </c>
      <c r="F35" s="94"/>
      <c r="G35" s="65"/>
      <c r="H35" s="67">
        <v>30000</v>
      </c>
      <c r="I35" s="67">
        <v>13636.363636363636</v>
      </c>
      <c r="J35" s="68">
        <v>1</v>
      </c>
      <c r="K35" s="68">
        <v>0</v>
      </c>
      <c r="L35" s="69" t="s">
        <v>148</v>
      </c>
      <c r="M35" s="70" t="s">
        <v>110</v>
      </c>
      <c r="N35" s="71" t="s">
        <v>12</v>
      </c>
      <c r="O35" s="71" t="s">
        <v>10</v>
      </c>
      <c r="P35" s="65" t="s">
        <v>91</v>
      </c>
      <c r="Q35" s="71"/>
      <c r="R35" s="70" t="s">
        <v>319</v>
      </c>
      <c r="S35" s="72"/>
      <c r="T35" s="72"/>
      <c r="U35" s="72"/>
    </row>
    <row r="36" spans="1:21" ht="112.5" x14ac:dyDescent="0.3">
      <c r="A36" s="50" t="s">
        <v>64</v>
      </c>
      <c r="B36" s="51" t="s">
        <v>122</v>
      </c>
      <c r="C36" s="51" t="s">
        <v>159</v>
      </c>
      <c r="D36" s="75" t="s">
        <v>65</v>
      </c>
      <c r="E36" s="75" t="s">
        <v>110</v>
      </c>
      <c r="F36" s="90">
        <v>1</v>
      </c>
      <c r="G36" s="51"/>
      <c r="H36" s="53">
        <f>200000</f>
        <v>200000</v>
      </c>
      <c r="I36" s="53">
        <f>+H36/$I$11</f>
        <v>58823.529411764706</v>
      </c>
      <c r="J36" s="54">
        <v>0</v>
      </c>
      <c r="K36" s="54">
        <v>1</v>
      </c>
      <c r="L36" s="55" t="s">
        <v>148</v>
      </c>
      <c r="M36" s="52" t="s">
        <v>110</v>
      </c>
      <c r="N36" s="101" t="s">
        <v>25</v>
      </c>
      <c r="O36" s="101" t="s">
        <v>20</v>
      </c>
      <c r="P36" s="51" t="s">
        <v>324</v>
      </c>
      <c r="Q36" s="101"/>
      <c r="R36" s="52" t="s">
        <v>310</v>
      </c>
      <c r="S36" s="46"/>
      <c r="T36" s="46"/>
      <c r="U36" s="46"/>
    </row>
    <row r="37" spans="1:21" s="73" customFormat="1" ht="75" x14ac:dyDescent="0.3">
      <c r="A37" s="64" t="s">
        <v>67</v>
      </c>
      <c r="B37" s="65" t="s">
        <v>122</v>
      </c>
      <c r="C37" s="76" t="s">
        <v>68</v>
      </c>
      <c r="D37" s="76" t="s">
        <v>68</v>
      </c>
      <c r="E37" s="76" t="s">
        <v>110</v>
      </c>
      <c r="F37" s="94"/>
      <c r="G37" s="65"/>
      <c r="H37" s="74">
        <f>100000</f>
        <v>100000</v>
      </c>
      <c r="I37" s="74">
        <v>26666.666666666668</v>
      </c>
      <c r="J37" s="68">
        <v>1</v>
      </c>
      <c r="K37" s="68">
        <v>0</v>
      </c>
      <c r="L37" s="69" t="s">
        <v>148</v>
      </c>
      <c r="M37" s="70" t="s">
        <v>110</v>
      </c>
      <c r="N37" s="71" t="s">
        <v>17</v>
      </c>
      <c r="O37" s="71" t="s">
        <v>20</v>
      </c>
      <c r="P37" s="65" t="s">
        <v>320</v>
      </c>
      <c r="Q37" s="71"/>
      <c r="R37" s="70" t="s">
        <v>319</v>
      </c>
      <c r="S37" s="72"/>
      <c r="T37" s="72"/>
      <c r="U37" s="72"/>
    </row>
    <row r="38" spans="1:21" ht="75" x14ac:dyDescent="0.3">
      <c r="A38" s="64" t="s">
        <v>69</v>
      </c>
      <c r="B38" s="65" t="s">
        <v>122</v>
      </c>
      <c r="C38" s="66" t="s">
        <v>160</v>
      </c>
      <c r="D38" s="66" t="s">
        <v>70</v>
      </c>
      <c r="E38" s="66" t="s">
        <v>110</v>
      </c>
      <c r="F38" s="94"/>
      <c r="G38" s="65"/>
      <c r="H38" s="74">
        <f>400000</f>
        <v>400000</v>
      </c>
      <c r="I38" s="74">
        <f>+H38/$I$11</f>
        <v>117647.05882352941</v>
      </c>
      <c r="J38" s="68">
        <v>1</v>
      </c>
      <c r="K38" s="68">
        <v>0</v>
      </c>
      <c r="L38" s="69" t="s">
        <v>161</v>
      </c>
      <c r="M38" s="70" t="s">
        <v>110</v>
      </c>
      <c r="N38" s="71" t="s">
        <v>28</v>
      </c>
      <c r="O38" s="71" t="s">
        <v>162</v>
      </c>
      <c r="P38" s="65" t="s">
        <v>424</v>
      </c>
      <c r="Q38" s="71"/>
      <c r="R38" s="70" t="s">
        <v>319</v>
      </c>
      <c r="S38" s="46"/>
      <c r="T38" s="46"/>
      <c r="U38" s="46"/>
    </row>
    <row r="39" spans="1:21" s="73" customFormat="1" ht="93.75" x14ac:dyDescent="0.3">
      <c r="A39" s="64" t="s">
        <v>71</v>
      </c>
      <c r="B39" s="65" t="s">
        <v>122</v>
      </c>
      <c r="C39" s="66" t="s">
        <v>163</v>
      </c>
      <c r="D39" s="66" t="s">
        <v>72</v>
      </c>
      <c r="E39" s="66" t="s">
        <v>110</v>
      </c>
      <c r="F39" s="94"/>
      <c r="G39" s="65"/>
      <c r="H39" s="74">
        <v>1803000</v>
      </c>
      <c r="I39" s="74">
        <v>819545.45454545447</v>
      </c>
      <c r="J39" s="68">
        <v>1</v>
      </c>
      <c r="K39" s="68">
        <v>0</v>
      </c>
      <c r="L39" s="69" t="s">
        <v>131</v>
      </c>
      <c r="M39" s="70" t="s">
        <v>110</v>
      </c>
      <c r="N39" s="71" t="s">
        <v>102</v>
      </c>
      <c r="O39" s="71" t="s">
        <v>20</v>
      </c>
      <c r="P39" s="65" t="s">
        <v>325</v>
      </c>
      <c r="Q39" s="71"/>
      <c r="R39" s="70" t="s">
        <v>319</v>
      </c>
      <c r="S39" s="72"/>
      <c r="T39" s="72"/>
      <c r="U39" s="72"/>
    </row>
    <row r="40" spans="1:21" s="73" customFormat="1" ht="112.5" x14ac:dyDescent="0.3">
      <c r="A40" s="64" t="s">
        <v>73</v>
      </c>
      <c r="B40" s="65" t="s">
        <v>122</v>
      </c>
      <c r="C40" s="66" t="s">
        <v>165</v>
      </c>
      <c r="D40" s="66" t="s">
        <v>326</v>
      </c>
      <c r="E40" s="66" t="s">
        <v>110</v>
      </c>
      <c r="F40" s="94"/>
      <c r="G40" s="65"/>
      <c r="H40" s="74">
        <f>60590</f>
        <v>60590</v>
      </c>
      <c r="I40" s="74">
        <v>16157.333333333334</v>
      </c>
      <c r="J40" s="68">
        <v>1</v>
      </c>
      <c r="K40" s="68">
        <v>0</v>
      </c>
      <c r="L40" s="69" t="s">
        <v>131</v>
      </c>
      <c r="M40" s="70" t="s">
        <v>110</v>
      </c>
      <c r="N40" s="71" t="s">
        <v>13</v>
      </c>
      <c r="O40" s="71" t="s">
        <v>17</v>
      </c>
      <c r="P40" s="65" t="s">
        <v>320</v>
      </c>
      <c r="Q40" s="71"/>
      <c r="R40" s="70" t="s">
        <v>319</v>
      </c>
      <c r="S40" s="72"/>
      <c r="T40" s="72"/>
      <c r="U40" s="72"/>
    </row>
    <row r="41" spans="1:21" ht="75" x14ac:dyDescent="0.3">
      <c r="A41" s="50" t="s">
        <v>74</v>
      </c>
      <c r="B41" s="51" t="s">
        <v>122</v>
      </c>
      <c r="C41" s="62" t="s">
        <v>166</v>
      </c>
      <c r="D41" s="62" t="s">
        <v>75</v>
      </c>
      <c r="E41" s="62" t="s">
        <v>110</v>
      </c>
      <c r="F41" s="90">
        <v>1</v>
      </c>
      <c r="G41" s="51" t="s">
        <v>167</v>
      </c>
      <c r="H41" s="53">
        <v>486999.99</v>
      </c>
      <c r="I41" s="53">
        <v>160477.16</v>
      </c>
      <c r="J41" s="54">
        <v>1</v>
      </c>
      <c r="K41" s="54">
        <v>0</v>
      </c>
      <c r="L41" s="55" t="s">
        <v>131</v>
      </c>
      <c r="M41" s="52" t="s">
        <v>110</v>
      </c>
      <c r="N41" s="101" t="s">
        <v>12</v>
      </c>
      <c r="O41" s="101" t="s">
        <v>87</v>
      </c>
      <c r="P41" s="51" t="s">
        <v>169</v>
      </c>
      <c r="Q41" s="101" t="s">
        <v>168</v>
      </c>
      <c r="R41" s="52" t="s">
        <v>134</v>
      </c>
      <c r="S41" s="46"/>
      <c r="T41" s="46"/>
      <c r="U41" s="46"/>
    </row>
    <row r="42" spans="1:21" s="73" customFormat="1" ht="93.75" x14ac:dyDescent="0.3">
      <c r="A42" s="64" t="s">
        <v>76</v>
      </c>
      <c r="B42" s="65" t="s">
        <v>122</v>
      </c>
      <c r="C42" s="66" t="s">
        <v>170</v>
      </c>
      <c r="D42" s="66" t="s">
        <v>94</v>
      </c>
      <c r="E42" s="66" t="s">
        <v>110</v>
      </c>
      <c r="F42" s="94"/>
      <c r="G42" s="65"/>
      <c r="H42" s="67">
        <v>13000</v>
      </c>
      <c r="I42" s="67">
        <v>5909.090909090909</v>
      </c>
      <c r="J42" s="68">
        <v>1</v>
      </c>
      <c r="K42" s="68">
        <v>0</v>
      </c>
      <c r="L42" s="65" t="s">
        <v>171</v>
      </c>
      <c r="M42" s="70" t="s">
        <v>110</v>
      </c>
      <c r="N42" s="71" t="s">
        <v>9</v>
      </c>
      <c r="O42" s="71" t="s">
        <v>9</v>
      </c>
      <c r="P42" s="65" t="s">
        <v>92</v>
      </c>
      <c r="Q42" s="71"/>
      <c r="R42" s="70" t="s">
        <v>319</v>
      </c>
      <c r="S42" s="72"/>
      <c r="T42" s="72"/>
      <c r="U42" s="72"/>
    </row>
    <row r="43" spans="1:21" s="73" customFormat="1" ht="93.75" x14ac:dyDescent="0.3">
      <c r="A43" s="64" t="s">
        <v>78</v>
      </c>
      <c r="B43" s="65" t="s">
        <v>122</v>
      </c>
      <c r="C43" s="66" t="s">
        <v>172</v>
      </c>
      <c r="D43" s="66" t="s">
        <v>79</v>
      </c>
      <c r="E43" s="66" t="s">
        <v>110</v>
      </c>
      <c r="F43" s="94"/>
      <c r="G43" s="65"/>
      <c r="H43" s="67">
        <v>80000</v>
      </c>
      <c r="I43" s="67">
        <v>36363.63636363636</v>
      </c>
      <c r="J43" s="68">
        <v>1</v>
      </c>
      <c r="K43" s="68">
        <v>0</v>
      </c>
      <c r="L43" s="65" t="s">
        <v>173</v>
      </c>
      <c r="M43" s="70" t="s">
        <v>110</v>
      </c>
      <c r="N43" s="71" t="s">
        <v>9</v>
      </c>
      <c r="O43" s="71" t="s">
        <v>9</v>
      </c>
      <c r="P43" s="65" t="s">
        <v>93</v>
      </c>
      <c r="Q43" s="71"/>
      <c r="R43" s="70" t="s">
        <v>319</v>
      </c>
      <c r="S43" s="72"/>
      <c r="T43" s="72"/>
      <c r="U43" s="72"/>
    </row>
    <row r="44" spans="1:21" ht="93.75" x14ac:dyDescent="0.3">
      <c r="A44" s="50" t="s">
        <v>80</v>
      </c>
      <c r="B44" s="51" t="s">
        <v>122</v>
      </c>
      <c r="C44" s="77" t="s">
        <v>174</v>
      </c>
      <c r="D44" s="77" t="s">
        <v>327</v>
      </c>
      <c r="E44" s="77" t="s">
        <v>110</v>
      </c>
      <c r="F44" s="90">
        <v>1</v>
      </c>
      <c r="G44" s="51"/>
      <c r="H44" s="53">
        <f>150000</f>
        <v>150000</v>
      </c>
      <c r="I44" s="53">
        <f>+H44/$I$11</f>
        <v>44117.647058823532</v>
      </c>
      <c r="J44" s="54">
        <v>1</v>
      </c>
      <c r="K44" s="54">
        <v>0</v>
      </c>
      <c r="L44" s="55" t="s">
        <v>175</v>
      </c>
      <c r="M44" s="52" t="s">
        <v>110</v>
      </c>
      <c r="N44" s="101" t="s">
        <v>25</v>
      </c>
      <c r="O44" s="101" t="s">
        <v>20</v>
      </c>
      <c r="P44" s="51" t="s">
        <v>141</v>
      </c>
      <c r="Q44" s="101"/>
      <c r="R44" s="52" t="s">
        <v>310</v>
      </c>
      <c r="S44" s="46"/>
      <c r="T44" s="46"/>
      <c r="U44" s="46"/>
    </row>
    <row r="45" spans="1:21" ht="93.75" x14ac:dyDescent="0.3">
      <c r="A45" s="50" t="s">
        <v>81</v>
      </c>
      <c r="B45" s="51" t="s">
        <v>122</v>
      </c>
      <c r="C45" s="77" t="s">
        <v>328</v>
      </c>
      <c r="D45" s="77" t="s">
        <v>329</v>
      </c>
      <c r="E45" s="77" t="s">
        <v>110</v>
      </c>
      <c r="F45" s="90"/>
      <c r="G45" s="51" t="s">
        <v>176</v>
      </c>
      <c r="H45" s="53">
        <v>148518.79999999999</v>
      </c>
      <c r="I45" s="53">
        <v>49268.14</v>
      </c>
      <c r="J45" s="54">
        <v>1</v>
      </c>
      <c r="K45" s="54">
        <v>0</v>
      </c>
      <c r="L45" s="55" t="s">
        <v>137</v>
      </c>
      <c r="M45" s="52" t="s">
        <v>110</v>
      </c>
      <c r="N45" s="101" t="s">
        <v>4</v>
      </c>
      <c r="O45" s="101" t="s">
        <v>87</v>
      </c>
      <c r="P45" s="51" t="s">
        <v>178</v>
      </c>
      <c r="Q45" s="101" t="s">
        <v>177</v>
      </c>
      <c r="R45" s="52" t="s">
        <v>134</v>
      </c>
      <c r="S45" s="46"/>
      <c r="T45" s="46"/>
      <c r="U45" s="46"/>
    </row>
    <row r="46" spans="1:21" s="73" customFormat="1" ht="112.5" x14ac:dyDescent="0.3">
      <c r="A46" s="64" t="s">
        <v>82</v>
      </c>
      <c r="B46" s="65" t="s">
        <v>122</v>
      </c>
      <c r="C46" s="78" t="s">
        <v>179</v>
      </c>
      <c r="D46" s="78" t="s">
        <v>83</v>
      </c>
      <c r="E46" s="78" t="s">
        <v>110</v>
      </c>
      <c r="F46" s="94"/>
      <c r="G46" s="65"/>
      <c r="H46" s="74">
        <f>180000</f>
        <v>180000</v>
      </c>
      <c r="I46" s="74">
        <f>+H46/$I$11</f>
        <v>52941.176470588238</v>
      </c>
      <c r="J46" s="68">
        <v>1</v>
      </c>
      <c r="K46" s="68">
        <v>0</v>
      </c>
      <c r="L46" s="69" t="s">
        <v>126</v>
      </c>
      <c r="M46" s="70" t="s">
        <v>110</v>
      </c>
      <c r="N46" s="71" t="s">
        <v>102</v>
      </c>
      <c r="O46" s="71" t="s">
        <v>162</v>
      </c>
      <c r="P46" s="65" t="s">
        <v>320</v>
      </c>
      <c r="Q46" s="71"/>
      <c r="R46" s="70" t="s">
        <v>319</v>
      </c>
      <c r="S46" s="72"/>
      <c r="T46" s="72"/>
      <c r="U46" s="72"/>
    </row>
    <row r="47" spans="1:21" ht="75" x14ac:dyDescent="0.3">
      <c r="A47" s="50" t="s">
        <v>84</v>
      </c>
      <c r="B47" s="51" t="s">
        <v>122</v>
      </c>
      <c r="C47" s="77" t="s">
        <v>330</v>
      </c>
      <c r="D47" s="77" t="s">
        <v>331</v>
      </c>
      <c r="E47" s="77" t="s">
        <v>147</v>
      </c>
      <c r="F47" s="90">
        <v>1</v>
      </c>
      <c r="G47" s="51"/>
      <c r="H47" s="53">
        <f>20000</f>
        <v>20000</v>
      </c>
      <c r="I47" s="53">
        <f>+H47/$I$11</f>
        <v>5882.3529411764712</v>
      </c>
      <c r="J47" s="54">
        <v>1</v>
      </c>
      <c r="K47" s="54">
        <v>0</v>
      </c>
      <c r="L47" s="55" t="s">
        <v>175</v>
      </c>
      <c r="M47" s="52" t="s">
        <v>117</v>
      </c>
      <c r="N47" s="101" t="s">
        <v>10</v>
      </c>
      <c r="O47" s="101" t="s">
        <v>7</v>
      </c>
      <c r="P47" s="51"/>
      <c r="Q47" s="101"/>
      <c r="R47" s="52" t="s">
        <v>307</v>
      </c>
      <c r="S47" s="46"/>
      <c r="T47" s="46"/>
      <c r="U47" s="46"/>
    </row>
    <row r="48" spans="1:21" ht="75" x14ac:dyDescent="0.3">
      <c r="A48" s="50" t="s">
        <v>98</v>
      </c>
      <c r="B48" s="51" t="s">
        <v>122</v>
      </c>
      <c r="C48" s="77" t="s">
        <v>99</v>
      </c>
      <c r="D48" s="77" t="s">
        <v>99</v>
      </c>
      <c r="E48" s="77" t="s">
        <v>110</v>
      </c>
      <c r="F48" s="90">
        <v>1</v>
      </c>
      <c r="G48" s="51" t="s">
        <v>180</v>
      </c>
      <c r="H48" s="53">
        <v>8999.9699999999993</v>
      </c>
      <c r="I48" s="53">
        <v>2970.78</v>
      </c>
      <c r="J48" s="54">
        <v>1</v>
      </c>
      <c r="K48" s="54">
        <v>0</v>
      </c>
      <c r="L48" s="55" t="s">
        <v>148</v>
      </c>
      <c r="M48" s="52" t="s">
        <v>110</v>
      </c>
      <c r="N48" s="101" t="s">
        <v>27</v>
      </c>
      <c r="O48" s="101" t="s">
        <v>87</v>
      </c>
      <c r="P48" s="51" t="s">
        <v>182</v>
      </c>
      <c r="Q48" s="101" t="s">
        <v>181</v>
      </c>
      <c r="R48" s="52" t="s">
        <v>134</v>
      </c>
      <c r="S48" s="46"/>
      <c r="T48" s="46"/>
      <c r="U48" s="46"/>
    </row>
    <row r="49" spans="1:21" s="73" customFormat="1" ht="75" x14ac:dyDescent="0.3">
      <c r="A49" s="64" t="s">
        <v>107</v>
      </c>
      <c r="B49" s="65" t="s">
        <v>122</v>
      </c>
      <c r="C49" s="66" t="s">
        <v>332</v>
      </c>
      <c r="D49" s="66" t="s">
        <v>108</v>
      </c>
      <c r="E49" s="66" t="s">
        <v>110</v>
      </c>
      <c r="F49" s="94"/>
      <c r="G49" s="65"/>
      <c r="H49" s="74">
        <v>100000</v>
      </c>
      <c r="I49" s="74">
        <v>45454.545454545449</v>
      </c>
      <c r="J49" s="68">
        <v>1</v>
      </c>
      <c r="K49" s="68">
        <v>0</v>
      </c>
      <c r="L49" s="69" t="s">
        <v>148</v>
      </c>
      <c r="M49" s="70" t="s">
        <v>110</v>
      </c>
      <c r="N49" s="71" t="s">
        <v>10</v>
      </c>
      <c r="O49" s="71" t="s">
        <v>10</v>
      </c>
      <c r="P49" s="65" t="s">
        <v>183</v>
      </c>
      <c r="Q49" s="71"/>
      <c r="R49" s="70" t="s">
        <v>319</v>
      </c>
      <c r="S49" s="72"/>
      <c r="T49" s="72"/>
      <c r="U49" s="72"/>
    </row>
    <row r="50" spans="1:21" ht="150" x14ac:dyDescent="0.3">
      <c r="A50" s="56" t="s">
        <v>184</v>
      </c>
      <c r="B50" s="51" t="s">
        <v>122</v>
      </c>
      <c r="C50" s="62" t="s">
        <v>185</v>
      </c>
      <c r="D50" s="62" t="s">
        <v>186</v>
      </c>
      <c r="E50" s="62" t="s">
        <v>110</v>
      </c>
      <c r="F50" s="90">
        <v>1</v>
      </c>
      <c r="G50" s="51"/>
      <c r="H50" s="53">
        <f>5900000</f>
        <v>5900000</v>
      </c>
      <c r="I50" s="53">
        <f t="shared" ref="I50:I56" si="0">+H50/$I$11</f>
        <v>1735294.1176470588</v>
      </c>
      <c r="J50" s="54">
        <v>1</v>
      </c>
      <c r="K50" s="54">
        <v>0</v>
      </c>
      <c r="L50" s="55" t="s">
        <v>429</v>
      </c>
      <c r="M50" s="52" t="s">
        <v>110</v>
      </c>
      <c r="N50" s="101" t="s">
        <v>28</v>
      </c>
      <c r="O50" s="101" t="s">
        <v>25</v>
      </c>
      <c r="P50" s="51" t="s">
        <v>141</v>
      </c>
      <c r="Q50" s="101"/>
      <c r="R50" s="52" t="s">
        <v>128</v>
      </c>
      <c r="S50" s="46"/>
      <c r="T50" s="46"/>
      <c r="U50" s="46"/>
    </row>
    <row r="51" spans="1:21" ht="93.75" x14ac:dyDescent="0.3">
      <c r="A51" s="56" t="s">
        <v>187</v>
      </c>
      <c r="B51" s="51" t="s">
        <v>122</v>
      </c>
      <c r="C51" s="62" t="s">
        <v>333</v>
      </c>
      <c r="D51" s="62" t="s">
        <v>422</v>
      </c>
      <c r="E51" s="62" t="s">
        <v>110</v>
      </c>
      <c r="F51" s="90">
        <v>1</v>
      </c>
      <c r="G51" s="51"/>
      <c r="H51" s="53">
        <f>110000</f>
        <v>110000</v>
      </c>
      <c r="I51" s="53">
        <f t="shared" si="0"/>
        <v>32352.941176470587</v>
      </c>
      <c r="J51" s="54">
        <v>1</v>
      </c>
      <c r="K51" s="54">
        <v>0</v>
      </c>
      <c r="L51" s="55" t="s">
        <v>148</v>
      </c>
      <c r="M51" s="52" t="s">
        <v>110</v>
      </c>
      <c r="N51" s="101" t="s">
        <v>28</v>
      </c>
      <c r="O51" s="101" t="s">
        <v>25</v>
      </c>
      <c r="P51" s="51" t="s">
        <v>141</v>
      </c>
      <c r="Q51" s="101"/>
      <c r="R51" s="52" t="s">
        <v>128</v>
      </c>
      <c r="S51" s="46"/>
      <c r="T51" s="46"/>
      <c r="U51" s="46"/>
    </row>
    <row r="52" spans="1:21" ht="75" x14ac:dyDescent="0.3">
      <c r="A52" s="56" t="s">
        <v>188</v>
      </c>
      <c r="B52" s="51" t="s">
        <v>122</v>
      </c>
      <c r="C52" s="62" t="s">
        <v>189</v>
      </c>
      <c r="D52" s="62" t="s">
        <v>190</v>
      </c>
      <c r="E52" s="62" t="s">
        <v>110</v>
      </c>
      <c r="F52" s="90">
        <v>1</v>
      </c>
      <c r="G52" s="51"/>
      <c r="H52" s="53">
        <v>540000</v>
      </c>
      <c r="I52" s="53">
        <f t="shared" si="0"/>
        <v>158823.5294117647</v>
      </c>
      <c r="J52" s="54">
        <v>1</v>
      </c>
      <c r="K52" s="54">
        <v>0</v>
      </c>
      <c r="L52" s="55" t="s">
        <v>126</v>
      </c>
      <c r="M52" s="52" t="s">
        <v>110</v>
      </c>
      <c r="N52" s="101" t="s">
        <v>102</v>
      </c>
      <c r="O52" s="101" t="s">
        <v>25</v>
      </c>
      <c r="P52" s="51" t="s">
        <v>151</v>
      </c>
      <c r="Q52" s="101"/>
      <c r="R52" s="52" t="s">
        <v>128</v>
      </c>
      <c r="S52" s="46"/>
      <c r="T52" s="46"/>
      <c r="U52" s="46"/>
    </row>
    <row r="53" spans="1:21" s="73" customFormat="1" ht="75" x14ac:dyDescent="0.3">
      <c r="A53" s="64" t="s">
        <v>191</v>
      </c>
      <c r="B53" s="65" t="s">
        <v>122</v>
      </c>
      <c r="C53" s="66" t="s">
        <v>192</v>
      </c>
      <c r="D53" s="66" t="s">
        <v>193</v>
      </c>
      <c r="E53" s="66" t="s">
        <v>110</v>
      </c>
      <c r="F53" s="94">
        <v>1</v>
      </c>
      <c r="G53" s="65"/>
      <c r="H53" s="74">
        <f>4000</f>
        <v>4000</v>
      </c>
      <c r="I53" s="74">
        <f t="shared" si="0"/>
        <v>1176.4705882352941</v>
      </c>
      <c r="J53" s="68">
        <v>1</v>
      </c>
      <c r="K53" s="68">
        <v>0</v>
      </c>
      <c r="L53" s="69" t="s">
        <v>148</v>
      </c>
      <c r="M53" s="70" t="s">
        <v>110</v>
      </c>
      <c r="N53" s="71" t="s">
        <v>87</v>
      </c>
      <c r="O53" s="71" t="s">
        <v>66</v>
      </c>
      <c r="P53" s="65" t="s">
        <v>425</v>
      </c>
      <c r="Q53" s="71"/>
      <c r="R53" s="70" t="s">
        <v>319</v>
      </c>
      <c r="S53" s="72"/>
      <c r="T53" s="72"/>
      <c r="U53" s="72"/>
    </row>
    <row r="54" spans="1:21" ht="75" x14ac:dyDescent="0.3">
      <c r="A54" s="56" t="s">
        <v>266</v>
      </c>
      <c r="B54" s="51" t="s">
        <v>122</v>
      </c>
      <c r="C54" s="51" t="s">
        <v>267</v>
      </c>
      <c r="D54" s="75" t="s">
        <v>334</v>
      </c>
      <c r="E54" s="62" t="s">
        <v>110</v>
      </c>
      <c r="F54" s="90">
        <v>1</v>
      </c>
      <c r="G54" s="51"/>
      <c r="H54" s="79">
        <f>3015000</f>
        <v>3015000</v>
      </c>
      <c r="I54" s="79">
        <f t="shared" si="0"/>
        <v>886764.70588235301</v>
      </c>
      <c r="J54" s="54">
        <v>1</v>
      </c>
      <c r="K54" s="54">
        <v>0</v>
      </c>
      <c r="L54" s="51" t="s">
        <v>126</v>
      </c>
      <c r="M54" s="52" t="s">
        <v>110</v>
      </c>
      <c r="N54" s="101" t="s">
        <v>13</v>
      </c>
      <c r="O54" s="101" t="s">
        <v>25</v>
      </c>
      <c r="P54" s="51" t="s">
        <v>151</v>
      </c>
      <c r="Q54" s="101"/>
      <c r="R54" s="52" t="s">
        <v>128</v>
      </c>
      <c r="S54" s="46"/>
      <c r="T54" s="46"/>
      <c r="U54" s="46"/>
    </row>
    <row r="55" spans="1:21" ht="93.75" x14ac:dyDescent="0.3">
      <c r="A55" s="56" t="s">
        <v>268</v>
      </c>
      <c r="B55" s="51" t="s">
        <v>122</v>
      </c>
      <c r="C55" s="51" t="s">
        <v>269</v>
      </c>
      <c r="D55" s="75" t="s">
        <v>270</v>
      </c>
      <c r="E55" s="62" t="s">
        <v>110</v>
      </c>
      <c r="F55" s="90">
        <v>1</v>
      </c>
      <c r="G55" s="51"/>
      <c r="H55" s="79">
        <f>530000</f>
        <v>530000</v>
      </c>
      <c r="I55" s="79">
        <f t="shared" si="0"/>
        <v>155882.35294117648</v>
      </c>
      <c r="J55" s="54">
        <v>1</v>
      </c>
      <c r="K55" s="54">
        <v>0</v>
      </c>
      <c r="L55" s="51" t="s">
        <v>148</v>
      </c>
      <c r="M55" s="52" t="s">
        <v>110</v>
      </c>
      <c r="N55" s="101" t="s">
        <v>13</v>
      </c>
      <c r="O55" s="101" t="s">
        <v>17</v>
      </c>
      <c r="P55" s="51" t="s">
        <v>141</v>
      </c>
      <c r="Q55" s="101"/>
      <c r="R55" s="52" t="s">
        <v>128</v>
      </c>
      <c r="S55" s="46"/>
      <c r="T55" s="46"/>
      <c r="U55" s="46"/>
    </row>
    <row r="56" spans="1:21" s="112" customFormat="1" ht="78" customHeight="1" x14ac:dyDescent="0.3">
      <c r="A56" s="56" t="s">
        <v>283</v>
      </c>
      <c r="B56" s="51" t="s">
        <v>122</v>
      </c>
      <c r="C56" s="51" t="s">
        <v>335</v>
      </c>
      <c r="D56" s="75" t="s">
        <v>428</v>
      </c>
      <c r="E56" s="62" t="s">
        <v>110</v>
      </c>
      <c r="F56" s="90">
        <v>5</v>
      </c>
      <c r="G56" s="51"/>
      <c r="H56" s="79">
        <f>350000+25000+35000+18000+4000</f>
        <v>432000</v>
      </c>
      <c r="I56" s="53">
        <f t="shared" si="0"/>
        <v>127058.82352941176</v>
      </c>
      <c r="J56" s="54">
        <v>1</v>
      </c>
      <c r="K56" s="54">
        <v>0</v>
      </c>
      <c r="L56" s="113" t="s">
        <v>240</v>
      </c>
      <c r="M56" s="52" t="s">
        <v>110</v>
      </c>
      <c r="N56" s="101" t="s">
        <v>17</v>
      </c>
      <c r="O56" s="101" t="s">
        <v>25</v>
      </c>
      <c r="P56" s="51" t="s">
        <v>141</v>
      </c>
      <c r="Q56" s="101"/>
      <c r="R56" s="52" t="s">
        <v>310</v>
      </c>
      <c r="S56" s="46"/>
      <c r="T56" s="46"/>
      <c r="U56" s="46"/>
    </row>
    <row r="57" spans="1:21" ht="15" customHeight="1" x14ac:dyDescent="0.3">
      <c r="B57" s="57"/>
      <c r="C57" s="57"/>
      <c r="D57" s="57"/>
      <c r="E57" s="57"/>
      <c r="F57" s="134" t="s">
        <v>336</v>
      </c>
      <c r="G57" s="134"/>
      <c r="H57" s="60">
        <f>SUM(H24:H56)-SUMIF(R24:R56,$C$123,H24:H56)</f>
        <v>14002453.759999998</v>
      </c>
      <c r="I57" s="60">
        <f>SUM(I24:I56)-SUMIF(R24:R56,$C$123,I24:I56)</f>
        <v>4346437.6746524069</v>
      </c>
      <c r="J57" s="61"/>
      <c r="K57" s="61"/>
      <c r="L57" s="57"/>
      <c r="M57" s="57"/>
      <c r="N57" s="57"/>
      <c r="O57" s="57"/>
      <c r="P57" s="57"/>
      <c r="Q57" s="58"/>
      <c r="R57" s="57"/>
      <c r="S57" s="46"/>
      <c r="T57" s="46"/>
      <c r="U57" s="46"/>
    </row>
    <row r="59" spans="1:21" ht="15.6" customHeight="1" x14ac:dyDescent="0.3">
      <c r="A59" s="133" t="s">
        <v>194</v>
      </c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</row>
    <row r="60" spans="1:21" ht="14.1" customHeight="1" x14ac:dyDescent="0.3">
      <c r="A60" s="126" t="s">
        <v>111</v>
      </c>
      <c r="B60" s="126" t="s">
        <v>112</v>
      </c>
      <c r="C60" s="126" t="s">
        <v>314</v>
      </c>
      <c r="D60" s="126" t="s">
        <v>113</v>
      </c>
      <c r="E60" s="126" t="s">
        <v>430</v>
      </c>
      <c r="F60" s="126" t="s">
        <v>296</v>
      </c>
      <c r="G60" s="126" t="s">
        <v>242</v>
      </c>
      <c r="H60" s="47"/>
      <c r="I60" s="125" t="s">
        <v>115</v>
      </c>
      <c r="J60" s="125"/>
      <c r="K60" s="125"/>
      <c r="L60" s="126" t="s">
        <v>116</v>
      </c>
      <c r="M60" s="126" t="s">
        <v>315</v>
      </c>
      <c r="N60" s="126" t="s">
        <v>316</v>
      </c>
      <c r="O60" s="126"/>
      <c r="P60" s="126" t="s">
        <v>301</v>
      </c>
      <c r="Q60" s="126" t="s">
        <v>302</v>
      </c>
      <c r="R60" s="126" t="s">
        <v>303</v>
      </c>
    </row>
    <row r="61" spans="1:21" ht="93.75" x14ac:dyDescent="0.3">
      <c r="A61" s="126"/>
      <c r="B61" s="126"/>
      <c r="C61" s="126"/>
      <c r="D61" s="126"/>
      <c r="E61" s="126"/>
      <c r="F61" s="126"/>
      <c r="G61" s="126"/>
      <c r="H61" s="47" t="s">
        <v>304</v>
      </c>
      <c r="I61" s="47" t="s">
        <v>118</v>
      </c>
      <c r="J61" s="48" t="s">
        <v>119</v>
      </c>
      <c r="K61" s="48" t="s">
        <v>264</v>
      </c>
      <c r="L61" s="126"/>
      <c r="M61" s="126"/>
      <c r="N61" s="49" t="s">
        <v>305</v>
      </c>
      <c r="O61" s="49" t="s">
        <v>120</v>
      </c>
      <c r="P61" s="126"/>
      <c r="Q61" s="126"/>
      <c r="R61" s="126"/>
    </row>
    <row r="62" spans="1:21" s="73" customFormat="1" ht="93.75" x14ac:dyDescent="0.3">
      <c r="A62" s="64" t="s">
        <v>38</v>
      </c>
      <c r="B62" s="65" t="s">
        <v>122</v>
      </c>
      <c r="C62" s="65" t="s">
        <v>196</v>
      </c>
      <c r="D62" s="78" t="s">
        <v>197</v>
      </c>
      <c r="E62" s="70" t="s">
        <v>337</v>
      </c>
      <c r="F62" s="94">
        <v>1</v>
      </c>
      <c r="G62" s="70"/>
      <c r="H62" s="80">
        <v>126000</v>
      </c>
      <c r="I62" s="80">
        <v>92727.272727272721</v>
      </c>
      <c r="J62" s="68">
        <v>1</v>
      </c>
      <c r="K62" s="68">
        <v>0</v>
      </c>
      <c r="L62" s="65" t="s">
        <v>198</v>
      </c>
      <c r="M62" s="70" t="s">
        <v>117</v>
      </c>
      <c r="N62" s="71" t="s">
        <v>10</v>
      </c>
      <c r="O62" s="71" t="s">
        <v>40</v>
      </c>
      <c r="P62" s="70" t="s">
        <v>199</v>
      </c>
      <c r="Q62" s="94"/>
      <c r="R62" s="70" t="s">
        <v>319</v>
      </c>
    </row>
    <row r="63" spans="1:21" ht="75" x14ac:dyDescent="0.3">
      <c r="A63" s="50" t="s">
        <v>41</v>
      </c>
      <c r="B63" s="51" t="s">
        <v>122</v>
      </c>
      <c r="C63" s="77" t="s">
        <v>42</v>
      </c>
      <c r="D63" s="77" t="s">
        <v>200</v>
      </c>
      <c r="E63" s="52" t="s">
        <v>337</v>
      </c>
      <c r="F63" s="90">
        <v>1</v>
      </c>
      <c r="G63" s="52"/>
      <c r="H63" s="81">
        <f>35000</f>
        <v>35000</v>
      </c>
      <c r="I63" s="53">
        <f>+H63/$I$11</f>
        <v>10294.117647058823</v>
      </c>
      <c r="J63" s="54">
        <v>1</v>
      </c>
      <c r="K63" s="54">
        <v>0</v>
      </c>
      <c r="L63" s="55" t="s">
        <v>175</v>
      </c>
      <c r="M63" s="52" t="s">
        <v>117</v>
      </c>
      <c r="N63" s="101" t="s">
        <v>87</v>
      </c>
      <c r="O63" s="101" t="s">
        <v>13</v>
      </c>
      <c r="P63" s="52" t="s">
        <v>285</v>
      </c>
      <c r="Q63" s="90" t="s">
        <v>284</v>
      </c>
      <c r="R63" s="52" t="s">
        <v>307</v>
      </c>
    </row>
    <row r="64" spans="1:21" ht="112.5" x14ac:dyDescent="0.3">
      <c r="A64" s="50" t="s">
        <v>89</v>
      </c>
      <c r="B64" s="51" t="s">
        <v>122</v>
      </c>
      <c r="C64" s="77" t="s">
        <v>338</v>
      </c>
      <c r="D64" s="77" t="s">
        <v>90</v>
      </c>
      <c r="E64" s="52" t="s">
        <v>337</v>
      </c>
      <c r="F64" s="90">
        <v>1</v>
      </c>
      <c r="G64" s="52"/>
      <c r="H64" s="81">
        <f>30000</f>
        <v>30000</v>
      </c>
      <c r="I64" s="53">
        <f>+H64/$I$11</f>
        <v>8823.5294117647063</v>
      </c>
      <c r="J64" s="54">
        <v>1</v>
      </c>
      <c r="K64" s="54">
        <v>0</v>
      </c>
      <c r="L64" s="51" t="s">
        <v>143</v>
      </c>
      <c r="M64" s="52" t="s">
        <v>117</v>
      </c>
      <c r="N64" s="101" t="s">
        <v>13</v>
      </c>
      <c r="O64" s="101" t="s">
        <v>28</v>
      </c>
      <c r="P64" s="52" t="s">
        <v>285</v>
      </c>
      <c r="Q64" s="90"/>
      <c r="R64" s="52" t="s">
        <v>307</v>
      </c>
    </row>
    <row r="65" spans="1:18" ht="75" x14ac:dyDescent="0.3">
      <c r="A65" s="50" t="s">
        <v>96</v>
      </c>
      <c r="B65" s="51" t="s">
        <v>122</v>
      </c>
      <c r="C65" s="51" t="s">
        <v>339</v>
      </c>
      <c r="D65" s="62" t="s">
        <v>340</v>
      </c>
      <c r="E65" s="52" t="s">
        <v>341</v>
      </c>
      <c r="F65" s="90">
        <v>1</v>
      </c>
      <c r="G65" s="52"/>
      <c r="H65" s="81">
        <f>260000</f>
        <v>260000</v>
      </c>
      <c r="I65" s="53">
        <f>+H65/$I$11</f>
        <v>76470.588235294126</v>
      </c>
      <c r="J65" s="54">
        <v>1</v>
      </c>
      <c r="K65" s="54">
        <v>0</v>
      </c>
      <c r="L65" s="113" t="s">
        <v>202</v>
      </c>
      <c r="M65" s="52" t="s">
        <v>110</v>
      </c>
      <c r="N65" s="101" t="s">
        <v>13</v>
      </c>
      <c r="O65" s="101" t="s">
        <v>17</v>
      </c>
      <c r="P65" s="52" t="s">
        <v>151</v>
      </c>
      <c r="Q65" s="90" t="s">
        <v>342</v>
      </c>
      <c r="R65" s="52" t="s">
        <v>307</v>
      </c>
    </row>
    <row r="66" spans="1:18" ht="75" x14ac:dyDescent="0.3">
      <c r="A66" s="50" t="s">
        <v>103</v>
      </c>
      <c r="B66" s="51" t="s">
        <v>122</v>
      </c>
      <c r="C66" s="51" t="s">
        <v>343</v>
      </c>
      <c r="D66" s="62" t="s">
        <v>104</v>
      </c>
      <c r="E66" s="52" t="s">
        <v>341</v>
      </c>
      <c r="F66" s="90">
        <v>1</v>
      </c>
      <c r="G66" s="51" t="s">
        <v>201</v>
      </c>
      <c r="H66" s="81">
        <v>196928</v>
      </c>
      <c r="I66" s="81">
        <v>59900.62</v>
      </c>
      <c r="J66" s="54">
        <v>1</v>
      </c>
      <c r="K66" s="54">
        <v>0</v>
      </c>
      <c r="L66" s="51" t="s">
        <v>202</v>
      </c>
      <c r="M66" s="52" t="s">
        <v>110</v>
      </c>
      <c r="N66" s="101" t="s">
        <v>4</v>
      </c>
      <c r="O66" s="101" t="s">
        <v>87</v>
      </c>
      <c r="P66" s="52" t="s">
        <v>151</v>
      </c>
      <c r="Q66" s="90" t="s">
        <v>286</v>
      </c>
      <c r="R66" s="52" t="s">
        <v>307</v>
      </c>
    </row>
    <row r="67" spans="1:18" ht="75" x14ac:dyDescent="0.3">
      <c r="A67" s="56" t="s">
        <v>271</v>
      </c>
      <c r="B67" s="51" t="s">
        <v>122</v>
      </c>
      <c r="C67" s="51" t="s">
        <v>344</v>
      </c>
      <c r="D67" s="51" t="s">
        <v>272</v>
      </c>
      <c r="E67" s="52" t="s">
        <v>337</v>
      </c>
      <c r="F67" s="90">
        <v>1</v>
      </c>
      <c r="G67" s="52"/>
      <c r="H67" s="81">
        <f>34000</f>
        <v>34000</v>
      </c>
      <c r="I67" s="53">
        <f>+H67/$I$11</f>
        <v>10000</v>
      </c>
      <c r="J67" s="54">
        <v>1</v>
      </c>
      <c r="K67" s="54">
        <v>0</v>
      </c>
      <c r="L67" s="51" t="s">
        <v>202</v>
      </c>
      <c r="M67" s="52" t="s">
        <v>117</v>
      </c>
      <c r="N67" s="101" t="s">
        <v>13</v>
      </c>
      <c r="O67" s="101" t="s">
        <v>66</v>
      </c>
      <c r="P67" s="52"/>
      <c r="Q67" s="90" t="s">
        <v>287</v>
      </c>
      <c r="R67" s="52" t="s">
        <v>307</v>
      </c>
    </row>
    <row r="68" spans="1:18" ht="75" x14ac:dyDescent="0.3">
      <c r="A68" s="56" t="s">
        <v>273</v>
      </c>
      <c r="B68" s="51" t="s">
        <v>122</v>
      </c>
      <c r="C68" s="51" t="s">
        <v>274</v>
      </c>
      <c r="D68" s="51" t="s">
        <v>275</v>
      </c>
      <c r="E68" s="52" t="s">
        <v>337</v>
      </c>
      <c r="F68" s="90">
        <v>1</v>
      </c>
      <c r="G68" s="52"/>
      <c r="H68" s="81">
        <f>350000</f>
        <v>350000</v>
      </c>
      <c r="I68" s="53">
        <f>+H68/$I$11</f>
        <v>102941.17647058824</v>
      </c>
      <c r="J68" s="54">
        <v>1</v>
      </c>
      <c r="K68" s="54">
        <v>0</v>
      </c>
      <c r="L68" s="51" t="s">
        <v>202</v>
      </c>
      <c r="M68" s="52" t="s">
        <v>117</v>
      </c>
      <c r="N68" s="101" t="s">
        <v>28</v>
      </c>
      <c r="O68" s="101" t="s">
        <v>25</v>
      </c>
      <c r="P68" s="52"/>
      <c r="Q68" s="90"/>
      <c r="R68" s="52" t="s">
        <v>128</v>
      </c>
    </row>
    <row r="69" spans="1:18" s="73" customFormat="1" ht="93.75" x14ac:dyDescent="0.3">
      <c r="A69" s="64" t="s">
        <v>276</v>
      </c>
      <c r="B69" s="65" t="s">
        <v>122</v>
      </c>
      <c r="C69" s="65" t="s">
        <v>345</v>
      </c>
      <c r="D69" s="78" t="s">
        <v>346</v>
      </c>
      <c r="E69" s="70" t="s">
        <v>341</v>
      </c>
      <c r="F69" s="94"/>
      <c r="G69" s="70"/>
      <c r="H69" s="80">
        <v>1300000</v>
      </c>
      <c r="I69" s="80">
        <f>+H69/$I$11</f>
        <v>382352.9411764706</v>
      </c>
      <c r="J69" s="68">
        <v>1</v>
      </c>
      <c r="K69" s="68">
        <v>0</v>
      </c>
      <c r="L69" s="65" t="s">
        <v>202</v>
      </c>
      <c r="M69" s="70" t="s">
        <v>110</v>
      </c>
      <c r="N69" s="71" t="s">
        <v>66</v>
      </c>
      <c r="O69" s="71" t="s">
        <v>28</v>
      </c>
      <c r="P69" s="70" t="s">
        <v>423</v>
      </c>
      <c r="Q69" s="94"/>
      <c r="R69" s="70" t="s">
        <v>319</v>
      </c>
    </row>
    <row r="70" spans="1:18" ht="93.75" x14ac:dyDescent="0.3">
      <c r="A70" s="56" t="s">
        <v>347</v>
      </c>
      <c r="B70" s="51" t="s">
        <v>122</v>
      </c>
      <c r="C70" s="77" t="s">
        <v>86</v>
      </c>
      <c r="D70" s="77" t="s">
        <v>204</v>
      </c>
      <c r="E70" s="52" t="s">
        <v>341</v>
      </c>
      <c r="F70" s="90" t="s">
        <v>127</v>
      </c>
      <c r="G70" s="90" t="s">
        <v>127</v>
      </c>
      <c r="H70" s="82">
        <v>606000</v>
      </c>
      <c r="I70" s="83">
        <f>+H70/$I$11</f>
        <v>178235.29411764708</v>
      </c>
      <c r="J70" s="84">
        <v>1</v>
      </c>
      <c r="K70" s="84">
        <v>0</v>
      </c>
      <c r="L70" s="85" t="s">
        <v>126</v>
      </c>
      <c r="M70" s="52" t="s">
        <v>110</v>
      </c>
      <c r="N70" s="86" t="s">
        <v>9</v>
      </c>
      <c r="O70" s="86" t="s">
        <v>9</v>
      </c>
      <c r="P70" s="51" t="s">
        <v>205</v>
      </c>
      <c r="Q70" s="101" t="s">
        <v>127</v>
      </c>
      <c r="R70" s="52" t="s">
        <v>307</v>
      </c>
    </row>
    <row r="71" spans="1:18" ht="75" x14ac:dyDescent="0.3">
      <c r="A71" s="56" t="s">
        <v>348</v>
      </c>
      <c r="B71" s="51" t="s">
        <v>122</v>
      </c>
      <c r="C71" s="62" t="s">
        <v>207</v>
      </c>
      <c r="D71" s="62" t="s">
        <v>207</v>
      </c>
      <c r="E71" s="52" t="s">
        <v>341</v>
      </c>
      <c r="F71" s="90">
        <v>1</v>
      </c>
      <c r="G71" s="87" t="s">
        <v>208</v>
      </c>
      <c r="H71" s="79">
        <v>19902</v>
      </c>
      <c r="I71" s="79">
        <v>9046</v>
      </c>
      <c r="J71" s="54">
        <v>1</v>
      </c>
      <c r="K71" s="54">
        <v>0</v>
      </c>
      <c r="L71" s="51" t="s">
        <v>171</v>
      </c>
      <c r="M71" s="52" t="s">
        <v>110</v>
      </c>
      <c r="N71" s="88" t="s">
        <v>9</v>
      </c>
      <c r="O71" s="88" t="s">
        <v>4</v>
      </c>
      <c r="P71" s="51" t="s">
        <v>210</v>
      </c>
      <c r="Q71" s="101" t="s">
        <v>209</v>
      </c>
      <c r="R71" s="52" t="s">
        <v>134</v>
      </c>
    </row>
    <row r="72" spans="1:18" ht="15" customHeight="1" x14ac:dyDescent="0.3">
      <c r="B72" s="57"/>
      <c r="C72" s="57"/>
      <c r="D72" s="57"/>
      <c r="E72" s="57"/>
      <c r="F72" s="134" t="s">
        <v>336</v>
      </c>
      <c r="G72" s="134"/>
      <c r="H72" s="60">
        <f>SUM(H62:H71)-SUMIF(R62:R71,$C$123,H62:H71)</f>
        <v>1531830</v>
      </c>
      <c r="I72" s="60">
        <f>SUM(I62:I71)-SUMIF(R62:R71,$C$123,I62:I71)</f>
        <v>455711.325882353</v>
      </c>
      <c r="J72" s="61"/>
      <c r="K72" s="61"/>
      <c r="L72" s="57"/>
      <c r="M72" s="57"/>
      <c r="N72" s="57"/>
      <c r="O72" s="57"/>
      <c r="P72" s="57"/>
      <c r="Q72" s="58"/>
      <c r="R72" s="57"/>
    </row>
    <row r="74" spans="1:18" ht="15.6" customHeight="1" x14ac:dyDescent="0.3">
      <c r="A74" s="133" t="s">
        <v>211</v>
      </c>
      <c r="B74" s="133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</row>
    <row r="75" spans="1:18" ht="15.2" customHeight="1" x14ac:dyDescent="0.3">
      <c r="A75" s="126" t="s">
        <v>111</v>
      </c>
      <c r="B75" s="126" t="s">
        <v>112</v>
      </c>
      <c r="C75" s="126" t="s">
        <v>314</v>
      </c>
      <c r="D75" s="126" t="s">
        <v>113</v>
      </c>
      <c r="E75" s="126" t="s">
        <v>430</v>
      </c>
      <c r="F75" s="133"/>
      <c r="G75" s="133"/>
      <c r="H75" s="89"/>
      <c r="I75" s="125" t="s">
        <v>115</v>
      </c>
      <c r="J75" s="125"/>
      <c r="K75" s="125"/>
      <c r="L75" s="126" t="s">
        <v>116</v>
      </c>
      <c r="M75" s="126" t="s">
        <v>315</v>
      </c>
      <c r="N75" s="126" t="s">
        <v>316</v>
      </c>
      <c r="O75" s="126"/>
      <c r="P75" s="126" t="s">
        <v>301</v>
      </c>
      <c r="Q75" s="126" t="s">
        <v>302</v>
      </c>
      <c r="R75" s="126" t="s">
        <v>303</v>
      </c>
    </row>
    <row r="76" spans="1:18" ht="35.1" customHeight="1" x14ac:dyDescent="0.3">
      <c r="A76" s="126"/>
      <c r="B76" s="126"/>
      <c r="C76" s="126"/>
      <c r="D76" s="126"/>
      <c r="E76" s="126"/>
      <c r="F76" s="126" t="s">
        <v>114</v>
      </c>
      <c r="G76" s="126"/>
      <c r="H76" s="47" t="s">
        <v>304</v>
      </c>
      <c r="I76" s="47" t="s">
        <v>118</v>
      </c>
      <c r="J76" s="48" t="s">
        <v>119</v>
      </c>
      <c r="K76" s="48" t="s">
        <v>264</v>
      </c>
      <c r="L76" s="126"/>
      <c r="M76" s="126"/>
      <c r="N76" s="49" t="s">
        <v>350</v>
      </c>
      <c r="O76" s="49" t="s">
        <v>120</v>
      </c>
      <c r="P76" s="126"/>
      <c r="Q76" s="126"/>
      <c r="R76" s="126"/>
    </row>
    <row r="77" spans="1:18" ht="93.75" x14ac:dyDescent="0.3">
      <c r="A77" s="50" t="s">
        <v>5</v>
      </c>
      <c r="B77" s="51" t="s">
        <v>122</v>
      </c>
      <c r="C77" s="51" t="s">
        <v>6</v>
      </c>
      <c r="D77" s="87" t="s">
        <v>214</v>
      </c>
      <c r="E77" s="52" t="s">
        <v>215</v>
      </c>
      <c r="F77" s="131"/>
      <c r="G77" s="131"/>
      <c r="H77" s="79">
        <v>173960</v>
      </c>
      <c r="I77" s="91">
        <v>64698.01</v>
      </c>
      <c r="J77" s="92">
        <v>0.8</v>
      </c>
      <c r="K77" s="92">
        <v>0.2</v>
      </c>
      <c r="L77" s="55" t="s">
        <v>173</v>
      </c>
      <c r="M77" s="52" t="s">
        <v>121</v>
      </c>
      <c r="N77" s="88" t="s">
        <v>9</v>
      </c>
      <c r="O77" s="88" t="s">
        <v>27</v>
      </c>
      <c r="P77" s="51"/>
      <c r="Q77" s="51" t="s">
        <v>216</v>
      </c>
      <c r="R77" s="52" t="s">
        <v>307</v>
      </c>
    </row>
    <row r="78" spans="1:18" s="73" customFormat="1" ht="75" x14ac:dyDescent="0.3">
      <c r="A78" s="64" t="s">
        <v>8</v>
      </c>
      <c r="B78" s="65" t="s">
        <v>122</v>
      </c>
      <c r="C78" s="65" t="s">
        <v>217</v>
      </c>
      <c r="D78" s="93" t="s">
        <v>218</v>
      </c>
      <c r="E78" s="70" t="s">
        <v>212</v>
      </c>
      <c r="F78" s="130"/>
      <c r="G78" s="130"/>
      <c r="H78" s="95">
        <v>25000</v>
      </c>
      <c r="I78" s="74">
        <v>6666.666666666667</v>
      </c>
      <c r="J78" s="96">
        <v>1</v>
      </c>
      <c r="K78" s="96">
        <v>0</v>
      </c>
      <c r="L78" s="69" t="s">
        <v>219</v>
      </c>
      <c r="M78" s="70" t="s">
        <v>117</v>
      </c>
      <c r="N78" s="97" t="s">
        <v>28</v>
      </c>
      <c r="O78" s="97" t="s">
        <v>17</v>
      </c>
      <c r="P78" s="65" t="s">
        <v>320</v>
      </c>
      <c r="Q78" s="65"/>
      <c r="R78" s="70" t="s">
        <v>319</v>
      </c>
    </row>
    <row r="79" spans="1:18" ht="131.25" x14ac:dyDescent="0.3">
      <c r="A79" s="50" t="s">
        <v>11</v>
      </c>
      <c r="B79" s="51" t="s">
        <v>122</v>
      </c>
      <c r="C79" s="51" t="s">
        <v>220</v>
      </c>
      <c r="D79" s="62" t="s">
        <v>351</v>
      </c>
      <c r="E79" s="52" t="s">
        <v>341</v>
      </c>
      <c r="F79" s="131"/>
      <c r="G79" s="131"/>
      <c r="H79" s="79">
        <v>203730</v>
      </c>
      <c r="I79" s="91">
        <v>68333</v>
      </c>
      <c r="J79" s="92">
        <v>0</v>
      </c>
      <c r="K79" s="92">
        <v>1</v>
      </c>
      <c r="L79" s="55" t="s">
        <v>221</v>
      </c>
      <c r="M79" s="52" t="s">
        <v>110</v>
      </c>
      <c r="N79" s="88" t="s">
        <v>27</v>
      </c>
      <c r="O79" s="88" t="s">
        <v>10</v>
      </c>
      <c r="P79" s="51" t="s">
        <v>352</v>
      </c>
      <c r="Q79" s="51" t="s">
        <v>127</v>
      </c>
      <c r="R79" s="52" t="s">
        <v>134</v>
      </c>
    </row>
    <row r="80" spans="1:18" ht="75" x14ac:dyDescent="0.3">
      <c r="A80" s="50" t="s">
        <v>14</v>
      </c>
      <c r="B80" s="51" t="s">
        <v>122</v>
      </c>
      <c r="C80" s="51" t="s">
        <v>417</v>
      </c>
      <c r="D80" s="98" t="s">
        <v>353</v>
      </c>
      <c r="E80" s="52" t="s">
        <v>415</v>
      </c>
      <c r="F80" s="131"/>
      <c r="G80" s="131"/>
      <c r="H80" s="79">
        <f>1500000+427800</f>
        <v>1927800</v>
      </c>
      <c r="I80" s="53">
        <f>+H80/$I$11</f>
        <v>567000</v>
      </c>
      <c r="J80" s="92">
        <v>1</v>
      </c>
      <c r="K80" s="92">
        <v>0</v>
      </c>
      <c r="L80" s="55" t="s">
        <v>418</v>
      </c>
      <c r="M80" s="52" t="s">
        <v>117</v>
      </c>
      <c r="N80" s="88" t="s">
        <v>102</v>
      </c>
      <c r="O80" s="88" t="s">
        <v>25</v>
      </c>
      <c r="P80" s="51"/>
      <c r="Q80" s="51"/>
      <c r="R80" s="52" t="s">
        <v>310</v>
      </c>
    </row>
    <row r="81" spans="1:18" ht="112.5" x14ac:dyDescent="0.3">
      <c r="A81" s="50" t="s">
        <v>15</v>
      </c>
      <c r="B81" s="51" t="s">
        <v>122</v>
      </c>
      <c r="C81" s="51" t="s">
        <v>222</v>
      </c>
      <c r="D81" s="62" t="s">
        <v>16</v>
      </c>
      <c r="E81" s="52" t="s">
        <v>213</v>
      </c>
      <c r="F81" s="131"/>
      <c r="G81" s="131"/>
      <c r="H81" s="79">
        <v>196795</v>
      </c>
      <c r="I81" s="91">
        <v>68691.759999999995</v>
      </c>
      <c r="J81" s="92">
        <v>1</v>
      </c>
      <c r="K81" s="92">
        <v>0</v>
      </c>
      <c r="L81" s="55" t="s">
        <v>140</v>
      </c>
      <c r="M81" s="52" t="s">
        <v>121</v>
      </c>
      <c r="N81" s="88" t="s">
        <v>4</v>
      </c>
      <c r="O81" s="88" t="s">
        <v>27</v>
      </c>
      <c r="P81" s="51"/>
      <c r="Q81" s="51" t="s">
        <v>223</v>
      </c>
      <c r="R81" s="52" t="s">
        <v>134</v>
      </c>
    </row>
    <row r="82" spans="1:18" s="73" customFormat="1" ht="75" x14ac:dyDescent="0.3">
      <c r="A82" s="64" t="s">
        <v>18</v>
      </c>
      <c r="B82" s="65" t="s">
        <v>122</v>
      </c>
      <c r="C82" s="65" t="s">
        <v>224</v>
      </c>
      <c r="D82" s="66" t="s">
        <v>19</v>
      </c>
      <c r="E82" s="70" t="s">
        <v>212</v>
      </c>
      <c r="F82" s="130"/>
      <c r="G82" s="130"/>
      <c r="H82" s="95">
        <v>60900</v>
      </c>
      <c r="I82" s="99">
        <v>27681.81818181818</v>
      </c>
      <c r="J82" s="96">
        <v>1</v>
      </c>
      <c r="K82" s="96">
        <v>0</v>
      </c>
      <c r="L82" s="69" t="s">
        <v>140</v>
      </c>
      <c r="M82" s="70" t="s">
        <v>117</v>
      </c>
      <c r="N82" s="97" t="s">
        <v>101</v>
      </c>
      <c r="O82" s="97" t="s">
        <v>20</v>
      </c>
      <c r="P82" s="65" t="s">
        <v>225</v>
      </c>
      <c r="Q82" s="65"/>
      <c r="R82" s="70" t="s">
        <v>319</v>
      </c>
    </row>
    <row r="83" spans="1:18" ht="112.5" x14ac:dyDescent="0.3">
      <c r="A83" s="64" t="s">
        <v>21</v>
      </c>
      <c r="B83" s="65" t="s">
        <v>122</v>
      </c>
      <c r="C83" s="65" t="s">
        <v>226</v>
      </c>
      <c r="D83" s="100" t="s">
        <v>22</v>
      </c>
      <c r="E83" s="70" t="s">
        <v>212</v>
      </c>
      <c r="F83" s="130"/>
      <c r="G83" s="130"/>
      <c r="H83" s="95">
        <v>500000</v>
      </c>
      <c r="I83" s="74">
        <f>+H83/$I$11</f>
        <v>147058.82352941178</v>
      </c>
      <c r="J83" s="96">
        <v>1</v>
      </c>
      <c r="K83" s="96">
        <v>0</v>
      </c>
      <c r="L83" s="69" t="s">
        <v>161</v>
      </c>
      <c r="M83" s="70" t="s">
        <v>117</v>
      </c>
      <c r="N83" s="97" t="s">
        <v>66</v>
      </c>
      <c r="O83" s="97" t="s">
        <v>25</v>
      </c>
      <c r="P83" s="65"/>
      <c r="Q83" s="65"/>
      <c r="R83" s="70" t="s">
        <v>319</v>
      </c>
    </row>
    <row r="84" spans="1:18" s="73" customFormat="1" ht="131.25" x14ac:dyDescent="0.3">
      <c r="A84" s="64" t="s">
        <v>23</v>
      </c>
      <c r="B84" s="65" t="s">
        <v>122</v>
      </c>
      <c r="C84" s="65" t="s">
        <v>227</v>
      </c>
      <c r="D84" s="66" t="s">
        <v>228</v>
      </c>
      <c r="E84" s="70" t="s">
        <v>212</v>
      </c>
      <c r="F84" s="130"/>
      <c r="G84" s="130"/>
      <c r="H84" s="95">
        <v>400000</v>
      </c>
      <c r="I84" s="99">
        <v>181818.18181818179</v>
      </c>
      <c r="J84" s="96">
        <v>1</v>
      </c>
      <c r="K84" s="96">
        <v>0</v>
      </c>
      <c r="L84" s="69" t="s">
        <v>126</v>
      </c>
      <c r="M84" s="70" t="s">
        <v>117</v>
      </c>
      <c r="N84" s="97" t="s">
        <v>87</v>
      </c>
      <c r="O84" s="97" t="s">
        <v>7</v>
      </c>
      <c r="P84" s="65" t="s">
        <v>229</v>
      </c>
      <c r="Q84" s="65"/>
      <c r="R84" s="70" t="s">
        <v>319</v>
      </c>
    </row>
    <row r="85" spans="1:18" ht="83.65" customHeight="1" x14ac:dyDescent="0.3">
      <c r="A85" s="50" t="s">
        <v>24</v>
      </c>
      <c r="B85" s="51" t="s">
        <v>122</v>
      </c>
      <c r="C85" s="51" t="s">
        <v>230</v>
      </c>
      <c r="D85" s="51" t="s">
        <v>231</v>
      </c>
      <c r="E85" s="52" t="s">
        <v>354</v>
      </c>
      <c r="F85" s="131"/>
      <c r="G85" s="131"/>
      <c r="H85" s="79">
        <v>1465077</v>
      </c>
      <c r="I85" s="53">
        <f>+H85/$I$11</f>
        <v>430905</v>
      </c>
      <c r="J85" s="92">
        <v>1</v>
      </c>
      <c r="K85" s="92">
        <v>0</v>
      </c>
      <c r="L85" s="55" t="s">
        <v>232</v>
      </c>
      <c r="M85" s="52" t="s">
        <v>117</v>
      </c>
      <c r="N85" s="88" t="s">
        <v>87</v>
      </c>
      <c r="O85" s="88" t="s">
        <v>66</v>
      </c>
      <c r="P85" s="51"/>
      <c r="Q85" s="51" t="s">
        <v>355</v>
      </c>
      <c r="R85" s="52" t="s">
        <v>307</v>
      </c>
    </row>
    <row r="86" spans="1:18" ht="75" x14ac:dyDescent="0.3">
      <c r="A86" s="50" t="s">
        <v>26</v>
      </c>
      <c r="B86" s="51" t="s">
        <v>122</v>
      </c>
      <c r="C86" s="51" t="s">
        <v>233</v>
      </c>
      <c r="D86" s="62" t="s">
        <v>356</v>
      </c>
      <c r="E86" s="52" t="s">
        <v>212</v>
      </c>
      <c r="F86" s="131"/>
      <c r="G86" s="131"/>
      <c r="H86" s="79">
        <v>360000</v>
      </c>
      <c r="I86" s="91">
        <v>115994.34</v>
      </c>
      <c r="J86" s="92">
        <v>1</v>
      </c>
      <c r="K86" s="92">
        <v>0</v>
      </c>
      <c r="L86" s="55" t="s">
        <v>175</v>
      </c>
      <c r="M86" s="52" t="s">
        <v>117</v>
      </c>
      <c r="N86" s="88" t="s">
        <v>27</v>
      </c>
      <c r="O86" s="88" t="s">
        <v>10</v>
      </c>
      <c r="P86" s="51"/>
      <c r="Q86" s="51" t="s">
        <v>234</v>
      </c>
      <c r="R86" s="52" t="s">
        <v>307</v>
      </c>
    </row>
    <row r="87" spans="1:18" s="73" customFormat="1" ht="112.5" x14ac:dyDescent="0.3">
      <c r="A87" s="64" t="s">
        <v>29</v>
      </c>
      <c r="B87" s="65" t="s">
        <v>122</v>
      </c>
      <c r="C87" s="65" t="s">
        <v>235</v>
      </c>
      <c r="D87" s="66" t="s">
        <v>236</v>
      </c>
      <c r="E87" s="70" t="s">
        <v>212</v>
      </c>
      <c r="F87" s="130"/>
      <c r="G87" s="130"/>
      <c r="H87" s="95">
        <v>249000</v>
      </c>
      <c r="I87" s="99">
        <v>113181.81818181818</v>
      </c>
      <c r="J87" s="96">
        <v>1</v>
      </c>
      <c r="K87" s="96">
        <v>0</v>
      </c>
      <c r="L87" s="69" t="s">
        <v>131</v>
      </c>
      <c r="M87" s="70" t="s">
        <v>117</v>
      </c>
      <c r="N87" s="97" t="s">
        <v>102</v>
      </c>
      <c r="O87" s="97" t="s">
        <v>20</v>
      </c>
      <c r="P87" s="65" t="s">
        <v>164</v>
      </c>
      <c r="Q87" s="65"/>
      <c r="R87" s="70" t="s">
        <v>319</v>
      </c>
    </row>
    <row r="88" spans="1:18" s="73" customFormat="1" ht="75" x14ac:dyDescent="0.3">
      <c r="A88" s="64" t="s">
        <v>30</v>
      </c>
      <c r="B88" s="65" t="s">
        <v>122</v>
      </c>
      <c r="C88" s="65" t="s">
        <v>237</v>
      </c>
      <c r="D88" s="66" t="s">
        <v>31</v>
      </c>
      <c r="E88" s="70" t="s">
        <v>212</v>
      </c>
      <c r="F88" s="130"/>
      <c r="G88" s="130"/>
      <c r="H88" s="95">
        <v>427800</v>
      </c>
      <c r="I88" s="99">
        <f>+H88/$I$11</f>
        <v>125823.52941176471</v>
      </c>
      <c r="J88" s="96">
        <v>1</v>
      </c>
      <c r="K88" s="96">
        <v>0</v>
      </c>
      <c r="L88" s="69" t="s">
        <v>126</v>
      </c>
      <c r="M88" s="70" t="s">
        <v>117</v>
      </c>
      <c r="N88" s="97"/>
      <c r="O88" s="97"/>
      <c r="P88" s="65" t="s">
        <v>416</v>
      </c>
      <c r="Q88" s="65"/>
      <c r="R88" s="70" t="s">
        <v>319</v>
      </c>
    </row>
    <row r="89" spans="1:18" ht="48" customHeight="1" x14ac:dyDescent="0.3">
      <c r="A89" s="50" t="s">
        <v>32</v>
      </c>
      <c r="B89" s="51" t="s">
        <v>122</v>
      </c>
      <c r="C89" s="51" t="s">
        <v>414</v>
      </c>
      <c r="D89" s="62" t="s">
        <v>33</v>
      </c>
      <c r="E89" s="52" t="s">
        <v>213</v>
      </c>
      <c r="F89" s="132"/>
      <c r="G89" s="132"/>
      <c r="H89" s="79">
        <v>135600</v>
      </c>
      <c r="I89" s="79">
        <f>+H89/$I$11</f>
        <v>39882.352941176468</v>
      </c>
      <c r="J89" s="54">
        <v>1</v>
      </c>
      <c r="K89" s="54">
        <v>0</v>
      </c>
      <c r="L89" s="102" t="s">
        <v>126</v>
      </c>
      <c r="M89" s="52" t="s">
        <v>121</v>
      </c>
      <c r="N89" s="88" t="s">
        <v>17</v>
      </c>
      <c r="O89" s="88" t="s">
        <v>25</v>
      </c>
      <c r="P89" s="103" t="s">
        <v>419</v>
      </c>
      <c r="Q89" s="51"/>
      <c r="R89" s="52" t="s">
        <v>310</v>
      </c>
    </row>
    <row r="90" spans="1:18" s="73" customFormat="1" ht="101.45" customHeight="1" x14ac:dyDescent="0.3">
      <c r="A90" s="64" t="s">
        <v>34</v>
      </c>
      <c r="B90" s="65" t="s">
        <v>122</v>
      </c>
      <c r="C90" s="65" t="s">
        <v>238</v>
      </c>
      <c r="D90" s="66" t="s">
        <v>239</v>
      </c>
      <c r="E90" s="70" t="s">
        <v>212</v>
      </c>
      <c r="F90" s="130"/>
      <c r="G90" s="130"/>
      <c r="H90" s="95">
        <v>400000</v>
      </c>
      <c r="I90" s="99">
        <v>181818.18181818179</v>
      </c>
      <c r="J90" s="96">
        <v>1</v>
      </c>
      <c r="K90" s="96">
        <v>0</v>
      </c>
      <c r="L90" s="69" t="s">
        <v>240</v>
      </c>
      <c r="M90" s="70" t="s">
        <v>117</v>
      </c>
      <c r="N90" s="97" t="s">
        <v>87</v>
      </c>
      <c r="O90" s="97" t="s">
        <v>7</v>
      </c>
      <c r="P90" s="65" t="s">
        <v>288</v>
      </c>
      <c r="Q90" s="65"/>
      <c r="R90" s="70" t="s">
        <v>319</v>
      </c>
    </row>
    <row r="91" spans="1:18" s="73" customFormat="1" ht="75" x14ac:dyDescent="0.3">
      <c r="A91" s="64" t="s">
        <v>35</v>
      </c>
      <c r="B91" s="65" t="s">
        <v>122</v>
      </c>
      <c r="C91" s="65" t="s">
        <v>36</v>
      </c>
      <c r="D91" s="78" t="s">
        <v>349</v>
      </c>
      <c r="E91" s="70" t="s">
        <v>212</v>
      </c>
      <c r="F91" s="130"/>
      <c r="G91" s="130"/>
      <c r="H91" s="95">
        <v>120000</v>
      </c>
      <c r="I91" s="74">
        <f>+H91/$I$11</f>
        <v>35294.117647058825</v>
      </c>
      <c r="J91" s="96">
        <v>1</v>
      </c>
      <c r="K91" s="96">
        <v>0</v>
      </c>
      <c r="L91" s="69" t="s">
        <v>148</v>
      </c>
      <c r="M91" s="70" t="s">
        <v>117</v>
      </c>
      <c r="N91" s="97" t="s">
        <v>13</v>
      </c>
      <c r="O91" s="97" t="s">
        <v>102</v>
      </c>
      <c r="P91" s="65" t="s">
        <v>357</v>
      </c>
      <c r="Q91" s="65"/>
      <c r="R91" s="70" t="s">
        <v>319</v>
      </c>
    </row>
    <row r="92" spans="1:18" s="73" customFormat="1" ht="112.5" x14ac:dyDescent="0.3">
      <c r="A92" s="64" t="s">
        <v>88</v>
      </c>
      <c r="B92" s="65" t="s">
        <v>122</v>
      </c>
      <c r="C92" s="65" t="s">
        <v>277</v>
      </c>
      <c r="D92" s="78" t="s">
        <v>278</v>
      </c>
      <c r="E92" s="70" t="s">
        <v>212</v>
      </c>
      <c r="F92" s="130"/>
      <c r="G92" s="130"/>
      <c r="H92" s="95">
        <v>100000</v>
      </c>
      <c r="I92" s="74">
        <f>+H92/$I$11</f>
        <v>29411.764705882353</v>
      </c>
      <c r="J92" s="96">
        <v>1</v>
      </c>
      <c r="K92" s="96">
        <v>0</v>
      </c>
      <c r="L92" s="69" t="s">
        <v>148</v>
      </c>
      <c r="M92" s="70" t="s">
        <v>117</v>
      </c>
      <c r="N92" s="97" t="s">
        <v>13</v>
      </c>
      <c r="O92" s="97" t="s">
        <v>17</v>
      </c>
      <c r="P92" s="65" t="s">
        <v>358</v>
      </c>
      <c r="Q92" s="65"/>
      <c r="R92" s="70" t="s">
        <v>319</v>
      </c>
    </row>
    <row r="93" spans="1:18" s="73" customFormat="1" ht="75" x14ac:dyDescent="0.3">
      <c r="A93" s="64" t="s">
        <v>279</v>
      </c>
      <c r="B93" s="65" t="s">
        <v>122</v>
      </c>
      <c r="C93" s="65" t="s">
        <v>280</v>
      </c>
      <c r="D93" s="78" t="s">
        <v>281</v>
      </c>
      <c r="E93" s="70" t="s">
        <v>212</v>
      </c>
      <c r="F93" s="130"/>
      <c r="G93" s="130"/>
      <c r="H93" s="95">
        <v>135000</v>
      </c>
      <c r="I93" s="74">
        <f>+H93/$I$11</f>
        <v>39705.882352941175</v>
      </c>
      <c r="J93" s="96">
        <v>1</v>
      </c>
      <c r="K93" s="96">
        <v>0</v>
      </c>
      <c r="L93" s="69" t="s">
        <v>148</v>
      </c>
      <c r="M93" s="70" t="s">
        <v>117</v>
      </c>
      <c r="N93" s="97" t="s">
        <v>13</v>
      </c>
      <c r="O93" s="97" t="s">
        <v>28</v>
      </c>
      <c r="P93" s="65" t="s">
        <v>359</v>
      </c>
      <c r="Q93" s="65"/>
      <c r="R93" s="70" t="s">
        <v>319</v>
      </c>
    </row>
    <row r="94" spans="1:18" ht="14.1" customHeight="1" x14ac:dyDescent="0.3">
      <c r="B94" s="57"/>
      <c r="C94" s="57"/>
      <c r="D94" s="57"/>
      <c r="E94" s="57"/>
      <c r="F94" s="134" t="s">
        <v>336</v>
      </c>
      <c r="G94" s="134"/>
      <c r="H94" s="60">
        <f>SUM(H77:H93)-SUMIF(R77:R93,$C$123,H77:H93)</f>
        <v>4462962</v>
      </c>
      <c r="I94" s="60">
        <f>SUM(I77:I93)-SUMIF(R77:R93,$C$123,I77:I93)</f>
        <v>1355504.4629411765</v>
      </c>
      <c r="J94" s="61"/>
      <c r="K94" s="61"/>
      <c r="L94" s="104"/>
      <c r="M94" s="57"/>
      <c r="N94" s="57"/>
      <c r="O94" s="57"/>
      <c r="P94" s="57"/>
      <c r="Q94" s="58"/>
      <c r="R94" s="57"/>
    </row>
    <row r="96" spans="1:18" ht="15.6" customHeight="1" x14ac:dyDescent="0.3">
      <c r="A96" s="133" t="s">
        <v>241</v>
      </c>
      <c r="B96" s="133"/>
      <c r="C96" s="133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  <c r="Q96" s="133"/>
      <c r="R96" s="133"/>
    </row>
    <row r="97" spans="1:18" ht="14.1" customHeight="1" x14ac:dyDescent="0.3">
      <c r="A97" s="126" t="s">
        <v>111</v>
      </c>
      <c r="B97" s="126" t="s">
        <v>112</v>
      </c>
      <c r="C97" s="126" t="s">
        <v>314</v>
      </c>
      <c r="D97" s="126" t="s">
        <v>113</v>
      </c>
      <c r="E97" s="126" t="s">
        <v>430</v>
      </c>
      <c r="F97" s="126" t="s">
        <v>242</v>
      </c>
      <c r="G97" s="126"/>
      <c r="H97" s="125" t="s">
        <v>115</v>
      </c>
      <c r="I97" s="125"/>
      <c r="J97" s="125"/>
      <c r="K97" s="125"/>
      <c r="L97" s="126" t="s">
        <v>116</v>
      </c>
      <c r="M97" s="126" t="s">
        <v>315</v>
      </c>
      <c r="N97" s="126" t="s">
        <v>316</v>
      </c>
      <c r="O97" s="126"/>
      <c r="P97" s="126" t="s">
        <v>301</v>
      </c>
      <c r="Q97" s="126" t="s">
        <v>302</v>
      </c>
      <c r="R97" s="126" t="s">
        <v>303</v>
      </c>
    </row>
    <row r="98" spans="1:18" ht="93.75" x14ac:dyDescent="0.3">
      <c r="A98" s="126"/>
      <c r="B98" s="126"/>
      <c r="C98" s="126"/>
      <c r="D98" s="126"/>
      <c r="E98" s="126"/>
      <c r="F98" s="126"/>
      <c r="G98" s="126"/>
      <c r="H98" s="47" t="s">
        <v>304</v>
      </c>
      <c r="I98" s="47" t="s">
        <v>118</v>
      </c>
      <c r="J98" s="48" t="s">
        <v>119</v>
      </c>
      <c r="K98" s="48" t="s">
        <v>264</v>
      </c>
      <c r="L98" s="126"/>
      <c r="M98" s="126"/>
      <c r="N98" s="49" t="s">
        <v>243</v>
      </c>
      <c r="O98" s="49" t="s">
        <v>360</v>
      </c>
      <c r="P98" s="126"/>
      <c r="Q98" s="126"/>
      <c r="R98" s="126"/>
    </row>
    <row r="99" spans="1:18" ht="75" x14ac:dyDescent="0.3">
      <c r="A99" s="50" t="s">
        <v>3</v>
      </c>
      <c r="B99" s="51" t="s">
        <v>122</v>
      </c>
      <c r="C99" s="51" t="s">
        <v>244</v>
      </c>
      <c r="D99" s="62" t="s">
        <v>245</v>
      </c>
      <c r="E99" s="52" t="s">
        <v>361</v>
      </c>
      <c r="F99" s="132" t="s">
        <v>247</v>
      </c>
      <c r="G99" s="132"/>
      <c r="H99" s="79">
        <f>+I99*2.2</f>
        <v>102264</v>
      </c>
      <c r="I99" s="79">
        <v>46483.63636363636</v>
      </c>
      <c r="J99" s="54">
        <v>1</v>
      </c>
      <c r="K99" s="54">
        <v>0</v>
      </c>
      <c r="L99" s="102" t="s">
        <v>171</v>
      </c>
      <c r="M99" s="52" t="s">
        <v>117</v>
      </c>
      <c r="N99" s="88" t="s">
        <v>9</v>
      </c>
      <c r="O99" s="88" t="s">
        <v>4</v>
      </c>
      <c r="P99" s="90"/>
      <c r="Q99" s="51" t="s">
        <v>248</v>
      </c>
      <c r="R99" s="52" t="s">
        <v>307</v>
      </c>
    </row>
    <row r="100" spans="1:18" ht="41.85" customHeight="1" x14ac:dyDescent="0.3">
      <c r="A100" s="50" t="s">
        <v>88</v>
      </c>
      <c r="B100" s="51" t="s">
        <v>122</v>
      </c>
      <c r="C100" s="51" t="s">
        <v>249</v>
      </c>
      <c r="D100" s="51" t="s">
        <v>250</v>
      </c>
      <c r="E100" s="52" t="s">
        <v>361</v>
      </c>
      <c r="F100" s="132" t="s">
        <v>251</v>
      </c>
      <c r="G100" s="132"/>
      <c r="H100" s="79">
        <f>+I100*3</f>
        <v>252272.72727272726</v>
      </c>
      <c r="I100" s="79">
        <v>84090.909090909088</v>
      </c>
      <c r="J100" s="54">
        <v>1</v>
      </c>
      <c r="K100" s="54">
        <v>0</v>
      </c>
      <c r="L100" s="102" t="s">
        <v>171</v>
      </c>
      <c r="M100" s="52" t="s">
        <v>117</v>
      </c>
      <c r="N100" s="101" t="s">
        <v>9</v>
      </c>
      <c r="O100" s="101" t="s">
        <v>27</v>
      </c>
      <c r="P100" s="90"/>
      <c r="Q100" s="51" t="s">
        <v>203</v>
      </c>
      <c r="R100" s="52" t="s">
        <v>134</v>
      </c>
    </row>
    <row r="101" spans="1:18" s="112" customFormat="1" ht="93.75" x14ac:dyDescent="0.3">
      <c r="A101" s="56" t="s">
        <v>289</v>
      </c>
      <c r="B101" s="51" t="s">
        <v>122</v>
      </c>
      <c r="C101" s="51" t="s">
        <v>426</v>
      </c>
      <c r="D101" s="51" t="s">
        <v>427</v>
      </c>
      <c r="E101" s="52" t="s">
        <v>361</v>
      </c>
      <c r="F101" s="132"/>
      <c r="G101" s="132"/>
      <c r="H101" s="114">
        <v>84000</v>
      </c>
      <c r="I101" s="79">
        <f>+H101/$I$11</f>
        <v>24705.882352941178</v>
      </c>
      <c r="J101" s="54">
        <v>1</v>
      </c>
      <c r="K101" s="54">
        <v>0</v>
      </c>
      <c r="L101" s="52" t="s">
        <v>126</v>
      </c>
      <c r="M101" s="52" t="s">
        <v>117</v>
      </c>
      <c r="N101" s="116" t="s">
        <v>102</v>
      </c>
      <c r="O101" s="116" t="s">
        <v>25</v>
      </c>
      <c r="P101" s="115"/>
      <c r="Q101" s="51"/>
      <c r="R101" s="52" t="s">
        <v>310</v>
      </c>
    </row>
    <row r="102" spans="1:18" s="112" customFormat="1" ht="93.75" x14ac:dyDescent="0.3">
      <c r="A102" s="117" t="s">
        <v>431</v>
      </c>
      <c r="B102" s="118" t="s">
        <v>122</v>
      </c>
      <c r="C102" s="118" t="s">
        <v>432</v>
      </c>
      <c r="D102" s="118" t="s">
        <v>433</v>
      </c>
      <c r="E102" s="119" t="s">
        <v>361</v>
      </c>
      <c r="F102" s="136"/>
      <c r="G102" s="136"/>
      <c r="H102" s="120">
        <v>95000</v>
      </c>
      <c r="I102" s="120">
        <f>+H102/$I$11</f>
        <v>27941.176470588234</v>
      </c>
      <c r="J102" s="121">
        <v>1</v>
      </c>
      <c r="K102" s="121">
        <v>0</v>
      </c>
      <c r="L102" s="119" t="s">
        <v>126</v>
      </c>
      <c r="M102" s="119" t="s">
        <v>117</v>
      </c>
      <c r="N102" s="122" t="s">
        <v>17</v>
      </c>
      <c r="O102" s="122" t="s">
        <v>25</v>
      </c>
      <c r="P102" s="123"/>
      <c r="Q102" s="118"/>
      <c r="R102" s="119" t="s">
        <v>310</v>
      </c>
    </row>
    <row r="103" spans="1:18" x14ac:dyDescent="0.3">
      <c r="B103" s="57"/>
      <c r="C103" s="57"/>
      <c r="D103" s="57"/>
      <c r="E103" s="57"/>
      <c r="F103" s="58"/>
      <c r="G103" s="59" t="s">
        <v>313</v>
      </c>
      <c r="H103" s="60">
        <f>SUM(H99:H102)</f>
        <v>533536.72727272729</v>
      </c>
      <c r="I103" s="60">
        <f>SUM(I99:I102)</f>
        <v>183221.60427807484</v>
      </c>
      <c r="J103" s="61"/>
      <c r="K103" s="61"/>
      <c r="L103" s="57"/>
      <c r="M103" s="57"/>
      <c r="N103" s="57"/>
      <c r="O103" s="57"/>
      <c r="P103" s="57"/>
      <c r="Q103" s="58"/>
      <c r="R103" s="57"/>
    </row>
    <row r="105" spans="1:18" ht="15.6" customHeight="1" x14ac:dyDescent="0.3">
      <c r="A105" s="133" t="s">
        <v>252</v>
      </c>
      <c r="B105" s="133"/>
      <c r="C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  <c r="Q105" s="133"/>
      <c r="R105" s="133"/>
    </row>
    <row r="106" spans="1:18" ht="14.1" customHeight="1" x14ac:dyDescent="0.3">
      <c r="A106" s="126" t="s">
        <v>111</v>
      </c>
      <c r="B106" s="126" t="s">
        <v>112</v>
      </c>
      <c r="C106" s="126" t="s">
        <v>314</v>
      </c>
      <c r="D106" s="126" t="s">
        <v>113</v>
      </c>
      <c r="E106" s="126" t="s">
        <v>430</v>
      </c>
      <c r="F106" s="126" t="s">
        <v>242</v>
      </c>
      <c r="G106" s="126"/>
      <c r="H106" s="47"/>
      <c r="I106" s="125" t="s">
        <v>115</v>
      </c>
      <c r="J106" s="125"/>
      <c r="K106" s="125"/>
      <c r="L106" s="126" t="s">
        <v>116</v>
      </c>
      <c r="M106" s="126" t="s">
        <v>315</v>
      </c>
      <c r="N106" s="126" t="s">
        <v>316</v>
      </c>
      <c r="O106" s="126"/>
      <c r="P106" s="126" t="s">
        <v>301</v>
      </c>
      <c r="Q106" s="126" t="s">
        <v>302</v>
      </c>
      <c r="R106" s="126" t="s">
        <v>303</v>
      </c>
    </row>
    <row r="107" spans="1:18" ht="93.75" x14ac:dyDescent="0.3">
      <c r="A107" s="126"/>
      <c r="B107" s="126"/>
      <c r="C107" s="126"/>
      <c r="D107" s="126"/>
      <c r="E107" s="126"/>
      <c r="F107" s="126"/>
      <c r="G107" s="126"/>
      <c r="H107" s="47" t="s">
        <v>304</v>
      </c>
      <c r="I107" s="47" t="s">
        <v>118</v>
      </c>
      <c r="J107" s="48" t="s">
        <v>119</v>
      </c>
      <c r="K107" s="48" t="s">
        <v>264</v>
      </c>
      <c r="L107" s="126"/>
      <c r="M107" s="126"/>
      <c r="N107" s="49" t="s">
        <v>362</v>
      </c>
      <c r="O107" s="49" t="s">
        <v>120</v>
      </c>
      <c r="P107" s="126"/>
      <c r="Q107" s="126"/>
      <c r="R107" s="126"/>
    </row>
    <row r="108" spans="1:18" s="73" customFormat="1" ht="75" x14ac:dyDescent="0.3">
      <c r="A108" s="64" t="s">
        <v>253</v>
      </c>
      <c r="B108" s="70" t="s">
        <v>122</v>
      </c>
      <c r="C108" s="70" t="s">
        <v>254</v>
      </c>
      <c r="D108" s="70" t="s">
        <v>363</v>
      </c>
      <c r="E108" s="70" t="s">
        <v>341</v>
      </c>
      <c r="F108" s="130"/>
      <c r="G108" s="130"/>
      <c r="H108" s="99">
        <f>48000</f>
        <v>48000</v>
      </c>
      <c r="I108" s="74">
        <f>+H108/$I$11</f>
        <v>14117.64705882353</v>
      </c>
      <c r="J108" s="68">
        <v>1</v>
      </c>
      <c r="K108" s="68">
        <v>0</v>
      </c>
      <c r="L108" s="105" t="s">
        <v>219</v>
      </c>
      <c r="M108" s="70" t="s">
        <v>110</v>
      </c>
      <c r="N108" s="70" t="s">
        <v>25</v>
      </c>
      <c r="O108" s="70" t="s">
        <v>162</v>
      </c>
      <c r="P108" s="70" t="s">
        <v>364</v>
      </c>
      <c r="Q108" s="94"/>
      <c r="R108" s="70" t="s">
        <v>319</v>
      </c>
    </row>
    <row r="109" spans="1:18" s="73" customFormat="1" ht="75" x14ac:dyDescent="0.3">
      <c r="A109" s="64" t="s">
        <v>255</v>
      </c>
      <c r="B109" s="70" t="s">
        <v>122</v>
      </c>
      <c r="C109" s="70" t="s">
        <v>256</v>
      </c>
      <c r="D109" s="70" t="s">
        <v>257</v>
      </c>
      <c r="E109" s="70" t="s">
        <v>341</v>
      </c>
      <c r="F109" s="130"/>
      <c r="G109" s="130"/>
      <c r="H109" s="99">
        <f>30000</f>
        <v>30000</v>
      </c>
      <c r="I109" s="74">
        <f>+H109/$I$11</f>
        <v>8823.5294117647063</v>
      </c>
      <c r="J109" s="68">
        <v>1</v>
      </c>
      <c r="K109" s="68">
        <v>0</v>
      </c>
      <c r="L109" s="105" t="s">
        <v>140</v>
      </c>
      <c r="M109" s="70" t="s">
        <v>110</v>
      </c>
      <c r="N109" s="70" t="s">
        <v>66</v>
      </c>
      <c r="O109" s="70" t="s">
        <v>17</v>
      </c>
      <c r="P109" s="70" t="s">
        <v>365</v>
      </c>
      <c r="Q109" s="94"/>
      <c r="R109" s="70" t="s">
        <v>319</v>
      </c>
    </row>
    <row r="110" spans="1:18" ht="93.75" x14ac:dyDescent="0.3">
      <c r="A110" s="50" t="s">
        <v>258</v>
      </c>
      <c r="B110" s="52" t="s">
        <v>122</v>
      </c>
      <c r="C110" s="52" t="s">
        <v>259</v>
      </c>
      <c r="D110" s="52" t="s">
        <v>260</v>
      </c>
      <c r="E110" s="52" t="s">
        <v>341</v>
      </c>
      <c r="F110" s="131"/>
      <c r="G110" s="131"/>
      <c r="H110" s="91">
        <f>24000</f>
        <v>24000</v>
      </c>
      <c r="I110" s="53">
        <f>+H110/$I$11</f>
        <v>7058.8235294117649</v>
      </c>
      <c r="J110" s="54">
        <v>0</v>
      </c>
      <c r="K110" s="54">
        <v>1</v>
      </c>
      <c r="L110" s="102" t="s">
        <v>173</v>
      </c>
      <c r="M110" s="52" t="s">
        <v>110</v>
      </c>
      <c r="N110" s="52" t="s">
        <v>25</v>
      </c>
      <c r="O110" s="52" t="s">
        <v>162</v>
      </c>
      <c r="P110" s="103" t="s">
        <v>366</v>
      </c>
      <c r="Q110" s="90"/>
      <c r="R110" s="52" t="s">
        <v>310</v>
      </c>
    </row>
    <row r="111" spans="1:18" ht="93.75" x14ac:dyDescent="0.3">
      <c r="A111" s="50" t="s">
        <v>261</v>
      </c>
      <c r="B111" s="52" t="s">
        <v>122</v>
      </c>
      <c r="C111" s="52" t="s">
        <v>262</v>
      </c>
      <c r="D111" s="52" t="s">
        <v>263</v>
      </c>
      <c r="E111" s="52" t="s">
        <v>341</v>
      </c>
      <c r="F111" s="131"/>
      <c r="G111" s="131"/>
      <c r="H111" s="91">
        <f>24000</f>
        <v>24000</v>
      </c>
      <c r="I111" s="53">
        <f>+H111/$I$11</f>
        <v>7058.8235294117649</v>
      </c>
      <c r="J111" s="54">
        <v>0</v>
      </c>
      <c r="K111" s="54">
        <v>1</v>
      </c>
      <c r="L111" s="102" t="s">
        <v>173</v>
      </c>
      <c r="M111" s="52" t="s">
        <v>110</v>
      </c>
      <c r="N111" s="52" t="s">
        <v>25</v>
      </c>
      <c r="O111" s="52" t="s">
        <v>162</v>
      </c>
      <c r="P111" s="52" t="s">
        <v>366</v>
      </c>
      <c r="Q111" s="90"/>
      <c r="R111" s="52" t="s">
        <v>310</v>
      </c>
    </row>
    <row r="112" spans="1:18" x14ac:dyDescent="0.3">
      <c r="B112" s="57"/>
      <c r="C112" s="57"/>
      <c r="D112" s="57"/>
      <c r="E112" s="57"/>
      <c r="F112" s="58"/>
      <c r="G112" s="59" t="s">
        <v>313</v>
      </c>
      <c r="H112" s="60">
        <f>SUM(H108:H111)</f>
        <v>126000</v>
      </c>
      <c r="I112" s="60">
        <f>SUM(I108:I111)</f>
        <v>37058.823529411769</v>
      </c>
      <c r="J112" s="61"/>
      <c r="K112" s="61"/>
      <c r="L112" s="104"/>
      <c r="M112" s="57"/>
      <c r="N112" s="57"/>
      <c r="O112" s="57"/>
      <c r="P112" s="57"/>
      <c r="Q112" s="58"/>
      <c r="R112" s="57"/>
    </row>
    <row r="115" spans="2:17" x14ac:dyDescent="0.3">
      <c r="E115" s="106"/>
      <c r="F115" s="107"/>
      <c r="G115" s="108" t="s">
        <v>367</v>
      </c>
      <c r="H115" s="109">
        <f>+H19+H57+H72+H94+H103+H112</f>
        <v>26685158.467272725</v>
      </c>
      <c r="I115" s="109">
        <f>+I19+I57+I72+I94+I103+I112</f>
        <v>8679520.5383422468</v>
      </c>
    </row>
    <row r="116" spans="2:17" ht="14.1" customHeight="1" x14ac:dyDescent="0.3">
      <c r="B116" s="124" t="s">
        <v>368</v>
      </c>
      <c r="C116" s="110" t="s">
        <v>110</v>
      </c>
    </row>
    <row r="117" spans="2:17" x14ac:dyDescent="0.3">
      <c r="B117" s="124"/>
      <c r="C117" s="110" t="s">
        <v>117</v>
      </c>
    </row>
    <row r="118" spans="2:17" x14ac:dyDescent="0.3">
      <c r="B118" s="124"/>
      <c r="C118" s="111" t="s">
        <v>121</v>
      </c>
    </row>
    <row r="120" spans="2:17" ht="14.1" customHeight="1" x14ac:dyDescent="0.3">
      <c r="B120" s="124" t="s">
        <v>303</v>
      </c>
      <c r="C120" s="110" t="s">
        <v>310</v>
      </c>
    </row>
    <row r="121" spans="2:17" x14ac:dyDescent="0.3">
      <c r="B121" s="124"/>
      <c r="C121" s="110" t="s">
        <v>128</v>
      </c>
    </row>
    <row r="122" spans="2:17" x14ac:dyDescent="0.3">
      <c r="B122" s="124"/>
      <c r="C122" s="110" t="s">
        <v>369</v>
      </c>
    </row>
    <row r="123" spans="2:17" ht="37.5" x14ac:dyDescent="0.3">
      <c r="B123" s="124"/>
      <c r="C123" s="110" t="s">
        <v>319</v>
      </c>
    </row>
    <row r="124" spans="2:17" ht="37.5" x14ac:dyDescent="0.3">
      <c r="B124" s="124"/>
      <c r="C124" s="110" t="s">
        <v>370</v>
      </c>
    </row>
    <row r="125" spans="2:17" x14ac:dyDescent="0.3">
      <c r="B125" s="124"/>
      <c r="C125" s="110" t="s">
        <v>132</v>
      </c>
    </row>
    <row r="126" spans="2:17" ht="37.5" x14ac:dyDescent="0.3">
      <c r="B126" s="124"/>
      <c r="C126" s="110" t="s">
        <v>307</v>
      </c>
    </row>
    <row r="127" spans="2:17" ht="37.5" x14ac:dyDescent="0.3">
      <c r="B127" s="124"/>
      <c r="C127" s="110" t="s">
        <v>134</v>
      </c>
      <c r="F127" s="26"/>
      <c r="H127" s="26"/>
      <c r="I127" s="26"/>
      <c r="J127" s="28"/>
      <c r="K127" s="28"/>
      <c r="Q127" s="26"/>
    </row>
    <row r="128" spans="2:17" x14ac:dyDescent="0.3">
      <c r="F128" s="26"/>
      <c r="H128" s="26"/>
      <c r="I128" s="26"/>
      <c r="J128" s="28"/>
      <c r="K128" s="28"/>
      <c r="Q128" s="26"/>
    </row>
    <row r="129" spans="2:17" ht="20.85" customHeight="1" x14ac:dyDescent="0.3">
      <c r="B129" s="127" t="s">
        <v>371</v>
      </c>
      <c r="C129" s="128" t="s">
        <v>372</v>
      </c>
      <c r="D129" s="110" t="s">
        <v>215</v>
      </c>
      <c r="F129" s="26"/>
      <c r="H129" s="26"/>
      <c r="I129" s="26"/>
      <c r="J129" s="28"/>
      <c r="K129" s="28"/>
      <c r="Q129" s="26"/>
    </row>
    <row r="130" spans="2:17" ht="37.5" x14ac:dyDescent="0.3">
      <c r="B130" s="127"/>
      <c r="C130" s="128"/>
      <c r="D130" s="110" t="s">
        <v>354</v>
      </c>
      <c r="F130" s="26"/>
      <c r="H130" s="26"/>
      <c r="I130" s="26"/>
      <c r="J130" s="28"/>
      <c r="K130" s="28"/>
      <c r="Q130" s="26"/>
    </row>
    <row r="131" spans="2:17" ht="56.25" x14ac:dyDescent="0.3">
      <c r="B131" s="127"/>
      <c r="C131" s="128"/>
      <c r="D131" s="110" t="s">
        <v>212</v>
      </c>
      <c r="F131" s="26"/>
      <c r="H131" s="26"/>
      <c r="I131" s="26"/>
      <c r="J131" s="28"/>
      <c r="K131" s="28"/>
      <c r="Q131" s="26"/>
    </row>
    <row r="132" spans="2:17" x14ac:dyDescent="0.3">
      <c r="B132" s="127"/>
      <c r="C132" s="128"/>
      <c r="D132" s="110" t="s">
        <v>213</v>
      </c>
      <c r="F132" s="26"/>
      <c r="H132" s="26"/>
      <c r="I132" s="26"/>
      <c r="J132" s="28"/>
      <c r="K132" s="28"/>
      <c r="Q132" s="26"/>
    </row>
    <row r="133" spans="2:17" x14ac:dyDescent="0.3">
      <c r="B133" s="127"/>
      <c r="C133" s="128"/>
      <c r="D133" s="110" t="s">
        <v>341</v>
      </c>
      <c r="F133" s="26"/>
      <c r="H133" s="26"/>
      <c r="I133" s="26"/>
      <c r="J133" s="28"/>
      <c r="K133" s="28"/>
      <c r="Q133" s="26"/>
    </row>
    <row r="134" spans="2:17" ht="37.5" x14ac:dyDescent="0.3">
      <c r="B134" s="127"/>
      <c r="C134" s="128"/>
      <c r="D134" s="110" t="s">
        <v>373</v>
      </c>
      <c r="F134" s="26"/>
      <c r="H134" s="26"/>
      <c r="I134" s="26"/>
      <c r="J134" s="28"/>
      <c r="K134" s="28"/>
      <c r="Q134" s="26"/>
    </row>
    <row r="135" spans="2:17" ht="37.5" x14ac:dyDescent="0.3">
      <c r="B135" s="127"/>
      <c r="C135" s="128"/>
      <c r="D135" s="110" t="s">
        <v>374</v>
      </c>
      <c r="F135" s="26"/>
      <c r="H135" s="26"/>
      <c r="I135" s="26"/>
      <c r="J135" s="28"/>
      <c r="K135" s="28"/>
      <c r="Q135" s="26"/>
    </row>
    <row r="136" spans="2:17" ht="14.1" customHeight="1" x14ac:dyDescent="0.3">
      <c r="B136" s="127"/>
      <c r="C136" s="129" t="s">
        <v>375</v>
      </c>
      <c r="D136" s="110" t="s">
        <v>376</v>
      </c>
      <c r="F136" s="26"/>
      <c r="H136" s="26"/>
      <c r="I136" s="26"/>
      <c r="J136" s="28"/>
      <c r="K136" s="28"/>
      <c r="Q136" s="26"/>
    </row>
    <row r="137" spans="2:17" x14ac:dyDescent="0.3">
      <c r="B137" s="127"/>
      <c r="C137" s="129"/>
      <c r="D137" s="110" t="s">
        <v>144</v>
      </c>
      <c r="F137" s="26"/>
      <c r="H137" s="26"/>
      <c r="I137" s="26"/>
      <c r="J137" s="28"/>
      <c r="K137" s="28"/>
      <c r="Q137" s="26"/>
    </row>
    <row r="138" spans="2:17" ht="37.5" x14ac:dyDescent="0.3">
      <c r="B138" s="127"/>
      <c r="C138" s="129"/>
      <c r="D138" s="110" t="s">
        <v>337</v>
      </c>
      <c r="F138" s="26"/>
      <c r="H138" s="26"/>
      <c r="I138" s="26"/>
      <c r="J138" s="28"/>
      <c r="K138" s="28"/>
      <c r="Q138" s="26"/>
    </row>
    <row r="139" spans="2:17" x14ac:dyDescent="0.3">
      <c r="B139" s="127"/>
      <c r="C139" s="129"/>
      <c r="D139" s="110" t="s">
        <v>213</v>
      </c>
      <c r="F139" s="26"/>
      <c r="H139" s="26"/>
      <c r="I139" s="26"/>
      <c r="J139" s="28"/>
      <c r="K139" s="28"/>
      <c r="Q139" s="26"/>
    </row>
    <row r="140" spans="2:17" x14ac:dyDescent="0.3">
      <c r="B140" s="127"/>
      <c r="C140" s="129"/>
      <c r="D140" s="110" t="s">
        <v>341</v>
      </c>
      <c r="F140" s="26"/>
      <c r="H140" s="26"/>
      <c r="I140" s="26"/>
      <c r="J140" s="28"/>
      <c r="K140" s="28"/>
      <c r="Q140" s="26"/>
    </row>
    <row r="141" spans="2:17" ht="56.25" x14ac:dyDescent="0.3">
      <c r="B141" s="127"/>
      <c r="C141" s="129"/>
      <c r="D141" s="110" t="s">
        <v>377</v>
      </c>
      <c r="F141" s="26"/>
      <c r="H141" s="26"/>
      <c r="I141" s="26"/>
      <c r="J141" s="28"/>
      <c r="K141" s="28"/>
      <c r="Q141" s="26"/>
    </row>
    <row r="142" spans="2:17" ht="56.25" x14ac:dyDescent="0.3">
      <c r="B142" s="127"/>
      <c r="C142" s="129"/>
      <c r="D142" s="110" t="s">
        <v>378</v>
      </c>
      <c r="F142" s="26"/>
      <c r="H142" s="26"/>
      <c r="I142" s="26"/>
      <c r="J142" s="28"/>
      <c r="K142" s="28"/>
      <c r="Q142" s="26"/>
    </row>
    <row r="143" spans="2:17" ht="56.25" x14ac:dyDescent="0.3">
      <c r="B143" s="127"/>
      <c r="C143" s="129"/>
      <c r="D143" s="110" t="s">
        <v>195</v>
      </c>
      <c r="F143" s="26"/>
      <c r="H143" s="26"/>
      <c r="I143" s="26"/>
      <c r="J143" s="28"/>
      <c r="K143" s="28"/>
      <c r="Q143" s="26"/>
    </row>
    <row r="144" spans="2:17" ht="37.5" x14ac:dyDescent="0.3">
      <c r="B144" s="127"/>
      <c r="C144" s="129"/>
      <c r="D144" s="110" t="s">
        <v>206</v>
      </c>
      <c r="F144" s="26"/>
      <c r="H144" s="26"/>
      <c r="I144" s="26"/>
      <c r="J144" s="28"/>
      <c r="K144" s="28"/>
      <c r="Q144" s="26"/>
    </row>
    <row r="145" spans="2:17" ht="56.25" x14ac:dyDescent="0.3">
      <c r="B145" s="127"/>
      <c r="C145" s="129"/>
      <c r="D145" s="110" t="s">
        <v>379</v>
      </c>
      <c r="F145" s="26"/>
      <c r="H145" s="26"/>
      <c r="I145" s="26"/>
      <c r="J145" s="28"/>
      <c r="K145" s="28"/>
      <c r="Q145" s="26"/>
    </row>
    <row r="146" spans="2:17" ht="14.1" customHeight="1" x14ac:dyDescent="0.3">
      <c r="B146" s="127"/>
      <c r="C146" s="129" t="s">
        <v>380</v>
      </c>
      <c r="D146" s="110" t="s">
        <v>361</v>
      </c>
      <c r="F146" s="26"/>
      <c r="H146" s="26"/>
      <c r="I146" s="26"/>
      <c r="J146" s="28"/>
      <c r="K146" s="28"/>
      <c r="Q146" s="26"/>
    </row>
    <row r="147" spans="2:17" x14ac:dyDescent="0.3">
      <c r="B147" s="127"/>
      <c r="C147" s="129"/>
      <c r="D147" s="110" t="s">
        <v>213</v>
      </c>
      <c r="F147" s="26"/>
      <c r="H147" s="26"/>
      <c r="I147" s="26"/>
      <c r="J147" s="28"/>
      <c r="K147" s="28"/>
      <c r="Q147" s="26"/>
    </row>
    <row r="148" spans="2:17" x14ac:dyDescent="0.3">
      <c r="B148" s="127"/>
      <c r="C148" s="129"/>
      <c r="D148" s="110" t="s">
        <v>341</v>
      </c>
      <c r="F148" s="26"/>
      <c r="H148" s="26"/>
      <c r="I148" s="26"/>
      <c r="J148" s="28"/>
      <c r="K148" s="28"/>
      <c r="Q148" s="26"/>
    </row>
  </sheetData>
  <sheetProtection selectLockedCells="1" selectUnlockedCells="1"/>
  <mergeCells count="123">
    <mergeCell ref="B116:B118"/>
    <mergeCell ref="B120:B127"/>
    <mergeCell ref="B129:B148"/>
    <mergeCell ref="C129:C135"/>
    <mergeCell ref="C136:C145"/>
    <mergeCell ref="C146:C148"/>
    <mergeCell ref="Q106:Q107"/>
    <mergeCell ref="R106:R107"/>
    <mergeCell ref="F108:G108"/>
    <mergeCell ref="F109:G109"/>
    <mergeCell ref="F110:G110"/>
    <mergeCell ref="F111:G111"/>
    <mergeCell ref="F106:G107"/>
    <mergeCell ref="I106:K106"/>
    <mergeCell ref="L106:L107"/>
    <mergeCell ref="M106:M107"/>
    <mergeCell ref="N106:O106"/>
    <mergeCell ref="P106:P107"/>
    <mergeCell ref="R97:R98"/>
    <mergeCell ref="F99:G99"/>
    <mergeCell ref="F100:G100"/>
    <mergeCell ref="F102:G102"/>
    <mergeCell ref="A105:R105"/>
    <mergeCell ref="A106:A107"/>
    <mergeCell ref="B106:B107"/>
    <mergeCell ref="C106:C107"/>
    <mergeCell ref="D106:D107"/>
    <mergeCell ref="E106:E107"/>
    <mergeCell ref="H97:K97"/>
    <mergeCell ref="L97:L98"/>
    <mergeCell ref="M97:M98"/>
    <mergeCell ref="N97:O97"/>
    <mergeCell ref="P97:P98"/>
    <mergeCell ref="Q97:Q98"/>
    <mergeCell ref="A97:A98"/>
    <mergeCell ref="B97:B98"/>
    <mergeCell ref="C97:C98"/>
    <mergeCell ref="D97:D98"/>
    <mergeCell ref="E97:E98"/>
    <mergeCell ref="F97:G98"/>
    <mergeCell ref="F101:G101"/>
    <mergeCell ref="F90:G90"/>
    <mergeCell ref="F91:G91"/>
    <mergeCell ref="F92:G92"/>
    <mergeCell ref="F93:G93"/>
    <mergeCell ref="F94:G94"/>
    <mergeCell ref="A96:R96"/>
    <mergeCell ref="F84:G84"/>
    <mergeCell ref="F85:G85"/>
    <mergeCell ref="F86:G86"/>
    <mergeCell ref="F87:G87"/>
    <mergeCell ref="F88:G88"/>
    <mergeCell ref="F89:G89"/>
    <mergeCell ref="F78:G78"/>
    <mergeCell ref="F79:G79"/>
    <mergeCell ref="F80:G80"/>
    <mergeCell ref="F81:G81"/>
    <mergeCell ref="F82:G82"/>
    <mergeCell ref="F83:G83"/>
    <mergeCell ref="N75:O75"/>
    <mergeCell ref="P75:P76"/>
    <mergeCell ref="Q75:Q76"/>
    <mergeCell ref="R75:R76"/>
    <mergeCell ref="F76:G76"/>
    <mergeCell ref="F77:G77"/>
    <mergeCell ref="A74:R74"/>
    <mergeCell ref="A75:A76"/>
    <mergeCell ref="B75:B76"/>
    <mergeCell ref="C75:C76"/>
    <mergeCell ref="D75:D76"/>
    <mergeCell ref="E75:E76"/>
    <mergeCell ref="F75:G75"/>
    <mergeCell ref="I75:K75"/>
    <mergeCell ref="L75:L76"/>
    <mergeCell ref="M75:M76"/>
    <mergeCell ref="M60:M61"/>
    <mergeCell ref="N60:O60"/>
    <mergeCell ref="P60:P61"/>
    <mergeCell ref="Q60:Q61"/>
    <mergeCell ref="R60:R61"/>
    <mergeCell ref="F72:G72"/>
    <mergeCell ref="A59:R59"/>
    <mergeCell ref="A60:A61"/>
    <mergeCell ref="B60:B61"/>
    <mergeCell ref="C60:C61"/>
    <mergeCell ref="D60:D61"/>
    <mergeCell ref="E60:E61"/>
    <mergeCell ref="F60:F61"/>
    <mergeCell ref="G60:G61"/>
    <mergeCell ref="I60:K60"/>
    <mergeCell ref="L60:L61"/>
    <mergeCell ref="M22:M23"/>
    <mergeCell ref="N22:O22"/>
    <mergeCell ref="P22:P23"/>
    <mergeCell ref="Q22:Q23"/>
    <mergeCell ref="R22:R23"/>
    <mergeCell ref="F57:G57"/>
    <mergeCell ref="A21:R21"/>
    <mergeCell ref="A22:A23"/>
    <mergeCell ref="B22:B23"/>
    <mergeCell ref="C22:C23"/>
    <mergeCell ref="D22:D23"/>
    <mergeCell ref="E22:E23"/>
    <mergeCell ref="F22:F23"/>
    <mergeCell ref="G22:G23"/>
    <mergeCell ref="I22:K22"/>
    <mergeCell ref="L22:L23"/>
    <mergeCell ref="L13:L14"/>
    <mergeCell ref="M13:M14"/>
    <mergeCell ref="N13:O13"/>
    <mergeCell ref="P13:P14"/>
    <mergeCell ref="Q13:Q14"/>
    <mergeCell ref="R13:R14"/>
    <mergeCell ref="A6:C6"/>
    <mergeCell ref="A12:R12"/>
    <mergeCell ref="A13:A14"/>
    <mergeCell ref="B13:B14"/>
    <mergeCell ref="C13:C14"/>
    <mergeCell ref="D13:D14"/>
    <mergeCell ref="E13:E14"/>
    <mergeCell ref="F13:F14"/>
    <mergeCell ref="G13:G14"/>
    <mergeCell ref="I13:K13"/>
  </mergeCells>
  <dataValidations count="8">
    <dataValidation type="list" allowBlank="1" showErrorMessage="1" sqref="E15:E16">
      <formula1>$X$81:$X$114</formula1>
      <formula2>0</formula2>
    </dataValidation>
    <dataValidation type="list" allowBlank="1" showErrorMessage="1" sqref="E24 E26:E56">
      <formula1>$X$20:$X$24</formula1>
      <formula2>0</formula2>
    </dataValidation>
    <dataValidation type="list" allowBlank="1" showErrorMessage="1" sqref="M108:M111 M77:M94 M62:M72 M15:M19 M24:M57 M99:M103">
      <formula1>$C$124:$C$126</formula1>
      <formula2>0</formula2>
    </dataValidation>
    <dataValidation type="list" allowBlank="1" showErrorMessage="1" sqref="R108:R111 R77:R94 R62:R72 R15:R19 R24:R57 R99:R103">
      <formula1>$C$128:$C$135</formula1>
      <formula2>0</formula2>
    </dataValidation>
    <dataValidation type="list" allowBlank="1" showErrorMessage="1" sqref="E112 M112">
      <formula1>#REF!</formula1>
      <formula2>0</formula2>
    </dataValidation>
    <dataValidation type="list" allowBlank="1" showErrorMessage="1" sqref="E108:E111 E77:E79 E81:E94">
      <formula1>$D$137:$D$143</formula1>
      <formula2>0</formula2>
    </dataValidation>
    <dataValidation type="list" allowBlank="1" showErrorMessage="1" sqref="E99:E103">
      <formula1>$D$154:$D$156</formula1>
      <formula2>0</formula2>
    </dataValidation>
    <dataValidation type="list" allowBlank="1" showErrorMessage="1" sqref="E19 E62:E72 E57">
      <formula1>$D$144:$D$153</formula1>
      <formula2>0</formula2>
    </dataValidation>
  </dataValidations>
  <pageMargins left="0" right="0" top="0.74803149606299213" bottom="0.74803149606299213" header="0.51181102362204722" footer="0.51181102362204722"/>
  <pageSetup scale="48" firstPageNumber="0" fitToHeight="18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61"/>
  <sheetViews>
    <sheetView showGridLines="0" topLeftCell="A22" zoomScale="70" zoomScaleNormal="70" workbookViewId="0">
      <selection activeCell="C13" sqref="C13"/>
    </sheetView>
  </sheetViews>
  <sheetFormatPr defaultRowHeight="15" x14ac:dyDescent="0.25"/>
  <cols>
    <col min="1" max="1" width="20.85546875" style="1" customWidth="1"/>
    <col min="2" max="2" width="68.85546875" style="1" customWidth="1"/>
    <col min="3" max="3" width="72" style="1" customWidth="1"/>
    <col min="4" max="4" width="9.140625" style="1"/>
    <col min="5" max="5" width="14.140625" style="1" customWidth="1"/>
    <col min="6" max="6" width="18" style="1" customWidth="1"/>
    <col min="7" max="7" width="78.5703125" style="1" customWidth="1"/>
    <col min="8" max="16384" width="9.140625" style="1"/>
  </cols>
  <sheetData>
    <row r="4" spans="1:3" ht="67.5" customHeight="1" x14ac:dyDescent="0.25">
      <c r="A4" s="138" t="s">
        <v>381</v>
      </c>
      <c r="B4" s="138"/>
      <c r="C4" s="138"/>
    </row>
    <row r="7" spans="1:3" x14ac:dyDescent="0.25">
      <c r="A7" s="2"/>
      <c r="B7" s="3" t="s">
        <v>382</v>
      </c>
      <c r="C7" s="2"/>
    </row>
    <row r="8" spans="1:3" ht="51" x14ac:dyDescent="0.25">
      <c r="A8" s="4" t="s">
        <v>383</v>
      </c>
      <c r="B8" s="5" t="s">
        <v>384</v>
      </c>
      <c r="C8" s="2"/>
    </row>
    <row r="9" spans="1:3" ht="25.5" x14ac:dyDescent="0.25">
      <c r="A9" s="6" t="s">
        <v>385</v>
      </c>
      <c r="B9" s="7" t="s">
        <v>386</v>
      </c>
      <c r="C9" s="2"/>
    </row>
    <row r="10" spans="1:3" x14ac:dyDescent="0.25">
      <c r="A10" s="8"/>
      <c r="B10" s="9"/>
      <c r="C10" s="2"/>
    </row>
    <row r="11" spans="1:3" x14ac:dyDescent="0.25">
      <c r="A11" s="10"/>
      <c r="B11" s="11"/>
      <c r="C11" s="2"/>
    </row>
    <row r="12" spans="1:3" s="13" customFormat="1" x14ac:dyDescent="0.25">
      <c r="A12" s="2"/>
      <c r="B12" s="3" t="s">
        <v>387</v>
      </c>
      <c r="C12" s="12"/>
    </row>
    <row r="13" spans="1:3" x14ac:dyDescent="0.25">
      <c r="A13" s="14" t="s">
        <v>388</v>
      </c>
      <c r="B13" s="15" t="s">
        <v>389</v>
      </c>
      <c r="C13" s="2"/>
    </row>
    <row r="14" spans="1:3" x14ac:dyDescent="0.25">
      <c r="A14" s="16" t="s">
        <v>314</v>
      </c>
      <c r="B14" s="17" t="s">
        <v>390</v>
      </c>
      <c r="C14" s="2"/>
    </row>
    <row r="15" spans="1:3" x14ac:dyDescent="0.25">
      <c r="A15" s="2"/>
      <c r="B15" s="2"/>
      <c r="C15" s="2"/>
    </row>
    <row r="16" spans="1:3" x14ac:dyDescent="0.25">
      <c r="A16" s="2"/>
      <c r="B16" s="3" t="s">
        <v>391</v>
      </c>
      <c r="C16" s="2"/>
    </row>
    <row r="17" spans="1:3" x14ac:dyDescent="0.25">
      <c r="A17" s="139" t="s">
        <v>392</v>
      </c>
      <c r="B17" s="18" t="s">
        <v>110</v>
      </c>
      <c r="C17" s="2"/>
    </row>
    <row r="18" spans="1:3" ht="15.75" customHeight="1" x14ac:dyDescent="0.25">
      <c r="A18" s="139"/>
      <c r="B18" s="19" t="s">
        <v>117</v>
      </c>
      <c r="C18" s="2"/>
    </row>
    <row r="19" spans="1:3" x14ac:dyDescent="0.25">
      <c r="A19" s="139"/>
      <c r="B19" s="20" t="s">
        <v>121</v>
      </c>
      <c r="C19" s="2"/>
    </row>
    <row r="20" spans="1:3" x14ac:dyDescent="0.25">
      <c r="A20" s="2"/>
      <c r="B20" s="2"/>
      <c r="C20" s="2"/>
    </row>
    <row r="21" spans="1:3" x14ac:dyDescent="0.25">
      <c r="A21" s="21"/>
      <c r="B21" s="3" t="s">
        <v>391</v>
      </c>
      <c r="C21" s="2"/>
    </row>
    <row r="22" spans="1:3" ht="14.1" customHeight="1" x14ac:dyDescent="0.25">
      <c r="A22" s="140" t="s">
        <v>303</v>
      </c>
      <c r="B22" s="18" t="s">
        <v>310</v>
      </c>
      <c r="C22" s="2"/>
    </row>
    <row r="23" spans="1:3" x14ac:dyDescent="0.25">
      <c r="A23" s="140"/>
      <c r="B23" s="19" t="s">
        <v>128</v>
      </c>
      <c r="C23" s="2"/>
    </row>
    <row r="24" spans="1:3" x14ac:dyDescent="0.25">
      <c r="A24" s="140"/>
      <c r="B24" s="19" t="s">
        <v>393</v>
      </c>
      <c r="C24" s="2"/>
    </row>
    <row r="25" spans="1:3" x14ac:dyDescent="0.25">
      <c r="A25" s="140"/>
      <c r="B25" s="19" t="s">
        <v>319</v>
      </c>
      <c r="C25" s="2"/>
    </row>
    <row r="26" spans="1:3" x14ac:dyDescent="0.25">
      <c r="A26" s="140"/>
      <c r="B26" s="19" t="s">
        <v>394</v>
      </c>
      <c r="C26" s="2"/>
    </row>
    <row r="27" spans="1:3" x14ac:dyDescent="0.25">
      <c r="A27" s="140"/>
      <c r="B27" s="19" t="s">
        <v>395</v>
      </c>
      <c r="C27" s="2"/>
    </row>
    <row r="28" spans="1:3" ht="15" customHeight="1" x14ac:dyDescent="0.25">
      <c r="A28" s="140"/>
      <c r="B28" s="19" t="s">
        <v>307</v>
      </c>
      <c r="C28" s="2"/>
    </row>
    <row r="29" spans="1:3" x14ac:dyDescent="0.25">
      <c r="A29" s="140"/>
      <c r="B29" s="22" t="s">
        <v>396</v>
      </c>
      <c r="C29" s="2"/>
    </row>
    <row r="30" spans="1:3" x14ac:dyDescent="0.25">
      <c r="A30" s="2"/>
      <c r="B30" s="2"/>
      <c r="C30" s="2"/>
    </row>
    <row r="31" spans="1:3" x14ac:dyDescent="0.25">
      <c r="A31" s="2"/>
      <c r="B31" s="3" t="s">
        <v>397</v>
      </c>
      <c r="C31" s="3" t="s">
        <v>391</v>
      </c>
    </row>
    <row r="32" spans="1:3" ht="14.1" customHeight="1" x14ac:dyDescent="0.25">
      <c r="A32" s="141" t="s">
        <v>371</v>
      </c>
      <c r="B32" s="142" t="s">
        <v>398</v>
      </c>
      <c r="C32" s="23" t="s">
        <v>399</v>
      </c>
    </row>
    <row r="33" spans="1:3" x14ac:dyDescent="0.25">
      <c r="A33" s="141"/>
      <c r="B33" s="142"/>
      <c r="C33" s="24" t="s">
        <v>400</v>
      </c>
    </row>
    <row r="34" spans="1:3" x14ac:dyDescent="0.25">
      <c r="A34" s="141"/>
      <c r="B34" s="142"/>
      <c r="C34" s="24" t="s">
        <v>212</v>
      </c>
    </row>
    <row r="35" spans="1:3" x14ac:dyDescent="0.25">
      <c r="A35" s="141"/>
      <c r="B35" s="142"/>
      <c r="C35" s="24" t="s">
        <v>213</v>
      </c>
    </row>
    <row r="36" spans="1:3" x14ac:dyDescent="0.25">
      <c r="A36" s="141"/>
      <c r="B36" s="142"/>
      <c r="C36" s="24" t="s">
        <v>341</v>
      </c>
    </row>
    <row r="37" spans="1:3" x14ac:dyDescent="0.25">
      <c r="A37" s="141"/>
      <c r="B37" s="142"/>
      <c r="C37" s="24" t="s">
        <v>401</v>
      </c>
    </row>
    <row r="38" spans="1:3" x14ac:dyDescent="0.25">
      <c r="A38" s="141"/>
      <c r="B38" s="142"/>
      <c r="C38" s="24" t="s">
        <v>402</v>
      </c>
    </row>
    <row r="39" spans="1:3" ht="14.1" customHeight="1" x14ac:dyDescent="0.25">
      <c r="A39" s="141"/>
      <c r="B39" s="143" t="s">
        <v>375</v>
      </c>
      <c r="C39" s="24" t="s">
        <v>376</v>
      </c>
    </row>
    <row r="40" spans="1:3" x14ac:dyDescent="0.25">
      <c r="A40" s="141"/>
      <c r="B40" s="143"/>
      <c r="C40" s="24" t="s">
        <v>403</v>
      </c>
    </row>
    <row r="41" spans="1:3" x14ac:dyDescent="0.25">
      <c r="A41" s="141"/>
      <c r="B41" s="143"/>
      <c r="C41" s="24" t="s">
        <v>337</v>
      </c>
    </row>
    <row r="42" spans="1:3" x14ac:dyDescent="0.25">
      <c r="A42" s="141"/>
      <c r="B42" s="143"/>
      <c r="C42" s="24" t="s">
        <v>213</v>
      </c>
    </row>
    <row r="43" spans="1:3" x14ac:dyDescent="0.25">
      <c r="A43" s="141"/>
      <c r="B43" s="143"/>
      <c r="C43" s="24" t="s">
        <v>341</v>
      </c>
    </row>
    <row r="44" spans="1:3" x14ac:dyDescent="0.25">
      <c r="A44" s="141"/>
      <c r="B44" s="143"/>
      <c r="C44" s="24" t="s">
        <v>404</v>
      </c>
    </row>
    <row r="45" spans="1:3" x14ac:dyDescent="0.25">
      <c r="A45" s="141"/>
      <c r="B45" s="143"/>
      <c r="C45" s="24" t="s">
        <v>378</v>
      </c>
    </row>
    <row r="46" spans="1:3" x14ac:dyDescent="0.25">
      <c r="A46" s="141"/>
      <c r="B46" s="143"/>
      <c r="C46" s="24" t="s">
        <v>195</v>
      </c>
    </row>
    <row r="47" spans="1:3" x14ac:dyDescent="0.25">
      <c r="A47" s="141"/>
      <c r="B47" s="143"/>
      <c r="C47" s="24" t="s">
        <v>206</v>
      </c>
    </row>
    <row r="48" spans="1:3" x14ac:dyDescent="0.25">
      <c r="A48" s="141"/>
      <c r="B48" s="143"/>
      <c r="C48" s="24" t="s">
        <v>379</v>
      </c>
    </row>
    <row r="49" spans="1:3" ht="14.1" customHeight="1" x14ac:dyDescent="0.25">
      <c r="A49" s="141"/>
      <c r="B49" s="143" t="s">
        <v>380</v>
      </c>
      <c r="C49" s="24" t="s">
        <v>246</v>
      </c>
    </row>
    <row r="50" spans="1:3" x14ac:dyDescent="0.25">
      <c r="A50" s="141"/>
      <c r="B50" s="143"/>
      <c r="C50" s="24" t="s">
        <v>213</v>
      </c>
    </row>
    <row r="51" spans="1:3" x14ac:dyDescent="0.25">
      <c r="A51" s="141"/>
      <c r="B51" s="143"/>
      <c r="C51" s="24" t="s">
        <v>341</v>
      </c>
    </row>
    <row r="52" spans="1:3" x14ac:dyDescent="0.25">
      <c r="C52" s="25"/>
    </row>
    <row r="53" spans="1:3" x14ac:dyDescent="0.25">
      <c r="C53" s="25"/>
    </row>
    <row r="54" spans="1:3" x14ac:dyDescent="0.25">
      <c r="B54" s="3" t="s">
        <v>405</v>
      </c>
    </row>
    <row r="55" spans="1:3" ht="14.1" customHeight="1" x14ac:dyDescent="0.25">
      <c r="A55" s="137" t="s">
        <v>406</v>
      </c>
      <c r="B55" s="23" t="s">
        <v>407</v>
      </c>
    </row>
    <row r="56" spans="1:3" x14ac:dyDescent="0.25">
      <c r="A56" s="137"/>
      <c r="B56" s="24" t="s">
        <v>408</v>
      </c>
    </row>
    <row r="57" spans="1:3" x14ac:dyDescent="0.25">
      <c r="A57" s="137"/>
      <c r="B57" s="24" t="s">
        <v>409</v>
      </c>
    </row>
    <row r="58" spans="1:3" x14ac:dyDescent="0.25">
      <c r="A58" s="137"/>
      <c r="B58" s="24" t="s">
        <v>410</v>
      </c>
    </row>
    <row r="59" spans="1:3" x14ac:dyDescent="0.25">
      <c r="A59" s="137"/>
      <c r="B59" s="24" t="s">
        <v>411</v>
      </c>
    </row>
    <row r="60" spans="1:3" x14ac:dyDescent="0.25">
      <c r="A60" s="137"/>
      <c r="B60" s="24" t="s">
        <v>412</v>
      </c>
    </row>
    <row r="61" spans="1:3" x14ac:dyDescent="0.25">
      <c r="A61" s="137"/>
      <c r="B61" s="24" t="s">
        <v>413</v>
      </c>
    </row>
  </sheetData>
  <sheetProtection selectLockedCells="1" selectUnlockedCells="1"/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7DE93395C0D704A87E9FC1D7EC85019" ma:contentTypeVersion="0" ma:contentTypeDescription="A content type to manage public (operations) IDB documents" ma:contentTypeScope="" ma:versionID="ea11eb703ce09720fa6618984e8217a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40779318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2518/OC-BR,BR-L1254</Approval_x0020_Number>
    <Document_x0020_Author xmlns="9c571b2f-e523-4ab2-ba2e-09e151a03ef4">Bakaj, Patricia Goes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Plan&lt;/USER_STAGE&gt;&lt;PD_OBJ_TYPE&gt;0&lt;/PD_OBJ_TYPE&gt;&lt;MAKERECORD&gt;N&lt;/MAKERECORD&gt;&lt;PD_FILEPT_NO&gt;PO-BR-L1254-GS&lt;/PD_FILEPT_NO&gt;&lt;/Data&gt;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7A485E19-DB11-4AA2-AA80-C0EAD2748AD0}"/>
</file>

<file path=customXml/itemProps2.xml><?xml version="1.0" encoding="utf-8"?>
<ds:datastoreItem xmlns:ds="http://schemas.openxmlformats.org/officeDocument/2006/customXml" ds:itemID="{20F9017D-0852-4941-ADE1-9499F4B9B1A9}"/>
</file>

<file path=customXml/itemProps3.xml><?xml version="1.0" encoding="utf-8"?>
<ds:datastoreItem xmlns:ds="http://schemas.openxmlformats.org/officeDocument/2006/customXml" ds:itemID="{EC62D6C7-DF13-459B-8803-ACD8C785DA7B}"/>
</file>

<file path=customXml/itemProps4.xml><?xml version="1.0" encoding="utf-8"?>
<ds:datastoreItem xmlns:ds="http://schemas.openxmlformats.org/officeDocument/2006/customXml" ds:itemID="{27D7F88E-6A03-40B7-B366-88BFE2F11993}"/>
</file>

<file path=customXml/itemProps5.xml><?xml version="1.0" encoding="utf-8"?>
<ds:datastoreItem xmlns:ds="http://schemas.openxmlformats.org/officeDocument/2006/customXml" ds:itemID="{5BA53771-8377-4536-8697-5AA79B70D8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PA9</vt:lpstr>
      <vt:lpstr>Instruções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(BR-L1254 PROFISCO_SE) - Dezembro 2016 </dc:title>
  <dc:creator>Bruno de Carvalho Lima</dc:creator>
  <cp:lastModifiedBy>IADB</cp:lastModifiedBy>
  <cp:lastPrinted>2016-08-05T14:13:05Z</cp:lastPrinted>
  <dcterms:created xsi:type="dcterms:W3CDTF">2016-07-25T11:30:20Z</dcterms:created>
  <dcterms:modified xsi:type="dcterms:W3CDTF">2016-12-08T17:43:16Z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0x01010046CF21643EE8D14686A648AA6DAD08920057DE93395C0D704A87E9FC1D7EC85019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