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filterPrivacy="1"/>
  <xr:revisionPtr revIDLastSave="0" documentId="8_{D1E567CA-D154-432D-950B-9168614F1A15}" xr6:coauthVersionLast="28" xr6:coauthVersionMax="28" xr10:uidLastSave="{00000000-0000-0000-0000-000000000000}"/>
  <bookViews>
    <workbookView xWindow="0" yWindow="0" windowWidth="20736" windowHeight="11760" xr2:uid="{00000000-000D-0000-FFFF-FFFF00000000}"/>
  </bookViews>
  <sheets>
    <sheet name="CBA" sheetId="1" r:id="rId1"/>
    <sheet name="Beneficios 1" sheetId="2" r:id="rId2"/>
    <sheet name="Beneficios 2" sheetId="3" r:id="rId3"/>
  </sheets>
  <calcPr calcId="17901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3" l="1"/>
  <c r="B3" i="3"/>
  <c r="B12" i="3"/>
  <c r="B13" i="3"/>
  <c r="B14" i="3"/>
  <c r="B15" i="3"/>
  <c r="B16" i="3"/>
  <c r="B17" i="3"/>
  <c r="B18" i="3"/>
  <c r="B19" i="3"/>
  <c r="B20" i="3"/>
  <c r="B21" i="3"/>
  <c r="C21" i="3"/>
  <c r="B5" i="2"/>
  <c r="C10" i="1"/>
  <c r="B10" i="1"/>
  <c r="F10" i="1"/>
  <c r="C11" i="1"/>
  <c r="B11" i="1"/>
  <c r="F11" i="1"/>
  <c r="C12" i="1"/>
  <c r="B12" i="1"/>
  <c r="F12" i="1"/>
  <c r="C9" i="1"/>
  <c r="F9" i="1"/>
  <c r="E10" i="1"/>
  <c r="E11" i="1"/>
  <c r="E12" i="1"/>
  <c r="E9" i="1"/>
  <c r="C9" i="3"/>
  <c r="C10" i="3"/>
  <c r="C11" i="3"/>
  <c r="C8" i="3"/>
  <c r="B5" i="3"/>
  <c r="C17" i="3"/>
  <c r="C13" i="3"/>
  <c r="C20" i="3"/>
  <c r="C16" i="3"/>
  <c r="C12" i="3"/>
  <c r="C19" i="3"/>
  <c r="C15" i="3"/>
  <c r="C18" i="3"/>
  <c r="C14" i="3"/>
  <c r="C23" i="3"/>
  <c r="D13" i="1"/>
  <c r="D14" i="1"/>
  <c r="D15" i="1"/>
  <c r="D16" i="1"/>
  <c r="D17" i="1"/>
  <c r="D18" i="1"/>
  <c r="D19" i="1"/>
  <c r="D20" i="1"/>
  <c r="D21" i="1"/>
  <c r="D22" i="1"/>
  <c r="D9" i="1"/>
  <c r="D11" i="1"/>
  <c r="D12" i="1"/>
  <c r="D10" i="1"/>
  <c r="D23" i="1"/>
  <c r="C9" i="2"/>
  <c r="C10" i="2"/>
  <c r="C11" i="2"/>
  <c r="C8" i="2"/>
  <c r="B3" i="2"/>
  <c r="B12" i="2"/>
  <c r="C13" i="1"/>
  <c r="F13" i="1"/>
  <c r="E13" i="1"/>
  <c r="C12" i="2"/>
  <c r="B13" i="2"/>
  <c r="C14" i="1"/>
  <c r="B14" i="2"/>
  <c r="C13" i="2"/>
  <c r="C15" i="1"/>
  <c r="B15" i="2"/>
  <c r="C14" i="2"/>
  <c r="E14" i="1"/>
  <c r="F14" i="1"/>
  <c r="C16" i="1"/>
  <c r="C15" i="2"/>
  <c r="B16" i="2"/>
  <c r="E15" i="1"/>
  <c r="F15" i="1"/>
  <c r="C17" i="1"/>
  <c r="B17" i="2"/>
  <c r="C16" i="2"/>
  <c r="F16" i="1"/>
  <c r="E16" i="1"/>
  <c r="B18" i="2"/>
  <c r="C18" i="1"/>
  <c r="C17" i="2"/>
  <c r="F17" i="1"/>
  <c r="E17" i="1"/>
  <c r="E18" i="1"/>
  <c r="F18" i="1"/>
  <c r="B19" i="2"/>
  <c r="C19" i="1"/>
  <c r="C18" i="2"/>
  <c r="E19" i="1"/>
  <c r="F19" i="1"/>
  <c r="B20" i="2"/>
  <c r="C20" i="1"/>
  <c r="C19" i="2"/>
  <c r="F20" i="1"/>
  <c r="E20" i="1"/>
  <c r="B21" i="2"/>
  <c r="C21" i="1"/>
  <c r="C20" i="2"/>
  <c r="F21" i="1"/>
  <c r="E21" i="1"/>
  <c r="C22" i="1"/>
  <c r="C21" i="2"/>
  <c r="C23" i="2"/>
  <c r="F22" i="1"/>
  <c r="F25" i="1"/>
  <c r="E22" i="1"/>
  <c r="E23" i="1"/>
  <c r="F27" i="1"/>
  <c r="F26" i="1"/>
</calcChain>
</file>

<file path=xl/sharedStrings.xml><?xml version="1.0" encoding="utf-8"?>
<sst xmlns="http://schemas.openxmlformats.org/spreadsheetml/2006/main" count="32" uniqueCount="27">
  <si>
    <t>Salarios DP 2017 $</t>
  </si>
  <si>
    <t>Salarios DP 2017 U$D</t>
  </si>
  <si>
    <t>https://themoneyconverter.com/ES/COP/USD.aspx</t>
  </si>
  <si>
    <t>$C a U$D</t>
  </si>
  <si>
    <t>Año</t>
  </si>
  <si>
    <t>Beneficios</t>
  </si>
  <si>
    <t>Incremento de eficiencia</t>
  </si>
  <si>
    <t>Valor Actual</t>
  </si>
  <si>
    <t>Total</t>
  </si>
  <si>
    <t>Costos</t>
  </si>
  <si>
    <t>Valor Actual Costos</t>
  </si>
  <si>
    <t>Costo Total $C</t>
  </si>
  <si>
    <t>Costo Total U$D</t>
  </si>
  <si>
    <t>Peticiones</t>
  </si>
  <si>
    <t>Costo por petición U$D</t>
  </si>
  <si>
    <t>Eficiencia</t>
  </si>
  <si>
    <t>Valor Actual Beneficios</t>
  </si>
  <si>
    <t>Flujo de Fondos</t>
  </si>
  <si>
    <t>TIR</t>
  </si>
  <si>
    <t>Valor Presente Neto</t>
  </si>
  <si>
    <t>Razón Costo Beneficio</t>
  </si>
  <si>
    <t>Sensibilidad</t>
  </si>
  <si>
    <t>Valor</t>
  </si>
  <si>
    <t>Base</t>
  </si>
  <si>
    <t>Conservador</t>
  </si>
  <si>
    <t>Favorable</t>
  </si>
  <si>
    <t>Ganancia de eficiencia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</si>
</sst>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_-;_-@_-"/>
    <numFmt numFmtId="165" formatCode="_-* #,##0.00_-;\-* #,##0.00_-;_-* &quot;-&quot;??_-;_-@_-"/>
    <numFmt numFmtId="166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8">
    <xf numFmtId="0" fontId="0" fillId="0" borderId="0" xfId="0"/>
    <xf numFmtId="3" fontId="15" fillId="0" borderId="0" xfId="0" applyNumberFormat="1" applyFont="1"/>
    <xf numFmtId="3" fontId="0" fillId="0" borderId="0" xfId="0" applyNumberFormat="1"/>
    <xf numFmtId="166" fontId="0" fillId="0" borderId="10" xfId="0" applyNumberFormat="1" applyBorder="1"/>
    <xf numFmtId="0" fontId="0" fillId="0" borderId="0" xfId="0"/>
    <xf numFmtId="0" fontId="15" fillId="0" borderId="0" xfId="0" applyFont="1"/>
    <xf numFmtId="9" fontId="0" fillId="0" borderId="0" xfId="0" applyNumberFormat="1"/>
    <xf numFmtId="9" fontId="15" fillId="0" borderId="0" xfId="0" applyNumberFormat="1" applyFont="1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Énfasis1 2" xfId="36" xr:uid="{00000000-0005-0000-0000-00000C000000}"/>
    <cellStyle name="60% - Énfasis2 2" xfId="37" xr:uid="{00000000-0005-0000-0000-00000D000000}"/>
    <cellStyle name="60% - Énfasis3 2" xfId="38" xr:uid="{00000000-0005-0000-0000-00000E000000}"/>
    <cellStyle name="60% - Énfasis4 2" xfId="39" xr:uid="{00000000-0005-0000-0000-00000F000000}"/>
    <cellStyle name="60% - Énfasis5 2" xfId="40" xr:uid="{00000000-0005-0000-0000-000010000000}"/>
    <cellStyle name="60% - Énfasis6 2" xfId="41" xr:uid="{00000000-0005-0000-0000-000011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Millares [0] 2" xfId="42" xr:uid="{00000000-0005-0000-0000-00001F000000}"/>
    <cellStyle name="Millares 2" xfId="43" xr:uid="{00000000-0005-0000-0000-000020000000}"/>
    <cellStyle name="Millares 3" xfId="44" xr:uid="{00000000-0005-0000-0000-000021000000}"/>
    <cellStyle name="Neutral 2" xfId="35" xr:uid="{00000000-0005-0000-0000-000022000000}"/>
    <cellStyle name="Normal" xfId="0" builtinId="0"/>
    <cellStyle name="Note" xfId="14" builtinId="10" customBuiltin="1"/>
    <cellStyle name="Output" xfId="9" builtinId="21" customBuiltin="1"/>
    <cellStyle name="Title" xfId="1" builtinId="15" customBuiltin="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F30"/>
  <sheetViews>
    <sheetView tabSelected="1" topLeftCell="A10" workbookViewId="0">
      <selection activeCell="B29" sqref="B29"/>
    </sheetView>
  </sheetViews>
  <sheetFormatPr defaultColWidth="8.77734375" defaultRowHeight="14.4" x14ac:dyDescent="0.3"/>
  <cols>
    <col min="1" max="1" width="19.88671875" customWidth="1"/>
    <col min="3" max="3" width="13.5546875" customWidth="1"/>
    <col min="4" max="4" width="16.6640625" customWidth="1"/>
    <col min="5" max="5" width="20.5546875" customWidth="1"/>
    <col min="6" max="6" width="14.109375" customWidth="1"/>
  </cols>
  <sheetData>
    <row r="8" spans="1:6" x14ac:dyDescent="0.3">
      <c r="A8" s="5" t="s">
        <v>4</v>
      </c>
      <c r="B8" s="5" t="s">
        <v>9</v>
      </c>
      <c r="C8" s="5" t="s">
        <v>5</v>
      </c>
      <c r="D8" s="5" t="s">
        <v>10</v>
      </c>
      <c r="E8" s="5" t="s">
        <v>16</v>
      </c>
      <c r="F8" s="5" t="s">
        <v>17</v>
      </c>
    </row>
    <row r="9" spans="1:6" x14ac:dyDescent="0.3">
      <c r="A9" s="4">
        <v>2018</v>
      </c>
      <c r="B9" s="4">
        <v>4500000</v>
      </c>
      <c r="C9" s="2">
        <f>'Beneficios 1'!B8+'Beneficios 2'!B8</f>
        <v>0</v>
      </c>
      <c r="D9" s="2">
        <f>B9/1.12^(A9-2018)</f>
        <v>4500000</v>
      </c>
      <c r="E9" s="2">
        <f>C9/1.12^(A9-2018)</f>
        <v>0</v>
      </c>
      <c r="F9" s="2">
        <f>C9-B9</f>
        <v>-4500000</v>
      </c>
    </row>
    <row r="10" spans="1:6" x14ac:dyDescent="0.3">
      <c r="A10" s="4">
        <v>2019</v>
      </c>
      <c r="B10" s="4">
        <f>B9</f>
        <v>4500000</v>
      </c>
      <c r="C10" s="2">
        <f>'Beneficios 1'!B9+'Beneficios 2'!B9</f>
        <v>0</v>
      </c>
      <c r="D10" s="2">
        <f t="shared" ref="D10:D22" si="0">B10/1.12^(A10-2018)</f>
        <v>4017857.1428571423</v>
      </c>
      <c r="E10" s="2">
        <f t="shared" ref="E10:E22" si="1">C10/1.12^(A10-2018)</f>
        <v>0</v>
      </c>
      <c r="F10" s="2">
        <f t="shared" ref="F10:F22" si="2">C10-B10</f>
        <v>-4500000</v>
      </c>
    </row>
    <row r="11" spans="1:6" x14ac:dyDescent="0.3">
      <c r="A11" s="4">
        <v>2020</v>
      </c>
      <c r="B11" s="4">
        <f>B10</f>
        <v>4500000</v>
      </c>
      <c r="C11" s="2">
        <f>'Beneficios 1'!B10+'Beneficios 2'!B10</f>
        <v>0</v>
      </c>
      <c r="D11" s="2">
        <f t="shared" si="0"/>
        <v>3587372.4489795915</v>
      </c>
      <c r="E11" s="2">
        <f t="shared" si="1"/>
        <v>0</v>
      </c>
      <c r="F11" s="2">
        <f t="shared" si="2"/>
        <v>-4500000</v>
      </c>
    </row>
    <row r="12" spans="1:6" x14ac:dyDescent="0.3">
      <c r="A12" s="4">
        <v>2021</v>
      </c>
      <c r="B12" s="4">
        <f>B11</f>
        <v>4500000</v>
      </c>
      <c r="C12" s="2">
        <f>'Beneficios 1'!B11+'Beneficios 2'!B11</f>
        <v>0</v>
      </c>
      <c r="D12" s="2">
        <f t="shared" si="0"/>
        <v>3203011.1151603488</v>
      </c>
      <c r="E12" s="2">
        <f t="shared" si="1"/>
        <v>0</v>
      </c>
      <c r="F12" s="2">
        <f t="shared" si="2"/>
        <v>-4500000</v>
      </c>
    </row>
    <row r="13" spans="1:6" x14ac:dyDescent="0.3">
      <c r="A13" s="4">
        <v>2022</v>
      </c>
      <c r="B13" s="4">
        <v>0</v>
      </c>
      <c r="C13" s="2">
        <f>'Beneficios 1'!B12+'Beneficios 2'!B12</f>
        <v>5098764.560644716</v>
      </c>
      <c r="D13" s="2">
        <f t="shared" si="0"/>
        <v>0</v>
      </c>
      <c r="E13" s="2">
        <f t="shared" si="1"/>
        <v>3240357.0558195831</v>
      </c>
      <c r="F13" s="2">
        <f t="shared" si="2"/>
        <v>5098764.560644716</v>
      </c>
    </row>
    <row r="14" spans="1:6" x14ac:dyDescent="0.3">
      <c r="A14" s="4">
        <v>2023</v>
      </c>
      <c r="B14" s="4">
        <v>0</v>
      </c>
      <c r="C14" s="2">
        <f>'Beneficios 1'!B13+'Beneficios 2'!B13</f>
        <v>5098764.560644716</v>
      </c>
      <c r="D14" s="2">
        <f t="shared" si="0"/>
        <v>0</v>
      </c>
      <c r="E14" s="2">
        <f t="shared" si="1"/>
        <v>2893175.9426960563</v>
      </c>
      <c r="F14" s="2">
        <f t="shared" si="2"/>
        <v>5098764.560644716</v>
      </c>
    </row>
    <row r="15" spans="1:6" x14ac:dyDescent="0.3">
      <c r="A15" s="4">
        <v>2024</v>
      </c>
      <c r="B15" s="4">
        <v>0</v>
      </c>
      <c r="C15" s="2">
        <f>'Beneficios 1'!B14+'Beneficios 2'!B14</f>
        <v>5098764.560644716</v>
      </c>
      <c r="D15" s="2">
        <f t="shared" si="0"/>
        <v>0</v>
      </c>
      <c r="E15" s="2">
        <f t="shared" si="1"/>
        <v>2583192.8059786214</v>
      </c>
      <c r="F15" s="2">
        <f t="shared" si="2"/>
        <v>5098764.560644716</v>
      </c>
    </row>
    <row r="16" spans="1:6" x14ac:dyDescent="0.3">
      <c r="A16" s="4">
        <v>2025</v>
      </c>
      <c r="B16" s="4">
        <v>0</v>
      </c>
      <c r="C16" s="2">
        <f>'Beneficios 1'!B15+'Beneficios 2'!B15</f>
        <v>5098764.560644716</v>
      </c>
      <c r="D16" s="2">
        <f t="shared" si="0"/>
        <v>0</v>
      </c>
      <c r="E16" s="2">
        <f t="shared" si="1"/>
        <v>2306422.1481951973</v>
      </c>
      <c r="F16" s="2">
        <f t="shared" si="2"/>
        <v>5098764.560644716</v>
      </c>
    </row>
    <row r="17" spans="1:6" x14ac:dyDescent="0.3">
      <c r="A17" s="4">
        <v>2026</v>
      </c>
      <c r="B17" s="4">
        <v>0</v>
      </c>
      <c r="C17" s="2">
        <f>'Beneficios 1'!B16+'Beneficios 2'!B16</f>
        <v>5098764.560644716</v>
      </c>
      <c r="D17" s="2">
        <f t="shared" si="0"/>
        <v>0</v>
      </c>
      <c r="E17" s="2">
        <f t="shared" si="1"/>
        <v>2059305.4894599977</v>
      </c>
      <c r="F17" s="2">
        <f t="shared" si="2"/>
        <v>5098764.560644716</v>
      </c>
    </row>
    <row r="18" spans="1:6" x14ac:dyDescent="0.3">
      <c r="A18" s="4">
        <v>2027</v>
      </c>
      <c r="B18" s="4">
        <v>0</v>
      </c>
      <c r="C18" s="2">
        <f>'Beneficios 1'!B17+'Beneficios 2'!B17</f>
        <v>5098764.560644716</v>
      </c>
      <c r="D18" s="2">
        <f t="shared" si="0"/>
        <v>0</v>
      </c>
      <c r="E18" s="2">
        <f t="shared" si="1"/>
        <v>1838665.6155892836</v>
      </c>
      <c r="F18" s="2">
        <f t="shared" si="2"/>
        <v>5098764.560644716</v>
      </c>
    </row>
    <row r="19" spans="1:6" x14ac:dyDescent="0.3">
      <c r="A19" s="4">
        <v>2028</v>
      </c>
      <c r="B19" s="4">
        <v>0</v>
      </c>
      <c r="C19" s="2">
        <f>'Beneficios 1'!B18+'Beneficios 2'!B18</f>
        <v>5098764.560644716</v>
      </c>
      <c r="D19" s="2">
        <f t="shared" si="0"/>
        <v>0</v>
      </c>
      <c r="E19" s="2">
        <f t="shared" si="1"/>
        <v>1641665.7282047174</v>
      </c>
      <c r="F19" s="2">
        <f t="shared" si="2"/>
        <v>5098764.560644716</v>
      </c>
    </row>
    <row r="20" spans="1:6" x14ac:dyDescent="0.3">
      <c r="A20" s="4">
        <v>2029</v>
      </c>
      <c r="B20" s="4">
        <v>0</v>
      </c>
      <c r="C20" s="2">
        <f>'Beneficios 1'!B19+'Beneficios 2'!B19</f>
        <v>5098764.560644716</v>
      </c>
      <c r="D20" s="2">
        <f t="shared" si="0"/>
        <v>0</v>
      </c>
      <c r="E20" s="2">
        <f t="shared" si="1"/>
        <v>1465772.9716113545</v>
      </c>
      <c r="F20" s="2">
        <f t="shared" si="2"/>
        <v>5098764.560644716</v>
      </c>
    </row>
    <row r="21" spans="1:6" x14ac:dyDescent="0.3">
      <c r="A21" s="4">
        <v>2030</v>
      </c>
      <c r="B21" s="4">
        <v>0</v>
      </c>
      <c r="C21" s="2">
        <f>'Beneficios 1'!B20+'Beneficios 2'!B20</f>
        <v>5098764.560644716</v>
      </c>
      <c r="D21" s="2">
        <f t="shared" si="0"/>
        <v>0</v>
      </c>
      <c r="E21" s="2">
        <f t="shared" si="1"/>
        <v>1308725.8675101381</v>
      </c>
      <c r="F21" s="2">
        <f t="shared" si="2"/>
        <v>5098764.560644716</v>
      </c>
    </row>
    <row r="22" spans="1:6" x14ac:dyDescent="0.3">
      <c r="A22" s="4">
        <v>2031</v>
      </c>
      <c r="B22" s="4">
        <v>0</v>
      </c>
      <c r="C22" s="2">
        <f>'Beneficios 1'!B21+'Beneficios 2'!B21</f>
        <v>5098764.560644716</v>
      </c>
      <c r="D22" s="2">
        <f t="shared" si="0"/>
        <v>0</v>
      </c>
      <c r="E22" s="2">
        <f t="shared" si="1"/>
        <v>1168505.2388483374</v>
      </c>
      <c r="F22" s="2">
        <f t="shared" si="2"/>
        <v>5098764.560644716</v>
      </c>
    </row>
    <row r="23" spans="1:6" x14ac:dyDescent="0.3">
      <c r="D23" s="1">
        <f>SUM(D9:D22)</f>
        <v>15308240.706997082</v>
      </c>
      <c r="E23" s="1">
        <f>SUM(E9:E22)</f>
        <v>20505788.86391329</v>
      </c>
    </row>
    <row r="25" spans="1:6" x14ac:dyDescent="0.3">
      <c r="E25" s="5" t="s">
        <v>18</v>
      </c>
      <c r="F25" s="7">
        <f>IRR(F9:F22)</f>
        <v>0.17523093030777659</v>
      </c>
    </row>
    <row r="26" spans="1:6" x14ac:dyDescent="0.3">
      <c r="E26" s="5" t="s">
        <v>19</v>
      </c>
      <c r="F26" s="1">
        <f>E23-D23</f>
        <v>5197548.1569162086</v>
      </c>
    </row>
    <row r="27" spans="1:6" x14ac:dyDescent="0.3">
      <c r="E27" s="5" t="s">
        <v>20</v>
      </c>
      <c r="F27" s="5">
        <f>E23/D23</f>
        <v>1.339526158256743</v>
      </c>
    </row>
    <row r="29" spans="1:6" x14ac:dyDescent="0.3">
      <c r="A29" s="5" t="s">
        <v>21</v>
      </c>
      <c r="B29" t="s">
        <v>22</v>
      </c>
      <c r="C29" t="s">
        <v>23</v>
      </c>
      <c r="D29" t="s">
        <v>24</v>
      </c>
      <c r="E29" s="5" t="s">
        <v>25</v>
      </c>
    </row>
    <row r="30" spans="1:6" x14ac:dyDescent="0.3">
      <c r="A30" t="s">
        <v>26</v>
      </c>
      <c r="B30" s="6">
        <v>0.08</v>
      </c>
      <c r="C30" s="6">
        <v>0.08</v>
      </c>
      <c r="D30" s="6">
        <v>0.06</v>
      </c>
      <c r="E30" s="6">
        <v>0.1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5"/>
  <sheetViews>
    <sheetView workbookViewId="0">
      <selection activeCell="C23" sqref="C23"/>
    </sheetView>
  </sheetViews>
  <sheetFormatPr defaultColWidth="10.77734375" defaultRowHeight="14.4" x14ac:dyDescent="0.3"/>
  <cols>
    <col min="1" max="1" width="27.5546875" customWidth="1"/>
    <col min="2" max="2" width="17.77734375" customWidth="1"/>
    <col min="3" max="3" width="14.44140625" customWidth="1"/>
  </cols>
  <sheetData>
    <row r="2" spans="1:5" x14ac:dyDescent="0.3">
      <c r="A2" t="s">
        <v>0</v>
      </c>
      <c r="B2" s="3">
        <v>111514518552.67984</v>
      </c>
      <c r="D2" t="s">
        <v>2</v>
      </c>
    </row>
    <row r="3" spans="1:5" x14ac:dyDescent="0.3">
      <c r="A3" t="s">
        <v>1</v>
      </c>
      <c r="B3" s="2">
        <f>B2*E3</f>
        <v>39030081.493437946</v>
      </c>
      <c r="D3" t="s">
        <v>3</v>
      </c>
      <c r="E3">
        <v>3.5E-4</v>
      </c>
    </row>
    <row r="5" spans="1:5" x14ac:dyDescent="0.3">
      <c r="A5" t="s">
        <v>6</v>
      </c>
      <c r="B5" s="6">
        <f>CBA!B30</f>
        <v>0.08</v>
      </c>
    </row>
    <row r="7" spans="1:5" x14ac:dyDescent="0.3">
      <c r="A7" t="s">
        <v>4</v>
      </c>
      <c r="B7" t="s">
        <v>5</v>
      </c>
      <c r="C7" t="s">
        <v>7</v>
      </c>
    </row>
    <row r="8" spans="1:5" x14ac:dyDescent="0.3">
      <c r="A8">
        <v>2018</v>
      </c>
      <c r="B8" s="2">
        <v>0</v>
      </c>
      <c r="C8" s="2">
        <f>B8/1.12^(A8-2018)</f>
        <v>0</v>
      </c>
    </row>
    <row r="9" spans="1:5" x14ac:dyDescent="0.3">
      <c r="A9">
        <v>2019</v>
      </c>
      <c r="B9" s="2">
        <v>0</v>
      </c>
      <c r="C9" s="2">
        <f t="shared" ref="C9:C21" si="0">B9/1.12^(A9-2018)</f>
        <v>0</v>
      </c>
    </row>
    <row r="10" spans="1:5" x14ac:dyDescent="0.3">
      <c r="A10" s="4">
        <v>2020</v>
      </c>
      <c r="B10" s="2">
        <v>0</v>
      </c>
      <c r="C10" s="2">
        <f t="shared" si="0"/>
        <v>0</v>
      </c>
    </row>
    <row r="11" spans="1:5" x14ac:dyDescent="0.3">
      <c r="A11" s="4">
        <v>2021</v>
      </c>
      <c r="B11" s="2">
        <v>0</v>
      </c>
      <c r="C11" s="2">
        <f t="shared" si="0"/>
        <v>0</v>
      </c>
    </row>
    <row r="12" spans="1:5" x14ac:dyDescent="0.3">
      <c r="A12" s="4">
        <v>2022</v>
      </c>
      <c r="B12" s="2">
        <f>B3*B5</f>
        <v>3122406.5194750358</v>
      </c>
      <c r="C12" s="2">
        <f t="shared" si="0"/>
        <v>1984345.7912554918</v>
      </c>
    </row>
    <row r="13" spans="1:5" x14ac:dyDescent="0.3">
      <c r="A13" s="4">
        <v>2023</v>
      </c>
      <c r="B13" s="2">
        <f>B12</f>
        <v>3122406.5194750358</v>
      </c>
      <c r="C13" s="2">
        <f t="shared" si="0"/>
        <v>1771737.3136209748</v>
      </c>
    </row>
    <row r="14" spans="1:5" x14ac:dyDescent="0.3">
      <c r="A14" s="4">
        <v>2024</v>
      </c>
      <c r="B14" s="2">
        <f t="shared" ref="B14:B21" si="1">B13</f>
        <v>3122406.5194750358</v>
      </c>
      <c r="C14" s="2">
        <f t="shared" si="0"/>
        <v>1581908.315733013</v>
      </c>
    </row>
    <row r="15" spans="1:5" x14ac:dyDescent="0.3">
      <c r="A15" s="4">
        <v>2025</v>
      </c>
      <c r="B15" s="2">
        <f t="shared" si="1"/>
        <v>3122406.5194750358</v>
      </c>
      <c r="C15" s="2">
        <f t="shared" si="0"/>
        <v>1412418.139047333</v>
      </c>
    </row>
    <row r="16" spans="1:5" x14ac:dyDescent="0.3">
      <c r="A16" s="4">
        <v>2026</v>
      </c>
      <c r="B16" s="2">
        <f t="shared" si="1"/>
        <v>3122406.5194750358</v>
      </c>
      <c r="C16" s="2">
        <f t="shared" si="0"/>
        <v>1261087.6241494042</v>
      </c>
    </row>
    <row r="17" spans="1:3" x14ac:dyDescent="0.3">
      <c r="A17" s="4">
        <v>2027</v>
      </c>
      <c r="B17" s="2">
        <f t="shared" si="1"/>
        <v>3122406.5194750358</v>
      </c>
      <c r="C17" s="2">
        <f t="shared" si="0"/>
        <v>1125971.0929905395</v>
      </c>
    </row>
    <row r="18" spans="1:3" x14ac:dyDescent="0.3">
      <c r="A18" s="4">
        <v>2028</v>
      </c>
      <c r="B18" s="2">
        <f t="shared" si="1"/>
        <v>3122406.5194750358</v>
      </c>
      <c r="C18" s="2">
        <f t="shared" si="0"/>
        <v>1005331.3330272674</v>
      </c>
    </row>
    <row r="19" spans="1:3" x14ac:dyDescent="0.3">
      <c r="A19" s="4">
        <v>2029</v>
      </c>
      <c r="B19" s="2">
        <f t="shared" si="1"/>
        <v>3122406.5194750358</v>
      </c>
      <c r="C19" s="2">
        <f t="shared" si="0"/>
        <v>897617.26163148857</v>
      </c>
    </row>
    <row r="20" spans="1:3" x14ac:dyDescent="0.3">
      <c r="A20" s="4">
        <v>2030</v>
      </c>
      <c r="B20" s="2">
        <f t="shared" si="1"/>
        <v>3122406.5194750358</v>
      </c>
      <c r="C20" s="2">
        <f t="shared" si="0"/>
        <v>801443.98359954346</v>
      </c>
    </row>
    <row r="21" spans="1:3" x14ac:dyDescent="0.3">
      <c r="A21" s="4">
        <v>2031</v>
      </c>
      <c r="B21" s="2">
        <f t="shared" si="1"/>
        <v>3122406.5194750358</v>
      </c>
      <c r="C21" s="2">
        <f t="shared" si="0"/>
        <v>715574.98535673507</v>
      </c>
    </row>
    <row r="22" spans="1:3" x14ac:dyDescent="0.3">
      <c r="A22" s="4"/>
    </row>
    <row r="23" spans="1:3" x14ac:dyDescent="0.3">
      <c r="A23" s="4"/>
      <c r="B23" s="5" t="s">
        <v>8</v>
      </c>
      <c r="C23" s="1">
        <f>SUM(C8:C21)</f>
        <v>12557435.840411792</v>
      </c>
    </row>
    <row r="24" spans="1:3" x14ac:dyDescent="0.3">
      <c r="A24" s="4"/>
    </row>
    <row r="25" spans="1:3" x14ac:dyDescent="0.3">
      <c r="A25" s="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23"/>
  <sheetViews>
    <sheetView workbookViewId="0">
      <selection activeCell="C23" sqref="C23"/>
    </sheetView>
  </sheetViews>
  <sheetFormatPr defaultColWidth="10.77734375" defaultRowHeight="14.4" x14ac:dyDescent="0.3"/>
  <cols>
    <col min="1" max="1" width="20.5546875" customWidth="1"/>
    <col min="2" max="2" width="17" customWidth="1"/>
    <col min="3" max="3" width="19.88671875" bestFit="1" customWidth="1"/>
  </cols>
  <sheetData>
    <row r="2" spans="1:5" x14ac:dyDescent="0.3">
      <c r="A2" t="s">
        <v>11</v>
      </c>
      <c r="B2" s="2">
        <v>70584215756.059998</v>
      </c>
      <c r="D2" t="s">
        <v>15</v>
      </c>
      <c r="E2" s="6">
        <f>CBA!B30</f>
        <v>0.08</v>
      </c>
    </row>
    <row r="3" spans="1:5" x14ac:dyDescent="0.3">
      <c r="A3" t="s">
        <v>12</v>
      </c>
      <c r="B3" s="2">
        <f>B2*'Beneficios 1'!E3</f>
        <v>24704475.514621001</v>
      </c>
    </row>
    <row r="4" spans="1:5" x14ac:dyDescent="0.3">
      <c r="A4" t="s">
        <v>13</v>
      </c>
      <c r="B4">
        <v>79204</v>
      </c>
    </row>
    <row r="5" spans="1:5" x14ac:dyDescent="0.3">
      <c r="A5" t="s">
        <v>14</v>
      </c>
      <c r="B5" s="2">
        <f>B3/B4</f>
        <v>311.90944288951317</v>
      </c>
    </row>
    <row r="7" spans="1:5" x14ac:dyDescent="0.3">
      <c r="A7" s="4" t="s">
        <v>4</v>
      </c>
      <c r="B7" s="4" t="s">
        <v>5</v>
      </c>
      <c r="C7" t="s">
        <v>16</v>
      </c>
    </row>
    <row r="8" spans="1:5" x14ac:dyDescent="0.3">
      <c r="A8" s="4">
        <v>2018</v>
      </c>
      <c r="B8" s="2">
        <v>0</v>
      </c>
      <c r="C8" s="2">
        <f>B8/1.12^(A8-2018)</f>
        <v>0</v>
      </c>
    </row>
    <row r="9" spans="1:5" x14ac:dyDescent="0.3">
      <c r="A9" s="4">
        <v>2019</v>
      </c>
      <c r="B9" s="2">
        <v>0</v>
      </c>
      <c r="C9" s="2">
        <f t="shared" ref="C9:C21" si="0">B9/1.12^(A9-2018)</f>
        <v>0</v>
      </c>
    </row>
    <row r="10" spans="1:5" x14ac:dyDescent="0.3">
      <c r="A10" s="4">
        <v>2020</v>
      </c>
      <c r="B10" s="2">
        <v>0</v>
      </c>
      <c r="C10" s="2">
        <f t="shared" si="0"/>
        <v>0</v>
      </c>
    </row>
    <row r="11" spans="1:5" x14ac:dyDescent="0.3">
      <c r="A11" s="4">
        <v>2021</v>
      </c>
      <c r="B11" s="2">
        <v>0</v>
      </c>
      <c r="C11" s="2">
        <f t="shared" si="0"/>
        <v>0</v>
      </c>
    </row>
    <row r="12" spans="1:5" x14ac:dyDescent="0.3">
      <c r="A12" s="4">
        <v>2022</v>
      </c>
      <c r="B12" s="2">
        <f>B3*E2</f>
        <v>1976358.0411696802</v>
      </c>
      <c r="C12" s="2">
        <f t="shared" si="0"/>
        <v>1256011.2645640913</v>
      </c>
    </row>
    <row r="13" spans="1:5" x14ac:dyDescent="0.3">
      <c r="A13" s="4">
        <v>2023</v>
      </c>
      <c r="B13" s="2">
        <f>B12</f>
        <v>1976358.0411696802</v>
      </c>
      <c r="C13" s="2">
        <f t="shared" si="0"/>
        <v>1121438.6290750816</v>
      </c>
    </row>
    <row r="14" spans="1:5" x14ac:dyDescent="0.3">
      <c r="A14" s="4">
        <v>2024</v>
      </c>
      <c r="B14" s="2">
        <f t="shared" ref="B14:B21" si="1">B13</f>
        <v>1976358.0411696802</v>
      </c>
      <c r="C14" s="2">
        <f t="shared" si="0"/>
        <v>1001284.4902456084</v>
      </c>
    </row>
    <row r="15" spans="1:5" x14ac:dyDescent="0.3">
      <c r="A15" s="4">
        <v>2025</v>
      </c>
      <c r="B15" s="2">
        <f t="shared" si="1"/>
        <v>1976358.0411696802</v>
      </c>
      <c r="C15" s="2">
        <f t="shared" si="0"/>
        <v>894004.00914786453</v>
      </c>
    </row>
    <row r="16" spans="1:5" x14ac:dyDescent="0.3">
      <c r="A16" s="4">
        <v>2026</v>
      </c>
      <c r="B16" s="2">
        <f t="shared" si="1"/>
        <v>1976358.0411696802</v>
      </c>
      <c r="C16" s="2">
        <f t="shared" si="0"/>
        <v>798217.86531059328</v>
      </c>
    </row>
    <row r="17" spans="1:3" x14ac:dyDescent="0.3">
      <c r="A17" s="4">
        <v>2027</v>
      </c>
      <c r="B17" s="2">
        <f t="shared" si="1"/>
        <v>1976358.0411696802</v>
      </c>
      <c r="C17" s="2">
        <f t="shared" si="0"/>
        <v>712694.52259874402</v>
      </c>
    </row>
    <row r="18" spans="1:3" x14ac:dyDescent="0.3">
      <c r="A18" s="4">
        <v>2028</v>
      </c>
      <c r="B18" s="2">
        <f t="shared" si="1"/>
        <v>1976358.0411696802</v>
      </c>
      <c r="C18" s="2">
        <f t="shared" si="0"/>
        <v>636334.39517744991</v>
      </c>
    </row>
    <row r="19" spans="1:3" x14ac:dyDescent="0.3">
      <c r="A19" s="4">
        <v>2029</v>
      </c>
      <c r="B19" s="2">
        <f t="shared" si="1"/>
        <v>1976358.0411696802</v>
      </c>
      <c r="C19" s="2">
        <f t="shared" si="0"/>
        <v>568155.70997986593</v>
      </c>
    </row>
    <row r="20" spans="1:3" x14ac:dyDescent="0.3">
      <c r="A20" s="4">
        <v>2030</v>
      </c>
      <c r="B20" s="2">
        <f t="shared" si="1"/>
        <v>1976358.0411696802</v>
      </c>
      <c r="C20" s="2">
        <f t="shared" si="0"/>
        <v>507281.88391059462</v>
      </c>
    </row>
    <row r="21" spans="1:3" x14ac:dyDescent="0.3">
      <c r="A21" s="4">
        <v>2031</v>
      </c>
      <c r="B21" s="2">
        <f t="shared" si="1"/>
        <v>1976358.0411696802</v>
      </c>
      <c r="C21" s="2">
        <f t="shared" si="0"/>
        <v>452930.25349160226</v>
      </c>
    </row>
    <row r="23" spans="1:3" x14ac:dyDescent="0.3">
      <c r="C23" s="1">
        <f>SUM(C8:C21)</f>
        <v>7948353.0235014958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1F700B1D239FD4C8CBDE2E2D26A7786" ma:contentTypeVersion="86" ma:contentTypeDescription="A content type to manage public (operations) IDB documents" ma:contentTypeScope="" ma:versionID="3377f702a4cd30e0e27deb50ba06aed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db759dd5cdac345fcf7dba4a0839ad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L123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R0002190359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IFD/ICS</Division_x0020_or_x0020_Unit>
    <IDBDocs_x0020_Number xmlns="cdc7663a-08f0-4737-9e8c-148ce897a09c" xsi:nil="true"/>
    <Document_x0020_Author xmlns="cdc7663a-08f0-4737-9e8c-148ce897a09c">Rojas Gonzalez, Sonia Amalia</Document_x0020_Author>
    <_dlc_DocId xmlns="cdc7663a-08f0-4737-9e8c-148ce897a09c">EZSHARE-140723308-17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TaxCatchAll xmlns="cdc7663a-08f0-4737-9e8c-148ce897a09c">
      <Value>125</Value>
      <Value>57</Value>
      <Value>27</Value>
      <Value>1</Value>
      <Value>35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CO-L1236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MODERNIZATION ＆ ADMINIST OFJUSTICE</TermName>
          <TermId xmlns="http://schemas.microsoft.com/office/infopath/2007/PartnerControls">8f414175-31d2-470b-971f-627feb27bbc3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https://idbg.sharepoint.com/teams/EZ-CO-LON/CO-L1236/_layouts/15/DocIdRedir.aspx?ID=EZSHARE-140723308-17</Url>
      <Description>EZSHARE-140723308-17</Description>
    </_dlc_DocIdUrl>
    <Phase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5F988AF-085A-437A-BFFA-94061552357D}"/>
</file>

<file path=customXml/itemProps2.xml><?xml version="1.0" encoding="utf-8"?>
<ds:datastoreItem xmlns:ds="http://schemas.openxmlformats.org/officeDocument/2006/customXml" ds:itemID="{228B4574-5AF4-45DB-983F-8D761503592F}"/>
</file>

<file path=customXml/itemProps3.xml><?xml version="1.0" encoding="utf-8"?>
<ds:datastoreItem xmlns:ds="http://schemas.openxmlformats.org/officeDocument/2006/customXml" ds:itemID="{95E7AE13-DA0F-4D3F-A328-E6B09B5B1331}"/>
</file>

<file path=customXml/itemProps4.xml><?xml version="1.0" encoding="utf-8"?>
<ds:datastoreItem xmlns:ds="http://schemas.openxmlformats.org/officeDocument/2006/customXml" ds:itemID="{933B1DE2-297B-4702-8BA7-DB344C83C78C}"/>
</file>

<file path=customXml/itemProps5.xml><?xml version="1.0" encoding="utf-8"?>
<ds:datastoreItem xmlns:ds="http://schemas.openxmlformats.org/officeDocument/2006/customXml" ds:itemID="{F2275D11-4135-4DF2-AC7F-0592F1CD3B11}"/>
</file>

<file path=customXml/itemProps6.xml><?xml version="1.0" encoding="utf-8"?>
<ds:datastoreItem xmlns:ds="http://schemas.openxmlformats.org/officeDocument/2006/customXml" ds:itemID="{63C54A1C-6038-45B5-82F9-16A193CB8DA6}"/>
</file>

<file path=customXml/itemProps7.xml><?xml version="1.0" encoding="utf-8"?>
<ds:datastoreItem xmlns:ds="http://schemas.openxmlformats.org/officeDocument/2006/customXml" ds:itemID="{98FCE54A-D4A7-4B86-B23C-053C5489A7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CBA</vt:lpstr>
      <vt:lpstr>Beneficios 1</vt:lpstr>
      <vt:lpstr>Beneficios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2015-06-05T18:19:34Z</dcterms:created>
  <dcterms:modified xsi:type="dcterms:W3CDTF">2018-04-10T21:15:16Z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57;#MODERNIZATION ＆ ADMINIST OFJUSTICE|8f414175-31d2-470b-971f-627feb27bbc3</vt:lpwstr>
  </property>
  <property fmtid="{D5CDD505-2E9C-101B-9397-08002B2CF9AE}" pid="7" name="Country">
    <vt:lpwstr>27;#Colombia|c7d386d6-75f3-4fc0-bde8-e021ccd68f5c</vt:lpwstr>
  </property>
  <property fmtid="{D5CDD505-2E9C-101B-9397-08002B2CF9AE}" pid="8" name="Fund IDB">
    <vt:lpwstr>125;#TBD|d62f6e05-3e80-4abd-9bb4-5f10b4906ff6</vt:lpwstr>
  </property>
  <property fmtid="{D5CDD505-2E9C-101B-9397-08002B2CF9AE}" pid="9" name="_dlc_DocIdItemGuid">
    <vt:lpwstr>64978161-ddca-45ed-9f73-b8b790378ea9</vt:lpwstr>
  </property>
  <property fmtid="{D5CDD505-2E9C-101B-9397-08002B2CF9AE}" pid="10" name="Sector IDB">
    <vt:lpwstr>35;#REFORM / MODERNIZATION OF THE STATE|c8fda4a7-691a-4c65-b227-9825197b5cd2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3" name="RecordStorageActiveId">
    <vt:lpwstr>8472227a-7867-4b67-b224-eb5c555d9ff5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0x0101001A458A224826124E8B45B1D613300CFC0041F700B1D239FD4C8CBDE2E2D26A7786</vt:lpwstr>
  </property>
</Properties>
</file>