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xl/comments1.xml" ContentType="application/vnd.openxmlformats-officedocument.spreadsheetml.comment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UR-LON/UR-L1149/15 LifeCycle Milestones/"/>
    </mc:Choice>
  </mc:AlternateContent>
  <xr:revisionPtr revIDLastSave="199" documentId="13_ncr:1_{9EBA1829-4352-407C-8296-CFC37A999DF8}" xr6:coauthVersionLast="34" xr6:coauthVersionMax="37" xr10:uidLastSave="{701EEDA3-DAD5-4CB0-ACCE-2F26FD163916}"/>
  <bookViews>
    <workbookView xWindow="0" yWindow="0" windowWidth="23040" windowHeight="9075" firstSheet="1" xr2:uid="{00000000-000D-0000-FFFF-FFFF00000000}"/>
  </bookViews>
  <sheets>
    <sheet name="PEP" sheetId="1" r:id="rId1"/>
    <sheet name="POA 24 meses" sheetId="2" r:id="rId2"/>
  </sheets>
  <definedNames>
    <definedName name="Licitación_Pública_Internacional">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1" l="1"/>
  <c r="G7" i="1"/>
  <c r="I7" i="1"/>
  <c r="K7" i="1" s="1"/>
  <c r="J7" i="1"/>
  <c r="M7" i="1"/>
  <c r="P7" i="1"/>
  <c r="H8" i="1"/>
  <c r="K8" i="1"/>
  <c r="N8" i="1"/>
  <c r="Q8" i="1"/>
  <c r="R8" i="1"/>
  <c r="T8" i="1" s="1"/>
  <c r="S8" i="1"/>
  <c r="S7" i="1" s="1"/>
  <c r="C9" i="1"/>
  <c r="C7" i="1" s="1"/>
  <c r="E9" i="1"/>
  <c r="F9" i="1"/>
  <c r="H9" i="1" s="1"/>
  <c r="I9" i="1"/>
  <c r="K9" i="1"/>
  <c r="L9" i="1"/>
  <c r="N9" i="1" s="1"/>
  <c r="O9" i="1"/>
  <c r="O7" i="1" s="1"/>
  <c r="Q9" i="1"/>
  <c r="R9" i="1"/>
  <c r="T9" i="1" s="1"/>
  <c r="S9" i="1"/>
  <c r="C10" i="1"/>
  <c r="D10" i="1"/>
  <c r="F10" i="1"/>
  <c r="G10" i="1"/>
  <c r="H10" i="1"/>
  <c r="I10" i="1"/>
  <c r="J10" i="1"/>
  <c r="K10" i="1"/>
  <c r="L10" i="1"/>
  <c r="M10" i="1"/>
  <c r="N10" i="1"/>
  <c r="O10" i="1"/>
  <c r="P10" i="1"/>
  <c r="Q10" i="1"/>
  <c r="S10" i="1"/>
  <c r="C11" i="1"/>
  <c r="E11" i="1"/>
  <c r="E10" i="1" s="1"/>
  <c r="H11" i="1"/>
  <c r="R11" i="1"/>
  <c r="R10" i="1" s="1"/>
  <c r="S11" i="1"/>
  <c r="C12" i="1"/>
  <c r="E12" i="1" s="1"/>
  <c r="D12" i="1"/>
  <c r="F12" i="1"/>
  <c r="G12" i="1"/>
  <c r="H12" i="1"/>
  <c r="J12" i="1"/>
  <c r="M12" i="1"/>
  <c r="P12" i="1"/>
  <c r="S12" i="1"/>
  <c r="E13" i="1"/>
  <c r="H13" i="1"/>
  <c r="K13" i="1"/>
  <c r="Q13" i="1"/>
  <c r="R13" i="1"/>
  <c r="T13" i="1"/>
  <c r="E14" i="1"/>
  <c r="H14" i="1"/>
  <c r="K14" i="1"/>
  <c r="Q14" i="1"/>
  <c r="R14" i="1"/>
  <c r="T14" i="1"/>
  <c r="E15" i="1"/>
  <c r="H15" i="1"/>
  <c r="K15" i="1"/>
  <c r="N15" i="1"/>
  <c r="Q15" i="1"/>
  <c r="R15" i="1"/>
  <c r="T15" i="1"/>
  <c r="C16" i="1"/>
  <c r="E16" i="1" s="1"/>
  <c r="D16" i="1"/>
  <c r="F16" i="1"/>
  <c r="G16" i="1"/>
  <c r="H16" i="1" s="1"/>
  <c r="I16" i="1"/>
  <c r="I12" i="1" s="1"/>
  <c r="L16" i="1"/>
  <c r="N16" i="1" s="1"/>
  <c r="O16" i="1"/>
  <c r="O12" i="1" s="1"/>
  <c r="Q12" i="1" s="1"/>
  <c r="Q16" i="1"/>
  <c r="E17" i="1"/>
  <c r="H17" i="1"/>
  <c r="K17" i="1"/>
  <c r="N17" i="1"/>
  <c r="Q17" i="1"/>
  <c r="R17" i="1"/>
  <c r="T17" i="1"/>
  <c r="E18" i="1"/>
  <c r="H18" i="1"/>
  <c r="K18" i="1"/>
  <c r="N18" i="1"/>
  <c r="Q18" i="1"/>
  <c r="R18" i="1"/>
  <c r="T18" i="1"/>
  <c r="R16" i="1" l="1"/>
  <c r="T16" i="1" s="1"/>
  <c r="K16" i="1"/>
  <c r="K12" i="1"/>
  <c r="I20" i="1"/>
  <c r="Q7" i="1"/>
  <c r="Q20" i="1" s="1"/>
  <c r="O20" i="1"/>
  <c r="K20" i="1"/>
  <c r="E7" i="1"/>
  <c r="E20" i="1" s="1"/>
  <c r="C20" i="1"/>
  <c r="L12" i="1"/>
  <c r="N12" i="1" s="1"/>
  <c r="R7" i="1"/>
  <c r="F7" i="1"/>
  <c r="T11" i="1"/>
  <c r="T10" i="1" s="1"/>
  <c r="L7" i="1"/>
  <c r="M13" i="2"/>
  <c r="L13" i="2"/>
  <c r="K13" i="2"/>
  <c r="P9" i="2"/>
  <c r="O9" i="2"/>
  <c r="N9" i="2"/>
  <c r="M9" i="2"/>
  <c r="L9" i="2"/>
  <c r="K9" i="2"/>
  <c r="G17" i="2"/>
  <c r="N17" i="2" s="1"/>
  <c r="F18" i="2"/>
  <c r="F17" i="2"/>
  <c r="H17" i="2" s="1"/>
  <c r="G13" i="2"/>
  <c r="N13" i="2" s="1"/>
  <c r="V6" i="1"/>
  <c r="F16" i="2"/>
  <c r="H16" i="2" s="1"/>
  <c r="R12" i="1" l="1"/>
  <c r="T12" i="1" s="1"/>
  <c r="L20" i="1"/>
  <c r="N7" i="1"/>
  <c r="N20" i="1" s="1"/>
  <c r="F20" i="1"/>
  <c r="H7" i="1"/>
  <c r="H20" i="1" s="1"/>
  <c r="T7" i="1"/>
  <c r="T20" i="1" s="1"/>
  <c r="R20" i="1"/>
  <c r="G16" i="2"/>
  <c r="N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Sala7Sur</author>
  </authors>
  <commentList>
    <comment ref="D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Sala7Sur:</t>
        </r>
        <r>
          <rPr>
            <sz val="9"/>
            <color indexed="81"/>
            <rFont val="Tahoma"/>
            <family val="2"/>
          </rPr>
          <t xml:space="preserve">
&gt;El costo de esta actividad se financia desde Administración y supervisión</t>
        </r>
      </text>
    </comment>
    <comment ref="D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Sala7Sur:</t>
        </r>
        <r>
          <rPr>
            <sz val="9"/>
            <color indexed="81"/>
            <rFont val="Tahoma"/>
            <family val="2"/>
          </rPr>
          <t xml:space="preserve">
Incluye el costo asociado a la contratación de Licenciados en Trabajo Social y Técnico Sanitario</t>
        </r>
      </text>
    </comment>
  </commentList>
</comments>
</file>

<file path=xl/sharedStrings.xml><?xml version="1.0" encoding="utf-8"?>
<sst xmlns="http://schemas.openxmlformats.org/spreadsheetml/2006/main" count="129" uniqueCount="68">
  <si>
    <t>URGUAY</t>
  </si>
  <si>
    <t>"Proyecto de Saneamiento de Ciudad del Plata, Etapa I": PLAN DE EJECUCION PLURIANUAL</t>
  </si>
  <si>
    <t>Año 1</t>
  </si>
  <si>
    <t>Año 2</t>
  </si>
  <si>
    <t>Año 3</t>
  </si>
  <si>
    <t>Año 4</t>
  </si>
  <si>
    <t>Año 5</t>
  </si>
  <si>
    <t>Total</t>
  </si>
  <si>
    <t>Descripción/Fuente</t>
  </si>
  <si>
    <t>BID</t>
  </si>
  <si>
    <t>Aporte Local</t>
  </si>
  <si>
    <t>COSTOS DISCRIMINADOS POR PRODUCTO, AÑO Y FUENTE</t>
  </si>
  <si>
    <t>COMPONENTE I:  Medidas estructurales</t>
  </si>
  <si>
    <t>1.1 Proyectos Ejecutivos finalizados</t>
  </si>
  <si>
    <t>1.2 Sistema de saneamiento construido y operando</t>
  </si>
  <si>
    <t>COMPONENTE II: Medidas no estructurales</t>
  </si>
  <si>
    <t>2.1 Plan de conexiones ejecutado</t>
  </si>
  <si>
    <t>Administración y supervisión del programa</t>
  </si>
  <si>
    <t>Supervisión de obras</t>
  </si>
  <si>
    <t>Auditoría externa</t>
  </si>
  <si>
    <t>Evaluación y monitoreo</t>
  </si>
  <si>
    <t>"Proyecto de Saneamiento de Ciudad del Plata, Etapa I": PLAN OPERATIVO ANUAL - 24 meses</t>
  </si>
  <si>
    <t>Componente</t>
  </si>
  <si>
    <t>Producto</t>
  </si>
  <si>
    <t>Actividades</t>
  </si>
  <si>
    <t>Responsable</t>
  </si>
  <si>
    <t>Costo x Producto</t>
  </si>
  <si>
    <t>USD 2019</t>
  </si>
  <si>
    <t>USD 2020</t>
  </si>
  <si>
    <t>B1</t>
  </si>
  <si>
    <t>B2</t>
  </si>
  <si>
    <t>B3</t>
  </si>
  <si>
    <t>B4</t>
  </si>
  <si>
    <t>B5</t>
  </si>
  <si>
    <t>B6</t>
  </si>
  <si>
    <t>Componente I</t>
  </si>
  <si>
    <t>Elaboración de los TDR</t>
  </si>
  <si>
    <t>OPP - OSE - UC, BID</t>
  </si>
  <si>
    <t>Convocatoria a expresiones de interés</t>
  </si>
  <si>
    <t>UC</t>
  </si>
  <si>
    <t>Selección y evaluación</t>
  </si>
  <si>
    <t>Tribunal OPP-OSE, BID</t>
  </si>
  <si>
    <t>Contratación</t>
  </si>
  <si>
    <t>UC - BID</t>
  </si>
  <si>
    <t>Ejecución</t>
  </si>
  <si>
    <t>OPP - OSE</t>
  </si>
  <si>
    <t>Licitación</t>
  </si>
  <si>
    <t>OPP, BID</t>
  </si>
  <si>
    <t>Evaluación de ofertas</t>
  </si>
  <si>
    <t>OPP - OSE, BID</t>
  </si>
  <si>
    <t xml:space="preserve">OPP - TCR </t>
  </si>
  <si>
    <t>OPP - OSE - IDSJ</t>
  </si>
  <si>
    <t>Componente II</t>
  </si>
  <si>
    <t>Elaboración del Plan</t>
  </si>
  <si>
    <t>OPP - OSE - BID</t>
  </si>
  <si>
    <t>Sensibilización y difusión a los beneficiarios</t>
  </si>
  <si>
    <t>OPP</t>
  </si>
  <si>
    <t>Ejecución del plan</t>
  </si>
  <si>
    <t>Administración</t>
  </si>
  <si>
    <t>Administración y supervisión</t>
  </si>
  <si>
    <t>Auditoria</t>
  </si>
  <si>
    <t>Evaluación y Monitoreo</t>
  </si>
  <si>
    <t xml:space="preserve">Evaluación intermedia </t>
  </si>
  <si>
    <t>Evaluación final</t>
  </si>
  <si>
    <t>Los costos por porducto no incluyen gastos operativos</t>
  </si>
  <si>
    <t xml:space="preserve">        Monitoreo</t>
  </si>
  <si>
    <t xml:space="preserve">        Evaluación</t>
  </si>
  <si>
    <t>Administración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</si>
</sst>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000000"/>
      </patternFill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2" fillId="0" borderId="0" xfId="3"/>
    <xf numFmtId="37" fontId="2" fillId="0" borderId="0" xfId="3" applyNumberFormat="1"/>
    <xf numFmtId="164" fontId="2" fillId="0" borderId="0" xfId="2" applyNumberFormat="1" applyFont="1"/>
    <xf numFmtId="165" fontId="2" fillId="0" borderId="0" xfId="1" applyNumberFormat="1" applyFont="1"/>
    <xf numFmtId="0" fontId="5" fillId="2" borderId="23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wrapText="1"/>
    </xf>
    <xf numFmtId="0" fontId="5" fillId="2" borderId="15" xfId="0" applyFont="1" applyFill="1" applyBorder="1"/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/>
    <xf numFmtId="0" fontId="5" fillId="2" borderId="10" xfId="0" applyFont="1" applyFill="1" applyBorder="1" applyAlignment="1">
      <alignment wrapText="1"/>
    </xf>
    <xf numFmtId="0" fontId="5" fillId="2" borderId="10" xfId="0" applyFont="1" applyFill="1" applyBorder="1"/>
    <xf numFmtId="0" fontId="5" fillId="2" borderId="25" xfId="0" applyFont="1" applyFill="1" applyBorder="1"/>
    <xf numFmtId="0" fontId="7" fillId="2" borderId="0" xfId="0" applyFont="1" applyFill="1"/>
    <xf numFmtId="165" fontId="5" fillId="2" borderId="0" xfId="1" applyNumberFormat="1" applyFont="1" applyFill="1"/>
    <xf numFmtId="0" fontId="3" fillId="6" borderId="7" xfId="3" applyFont="1" applyFill="1" applyBorder="1" applyAlignment="1">
      <alignment horizontal="left" wrapText="1"/>
    </xf>
    <xf numFmtId="0" fontId="3" fillId="7" borderId="8" xfId="3" applyFont="1" applyFill="1" applyBorder="1" applyAlignment="1">
      <alignment horizontal="left" wrapText="1"/>
    </xf>
    <xf numFmtId="0" fontId="9" fillId="2" borderId="22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wrapText="1"/>
    </xf>
    <xf numFmtId="0" fontId="5" fillId="2" borderId="12" xfId="0" applyFont="1" applyFill="1" applyBorder="1"/>
    <xf numFmtId="0" fontId="3" fillId="7" borderId="11" xfId="3" applyFont="1" applyFill="1" applyBorder="1" applyAlignment="1">
      <alignment horizontal="left" wrapText="1"/>
    </xf>
    <xf numFmtId="0" fontId="3" fillId="7" borderId="9" xfId="3" applyFont="1" applyFill="1" applyBorder="1" applyAlignment="1">
      <alignment horizontal="left" wrapText="1"/>
    </xf>
    <xf numFmtId="0" fontId="5" fillId="2" borderId="8" xfId="0" applyFont="1" applyFill="1" applyBorder="1"/>
    <xf numFmtId="0" fontId="6" fillId="5" borderId="14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3" fillId="6" borderId="13" xfId="3" applyFont="1" applyFill="1" applyBorder="1" applyAlignment="1">
      <alignment horizontal="left" wrapText="1"/>
    </xf>
    <xf numFmtId="43" fontId="2" fillId="0" borderId="0" xfId="1" applyFont="1"/>
    <xf numFmtId="0" fontId="5" fillId="2" borderId="52" xfId="0" applyFont="1" applyFill="1" applyBorder="1" applyAlignment="1">
      <alignment wrapText="1"/>
    </xf>
    <xf numFmtId="0" fontId="5" fillId="2" borderId="39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52" xfId="0" applyFont="1" applyFill="1" applyBorder="1"/>
    <xf numFmtId="0" fontId="5" fillId="2" borderId="39" xfId="0" applyFont="1" applyFill="1" applyBorder="1"/>
    <xf numFmtId="0" fontId="5" fillId="2" borderId="43" xfId="0" applyFont="1" applyFill="1" applyBorder="1"/>
    <xf numFmtId="0" fontId="3" fillId="7" borderId="13" xfId="3" applyFont="1" applyFill="1" applyBorder="1"/>
    <xf numFmtId="37" fontId="3" fillId="7" borderId="57" xfId="3" applyNumberFormat="1" applyFont="1" applyFill="1" applyBorder="1"/>
    <xf numFmtId="37" fontId="3" fillId="7" borderId="58" xfId="3" applyNumberFormat="1" applyFont="1" applyFill="1" applyBorder="1"/>
    <xf numFmtId="37" fontId="3" fillId="7" borderId="59" xfId="3" applyNumberFormat="1" applyFont="1" applyFill="1" applyBorder="1"/>
    <xf numFmtId="0" fontId="3" fillId="7" borderId="12" xfId="3" applyFont="1" applyFill="1" applyBorder="1" applyAlignment="1">
      <alignment horizontal="left" wrapText="1"/>
    </xf>
    <xf numFmtId="165" fontId="6" fillId="2" borderId="54" xfId="1" applyNumberFormat="1" applyFont="1" applyFill="1" applyBorder="1" applyAlignment="1">
      <alignment horizontal="center" wrapText="1"/>
    </xf>
    <xf numFmtId="165" fontId="6" fillId="2" borderId="44" xfId="1" applyNumberFormat="1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5" fillId="2" borderId="43" xfId="0" applyFont="1" applyFill="1" applyBorder="1" applyAlignment="1">
      <alignment horizontal="left" wrapText="1"/>
    </xf>
    <xf numFmtId="0" fontId="5" fillId="2" borderId="38" xfId="0" applyFont="1" applyFill="1" applyBorder="1"/>
    <xf numFmtId="0" fontId="5" fillId="3" borderId="48" xfId="0" applyFont="1" applyFill="1" applyBorder="1"/>
    <xf numFmtId="0" fontId="5" fillId="2" borderId="50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13" xfId="0" applyFont="1" applyFill="1" applyBorder="1"/>
    <xf numFmtId="3" fontId="5" fillId="3" borderId="14" xfId="1" applyNumberFormat="1" applyFont="1" applyFill="1" applyBorder="1" applyAlignment="1">
      <alignment horizontal="center" vertical="center" wrapText="1"/>
    </xf>
    <xf numFmtId="3" fontId="5" fillId="3" borderId="27" xfId="1" applyNumberFormat="1" applyFont="1" applyFill="1" applyBorder="1" applyAlignment="1">
      <alignment horizontal="center" vertical="center" wrapText="1"/>
    </xf>
    <xf numFmtId="3" fontId="5" fillId="8" borderId="14" xfId="0" applyNumberFormat="1" applyFont="1" applyFill="1" applyBorder="1"/>
    <xf numFmtId="3" fontId="5" fillId="3" borderId="26" xfId="0" applyNumberFormat="1" applyFont="1" applyFill="1" applyBorder="1"/>
    <xf numFmtId="3" fontId="5" fillId="8" borderId="26" xfId="0" applyNumberFormat="1" applyFont="1" applyFill="1" applyBorder="1"/>
    <xf numFmtId="3" fontId="5" fillId="3" borderId="27" xfId="0" applyNumberFormat="1" applyFont="1" applyFill="1" applyBorder="1"/>
    <xf numFmtId="3" fontId="5" fillId="3" borderId="60" xfId="0" applyNumberFormat="1" applyFont="1" applyFill="1" applyBorder="1"/>
    <xf numFmtId="3" fontId="5" fillId="3" borderId="34" xfId="1" applyNumberFormat="1" applyFont="1" applyFill="1" applyBorder="1" applyAlignment="1">
      <alignment horizontal="center" vertical="center" wrapText="1"/>
    </xf>
    <xf numFmtId="3" fontId="5" fillId="3" borderId="36" xfId="1" applyNumberFormat="1" applyFont="1" applyFill="1" applyBorder="1" applyAlignment="1">
      <alignment horizontal="center" vertical="center" wrapText="1"/>
    </xf>
    <xf numFmtId="3" fontId="5" fillId="8" borderId="34" xfId="0" applyNumberFormat="1" applyFont="1" applyFill="1" applyBorder="1"/>
    <xf numFmtId="3" fontId="5" fillId="3" borderId="35" xfId="0" applyNumberFormat="1" applyFont="1" applyFill="1" applyBorder="1"/>
    <xf numFmtId="3" fontId="5" fillId="8" borderId="35" xfId="0" applyNumberFormat="1" applyFont="1" applyFill="1" applyBorder="1"/>
    <xf numFmtId="3" fontId="5" fillId="3" borderId="36" xfId="0" applyNumberFormat="1" applyFont="1" applyFill="1" applyBorder="1"/>
    <xf numFmtId="3" fontId="5" fillId="3" borderId="61" xfId="0" applyNumberFormat="1" applyFont="1" applyFill="1" applyBorder="1"/>
    <xf numFmtId="3" fontId="5" fillId="3" borderId="28" xfId="1" applyNumberFormat="1" applyFont="1" applyFill="1" applyBorder="1" applyAlignment="1">
      <alignment horizontal="center" vertical="center" wrapText="1"/>
    </xf>
    <xf numFmtId="3" fontId="5" fillId="3" borderId="30" xfId="1" applyNumberFormat="1" applyFont="1" applyFill="1" applyBorder="1" applyAlignment="1">
      <alignment horizontal="center" vertical="center" wrapText="1"/>
    </xf>
    <xf numFmtId="3" fontId="5" fillId="3" borderId="34" xfId="0" applyNumberFormat="1" applyFont="1" applyFill="1" applyBorder="1"/>
    <xf numFmtId="3" fontId="5" fillId="3" borderId="28" xfId="0" applyNumberFormat="1" applyFont="1" applyFill="1" applyBorder="1"/>
    <xf numFmtId="3" fontId="5" fillId="3" borderId="29" xfId="0" applyNumberFormat="1" applyFont="1" applyFill="1" applyBorder="1"/>
    <xf numFmtId="3" fontId="5" fillId="8" borderId="29" xfId="0" applyNumberFormat="1" applyFont="1" applyFill="1" applyBorder="1"/>
    <xf numFmtId="3" fontId="5" fillId="8" borderId="30" xfId="0" applyNumberFormat="1" applyFont="1" applyFill="1" applyBorder="1"/>
    <xf numFmtId="3" fontId="5" fillId="3" borderId="55" xfId="0" applyNumberFormat="1" applyFont="1" applyFill="1" applyBorder="1"/>
    <xf numFmtId="3" fontId="5" fillId="3" borderId="30" xfId="0" applyNumberFormat="1" applyFont="1" applyFill="1" applyBorder="1"/>
    <xf numFmtId="3" fontId="5" fillId="3" borderId="64" xfId="1" applyNumberFormat="1" applyFont="1" applyFill="1" applyBorder="1" applyAlignment="1">
      <alignment horizontal="center" vertical="center" wrapText="1"/>
    </xf>
    <xf numFmtId="3" fontId="5" fillId="3" borderId="44" xfId="1" applyNumberFormat="1" applyFont="1" applyFill="1" applyBorder="1" applyAlignment="1">
      <alignment horizontal="center" vertical="center" wrapText="1"/>
    </xf>
    <xf numFmtId="3" fontId="5" fillId="4" borderId="19" xfId="0" applyNumberFormat="1" applyFont="1" applyFill="1" applyBorder="1"/>
    <xf numFmtId="3" fontId="5" fillId="4" borderId="32" xfId="0" applyNumberFormat="1" applyFont="1" applyFill="1" applyBorder="1"/>
    <xf numFmtId="3" fontId="5" fillId="9" borderId="32" xfId="0" applyNumberFormat="1" applyFont="1" applyFill="1" applyBorder="1"/>
    <xf numFmtId="3" fontId="5" fillId="9" borderId="21" xfId="0" applyNumberFormat="1" applyFont="1" applyFill="1" applyBorder="1"/>
    <xf numFmtId="3" fontId="5" fillId="8" borderId="20" xfId="0" applyNumberFormat="1" applyFont="1" applyFill="1" applyBorder="1"/>
    <xf numFmtId="3" fontId="5" fillId="8" borderId="32" xfId="0" applyNumberFormat="1" applyFont="1" applyFill="1" applyBorder="1"/>
    <xf numFmtId="3" fontId="5" fillId="3" borderId="32" xfId="0" applyNumberFormat="1" applyFont="1" applyFill="1" applyBorder="1"/>
    <xf numFmtId="3" fontId="5" fillId="3" borderId="21" xfId="0" applyNumberFormat="1" applyFont="1" applyFill="1" applyBorder="1"/>
    <xf numFmtId="3" fontId="5" fillId="3" borderId="14" xfId="1" applyNumberFormat="1" applyFont="1" applyFill="1" applyBorder="1" applyAlignment="1">
      <alignment horizontal="center"/>
    </xf>
    <xf numFmtId="3" fontId="5" fillId="3" borderId="27" xfId="1" applyNumberFormat="1" applyFont="1" applyFill="1" applyBorder="1" applyAlignment="1">
      <alignment horizontal="center"/>
    </xf>
    <xf numFmtId="3" fontId="5" fillId="8" borderId="60" xfId="0" applyNumberFormat="1" applyFont="1" applyFill="1" applyBorder="1"/>
    <xf numFmtId="3" fontId="5" fillId="3" borderId="28" xfId="1" applyNumberFormat="1" applyFont="1" applyFill="1" applyBorder="1" applyAlignment="1">
      <alignment horizontal="center"/>
    </xf>
    <xf numFmtId="3" fontId="5" fillId="3" borderId="30" xfId="1" applyNumberFormat="1" applyFont="1" applyFill="1" applyBorder="1" applyAlignment="1">
      <alignment horizontal="center"/>
    </xf>
    <xf numFmtId="3" fontId="5" fillId="10" borderId="35" xfId="0" applyNumberFormat="1" applyFont="1" applyFill="1" applyBorder="1"/>
    <xf numFmtId="3" fontId="5" fillId="3" borderId="44" xfId="1" applyNumberFormat="1" applyFont="1" applyFill="1" applyBorder="1" applyAlignment="1">
      <alignment horizontal="center"/>
    </xf>
    <xf numFmtId="3" fontId="5" fillId="3" borderId="20" xfId="0" applyNumberFormat="1" applyFont="1" applyFill="1" applyBorder="1"/>
    <xf numFmtId="3" fontId="5" fillId="10" borderId="32" xfId="0" applyNumberFormat="1" applyFont="1" applyFill="1" applyBorder="1"/>
    <xf numFmtId="3" fontId="5" fillId="10" borderId="21" xfId="0" applyNumberFormat="1" applyFont="1" applyFill="1" applyBorder="1"/>
    <xf numFmtId="3" fontId="5" fillId="10" borderId="20" xfId="0" applyNumberFormat="1" applyFont="1" applyFill="1" applyBorder="1"/>
    <xf numFmtId="3" fontId="5" fillId="10" borderId="60" xfId="0" applyNumberFormat="1" applyFont="1" applyFill="1" applyBorder="1"/>
    <xf numFmtId="3" fontId="5" fillId="10" borderId="55" xfId="0" applyNumberFormat="1" applyFont="1" applyFill="1" applyBorder="1"/>
    <xf numFmtId="3" fontId="5" fillId="10" borderId="29" xfId="0" applyNumberFormat="1" applyFont="1" applyFill="1" applyBorder="1"/>
    <xf numFmtId="3" fontId="5" fillId="10" borderId="30" xfId="0" applyNumberFormat="1" applyFont="1" applyFill="1" applyBorder="1"/>
    <xf numFmtId="3" fontId="5" fillId="10" borderId="54" xfId="0" applyNumberFormat="1" applyFont="1" applyFill="1" applyBorder="1"/>
    <xf numFmtId="3" fontId="5" fillId="10" borderId="56" xfId="0" applyNumberFormat="1" applyFont="1" applyFill="1" applyBorder="1"/>
    <xf numFmtId="3" fontId="5" fillId="10" borderId="44" xfId="0" applyNumberFormat="1" applyFont="1" applyFill="1" applyBorder="1"/>
    <xf numFmtId="3" fontId="5" fillId="3" borderId="16" xfId="1" applyNumberFormat="1" applyFont="1" applyFill="1" applyBorder="1" applyAlignment="1">
      <alignment horizontal="center" vertical="center"/>
    </xf>
    <xf numFmtId="3" fontId="5" fillId="3" borderId="18" xfId="1" applyNumberFormat="1" applyFont="1" applyFill="1" applyBorder="1" applyAlignment="1">
      <alignment horizontal="center" vertical="center"/>
    </xf>
    <xf numFmtId="3" fontId="5" fillId="2" borderId="12" xfId="0" applyNumberFormat="1" applyFont="1" applyFill="1" applyBorder="1"/>
    <xf numFmtId="3" fontId="5" fillId="2" borderId="9" xfId="0" applyNumberFormat="1" applyFont="1" applyFill="1" applyBorder="1"/>
    <xf numFmtId="3" fontId="5" fillId="2" borderId="10" xfId="0" applyNumberFormat="1" applyFont="1" applyFill="1" applyBorder="1"/>
    <xf numFmtId="3" fontId="5" fillId="3" borderId="19" xfId="0" applyNumberFormat="1" applyFont="1" applyFill="1" applyBorder="1"/>
    <xf numFmtId="3" fontId="5" fillId="10" borderId="16" xfId="0" applyNumberFormat="1" applyFont="1" applyFill="1" applyBorder="1"/>
    <xf numFmtId="3" fontId="5" fillId="10" borderId="17" xfId="0" applyNumberFormat="1" applyFont="1" applyFill="1" applyBorder="1" applyAlignment="1">
      <alignment horizontal="center" wrapText="1"/>
    </xf>
    <xf numFmtId="3" fontId="5" fillId="10" borderId="17" xfId="0" applyNumberFormat="1" applyFont="1" applyFill="1" applyBorder="1"/>
    <xf numFmtId="3" fontId="5" fillId="10" borderId="18" xfId="0" applyNumberFormat="1" applyFont="1" applyFill="1" applyBorder="1"/>
    <xf numFmtId="3" fontId="5" fillId="10" borderId="62" xfId="0" applyNumberFormat="1" applyFont="1" applyFill="1" applyBorder="1"/>
    <xf numFmtId="37" fontId="3" fillId="7" borderId="70" xfId="3" applyNumberFormat="1" applyFont="1" applyFill="1" applyBorder="1"/>
    <xf numFmtId="37" fontId="3" fillId="7" borderId="71" xfId="3" applyNumberFormat="1" applyFont="1" applyFill="1" applyBorder="1"/>
    <xf numFmtId="37" fontId="3" fillId="6" borderId="42" xfId="3" applyNumberFormat="1" applyFont="1" applyFill="1" applyBorder="1" applyAlignment="1">
      <alignment horizontal="right"/>
    </xf>
    <xf numFmtId="37" fontId="3" fillId="6" borderId="45" xfId="3" applyNumberFormat="1" applyFont="1" applyFill="1" applyBorder="1" applyAlignment="1">
      <alignment horizontal="right"/>
    </xf>
    <xf numFmtId="37" fontId="3" fillId="6" borderId="41" xfId="3" applyNumberFormat="1" applyFont="1" applyFill="1" applyBorder="1" applyAlignment="1">
      <alignment horizontal="right"/>
    </xf>
    <xf numFmtId="37" fontId="3" fillId="6" borderId="69" xfId="3" applyNumberFormat="1" applyFont="1" applyFill="1" applyBorder="1" applyAlignment="1">
      <alignment horizontal="right"/>
    </xf>
    <xf numFmtId="37" fontId="3" fillId="6" borderId="66" xfId="3" applyNumberFormat="1" applyFont="1" applyFill="1" applyBorder="1" applyAlignment="1">
      <alignment horizontal="right"/>
    </xf>
    <xf numFmtId="37" fontId="4" fillId="7" borderId="38" xfId="3" applyNumberFormat="1" applyFont="1" applyFill="1" applyBorder="1" applyAlignment="1">
      <alignment horizontal="right"/>
    </xf>
    <xf numFmtId="37" fontId="4" fillId="7" borderId="46" xfId="3" applyNumberFormat="1" applyFont="1" applyFill="1" applyBorder="1" applyAlignment="1">
      <alignment horizontal="right"/>
    </xf>
    <xf numFmtId="37" fontId="4" fillId="7" borderId="44" xfId="3" applyNumberFormat="1" applyFont="1" applyFill="1" applyBorder="1" applyAlignment="1">
      <alignment horizontal="right"/>
    </xf>
    <xf numFmtId="37" fontId="4" fillId="7" borderId="56" xfId="3" applyNumberFormat="1" applyFont="1" applyFill="1" applyBorder="1" applyAlignment="1">
      <alignment horizontal="right"/>
    </xf>
    <xf numFmtId="37" fontId="4" fillId="7" borderId="37" xfId="3" applyNumberFormat="1" applyFont="1" applyFill="1" applyBorder="1" applyAlignment="1">
      <alignment horizontal="right"/>
    </xf>
    <xf numFmtId="37" fontId="4" fillId="7" borderId="53" xfId="3" applyNumberFormat="1" applyFont="1" applyFill="1" applyBorder="1" applyAlignment="1">
      <alignment horizontal="right"/>
    </xf>
    <xf numFmtId="37" fontId="4" fillId="7" borderId="39" xfId="3" applyNumberFormat="1" applyFont="1" applyFill="1" applyBorder="1" applyAlignment="1">
      <alignment horizontal="right"/>
    </xf>
    <xf numFmtId="37" fontId="4" fillId="7" borderId="29" xfId="3" applyNumberFormat="1" applyFont="1" applyFill="1" applyBorder="1" applyAlignment="1">
      <alignment horizontal="right"/>
    </xf>
    <xf numFmtId="37" fontId="4" fillId="7" borderId="40" xfId="3" applyNumberFormat="1" applyFont="1" applyFill="1" applyBorder="1" applyAlignment="1">
      <alignment horizontal="right"/>
    </xf>
    <xf numFmtId="37" fontId="4" fillId="7" borderId="67" xfId="3" applyNumberFormat="1" applyFont="1" applyFill="1" applyBorder="1" applyAlignment="1">
      <alignment horizontal="right"/>
    </xf>
    <xf numFmtId="37" fontId="3" fillId="6" borderId="2" xfId="3" applyNumberFormat="1" applyFont="1" applyFill="1" applyBorder="1" applyAlignment="1">
      <alignment horizontal="right"/>
    </xf>
    <xf numFmtId="37" fontId="3" fillId="6" borderId="49" xfId="3" applyNumberFormat="1" applyFont="1" applyFill="1" applyBorder="1" applyAlignment="1">
      <alignment horizontal="right"/>
    </xf>
    <xf numFmtId="37" fontId="3" fillId="6" borderId="18" xfId="3" applyNumberFormat="1" applyFont="1" applyFill="1" applyBorder="1" applyAlignment="1">
      <alignment horizontal="right"/>
    </xf>
    <xf numFmtId="37" fontId="3" fillId="6" borderId="17" xfId="3" applyNumberFormat="1" applyFont="1" applyFill="1" applyBorder="1" applyAlignment="1">
      <alignment horizontal="right"/>
    </xf>
    <xf numFmtId="37" fontId="3" fillId="6" borderId="4" xfId="3" applyNumberFormat="1" applyFont="1" applyFill="1" applyBorder="1" applyAlignment="1">
      <alignment horizontal="right"/>
    </xf>
    <xf numFmtId="37" fontId="4" fillId="7" borderId="50" xfId="3" applyNumberFormat="1" applyFont="1" applyFill="1" applyBorder="1" applyAlignment="1">
      <alignment horizontal="right"/>
    </xf>
    <xf numFmtId="37" fontId="4" fillId="7" borderId="47" xfId="3" applyNumberFormat="1" applyFont="1" applyFill="1" applyBorder="1" applyAlignment="1">
      <alignment horizontal="right"/>
    </xf>
    <xf numFmtId="37" fontId="4" fillId="7" borderId="36" xfId="3" applyNumberFormat="1" applyFont="1" applyFill="1" applyBorder="1" applyAlignment="1">
      <alignment horizontal="right"/>
    </xf>
    <xf numFmtId="37" fontId="4" fillId="7" borderId="26" xfId="3" applyNumberFormat="1" applyFont="1" applyFill="1" applyBorder="1" applyAlignment="1">
      <alignment horizontal="right"/>
    </xf>
    <xf numFmtId="37" fontId="4" fillId="7" borderId="51" xfId="3" applyNumberFormat="1" applyFont="1" applyFill="1" applyBorder="1" applyAlignment="1">
      <alignment horizontal="right"/>
    </xf>
    <xf numFmtId="37" fontId="4" fillId="7" borderId="35" xfId="3" applyNumberFormat="1" applyFont="1" applyFill="1" applyBorder="1" applyAlignment="1">
      <alignment horizontal="right"/>
    </xf>
    <xf numFmtId="37" fontId="4" fillId="7" borderId="68" xfId="3" applyNumberFormat="1" applyFont="1" applyFill="1" applyBorder="1" applyAlignment="1">
      <alignment horizontal="right"/>
    </xf>
    <xf numFmtId="37" fontId="4" fillId="7" borderId="5" xfId="3" applyNumberFormat="1" applyFont="1" applyFill="1" applyBorder="1" applyAlignment="1">
      <alignment horizontal="right"/>
    </xf>
    <xf numFmtId="37" fontId="4" fillId="7" borderId="48" xfId="3" applyNumberFormat="1" applyFont="1" applyFill="1" applyBorder="1" applyAlignment="1">
      <alignment horizontal="right"/>
    </xf>
    <xf numFmtId="37" fontId="4" fillId="7" borderId="65" xfId="3" applyNumberFormat="1" applyFont="1" applyFill="1" applyBorder="1" applyAlignment="1">
      <alignment horizontal="right"/>
    </xf>
    <xf numFmtId="37" fontId="4" fillId="7" borderId="6" xfId="3" applyNumberFormat="1" applyFont="1" applyFill="1" applyBorder="1" applyAlignment="1">
      <alignment horizontal="right"/>
    </xf>
    <xf numFmtId="37" fontId="4" fillId="7" borderId="43" xfId="3" applyNumberFormat="1" applyFont="1" applyFill="1" applyBorder="1" applyAlignment="1">
      <alignment horizontal="right"/>
    </xf>
    <xf numFmtId="37" fontId="4" fillId="7" borderId="32" xfId="3" applyNumberFormat="1" applyFont="1" applyFill="1" applyBorder="1" applyAlignment="1">
      <alignment horizontal="right"/>
    </xf>
    <xf numFmtId="37" fontId="4" fillId="7" borderId="21" xfId="3" applyNumberFormat="1" applyFont="1" applyFill="1" applyBorder="1" applyAlignment="1">
      <alignment horizontal="right"/>
    </xf>
    <xf numFmtId="37" fontId="3" fillId="7" borderId="57" xfId="3" applyNumberFormat="1" applyFont="1" applyFill="1" applyBorder="1" applyAlignment="1">
      <alignment horizontal="right"/>
    </xf>
    <xf numFmtId="37" fontId="3" fillId="7" borderId="58" xfId="3" applyNumberFormat="1" applyFont="1" applyFill="1" applyBorder="1" applyAlignment="1">
      <alignment horizontal="right"/>
    </xf>
    <xf numFmtId="37" fontId="3" fillId="7" borderId="59" xfId="3" applyNumberFormat="1" applyFont="1" applyFill="1" applyBorder="1" applyAlignment="1">
      <alignment horizontal="right"/>
    </xf>
    <xf numFmtId="37" fontId="3" fillId="7" borderId="71" xfId="3" applyNumberFormat="1" applyFont="1" applyFill="1" applyBorder="1" applyAlignment="1">
      <alignment horizontal="right"/>
    </xf>
    <xf numFmtId="37" fontId="3" fillId="7" borderId="70" xfId="3" applyNumberFormat="1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0" fontId="13" fillId="0" borderId="0" xfId="0" applyFont="1"/>
    <xf numFmtId="3" fontId="5" fillId="2" borderId="15" xfId="0" applyNumberFormat="1" applyFont="1" applyFill="1" applyBorder="1"/>
    <xf numFmtId="3" fontId="5" fillId="3" borderId="14" xfId="0" applyNumberFormat="1" applyFont="1" applyFill="1" applyBorder="1"/>
    <xf numFmtId="0" fontId="8" fillId="0" borderId="13" xfId="3" applyFont="1" applyBorder="1" applyAlignment="1">
      <alignment horizontal="center"/>
    </xf>
    <xf numFmtId="0" fontId="3" fillId="5" borderId="5" xfId="3" applyFont="1" applyFill="1" applyBorder="1" applyAlignment="1">
      <alignment horizontal="center" vertical="center" wrapText="1"/>
    </xf>
    <xf numFmtId="0" fontId="3" fillId="5" borderId="65" xfId="3" applyFont="1" applyFill="1" applyBorder="1" applyAlignment="1">
      <alignment horizontal="center" vertical="center" wrapText="1"/>
    </xf>
    <xf numFmtId="0" fontId="3" fillId="5" borderId="6" xfId="3" applyFont="1" applyFill="1" applyBorder="1" applyAlignment="1">
      <alignment horizontal="center" vertical="center" wrapText="1"/>
    </xf>
    <xf numFmtId="0" fontId="3" fillId="5" borderId="11" xfId="3" applyFont="1" applyFill="1" applyBorder="1" applyAlignment="1">
      <alignment horizontal="center" vertical="center"/>
    </xf>
    <xf numFmtId="0" fontId="3" fillId="5" borderId="48" xfId="3" applyFont="1" applyFill="1" applyBorder="1" applyAlignment="1">
      <alignment horizontal="center" vertical="center" wrapText="1"/>
    </xf>
    <xf numFmtId="0" fontId="3" fillId="5" borderId="33" xfId="3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1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165" fontId="8" fillId="5" borderId="52" xfId="1" applyNumberFormat="1" applyFont="1" applyFill="1" applyBorder="1" applyAlignment="1">
      <alignment horizontal="center"/>
    </xf>
    <xf numFmtId="165" fontId="8" fillId="5" borderId="53" xfId="1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4" fillId="7" borderId="31" xfId="3" applyFont="1" applyFill="1" applyBorder="1" applyAlignment="1">
      <alignment horizontal="left" wrapText="1"/>
    </xf>
    <xf numFmtId="37" fontId="4" fillId="7" borderId="72" xfId="3" applyNumberFormat="1" applyFont="1" applyFill="1" applyBorder="1" applyAlignment="1">
      <alignment horizontal="right"/>
    </xf>
    <xf numFmtId="37" fontId="14" fillId="7" borderId="0" xfId="3" applyNumberFormat="1" applyFont="1" applyFill="1" applyBorder="1" applyAlignment="1">
      <alignment horizontal="right"/>
    </xf>
    <xf numFmtId="37" fontId="14" fillId="7" borderId="48" xfId="3" applyNumberFormat="1" applyFont="1" applyFill="1" applyBorder="1" applyAlignment="1">
      <alignment horizontal="right"/>
    </xf>
    <xf numFmtId="37" fontId="14" fillId="7" borderId="5" xfId="3" applyNumberFormat="1" applyFont="1" applyFill="1" applyBorder="1" applyAlignment="1">
      <alignment horizontal="right"/>
    </xf>
    <xf numFmtId="37" fontId="14" fillId="7" borderId="33" xfId="3" applyNumberFormat="1" applyFont="1" applyFill="1" applyBorder="1" applyAlignment="1">
      <alignment horizontal="right"/>
    </xf>
    <xf numFmtId="37" fontId="14" fillId="7" borderId="65" xfId="3" applyNumberFormat="1" applyFont="1" applyFill="1" applyBorder="1" applyAlignment="1">
      <alignment horizontal="right"/>
    </xf>
    <xf numFmtId="37" fontId="14" fillId="7" borderId="6" xfId="3" applyNumberFormat="1" applyFont="1" applyFill="1" applyBorder="1" applyAlignment="1">
      <alignment horizontal="right"/>
    </xf>
    <xf numFmtId="0" fontId="3" fillId="6" borderId="31" xfId="3" applyFont="1" applyFill="1" applyBorder="1" applyAlignment="1">
      <alignment horizontal="left" wrapText="1"/>
    </xf>
    <xf numFmtId="0" fontId="3" fillId="5" borderId="0" xfId="3" applyFont="1" applyFill="1" applyBorder="1" applyAlignment="1">
      <alignment horizontal="center" vertical="center" wrapText="1"/>
    </xf>
    <xf numFmtId="37" fontId="3" fillId="7" borderId="73" xfId="3" applyNumberFormat="1" applyFont="1" applyFill="1" applyBorder="1"/>
    <xf numFmtId="37" fontId="3" fillId="6" borderId="74" xfId="3" applyNumberFormat="1" applyFont="1" applyFill="1" applyBorder="1" applyAlignment="1">
      <alignment horizontal="right"/>
    </xf>
    <xf numFmtId="37" fontId="4" fillId="7" borderId="75" xfId="3" applyNumberFormat="1" applyFont="1" applyFill="1" applyBorder="1" applyAlignment="1">
      <alignment horizontal="right"/>
    </xf>
    <xf numFmtId="37" fontId="3" fillId="6" borderId="3" xfId="3" applyNumberFormat="1" applyFont="1" applyFill="1" applyBorder="1" applyAlignment="1">
      <alignment horizontal="right"/>
    </xf>
    <xf numFmtId="37" fontId="4" fillId="7" borderId="76" xfId="3" applyNumberFormat="1" applyFont="1" applyFill="1" applyBorder="1" applyAlignment="1">
      <alignment horizontal="right"/>
    </xf>
    <xf numFmtId="0" fontId="14" fillId="7" borderId="8" xfId="3" applyFont="1" applyFill="1" applyBorder="1" applyAlignment="1">
      <alignment horizontal="left" wrapText="1"/>
    </xf>
    <xf numFmtId="37" fontId="4" fillId="7" borderId="52" xfId="3" applyNumberFormat="1" applyFont="1" applyFill="1" applyBorder="1" applyAlignment="1">
      <alignment horizontal="right"/>
    </xf>
    <xf numFmtId="37" fontId="4" fillId="7" borderId="77" xfId="3" applyNumberFormat="1" applyFont="1" applyFill="1" applyBorder="1" applyAlignment="1">
      <alignment horizontal="right"/>
    </xf>
    <xf numFmtId="37" fontId="4" fillId="7" borderId="27" xfId="3" applyNumberFormat="1" applyFont="1" applyFill="1" applyBorder="1" applyAlignment="1">
      <alignment horizontal="right"/>
    </xf>
    <xf numFmtId="37" fontId="4" fillId="7" borderId="19" xfId="3" applyNumberFormat="1" applyFont="1" applyFill="1" applyBorder="1" applyAlignment="1">
      <alignment horizontal="right"/>
    </xf>
  </cellXfs>
  <cellStyles count="6">
    <cellStyle name="Comma" xfId="1" builtinId="3"/>
    <cellStyle name="Normal" xfId="0" builtinId="0"/>
    <cellStyle name="Normal 2 2" xfId="4" xr:uid="{00000000-0005-0000-0000-000002000000}"/>
    <cellStyle name="Normal 3" xfId="5" xr:uid="{00000000-0005-0000-0000-000003000000}"/>
    <cellStyle name="Normal 4" xfId="3" xr:uid="{00000000-0005-0000-0000-000004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23"/>
  <sheetViews>
    <sheetView tabSelected="1" zoomScale="90" zoomScaleNormal="90" workbookViewId="0">
      <selection activeCell="I28" sqref="I28"/>
    </sheetView>
  </sheetViews>
  <sheetFormatPr defaultColWidth="9.1328125" defaultRowHeight="12.75" x14ac:dyDescent="0.35"/>
  <cols>
    <col min="1" max="1" width="3" style="1" customWidth="1"/>
    <col min="2" max="2" width="38.86328125" style="1" customWidth="1"/>
    <col min="3" max="3" width="8.265625" style="1" bestFit="1" customWidth="1"/>
    <col min="4" max="4" width="8.59765625" style="1" customWidth="1"/>
    <col min="5" max="6" width="8.265625" style="1" bestFit="1" customWidth="1"/>
    <col min="7" max="7" width="6.86328125" style="1" customWidth="1"/>
    <col min="8" max="9" width="8.265625" style="1" bestFit="1" customWidth="1"/>
    <col min="10" max="10" width="9.3984375" style="1" bestFit="1" customWidth="1"/>
    <col min="11" max="12" width="8.265625" style="1" bestFit="1" customWidth="1"/>
    <col min="13" max="13" width="6.73046875" style="1" customWidth="1"/>
    <col min="14" max="14" width="8.265625" style="1" bestFit="1" customWidth="1"/>
    <col min="15" max="15" width="7.86328125" style="1" bestFit="1" customWidth="1"/>
    <col min="16" max="16" width="6.59765625" style="1" customWidth="1"/>
    <col min="17" max="17" width="7.86328125" style="1" bestFit="1" customWidth="1"/>
    <col min="18" max="18" width="10.86328125" style="1" bestFit="1" customWidth="1"/>
    <col min="19" max="19" width="7" style="1" customWidth="1"/>
    <col min="20" max="20" width="10.265625" style="1" customWidth="1"/>
    <col min="21" max="21" width="0" style="1" hidden="1" customWidth="1"/>
    <col min="22" max="22" width="11.265625" style="1" hidden="1" customWidth="1"/>
    <col min="23" max="23" width="9.1328125" style="1"/>
    <col min="24" max="24" width="14.73046875" style="1" bestFit="1" customWidth="1"/>
    <col min="25" max="241" width="9.1328125" style="1"/>
    <col min="242" max="242" width="108.265625" style="1" customWidth="1"/>
    <col min="243" max="246" width="12.73046875" style="1" customWidth="1"/>
    <col min="247" max="497" width="9.1328125" style="1"/>
    <col min="498" max="498" width="108.265625" style="1" customWidth="1"/>
    <col min="499" max="502" width="12.73046875" style="1" customWidth="1"/>
    <col min="503" max="753" width="9.1328125" style="1"/>
    <col min="754" max="754" width="108.265625" style="1" customWidth="1"/>
    <col min="755" max="758" width="12.73046875" style="1" customWidth="1"/>
    <col min="759" max="1009" width="9.1328125" style="1"/>
    <col min="1010" max="1010" width="108.265625" style="1" customWidth="1"/>
    <col min="1011" max="1014" width="12.73046875" style="1" customWidth="1"/>
    <col min="1015" max="1265" width="9.1328125" style="1"/>
    <col min="1266" max="1266" width="108.265625" style="1" customWidth="1"/>
    <col min="1267" max="1270" width="12.73046875" style="1" customWidth="1"/>
    <col min="1271" max="1521" width="9.1328125" style="1"/>
    <col min="1522" max="1522" width="108.265625" style="1" customWidth="1"/>
    <col min="1523" max="1526" width="12.73046875" style="1" customWidth="1"/>
    <col min="1527" max="1777" width="9.1328125" style="1"/>
    <col min="1778" max="1778" width="108.265625" style="1" customWidth="1"/>
    <col min="1779" max="1782" width="12.73046875" style="1" customWidth="1"/>
    <col min="1783" max="2033" width="9.1328125" style="1"/>
    <col min="2034" max="2034" width="108.265625" style="1" customWidth="1"/>
    <col min="2035" max="2038" width="12.73046875" style="1" customWidth="1"/>
    <col min="2039" max="2289" width="9.1328125" style="1"/>
    <col min="2290" max="2290" width="108.265625" style="1" customWidth="1"/>
    <col min="2291" max="2294" width="12.73046875" style="1" customWidth="1"/>
    <col min="2295" max="2545" width="9.1328125" style="1"/>
    <col min="2546" max="2546" width="108.265625" style="1" customWidth="1"/>
    <col min="2547" max="2550" width="12.73046875" style="1" customWidth="1"/>
    <col min="2551" max="2801" width="9.1328125" style="1"/>
    <col min="2802" max="2802" width="108.265625" style="1" customWidth="1"/>
    <col min="2803" max="2806" width="12.73046875" style="1" customWidth="1"/>
    <col min="2807" max="3057" width="9.1328125" style="1"/>
    <col min="3058" max="3058" width="108.265625" style="1" customWidth="1"/>
    <col min="3059" max="3062" width="12.73046875" style="1" customWidth="1"/>
    <col min="3063" max="3313" width="9.1328125" style="1"/>
    <col min="3314" max="3314" width="108.265625" style="1" customWidth="1"/>
    <col min="3315" max="3318" width="12.73046875" style="1" customWidth="1"/>
    <col min="3319" max="3569" width="9.1328125" style="1"/>
    <col min="3570" max="3570" width="108.265625" style="1" customWidth="1"/>
    <col min="3571" max="3574" width="12.73046875" style="1" customWidth="1"/>
    <col min="3575" max="3825" width="9.1328125" style="1"/>
    <col min="3826" max="3826" width="108.265625" style="1" customWidth="1"/>
    <col min="3827" max="3830" width="12.73046875" style="1" customWidth="1"/>
    <col min="3831" max="4081" width="9.1328125" style="1"/>
    <col min="4082" max="4082" width="108.265625" style="1" customWidth="1"/>
    <col min="4083" max="4086" width="12.73046875" style="1" customWidth="1"/>
    <col min="4087" max="4337" width="9.1328125" style="1"/>
    <col min="4338" max="4338" width="108.265625" style="1" customWidth="1"/>
    <col min="4339" max="4342" width="12.73046875" style="1" customWidth="1"/>
    <col min="4343" max="4593" width="9.1328125" style="1"/>
    <col min="4594" max="4594" width="108.265625" style="1" customWidth="1"/>
    <col min="4595" max="4598" width="12.73046875" style="1" customWidth="1"/>
    <col min="4599" max="4849" width="9.1328125" style="1"/>
    <col min="4850" max="4850" width="108.265625" style="1" customWidth="1"/>
    <col min="4851" max="4854" width="12.73046875" style="1" customWidth="1"/>
    <col min="4855" max="5105" width="9.1328125" style="1"/>
    <col min="5106" max="5106" width="108.265625" style="1" customWidth="1"/>
    <col min="5107" max="5110" width="12.73046875" style="1" customWidth="1"/>
    <col min="5111" max="5361" width="9.1328125" style="1"/>
    <col min="5362" max="5362" width="108.265625" style="1" customWidth="1"/>
    <col min="5363" max="5366" width="12.73046875" style="1" customWidth="1"/>
    <col min="5367" max="5617" width="9.1328125" style="1"/>
    <col min="5618" max="5618" width="108.265625" style="1" customWidth="1"/>
    <col min="5619" max="5622" width="12.73046875" style="1" customWidth="1"/>
    <col min="5623" max="5873" width="9.1328125" style="1"/>
    <col min="5874" max="5874" width="108.265625" style="1" customWidth="1"/>
    <col min="5875" max="5878" width="12.73046875" style="1" customWidth="1"/>
    <col min="5879" max="6129" width="9.1328125" style="1"/>
    <col min="6130" max="6130" width="108.265625" style="1" customWidth="1"/>
    <col min="6131" max="6134" width="12.73046875" style="1" customWidth="1"/>
    <col min="6135" max="6385" width="9.1328125" style="1"/>
    <col min="6386" max="6386" width="108.265625" style="1" customWidth="1"/>
    <col min="6387" max="6390" width="12.73046875" style="1" customWidth="1"/>
    <col min="6391" max="6641" width="9.1328125" style="1"/>
    <col min="6642" max="6642" width="108.265625" style="1" customWidth="1"/>
    <col min="6643" max="6646" width="12.73046875" style="1" customWidth="1"/>
    <col min="6647" max="6897" width="9.1328125" style="1"/>
    <col min="6898" max="6898" width="108.265625" style="1" customWidth="1"/>
    <col min="6899" max="6902" width="12.73046875" style="1" customWidth="1"/>
    <col min="6903" max="7153" width="9.1328125" style="1"/>
    <col min="7154" max="7154" width="108.265625" style="1" customWidth="1"/>
    <col min="7155" max="7158" width="12.73046875" style="1" customWidth="1"/>
    <col min="7159" max="7409" width="9.1328125" style="1"/>
    <col min="7410" max="7410" width="108.265625" style="1" customWidth="1"/>
    <col min="7411" max="7414" width="12.73046875" style="1" customWidth="1"/>
    <col min="7415" max="7665" width="9.1328125" style="1"/>
    <col min="7666" max="7666" width="108.265625" style="1" customWidth="1"/>
    <col min="7667" max="7670" width="12.73046875" style="1" customWidth="1"/>
    <col min="7671" max="7921" width="9.1328125" style="1"/>
    <col min="7922" max="7922" width="108.265625" style="1" customWidth="1"/>
    <col min="7923" max="7926" width="12.73046875" style="1" customWidth="1"/>
    <col min="7927" max="8177" width="9.1328125" style="1"/>
    <col min="8178" max="8178" width="108.265625" style="1" customWidth="1"/>
    <col min="8179" max="8182" width="12.73046875" style="1" customWidth="1"/>
    <col min="8183" max="8433" width="9.1328125" style="1"/>
    <col min="8434" max="8434" width="108.265625" style="1" customWidth="1"/>
    <col min="8435" max="8438" width="12.73046875" style="1" customWidth="1"/>
    <col min="8439" max="8689" width="9.1328125" style="1"/>
    <col min="8690" max="8690" width="108.265625" style="1" customWidth="1"/>
    <col min="8691" max="8694" width="12.73046875" style="1" customWidth="1"/>
    <col min="8695" max="8945" width="9.1328125" style="1"/>
    <col min="8946" max="8946" width="108.265625" style="1" customWidth="1"/>
    <col min="8947" max="8950" width="12.73046875" style="1" customWidth="1"/>
    <col min="8951" max="9201" width="9.1328125" style="1"/>
    <col min="9202" max="9202" width="108.265625" style="1" customWidth="1"/>
    <col min="9203" max="9206" width="12.73046875" style="1" customWidth="1"/>
    <col min="9207" max="9457" width="9.1328125" style="1"/>
    <col min="9458" max="9458" width="108.265625" style="1" customWidth="1"/>
    <col min="9459" max="9462" width="12.73046875" style="1" customWidth="1"/>
    <col min="9463" max="9713" width="9.1328125" style="1"/>
    <col min="9714" max="9714" width="108.265625" style="1" customWidth="1"/>
    <col min="9715" max="9718" width="12.73046875" style="1" customWidth="1"/>
    <col min="9719" max="9969" width="9.1328125" style="1"/>
    <col min="9970" max="9970" width="108.265625" style="1" customWidth="1"/>
    <col min="9971" max="9974" width="12.73046875" style="1" customWidth="1"/>
    <col min="9975" max="10225" width="9.1328125" style="1"/>
    <col min="10226" max="10226" width="108.265625" style="1" customWidth="1"/>
    <col min="10227" max="10230" width="12.73046875" style="1" customWidth="1"/>
    <col min="10231" max="10481" width="9.1328125" style="1"/>
    <col min="10482" max="10482" width="108.265625" style="1" customWidth="1"/>
    <col min="10483" max="10486" width="12.73046875" style="1" customWidth="1"/>
    <col min="10487" max="10737" width="9.1328125" style="1"/>
    <col min="10738" max="10738" width="108.265625" style="1" customWidth="1"/>
    <col min="10739" max="10742" width="12.73046875" style="1" customWidth="1"/>
    <col min="10743" max="10993" width="9.1328125" style="1"/>
    <col min="10994" max="10994" width="108.265625" style="1" customWidth="1"/>
    <col min="10995" max="10998" width="12.73046875" style="1" customWidth="1"/>
    <col min="10999" max="11249" width="9.1328125" style="1"/>
    <col min="11250" max="11250" width="108.265625" style="1" customWidth="1"/>
    <col min="11251" max="11254" width="12.73046875" style="1" customWidth="1"/>
    <col min="11255" max="11505" width="9.1328125" style="1"/>
    <col min="11506" max="11506" width="108.265625" style="1" customWidth="1"/>
    <col min="11507" max="11510" width="12.73046875" style="1" customWidth="1"/>
    <col min="11511" max="11761" width="9.1328125" style="1"/>
    <col min="11762" max="11762" width="108.265625" style="1" customWidth="1"/>
    <col min="11763" max="11766" width="12.73046875" style="1" customWidth="1"/>
    <col min="11767" max="12017" width="9.1328125" style="1"/>
    <col min="12018" max="12018" width="108.265625" style="1" customWidth="1"/>
    <col min="12019" max="12022" width="12.73046875" style="1" customWidth="1"/>
    <col min="12023" max="12273" width="9.1328125" style="1"/>
    <col min="12274" max="12274" width="108.265625" style="1" customWidth="1"/>
    <col min="12275" max="12278" width="12.73046875" style="1" customWidth="1"/>
    <col min="12279" max="12529" width="9.1328125" style="1"/>
    <col min="12530" max="12530" width="108.265625" style="1" customWidth="1"/>
    <col min="12531" max="12534" width="12.73046875" style="1" customWidth="1"/>
    <col min="12535" max="12785" width="9.1328125" style="1"/>
    <col min="12786" max="12786" width="108.265625" style="1" customWidth="1"/>
    <col min="12787" max="12790" width="12.73046875" style="1" customWidth="1"/>
    <col min="12791" max="13041" width="9.1328125" style="1"/>
    <col min="13042" max="13042" width="108.265625" style="1" customWidth="1"/>
    <col min="13043" max="13046" width="12.73046875" style="1" customWidth="1"/>
    <col min="13047" max="13297" width="9.1328125" style="1"/>
    <col min="13298" max="13298" width="108.265625" style="1" customWidth="1"/>
    <col min="13299" max="13302" width="12.73046875" style="1" customWidth="1"/>
    <col min="13303" max="13553" width="9.1328125" style="1"/>
    <col min="13554" max="13554" width="108.265625" style="1" customWidth="1"/>
    <col min="13555" max="13558" width="12.73046875" style="1" customWidth="1"/>
    <col min="13559" max="13809" width="9.1328125" style="1"/>
    <col min="13810" max="13810" width="108.265625" style="1" customWidth="1"/>
    <col min="13811" max="13814" width="12.73046875" style="1" customWidth="1"/>
    <col min="13815" max="14065" width="9.1328125" style="1"/>
    <col min="14066" max="14066" width="108.265625" style="1" customWidth="1"/>
    <col min="14067" max="14070" width="12.73046875" style="1" customWidth="1"/>
    <col min="14071" max="14321" width="9.1328125" style="1"/>
    <col min="14322" max="14322" width="108.265625" style="1" customWidth="1"/>
    <col min="14323" max="14326" width="12.73046875" style="1" customWidth="1"/>
    <col min="14327" max="14577" width="9.1328125" style="1"/>
    <col min="14578" max="14578" width="108.265625" style="1" customWidth="1"/>
    <col min="14579" max="14582" width="12.73046875" style="1" customWidth="1"/>
    <col min="14583" max="14833" width="9.1328125" style="1"/>
    <col min="14834" max="14834" width="108.265625" style="1" customWidth="1"/>
    <col min="14835" max="14838" width="12.73046875" style="1" customWidth="1"/>
    <col min="14839" max="15089" width="9.1328125" style="1"/>
    <col min="15090" max="15090" width="108.265625" style="1" customWidth="1"/>
    <col min="15091" max="15094" width="12.73046875" style="1" customWidth="1"/>
    <col min="15095" max="15345" width="9.1328125" style="1"/>
    <col min="15346" max="15346" width="108.265625" style="1" customWidth="1"/>
    <col min="15347" max="15350" width="12.73046875" style="1" customWidth="1"/>
    <col min="15351" max="15601" width="9.1328125" style="1"/>
    <col min="15602" max="15602" width="108.265625" style="1" customWidth="1"/>
    <col min="15603" max="15606" width="12.73046875" style="1" customWidth="1"/>
    <col min="15607" max="15857" width="9.1328125" style="1"/>
    <col min="15858" max="15858" width="108.265625" style="1" customWidth="1"/>
    <col min="15859" max="15862" width="12.73046875" style="1" customWidth="1"/>
    <col min="15863" max="16113" width="9.1328125" style="1"/>
    <col min="16114" max="16114" width="108.265625" style="1" customWidth="1"/>
    <col min="16115" max="16118" width="12.73046875" style="1" customWidth="1"/>
    <col min="16119" max="16384" width="9.1328125" style="1"/>
  </cols>
  <sheetData>
    <row r="1" spans="2:24" ht="15.75" x14ac:dyDescent="0.5"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</row>
    <row r="2" spans="2:24" ht="16.149999999999999" thickBot="1" x14ac:dyDescent="0.55000000000000004">
      <c r="B2" s="171" t="s">
        <v>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</row>
    <row r="3" spans="2:24" ht="16.149999999999999" thickBot="1" x14ac:dyDescent="0.55000000000000004">
      <c r="B3" s="163"/>
      <c r="C3" s="173" t="s">
        <v>2</v>
      </c>
      <c r="D3" s="173"/>
      <c r="E3" s="174"/>
      <c r="F3" s="172" t="s">
        <v>3</v>
      </c>
      <c r="G3" s="173"/>
      <c r="H3" s="174"/>
      <c r="I3" s="172" t="s">
        <v>4</v>
      </c>
      <c r="J3" s="173"/>
      <c r="K3" s="174"/>
      <c r="L3" s="172" t="s">
        <v>5</v>
      </c>
      <c r="M3" s="173"/>
      <c r="N3" s="174"/>
      <c r="O3" s="172" t="s">
        <v>6</v>
      </c>
      <c r="P3" s="173"/>
      <c r="Q3" s="174"/>
      <c r="R3" s="172" t="s">
        <v>7</v>
      </c>
      <c r="S3" s="173"/>
      <c r="T3" s="174"/>
    </row>
    <row r="4" spans="2:24" x14ac:dyDescent="0.35">
      <c r="B4" s="167" t="s">
        <v>8</v>
      </c>
      <c r="C4" s="200" t="s">
        <v>9</v>
      </c>
      <c r="D4" s="168" t="s">
        <v>10</v>
      </c>
      <c r="E4" s="169" t="s">
        <v>7</v>
      </c>
      <c r="F4" s="164" t="s">
        <v>9</v>
      </c>
      <c r="G4" s="168" t="s">
        <v>10</v>
      </c>
      <c r="H4" s="169" t="s">
        <v>7</v>
      </c>
      <c r="I4" s="164" t="s">
        <v>9</v>
      </c>
      <c r="J4" s="165" t="s">
        <v>10</v>
      </c>
      <c r="K4" s="166" t="s">
        <v>7</v>
      </c>
      <c r="L4" s="164" t="s">
        <v>9</v>
      </c>
      <c r="M4" s="165" t="s">
        <v>10</v>
      </c>
      <c r="N4" s="166" t="s">
        <v>7</v>
      </c>
      <c r="O4" s="164" t="s">
        <v>9</v>
      </c>
      <c r="P4" s="165" t="s">
        <v>10</v>
      </c>
      <c r="Q4" s="166" t="s">
        <v>7</v>
      </c>
      <c r="R4" s="164" t="s">
        <v>9</v>
      </c>
      <c r="S4" s="165" t="s">
        <v>10</v>
      </c>
      <c r="T4" s="166" t="s">
        <v>7</v>
      </c>
    </row>
    <row r="5" spans="2:24" ht="13.15" thickBot="1" x14ac:dyDescent="0.4">
      <c r="B5" s="167"/>
      <c r="C5" s="200"/>
      <c r="D5" s="168"/>
      <c r="E5" s="169"/>
      <c r="F5" s="164"/>
      <c r="G5" s="168"/>
      <c r="H5" s="169"/>
      <c r="I5" s="164"/>
      <c r="J5" s="165"/>
      <c r="K5" s="166"/>
      <c r="L5" s="164"/>
      <c r="M5" s="165"/>
      <c r="N5" s="166"/>
      <c r="O5" s="164"/>
      <c r="P5" s="165"/>
      <c r="Q5" s="166"/>
      <c r="R5" s="164"/>
      <c r="S5" s="165"/>
      <c r="T5" s="166"/>
    </row>
    <row r="6" spans="2:24" ht="13.15" thickBot="1" x14ac:dyDescent="0.4">
      <c r="B6" s="40" t="s">
        <v>11</v>
      </c>
      <c r="C6" s="201"/>
      <c r="D6" s="42"/>
      <c r="E6" s="43"/>
      <c r="F6" s="41"/>
      <c r="G6" s="42"/>
      <c r="H6" s="43"/>
      <c r="I6" s="41"/>
      <c r="J6" s="119"/>
      <c r="K6" s="118"/>
      <c r="L6" s="41"/>
      <c r="M6" s="119"/>
      <c r="N6" s="118"/>
      <c r="O6" s="41"/>
      <c r="P6" s="119"/>
      <c r="Q6" s="118"/>
      <c r="R6" s="41"/>
      <c r="S6" s="119"/>
      <c r="T6" s="118"/>
      <c r="V6" s="2">
        <f>8000000-T6</f>
        <v>8000000</v>
      </c>
      <c r="W6" s="2"/>
      <c r="X6" s="2"/>
    </row>
    <row r="7" spans="2:24" ht="36.75" customHeight="1" thickTop="1" thickBot="1" x14ac:dyDescent="0.4">
      <c r="B7" s="16" t="s">
        <v>12</v>
      </c>
      <c r="C7" s="202">
        <f>+C8+C9</f>
        <v>1349348</v>
      </c>
      <c r="D7" s="121">
        <f>+D8+D9</f>
        <v>0</v>
      </c>
      <c r="E7" s="122">
        <f>+C7+D7</f>
        <v>1349348</v>
      </c>
      <c r="F7" s="120">
        <f>+F8+F9</f>
        <v>4647392</v>
      </c>
      <c r="G7" s="121">
        <f>+G8+G9</f>
        <v>0</v>
      </c>
      <c r="H7" s="122">
        <f t="shared" ref="H7:H15" si="0">+F7+G7</f>
        <v>4647392</v>
      </c>
      <c r="I7" s="120">
        <f>+I8+I9</f>
        <v>4281304</v>
      </c>
      <c r="J7" s="123">
        <f>+J8+J9</f>
        <v>0</v>
      </c>
      <c r="K7" s="124">
        <f>+I7+J7</f>
        <v>4281304</v>
      </c>
      <c r="L7" s="120">
        <f>+L8+L9</f>
        <v>4281304</v>
      </c>
      <c r="M7" s="123">
        <f>+M8+M9</f>
        <v>0</v>
      </c>
      <c r="N7" s="124">
        <f t="shared" ref="N7:N12" si="1">+L7+M7</f>
        <v>4281304</v>
      </c>
      <c r="O7" s="120">
        <f>+O8+O9</f>
        <v>2140652</v>
      </c>
      <c r="P7" s="123">
        <f>+P8+P9</f>
        <v>0</v>
      </c>
      <c r="Q7" s="124">
        <f t="shared" ref="Q7:Q15" si="2">+O7+P7</f>
        <v>2140652</v>
      </c>
      <c r="R7" s="120">
        <f>+R8+R9</f>
        <v>16700000</v>
      </c>
      <c r="S7" s="123">
        <f>+S8+S9</f>
        <v>0</v>
      </c>
      <c r="T7" s="124">
        <f t="shared" ref="T7:T16" si="3">+R7+S7</f>
        <v>16700000</v>
      </c>
      <c r="V7" s="2"/>
      <c r="W7" s="3"/>
      <c r="X7" s="2"/>
    </row>
    <row r="8" spans="2:24" x14ac:dyDescent="0.35">
      <c r="B8" s="17" t="s">
        <v>13</v>
      </c>
      <c r="C8" s="203">
        <v>250000</v>
      </c>
      <c r="D8" s="126">
        <v>0</v>
      </c>
      <c r="E8" s="127">
        <v>250000</v>
      </c>
      <c r="F8" s="125">
        <v>250000</v>
      </c>
      <c r="G8" s="126">
        <v>0</v>
      </c>
      <c r="H8" s="127">
        <f t="shared" si="0"/>
        <v>250000</v>
      </c>
      <c r="I8" s="125">
        <v>0</v>
      </c>
      <c r="J8" s="128">
        <v>0</v>
      </c>
      <c r="K8" s="129">
        <f>+I8+J8</f>
        <v>0</v>
      </c>
      <c r="L8" s="125"/>
      <c r="M8" s="128">
        <v>0</v>
      </c>
      <c r="N8" s="129">
        <f t="shared" si="1"/>
        <v>0</v>
      </c>
      <c r="O8" s="125">
        <v>0</v>
      </c>
      <c r="P8" s="128">
        <v>0</v>
      </c>
      <c r="Q8" s="129">
        <f t="shared" si="2"/>
        <v>0</v>
      </c>
      <c r="R8" s="125">
        <f>+C8+F8+I8+L8+O8</f>
        <v>500000</v>
      </c>
      <c r="S8" s="128">
        <f>+D8+G8+J8+M8+P8</f>
        <v>0</v>
      </c>
      <c r="T8" s="130">
        <f t="shared" si="3"/>
        <v>500000</v>
      </c>
      <c r="U8" s="1">
        <v>1</v>
      </c>
      <c r="V8" s="4">
        <v>267498.63186949556</v>
      </c>
    </row>
    <row r="9" spans="2:24" ht="24.6" customHeight="1" thickBot="1" x14ac:dyDescent="0.4">
      <c r="B9" s="17" t="s">
        <v>14</v>
      </c>
      <c r="C9" s="203">
        <f>(5011428+(970624/2))*0.2</f>
        <v>1099348</v>
      </c>
      <c r="D9" s="126">
        <v>0</v>
      </c>
      <c r="E9" s="127">
        <f t="shared" ref="E9:E15" si="4">+C9+D9</f>
        <v>1099348</v>
      </c>
      <c r="F9" s="125">
        <f>(5011428+(970624/2))*0.8</f>
        <v>4397392</v>
      </c>
      <c r="G9" s="126">
        <v>0</v>
      </c>
      <c r="H9" s="127">
        <f t="shared" si="0"/>
        <v>4397392</v>
      </c>
      <c r="I9" s="125">
        <f>10703260*0.4</f>
        <v>4281304</v>
      </c>
      <c r="J9" s="126">
        <v>0</v>
      </c>
      <c r="K9" s="126">
        <f>10703260*0.4</f>
        <v>4281304</v>
      </c>
      <c r="L9" s="125">
        <f>10703260*0.4</f>
        <v>4281304</v>
      </c>
      <c r="M9" s="128">
        <v>0</v>
      </c>
      <c r="N9" s="129">
        <f t="shared" si="1"/>
        <v>4281304</v>
      </c>
      <c r="O9" s="125">
        <f>10703260*0.2</f>
        <v>2140652</v>
      </c>
      <c r="P9" s="128">
        <v>0</v>
      </c>
      <c r="Q9" s="129">
        <f t="shared" si="2"/>
        <v>2140652</v>
      </c>
      <c r="R9" s="125">
        <f>+C9+F9+I9+L9+O9</f>
        <v>16200000</v>
      </c>
      <c r="S9" s="128">
        <f>+D9+G9+J9+M9+P9</f>
        <v>0</v>
      </c>
      <c r="T9" s="134">
        <f t="shared" si="3"/>
        <v>16200000</v>
      </c>
      <c r="U9" s="1">
        <v>2</v>
      </c>
      <c r="V9" s="4">
        <v>209475.81393542964</v>
      </c>
      <c r="X9" s="33"/>
    </row>
    <row r="10" spans="2:24" ht="36.75" customHeight="1" thickBot="1" x14ac:dyDescent="0.4">
      <c r="B10" s="32" t="s">
        <v>15</v>
      </c>
      <c r="C10" s="204">
        <f>+C11</f>
        <v>58065</v>
      </c>
      <c r="D10" s="136">
        <f t="shared" ref="D10:T10" si="5">+D11</f>
        <v>0</v>
      </c>
      <c r="E10" s="136">
        <f t="shared" si="5"/>
        <v>58065</v>
      </c>
      <c r="F10" s="135">
        <f t="shared" si="5"/>
        <v>161839</v>
      </c>
      <c r="G10" s="136">
        <f t="shared" si="5"/>
        <v>0</v>
      </c>
      <c r="H10" s="136">
        <f t="shared" si="5"/>
        <v>161839</v>
      </c>
      <c r="I10" s="135">
        <f t="shared" si="5"/>
        <v>311919</v>
      </c>
      <c r="J10" s="136">
        <f t="shared" si="5"/>
        <v>0</v>
      </c>
      <c r="K10" s="136">
        <f t="shared" si="5"/>
        <v>311919</v>
      </c>
      <c r="L10" s="135">
        <f t="shared" si="5"/>
        <v>734019</v>
      </c>
      <c r="M10" s="136">
        <f t="shared" si="5"/>
        <v>0</v>
      </c>
      <c r="N10" s="136">
        <f t="shared" si="5"/>
        <v>734019</v>
      </c>
      <c r="O10" s="135">
        <f t="shared" si="5"/>
        <v>734158</v>
      </c>
      <c r="P10" s="136">
        <f t="shared" si="5"/>
        <v>0</v>
      </c>
      <c r="Q10" s="136">
        <f t="shared" si="5"/>
        <v>734158</v>
      </c>
      <c r="R10" s="135">
        <f t="shared" si="5"/>
        <v>2000000</v>
      </c>
      <c r="S10" s="136">
        <f t="shared" si="5"/>
        <v>0</v>
      </c>
      <c r="T10" s="136">
        <f t="shared" si="5"/>
        <v>2000000</v>
      </c>
      <c r="W10" s="3"/>
      <c r="X10" s="33"/>
    </row>
    <row r="11" spans="2:24" ht="33" customHeight="1" thickBot="1" x14ac:dyDescent="0.4">
      <c r="B11" s="44" t="s">
        <v>16</v>
      </c>
      <c r="C11" s="205">
        <f>58064+1</f>
        <v>58065</v>
      </c>
      <c r="D11" s="141">
        <v>0</v>
      </c>
      <c r="E11" s="142">
        <f t="shared" si="4"/>
        <v>58065</v>
      </c>
      <c r="F11" s="140">
        <v>161839</v>
      </c>
      <c r="G11" s="141">
        <v>0</v>
      </c>
      <c r="H11" s="142">
        <f t="shared" si="0"/>
        <v>161839</v>
      </c>
      <c r="I11" s="140">
        <v>311919</v>
      </c>
      <c r="J11" s="143">
        <v>0</v>
      </c>
      <c r="K11" s="144">
        <v>311919</v>
      </c>
      <c r="L11" s="140">
        <v>734019</v>
      </c>
      <c r="M11" s="145">
        <v>0</v>
      </c>
      <c r="N11" s="144">
        <v>734019</v>
      </c>
      <c r="O11" s="140">
        <v>734158</v>
      </c>
      <c r="P11" s="145">
        <v>0</v>
      </c>
      <c r="Q11" s="144">
        <v>734158</v>
      </c>
      <c r="R11" s="140">
        <f>+C11+F11+I11+L11+O11</f>
        <v>2000000</v>
      </c>
      <c r="S11" s="145">
        <f>+D11+G11+J11+M11+P11</f>
        <v>0</v>
      </c>
      <c r="T11" s="144">
        <f t="shared" si="3"/>
        <v>2000000</v>
      </c>
      <c r="U11" s="1">
        <v>9</v>
      </c>
      <c r="V11" s="4">
        <v>930191.45621679421</v>
      </c>
    </row>
    <row r="12" spans="2:24" ht="13.15" thickBot="1" x14ac:dyDescent="0.4">
      <c r="B12" s="32" t="s">
        <v>17</v>
      </c>
      <c r="C12" s="204">
        <f>+C13+C14+C15</f>
        <v>124938</v>
      </c>
      <c r="D12" s="136">
        <f>+D13+D14+D15</f>
        <v>0</v>
      </c>
      <c r="E12" s="137">
        <f t="shared" si="4"/>
        <v>124938</v>
      </c>
      <c r="F12" s="135">
        <f>+F13+F14+F15</f>
        <v>279645</v>
      </c>
      <c r="G12" s="136">
        <f>+G13+G14+G15</f>
        <v>0</v>
      </c>
      <c r="H12" s="137">
        <f t="shared" si="0"/>
        <v>279645</v>
      </c>
      <c r="I12" s="135">
        <f>+I13+I14+I15+I16</f>
        <v>255241</v>
      </c>
      <c r="J12" s="138">
        <f>+J13+J14+J15</f>
        <v>0</v>
      </c>
      <c r="K12" s="139">
        <f t="shared" ref="K12:K15" si="6">+I12+J12</f>
        <v>255241</v>
      </c>
      <c r="L12" s="135">
        <f>+L13+L14+L15+L16</f>
        <v>240241</v>
      </c>
      <c r="M12" s="138">
        <f>+M13+M14+M15</f>
        <v>0</v>
      </c>
      <c r="N12" s="139">
        <f t="shared" si="1"/>
        <v>240241</v>
      </c>
      <c r="O12" s="135">
        <f>+O13+O14+O15+O16</f>
        <v>334935</v>
      </c>
      <c r="P12" s="138">
        <f>+P13+P14+P15</f>
        <v>0</v>
      </c>
      <c r="Q12" s="139">
        <f t="shared" si="2"/>
        <v>334935</v>
      </c>
      <c r="R12" s="135">
        <f>+R13+R14+R15+R16</f>
        <v>1300000</v>
      </c>
      <c r="S12" s="138">
        <f>+S13+S14+S15</f>
        <v>0</v>
      </c>
      <c r="T12" s="139">
        <f t="shared" si="3"/>
        <v>1300000</v>
      </c>
    </row>
    <row r="13" spans="2:24" x14ac:dyDescent="0.35">
      <c r="B13" s="23" t="s">
        <v>67</v>
      </c>
      <c r="C13" s="207">
        <v>89906</v>
      </c>
      <c r="D13" s="208">
        <v>0</v>
      </c>
      <c r="E13" s="209">
        <f t="shared" si="4"/>
        <v>89906</v>
      </c>
      <c r="F13" s="207">
        <v>239613</v>
      </c>
      <c r="G13" s="208">
        <v>0</v>
      </c>
      <c r="H13" s="209">
        <f t="shared" si="0"/>
        <v>239613</v>
      </c>
      <c r="I13" s="207">
        <v>152709</v>
      </c>
      <c r="J13" s="143">
        <v>0</v>
      </c>
      <c r="K13" s="130">
        <f t="shared" si="6"/>
        <v>152709</v>
      </c>
      <c r="L13" s="131">
        <v>152709</v>
      </c>
      <c r="M13" s="132">
        <v>0</v>
      </c>
      <c r="N13" s="133">
        <v>0</v>
      </c>
      <c r="O13" s="131">
        <v>89903</v>
      </c>
      <c r="P13" s="132">
        <v>0</v>
      </c>
      <c r="Q13" s="146">
        <f t="shared" si="2"/>
        <v>89903</v>
      </c>
      <c r="R13" s="125">
        <f>+C13+F13+I13+L13+O13</f>
        <v>724840</v>
      </c>
      <c r="S13" s="132">
        <v>0</v>
      </c>
      <c r="T13" s="130">
        <f t="shared" si="3"/>
        <v>724840</v>
      </c>
    </row>
    <row r="14" spans="2:24" x14ac:dyDescent="0.35">
      <c r="B14" s="22" t="s">
        <v>18</v>
      </c>
      <c r="C14" s="147">
        <v>35032</v>
      </c>
      <c r="D14" s="148">
        <v>0</v>
      </c>
      <c r="E14" s="142">
        <f t="shared" si="4"/>
        <v>35032</v>
      </c>
      <c r="F14" s="147">
        <v>35032</v>
      </c>
      <c r="G14" s="148">
        <v>0</v>
      </c>
      <c r="H14" s="142">
        <f t="shared" si="0"/>
        <v>35032</v>
      </c>
      <c r="I14" s="147">
        <v>35032</v>
      </c>
      <c r="J14" s="149">
        <v>0</v>
      </c>
      <c r="K14" s="144">
        <f t="shared" si="6"/>
        <v>35032</v>
      </c>
      <c r="L14" s="147">
        <v>35032</v>
      </c>
      <c r="M14" s="149">
        <v>0</v>
      </c>
      <c r="N14" s="150">
        <v>0</v>
      </c>
      <c r="O14" s="147">
        <v>35032</v>
      </c>
      <c r="P14" s="149">
        <v>0</v>
      </c>
      <c r="Q14" s="133">
        <f t="shared" si="2"/>
        <v>35032</v>
      </c>
      <c r="R14" s="125">
        <f>+C14+F14+I14+L14+O14</f>
        <v>175160</v>
      </c>
      <c r="S14" s="149">
        <v>0</v>
      </c>
      <c r="T14" s="144">
        <f t="shared" si="3"/>
        <v>175160</v>
      </c>
    </row>
    <row r="15" spans="2:24" x14ac:dyDescent="0.35">
      <c r="B15" s="17" t="s">
        <v>19</v>
      </c>
      <c r="C15" s="125">
        <v>0</v>
      </c>
      <c r="D15" s="126">
        <v>0</v>
      </c>
      <c r="E15" s="127">
        <f t="shared" si="4"/>
        <v>0</v>
      </c>
      <c r="F15" s="125">
        <v>5000</v>
      </c>
      <c r="G15" s="126">
        <v>0</v>
      </c>
      <c r="H15" s="127">
        <f t="shared" si="0"/>
        <v>5000</v>
      </c>
      <c r="I15" s="125">
        <v>5000</v>
      </c>
      <c r="J15" s="128">
        <v>0</v>
      </c>
      <c r="K15" s="129">
        <f t="shared" si="6"/>
        <v>5000</v>
      </c>
      <c r="L15" s="125">
        <v>5000</v>
      </c>
      <c r="M15" s="128">
        <v>0</v>
      </c>
      <c r="N15" s="129">
        <f>+L15+M15</f>
        <v>5000</v>
      </c>
      <c r="O15" s="125">
        <v>10000</v>
      </c>
      <c r="P15" s="128">
        <v>0</v>
      </c>
      <c r="Q15" s="129">
        <f t="shared" si="2"/>
        <v>10000</v>
      </c>
      <c r="R15" s="125">
        <f>+C15+F15+I15+L15+O15</f>
        <v>25000</v>
      </c>
      <c r="S15" s="128">
        <v>0</v>
      </c>
      <c r="T15" s="150">
        <f t="shared" si="3"/>
        <v>25000</v>
      </c>
    </row>
    <row r="16" spans="2:24" ht="13.15" thickBot="1" x14ac:dyDescent="0.4">
      <c r="B16" s="23" t="s">
        <v>20</v>
      </c>
      <c r="C16" s="210">
        <f>+C17+C18</f>
        <v>32500</v>
      </c>
      <c r="D16" s="152">
        <f>+D17+D18</f>
        <v>0</v>
      </c>
      <c r="E16" s="153">
        <f>+D16+C16</f>
        <v>32500</v>
      </c>
      <c r="F16" s="151">
        <f>+F17+F18</f>
        <v>32500</v>
      </c>
      <c r="G16" s="152">
        <f>+G17+G18</f>
        <v>0</v>
      </c>
      <c r="H16" s="153">
        <f>+G16+F16</f>
        <v>32500</v>
      </c>
      <c r="I16" s="151">
        <f>+I17+I18</f>
        <v>62500</v>
      </c>
      <c r="J16" s="152">
        <v>0</v>
      </c>
      <c r="K16" s="134">
        <f>+J16+I16</f>
        <v>62500</v>
      </c>
      <c r="L16" s="192">
        <f>+L17+L18</f>
        <v>47500</v>
      </c>
      <c r="M16" s="152">
        <v>0</v>
      </c>
      <c r="N16" s="134">
        <f>+M16+L16</f>
        <v>47500</v>
      </c>
      <c r="O16" s="192">
        <f>+O17+O18</f>
        <v>200000</v>
      </c>
      <c r="P16" s="152">
        <v>0</v>
      </c>
      <c r="Q16" s="134">
        <f>+P16+O16</f>
        <v>200000</v>
      </c>
      <c r="R16" s="151">
        <f>+C16+F16+I16+L16+O16</f>
        <v>375000</v>
      </c>
      <c r="S16" s="152">
        <v>0</v>
      </c>
      <c r="T16" s="134">
        <f t="shared" si="3"/>
        <v>375000</v>
      </c>
    </row>
    <row r="17" spans="2:20" hidden="1" x14ac:dyDescent="0.35">
      <c r="B17" s="206" t="s">
        <v>65</v>
      </c>
      <c r="C17" s="193">
        <v>32500</v>
      </c>
      <c r="D17" s="194">
        <v>0</v>
      </c>
      <c r="E17" s="194">
        <f>+D17+C17</f>
        <v>32500</v>
      </c>
      <c r="F17" s="195">
        <v>32500</v>
      </c>
      <c r="G17" s="194">
        <v>0</v>
      </c>
      <c r="H17" s="196">
        <f>+G17+F17</f>
        <v>32500</v>
      </c>
      <c r="I17" s="195">
        <v>32500</v>
      </c>
      <c r="J17" s="197">
        <v>0</v>
      </c>
      <c r="K17" s="198">
        <f>+J17+I17</f>
        <v>32500</v>
      </c>
      <c r="L17" s="195">
        <v>32500</v>
      </c>
      <c r="M17" s="197">
        <v>0</v>
      </c>
      <c r="N17" s="198">
        <f>+M17+L17</f>
        <v>32500</v>
      </c>
      <c r="O17" s="195">
        <v>50000</v>
      </c>
      <c r="P17" s="197"/>
      <c r="Q17" s="198">
        <f>+P17+O17</f>
        <v>50000</v>
      </c>
      <c r="R17" s="195">
        <f>+O17+L17+I17+F17+C17</f>
        <v>180000</v>
      </c>
      <c r="S17" s="197">
        <v>0</v>
      </c>
      <c r="T17" s="198">
        <f>+R17+S17</f>
        <v>180000</v>
      </c>
    </row>
    <row r="18" spans="2:20" ht="13.15" hidden="1" thickBot="1" x14ac:dyDescent="0.4">
      <c r="B18" s="191" t="s">
        <v>66</v>
      </c>
      <c r="C18" s="193">
        <v>0</v>
      </c>
      <c r="D18" s="194">
        <v>0</v>
      </c>
      <c r="E18" s="194">
        <f>+D18+C18</f>
        <v>0</v>
      </c>
      <c r="F18" s="195">
        <v>0</v>
      </c>
      <c r="G18" s="194">
        <v>0</v>
      </c>
      <c r="H18" s="196">
        <f>+G18+F18</f>
        <v>0</v>
      </c>
      <c r="I18" s="195">
        <v>30000</v>
      </c>
      <c r="J18" s="197">
        <v>0</v>
      </c>
      <c r="K18" s="198">
        <f>+J18+I18</f>
        <v>30000</v>
      </c>
      <c r="L18" s="195">
        <v>15000</v>
      </c>
      <c r="M18" s="197">
        <v>0</v>
      </c>
      <c r="N18" s="198">
        <f>+M18+L18</f>
        <v>15000</v>
      </c>
      <c r="O18" s="195">
        <v>150000</v>
      </c>
      <c r="P18" s="197"/>
      <c r="Q18" s="198">
        <f>+P18+O18</f>
        <v>150000</v>
      </c>
      <c r="R18" s="195">
        <f>+O18+L18+I18+F18+C18</f>
        <v>195000</v>
      </c>
      <c r="S18" s="197">
        <v>0</v>
      </c>
      <c r="T18" s="198">
        <f>+R18+S18</f>
        <v>195000</v>
      </c>
    </row>
    <row r="19" spans="2:20" ht="13.15" thickBot="1" x14ac:dyDescent="0.4">
      <c r="B19" s="40"/>
      <c r="C19" s="154"/>
      <c r="D19" s="155"/>
      <c r="E19" s="156"/>
      <c r="F19" s="154"/>
      <c r="G19" s="155"/>
      <c r="H19" s="156"/>
      <c r="I19" s="154"/>
      <c r="J19" s="157"/>
      <c r="K19" s="158"/>
      <c r="L19" s="154"/>
      <c r="M19" s="157"/>
      <c r="N19" s="158"/>
      <c r="O19" s="154"/>
      <c r="P19" s="157"/>
      <c r="Q19" s="158"/>
      <c r="R19" s="154"/>
      <c r="S19" s="157"/>
      <c r="T19" s="158"/>
    </row>
    <row r="20" spans="2:20" ht="13.5" thickTop="1" thickBot="1" x14ac:dyDescent="0.4">
      <c r="B20" s="199" t="s">
        <v>7</v>
      </c>
      <c r="C20" s="135">
        <f>+C7+C10+C12</f>
        <v>1532351</v>
      </c>
      <c r="D20" s="136">
        <v>0</v>
      </c>
      <c r="E20" s="137">
        <f>+E7+E10+E12</f>
        <v>1532351</v>
      </c>
      <c r="F20" s="135">
        <f>+F7+F10+F12</f>
        <v>5088876</v>
      </c>
      <c r="G20" s="136">
        <v>0</v>
      </c>
      <c r="H20" s="137">
        <f>+H7+H10+H12</f>
        <v>5088876</v>
      </c>
      <c r="I20" s="135">
        <f>+I7+I10+I12</f>
        <v>4848464</v>
      </c>
      <c r="J20" s="136">
        <v>0</v>
      </c>
      <c r="K20" s="137">
        <f>+K7+K10+K12</f>
        <v>4848464</v>
      </c>
      <c r="L20" s="135">
        <f>+L7+L10+L12</f>
        <v>5255564</v>
      </c>
      <c r="M20" s="136">
        <v>0</v>
      </c>
      <c r="N20" s="122">
        <f>+N7+N10+N12</f>
        <v>5255564</v>
      </c>
      <c r="O20" s="135">
        <f>+O7+O10+O12</f>
        <v>3209745</v>
      </c>
      <c r="P20" s="138">
        <v>0</v>
      </c>
      <c r="Q20" s="139">
        <f>+Q7+Q10+Q12</f>
        <v>3209745</v>
      </c>
      <c r="R20" s="135">
        <f>+R7+R10+R12</f>
        <v>20000000</v>
      </c>
      <c r="S20" s="136">
        <v>0</v>
      </c>
      <c r="T20" s="137">
        <f>+T7+T10+T12</f>
        <v>20000000</v>
      </c>
    </row>
    <row r="22" spans="2:20" x14ac:dyDescent="0.35"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2:20" x14ac:dyDescent="0.35">
      <c r="R23" s="2"/>
    </row>
  </sheetData>
  <mergeCells count="27">
    <mergeCell ref="B1:T1"/>
    <mergeCell ref="B2:T2"/>
    <mergeCell ref="R3:T3"/>
    <mergeCell ref="O3:Q3"/>
    <mergeCell ref="L3:N3"/>
    <mergeCell ref="I3:K3"/>
    <mergeCell ref="F3:H3"/>
    <mergeCell ref="C3:E3"/>
    <mergeCell ref="K4:K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R4:R5"/>
    <mergeCell ref="S4:S5"/>
    <mergeCell ref="T4:T5"/>
    <mergeCell ref="L4:L5"/>
    <mergeCell ref="M4:M5"/>
    <mergeCell ref="N4:N5"/>
    <mergeCell ref="O4:O5"/>
    <mergeCell ref="P4:P5"/>
    <mergeCell ref="Q4:Q5"/>
  </mergeCells>
  <pageMargins left="0.7" right="0.7" top="0.75" bottom="0.75" header="0.3" footer="0.3"/>
  <pageSetup orientation="portrait" r:id="rId1"/>
  <ignoredErrors>
    <ignoredError sqref="K7 N7 Q7 H7 E7 E12 H12 K12 N12 Q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395"/>
  <sheetViews>
    <sheetView zoomScale="80" zoomScaleNormal="80" workbookViewId="0">
      <selection activeCell="D11" sqref="D11"/>
    </sheetView>
  </sheetViews>
  <sheetFormatPr defaultColWidth="11.59765625" defaultRowHeight="14.25" x14ac:dyDescent="0.45"/>
  <cols>
    <col min="1" max="1" width="2.1328125" customWidth="1"/>
    <col min="2" max="2" width="15.86328125" customWidth="1"/>
    <col min="3" max="3" width="26" customWidth="1"/>
    <col min="4" max="4" width="38.73046875" customWidth="1"/>
    <col min="5" max="5" width="20.86328125" customWidth="1"/>
    <col min="6" max="7" width="10.86328125" customWidth="1"/>
    <col min="8" max="19" width="10.1328125" customWidth="1"/>
  </cols>
  <sheetData>
    <row r="1" spans="2:20" x14ac:dyDescent="0.45">
      <c r="B1" s="189" t="s">
        <v>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</row>
    <row r="2" spans="2:20" ht="14.65" thickBot="1" x14ac:dyDescent="0.5">
      <c r="B2" s="190" t="s">
        <v>21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</row>
    <row r="3" spans="2:20" ht="16.149999999999999" thickBot="1" x14ac:dyDescent="0.55000000000000004">
      <c r="B3" s="25" t="s">
        <v>22</v>
      </c>
      <c r="C3" s="27" t="s">
        <v>23</v>
      </c>
      <c r="D3" s="27" t="s">
        <v>24</v>
      </c>
      <c r="E3" s="27" t="s">
        <v>25</v>
      </c>
      <c r="F3" s="184" t="s">
        <v>26</v>
      </c>
      <c r="G3" s="185"/>
      <c r="H3" s="186">
        <v>2019</v>
      </c>
      <c r="I3" s="187"/>
      <c r="J3" s="187"/>
      <c r="K3" s="187"/>
      <c r="L3" s="187"/>
      <c r="M3" s="188"/>
      <c r="N3" s="186">
        <v>2020</v>
      </c>
      <c r="O3" s="187"/>
      <c r="P3" s="187"/>
      <c r="Q3" s="187"/>
      <c r="R3" s="187"/>
      <c r="S3" s="188"/>
    </row>
    <row r="4" spans="2:20" ht="14.65" thickBot="1" x14ac:dyDescent="0.5">
      <c r="B4" s="26"/>
      <c r="C4" s="28"/>
      <c r="D4" s="28"/>
      <c r="E4" s="28"/>
      <c r="F4" s="45" t="s">
        <v>27</v>
      </c>
      <c r="G4" s="46" t="s">
        <v>28</v>
      </c>
      <c r="H4" s="18" t="s">
        <v>29</v>
      </c>
      <c r="I4" s="19" t="s">
        <v>30</v>
      </c>
      <c r="J4" s="19" t="s">
        <v>31</v>
      </c>
      <c r="K4" s="19" t="s">
        <v>32</v>
      </c>
      <c r="L4" s="19" t="s">
        <v>33</v>
      </c>
      <c r="M4" s="48" t="s">
        <v>34</v>
      </c>
      <c r="N4" s="47" t="s">
        <v>29</v>
      </c>
      <c r="O4" s="5" t="s">
        <v>30</v>
      </c>
      <c r="P4" s="5" t="s">
        <v>31</v>
      </c>
      <c r="Q4" s="5" t="s">
        <v>32</v>
      </c>
      <c r="R4" s="5" t="s">
        <v>33</v>
      </c>
      <c r="S4" s="6" t="s">
        <v>34</v>
      </c>
    </row>
    <row r="5" spans="2:20" ht="28.5" x14ac:dyDescent="0.45">
      <c r="B5" s="181" t="s">
        <v>35</v>
      </c>
      <c r="C5" s="29" t="s">
        <v>13</v>
      </c>
      <c r="D5" s="7" t="s">
        <v>36</v>
      </c>
      <c r="E5" s="8" t="s">
        <v>37</v>
      </c>
      <c r="F5" s="56">
        <v>0</v>
      </c>
      <c r="G5" s="57">
        <v>0</v>
      </c>
      <c r="H5" s="58">
        <v>0</v>
      </c>
      <c r="I5" s="59">
        <v>0</v>
      </c>
      <c r="J5" s="59">
        <v>0</v>
      </c>
      <c r="K5" s="60">
        <v>0</v>
      </c>
      <c r="L5" s="59">
        <v>0</v>
      </c>
      <c r="M5" s="61">
        <v>0</v>
      </c>
      <c r="N5" s="62">
        <v>0</v>
      </c>
      <c r="O5" s="59">
        <v>0</v>
      </c>
      <c r="P5" s="59">
        <v>0</v>
      </c>
      <c r="Q5" s="59">
        <v>0</v>
      </c>
      <c r="R5" s="59">
        <v>0</v>
      </c>
      <c r="S5" s="61">
        <v>0</v>
      </c>
    </row>
    <row r="6" spans="2:20" x14ac:dyDescent="0.45">
      <c r="B6" s="182"/>
      <c r="C6" s="30"/>
      <c r="D6" s="20" t="s">
        <v>38</v>
      </c>
      <c r="E6" s="21" t="s">
        <v>39</v>
      </c>
      <c r="F6" s="63">
        <v>0</v>
      </c>
      <c r="G6" s="64">
        <v>0</v>
      </c>
      <c r="H6" s="65">
        <v>0</v>
      </c>
      <c r="I6" s="66">
        <v>0</v>
      </c>
      <c r="J6" s="66">
        <v>0</v>
      </c>
      <c r="K6" s="67">
        <v>0</v>
      </c>
      <c r="L6" s="66">
        <v>0</v>
      </c>
      <c r="M6" s="68">
        <v>0</v>
      </c>
      <c r="N6" s="69">
        <v>0</v>
      </c>
      <c r="O6" s="66">
        <v>0</v>
      </c>
      <c r="P6" s="66">
        <v>0</v>
      </c>
      <c r="Q6" s="66">
        <v>0</v>
      </c>
      <c r="R6" s="66">
        <v>0</v>
      </c>
      <c r="S6" s="68">
        <v>0</v>
      </c>
    </row>
    <row r="7" spans="2:20" x14ac:dyDescent="0.45">
      <c r="B7" s="182"/>
      <c r="C7" s="30"/>
      <c r="D7" s="20" t="s">
        <v>40</v>
      </c>
      <c r="E7" s="21" t="s">
        <v>41</v>
      </c>
      <c r="F7" s="70">
        <v>0</v>
      </c>
      <c r="G7" s="71">
        <v>0</v>
      </c>
      <c r="H7" s="72">
        <v>0</v>
      </c>
      <c r="I7" s="67">
        <v>0</v>
      </c>
      <c r="J7" s="66">
        <v>0</v>
      </c>
      <c r="K7" s="66">
        <v>0</v>
      </c>
      <c r="L7" s="67">
        <v>0</v>
      </c>
      <c r="M7" s="68">
        <v>0</v>
      </c>
      <c r="N7" s="69">
        <v>0</v>
      </c>
      <c r="O7" s="66">
        <v>0</v>
      </c>
      <c r="P7" s="66">
        <v>0</v>
      </c>
      <c r="Q7" s="66">
        <v>0</v>
      </c>
      <c r="R7" s="66">
        <v>0</v>
      </c>
      <c r="S7" s="68">
        <v>0</v>
      </c>
    </row>
    <row r="8" spans="2:20" x14ac:dyDescent="0.45">
      <c r="B8" s="182"/>
      <c r="C8" s="30"/>
      <c r="D8" s="9" t="s">
        <v>42</v>
      </c>
      <c r="E8" s="10" t="s">
        <v>43</v>
      </c>
      <c r="F8" s="70">
        <v>0</v>
      </c>
      <c r="G8" s="71">
        <v>0</v>
      </c>
      <c r="H8" s="73">
        <v>0</v>
      </c>
      <c r="I8" s="74">
        <v>0</v>
      </c>
      <c r="J8" s="75">
        <v>0</v>
      </c>
      <c r="K8" s="74">
        <v>0</v>
      </c>
      <c r="L8" s="74">
        <v>0</v>
      </c>
      <c r="M8" s="76">
        <v>0</v>
      </c>
      <c r="N8" s="77">
        <v>0</v>
      </c>
      <c r="O8" s="74">
        <v>0</v>
      </c>
      <c r="P8" s="74">
        <v>0</v>
      </c>
      <c r="Q8" s="74">
        <v>0</v>
      </c>
      <c r="R8" s="74">
        <v>0</v>
      </c>
      <c r="S8" s="78">
        <v>0</v>
      </c>
    </row>
    <row r="9" spans="2:20" ht="14.65" thickBot="1" x14ac:dyDescent="0.5">
      <c r="B9" s="182"/>
      <c r="C9" s="31"/>
      <c r="D9" s="11" t="s">
        <v>44</v>
      </c>
      <c r="E9" s="24" t="s">
        <v>45</v>
      </c>
      <c r="F9" s="79">
        <v>250000</v>
      </c>
      <c r="G9" s="80">
        <v>250000</v>
      </c>
      <c r="H9" s="81">
        <v>0</v>
      </c>
      <c r="I9" s="82">
        <v>0</v>
      </c>
      <c r="J9" s="82">
        <v>0</v>
      </c>
      <c r="K9" s="83">
        <f>+F9*0.1</f>
        <v>25000</v>
      </c>
      <c r="L9" s="83">
        <f>+F9*0.3</f>
        <v>75000</v>
      </c>
      <c r="M9" s="84">
        <f>+F9*0.6</f>
        <v>150000</v>
      </c>
      <c r="N9" s="85">
        <f>+G9*0.1</f>
        <v>25000</v>
      </c>
      <c r="O9" s="86">
        <f>+G9*0.3</f>
        <v>75000</v>
      </c>
      <c r="P9" s="86">
        <f>+G9*0.6</f>
        <v>150000</v>
      </c>
      <c r="Q9" s="87">
        <v>0</v>
      </c>
      <c r="R9" s="87">
        <v>0</v>
      </c>
      <c r="S9" s="88">
        <v>0</v>
      </c>
    </row>
    <row r="10" spans="2:20" ht="28.5" x14ac:dyDescent="0.45">
      <c r="B10" s="182"/>
      <c r="C10" s="29" t="s">
        <v>14</v>
      </c>
      <c r="D10" s="34" t="s">
        <v>46</v>
      </c>
      <c r="E10" s="37" t="s">
        <v>47</v>
      </c>
      <c r="F10" s="89">
        <v>0</v>
      </c>
      <c r="G10" s="90">
        <v>0</v>
      </c>
      <c r="H10" s="91">
        <v>0</v>
      </c>
      <c r="I10" s="59">
        <v>0</v>
      </c>
      <c r="J10" s="59">
        <v>0</v>
      </c>
      <c r="K10" s="59">
        <v>0</v>
      </c>
      <c r="L10" s="59">
        <v>0</v>
      </c>
      <c r="M10" s="61">
        <v>0</v>
      </c>
      <c r="N10" s="62">
        <v>0</v>
      </c>
      <c r="O10" s="59">
        <v>0</v>
      </c>
      <c r="P10" s="59">
        <v>0</v>
      </c>
      <c r="Q10" s="59">
        <v>0</v>
      </c>
      <c r="R10" s="59">
        <v>0</v>
      </c>
      <c r="S10" s="61">
        <v>0</v>
      </c>
    </row>
    <row r="11" spans="2:20" x14ac:dyDescent="0.45">
      <c r="B11" s="182"/>
      <c r="C11" s="30"/>
      <c r="D11" s="35" t="s">
        <v>48</v>
      </c>
      <c r="E11" s="38" t="s">
        <v>49</v>
      </c>
      <c r="F11" s="92">
        <v>0</v>
      </c>
      <c r="G11" s="93">
        <v>0</v>
      </c>
      <c r="H11" s="69">
        <v>0</v>
      </c>
      <c r="I11" s="94">
        <v>0</v>
      </c>
      <c r="J11" s="66">
        <v>0</v>
      </c>
      <c r="K11" s="66">
        <v>0</v>
      </c>
      <c r="L11" s="66">
        <v>0</v>
      </c>
      <c r="M11" s="68">
        <v>0</v>
      </c>
      <c r="N11" s="69">
        <v>0</v>
      </c>
      <c r="O11" s="66">
        <v>0</v>
      </c>
      <c r="P11" s="66">
        <v>0</v>
      </c>
      <c r="Q11" s="66">
        <v>0</v>
      </c>
      <c r="R11" s="66">
        <v>0</v>
      </c>
      <c r="S11" s="68">
        <v>0</v>
      </c>
    </row>
    <row r="12" spans="2:20" x14ac:dyDescent="0.45">
      <c r="B12" s="182"/>
      <c r="C12" s="30"/>
      <c r="D12" s="36" t="s">
        <v>42</v>
      </c>
      <c r="E12" s="38" t="s">
        <v>50</v>
      </c>
      <c r="F12" s="92">
        <v>0</v>
      </c>
      <c r="G12" s="93">
        <v>0</v>
      </c>
      <c r="H12" s="69">
        <v>0</v>
      </c>
      <c r="I12" s="66">
        <v>0</v>
      </c>
      <c r="J12" s="94">
        <v>0</v>
      </c>
      <c r="K12" s="94">
        <v>0</v>
      </c>
      <c r="L12" s="66">
        <v>0</v>
      </c>
      <c r="M12" s="68">
        <v>0</v>
      </c>
      <c r="N12" s="69">
        <v>0</v>
      </c>
      <c r="O12" s="94">
        <v>0</v>
      </c>
      <c r="P12" s="94">
        <v>0</v>
      </c>
      <c r="Q12" s="66">
        <v>0</v>
      </c>
      <c r="R12" s="66">
        <v>0</v>
      </c>
      <c r="S12" s="68">
        <v>0</v>
      </c>
    </row>
    <row r="13" spans="2:20" ht="14.65" thickBot="1" x14ac:dyDescent="0.5">
      <c r="B13" s="183"/>
      <c r="C13" s="31"/>
      <c r="D13" s="49" t="s">
        <v>44</v>
      </c>
      <c r="E13" s="39" t="s">
        <v>51</v>
      </c>
      <c r="F13" s="79">
        <v>1099348</v>
      </c>
      <c r="G13" s="95">
        <f>+PEP!H9</f>
        <v>4397392</v>
      </c>
      <c r="H13" s="96">
        <v>0</v>
      </c>
      <c r="I13" s="87">
        <v>0</v>
      </c>
      <c r="J13" s="87">
        <v>0</v>
      </c>
      <c r="K13" s="97">
        <f>+F13*0.1</f>
        <v>109934.8</v>
      </c>
      <c r="L13" s="97">
        <f>+F13*0.4</f>
        <v>439739.2</v>
      </c>
      <c r="M13" s="98">
        <f>+F13*0.5</f>
        <v>549674</v>
      </c>
      <c r="N13" s="99">
        <f>+G13/6</f>
        <v>732898.66666666663</v>
      </c>
      <c r="O13" s="97">
        <v>732898.66666666663</v>
      </c>
      <c r="P13" s="97">
        <v>732898.66666666663</v>
      </c>
      <c r="Q13" s="97">
        <v>732898.66666666663</v>
      </c>
      <c r="R13" s="97">
        <v>732898.66666666663</v>
      </c>
      <c r="S13" s="98">
        <v>732898.66666666663</v>
      </c>
    </row>
    <row r="14" spans="2:20" ht="28.5" x14ac:dyDescent="0.45">
      <c r="B14" s="181" t="s">
        <v>52</v>
      </c>
      <c r="C14" s="29" t="s">
        <v>16</v>
      </c>
      <c r="D14" s="13" t="s">
        <v>53</v>
      </c>
      <c r="E14" s="37" t="s">
        <v>54</v>
      </c>
      <c r="F14" s="56">
        <v>0</v>
      </c>
      <c r="G14" s="57">
        <v>0</v>
      </c>
      <c r="H14" s="100">
        <v>0</v>
      </c>
      <c r="I14" s="59">
        <v>0</v>
      </c>
      <c r="J14" s="59">
        <v>0</v>
      </c>
      <c r="K14" s="59">
        <v>0</v>
      </c>
      <c r="L14" s="59">
        <v>0</v>
      </c>
      <c r="M14" s="61">
        <v>0</v>
      </c>
      <c r="N14" s="62">
        <v>0</v>
      </c>
      <c r="O14" s="59">
        <v>0</v>
      </c>
      <c r="P14" s="59">
        <v>0</v>
      </c>
      <c r="Q14" s="59">
        <v>0</v>
      </c>
      <c r="R14" s="59">
        <v>0</v>
      </c>
      <c r="S14" s="61">
        <v>0</v>
      </c>
      <c r="T14" s="51"/>
    </row>
    <row r="15" spans="2:20" x14ac:dyDescent="0.45">
      <c r="B15" s="182"/>
      <c r="C15" s="30"/>
      <c r="D15" s="10" t="s">
        <v>55</v>
      </c>
      <c r="E15" s="38" t="s">
        <v>56</v>
      </c>
      <c r="F15" s="70">
        <v>0</v>
      </c>
      <c r="G15" s="71">
        <v>0</v>
      </c>
      <c r="H15" s="101">
        <v>0</v>
      </c>
      <c r="I15" s="102">
        <v>0</v>
      </c>
      <c r="J15" s="102">
        <v>0</v>
      </c>
      <c r="K15" s="102">
        <v>0</v>
      </c>
      <c r="L15" s="102">
        <v>0</v>
      </c>
      <c r="M15" s="103">
        <v>0</v>
      </c>
      <c r="N15" s="101">
        <v>0</v>
      </c>
      <c r="O15" s="102">
        <v>0</v>
      </c>
      <c r="P15" s="102">
        <v>0</v>
      </c>
      <c r="Q15" s="102">
        <v>0</v>
      </c>
      <c r="R15" s="102">
        <v>0</v>
      </c>
      <c r="S15" s="103">
        <v>0</v>
      </c>
    </row>
    <row r="16" spans="2:20" ht="14.65" thickBot="1" x14ac:dyDescent="0.5">
      <c r="B16" s="183"/>
      <c r="C16" s="30"/>
      <c r="D16" s="24" t="s">
        <v>57</v>
      </c>
      <c r="E16" s="50" t="s">
        <v>56</v>
      </c>
      <c r="F16" s="79">
        <f>+PEP!E11</f>
        <v>58065</v>
      </c>
      <c r="G16" s="80">
        <f>+PEP!H11</f>
        <v>161839</v>
      </c>
      <c r="H16" s="104">
        <f>+F16/6</f>
        <v>9677.5</v>
      </c>
      <c r="I16" s="105">
        <v>9677.5</v>
      </c>
      <c r="J16" s="105">
        <v>9677.5</v>
      </c>
      <c r="K16" s="105">
        <v>9677.5</v>
      </c>
      <c r="L16" s="105">
        <v>9677.5</v>
      </c>
      <c r="M16" s="106">
        <v>9677.5</v>
      </c>
      <c r="N16" s="104">
        <f>+G16/6</f>
        <v>26973.166666666668</v>
      </c>
      <c r="O16" s="105">
        <v>26973.166666666668</v>
      </c>
      <c r="P16" s="105">
        <v>26973.166666666668</v>
      </c>
      <c r="Q16" s="105">
        <v>26973.166666666668</v>
      </c>
      <c r="R16" s="105">
        <v>26973.166666666668</v>
      </c>
      <c r="S16" s="106">
        <v>26973.166666666668</v>
      </c>
    </row>
    <row r="17" spans="2:19" ht="14.65" thickBot="1" x14ac:dyDescent="0.5">
      <c r="B17" s="181" t="s">
        <v>58</v>
      </c>
      <c r="C17" s="53" t="s">
        <v>59</v>
      </c>
      <c r="D17" s="54"/>
      <c r="E17" s="55" t="s">
        <v>56</v>
      </c>
      <c r="F17" s="107">
        <f>+PEP!E13+PEP!E14</f>
        <v>124938</v>
      </c>
      <c r="G17" s="108">
        <f>+PEP!H13+PEP!H14</f>
        <v>274645</v>
      </c>
      <c r="H17" s="113">
        <f>+F17/6</f>
        <v>20823</v>
      </c>
      <c r="I17" s="114">
        <v>20823</v>
      </c>
      <c r="J17" s="115">
        <v>20823</v>
      </c>
      <c r="K17" s="115">
        <v>20823</v>
      </c>
      <c r="L17" s="115">
        <v>20823</v>
      </c>
      <c r="M17" s="116">
        <v>20823</v>
      </c>
      <c r="N17" s="117">
        <f>+G17/6</f>
        <v>45774.166666666664</v>
      </c>
      <c r="O17" s="115">
        <v>45774.166666666664</v>
      </c>
      <c r="P17" s="115">
        <v>45774.166666666664</v>
      </c>
      <c r="Q17" s="115">
        <v>45774.166666666664</v>
      </c>
      <c r="R17" s="115">
        <v>45774.166666666664</v>
      </c>
      <c r="S17" s="116">
        <v>45774.166666666664</v>
      </c>
    </row>
    <row r="18" spans="2:19" x14ac:dyDescent="0.45">
      <c r="B18" s="182"/>
      <c r="C18" s="175" t="s">
        <v>60</v>
      </c>
      <c r="D18" s="52" t="s">
        <v>36</v>
      </c>
      <c r="E18" s="21" t="s">
        <v>47</v>
      </c>
      <c r="F18" s="109">
        <f>+PEP!E15</f>
        <v>0</v>
      </c>
      <c r="G18" s="109">
        <v>0</v>
      </c>
      <c r="H18" s="72">
        <v>0</v>
      </c>
      <c r="I18" s="66">
        <v>0</v>
      </c>
      <c r="J18" s="66">
        <v>0</v>
      </c>
      <c r="K18" s="66">
        <v>0</v>
      </c>
      <c r="L18" s="66">
        <v>0</v>
      </c>
      <c r="M18" s="68">
        <v>0</v>
      </c>
      <c r="N18" s="69">
        <v>0</v>
      </c>
      <c r="O18" s="66">
        <v>0</v>
      </c>
      <c r="P18" s="66">
        <v>0</v>
      </c>
      <c r="Q18" s="66">
        <v>0</v>
      </c>
      <c r="R18" s="66">
        <v>0</v>
      </c>
      <c r="S18" s="68">
        <v>0</v>
      </c>
    </row>
    <row r="19" spans="2:19" x14ac:dyDescent="0.45">
      <c r="B19" s="182"/>
      <c r="C19" s="176"/>
      <c r="D19" s="20" t="s">
        <v>38</v>
      </c>
      <c r="E19" s="10" t="s">
        <v>39</v>
      </c>
      <c r="F19" s="110">
        <v>0</v>
      </c>
      <c r="G19" s="110">
        <v>0</v>
      </c>
      <c r="H19" s="73">
        <v>0</v>
      </c>
      <c r="I19" s="74">
        <v>0</v>
      </c>
      <c r="J19" s="74">
        <v>0</v>
      </c>
      <c r="K19" s="74">
        <v>0</v>
      </c>
      <c r="L19" s="74">
        <v>0</v>
      </c>
      <c r="M19" s="78">
        <v>0</v>
      </c>
      <c r="N19" s="77">
        <v>0</v>
      </c>
      <c r="O19" s="74">
        <v>0</v>
      </c>
      <c r="P19" s="74">
        <v>0</v>
      </c>
      <c r="Q19" s="74">
        <v>0</v>
      </c>
      <c r="R19" s="74">
        <v>0</v>
      </c>
      <c r="S19" s="78">
        <v>0</v>
      </c>
    </row>
    <row r="20" spans="2:19" x14ac:dyDescent="0.45">
      <c r="B20" s="182"/>
      <c r="C20" s="176"/>
      <c r="D20" s="20" t="s">
        <v>40</v>
      </c>
      <c r="E20" s="10" t="s">
        <v>47</v>
      </c>
      <c r="F20" s="110">
        <v>0</v>
      </c>
      <c r="G20" s="110">
        <v>0</v>
      </c>
      <c r="H20" s="73">
        <v>0</v>
      </c>
      <c r="I20" s="74">
        <v>0</v>
      </c>
      <c r="J20" s="74">
        <v>0</v>
      </c>
      <c r="K20" s="74">
        <v>0</v>
      </c>
      <c r="L20" s="74">
        <v>0</v>
      </c>
      <c r="M20" s="78">
        <v>0</v>
      </c>
      <c r="N20" s="77">
        <v>0</v>
      </c>
      <c r="O20" s="74">
        <v>0</v>
      </c>
      <c r="P20" s="74">
        <v>0</v>
      </c>
      <c r="Q20" s="74">
        <v>0</v>
      </c>
      <c r="R20" s="74">
        <v>0</v>
      </c>
      <c r="S20" s="78">
        <v>0</v>
      </c>
    </row>
    <row r="21" spans="2:19" x14ac:dyDescent="0.45">
      <c r="B21" s="182"/>
      <c r="C21" s="176"/>
      <c r="D21" s="9" t="s">
        <v>42</v>
      </c>
      <c r="E21" s="10" t="s">
        <v>43</v>
      </c>
      <c r="F21" s="110">
        <v>0</v>
      </c>
      <c r="G21" s="110">
        <v>0</v>
      </c>
      <c r="H21" s="73">
        <v>0</v>
      </c>
      <c r="I21" s="74">
        <v>0</v>
      </c>
      <c r="J21" s="74">
        <v>0</v>
      </c>
      <c r="K21" s="74">
        <v>0</v>
      </c>
      <c r="L21" s="74">
        <v>0</v>
      </c>
      <c r="M21" s="78">
        <v>0</v>
      </c>
      <c r="N21" s="77">
        <v>0</v>
      </c>
      <c r="O21" s="74">
        <v>0</v>
      </c>
      <c r="P21" s="74">
        <v>0</v>
      </c>
      <c r="Q21" s="74">
        <v>0</v>
      </c>
      <c r="R21" s="74">
        <v>0</v>
      </c>
      <c r="S21" s="78">
        <v>0</v>
      </c>
    </row>
    <row r="22" spans="2:19" ht="14.65" thickBot="1" x14ac:dyDescent="0.5">
      <c r="B22" s="183"/>
      <c r="C22" s="177"/>
      <c r="D22" s="11" t="s">
        <v>44</v>
      </c>
      <c r="E22" s="12" t="s">
        <v>56</v>
      </c>
      <c r="F22" s="111">
        <v>0</v>
      </c>
      <c r="G22" s="111">
        <v>5000</v>
      </c>
      <c r="H22" s="112">
        <v>0</v>
      </c>
      <c r="I22" s="87">
        <v>0</v>
      </c>
      <c r="J22" s="87">
        <v>0</v>
      </c>
      <c r="K22" s="87">
        <v>0</v>
      </c>
      <c r="L22" s="87">
        <v>0</v>
      </c>
      <c r="M22" s="88">
        <v>0</v>
      </c>
      <c r="N22" s="99">
        <v>0</v>
      </c>
      <c r="O22" s="97">
        <v>5000</v>
      </c>
      <c r="P22" s="87">
        <v>0</v>
      </c>
      <c r="Q22" s="87">
        <v>0</v>
      </c>
      <c r="R22" s="87">
        <v>0</v>
      </c>
      <c r="S22" s="88">
        <v>0</v>
      </c>
    </row>
    <row r="23" spans="2:19" ht="14.45" customHeight="1" x14ac:dyDescent="0.45">
      <c r="B23" s="178" t="s">
        <v>61</v>
      </c>
      <c r="C23" s="175" t="s">
        <v>62</v>
      </c>
      <c r="D23" s="8" t="s">
        <v>36</v>
      </c>
      <c r="E23" s="21" t="s">
        <v>47</v>
      </c>
      <c r="F23" s="161">
        <v>0</v>
      </c>
      <c r="G23" s="161">
        <v>0</v>
      </c>
      <c r="H23" s="162">
        <v>0</v>
      </c>
      <c r="I23" s="59">
        <v>0</v>
      </c>
      <c r="J23" s="59">
        <v>0</v>
      </c>
      <c r="K23" s="59">
        <v>0</v>
      </c>
      <c r="L23" s="59">
        <v>0</v>
      </c>
      <c r="M23" s="61">
        <v>0</v>
      </c>
      <c r="N23" s="62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</row>
    <row r="24" spans="2:19" x14ac:dyDescent="0.45">
      <c r="B24" s="179"/>
      <c r="C24" s="176"/>
      <c r="D24" s="20" t="s">
        <v>38</v>
      </c>
      <c r="E24" s="10" t="s">
        <v>39</v>
      </c>
      <c r="F24" s="110">
        <v>0</v>
      </c>
      <c r="G24" s="110">
        <v>0</v>
      </c>
      <c r="H24" s="73">
        <v>0</v>
      </c>
      <c r="I24" s="74">
        <v>0</v>
      </c>
      <c r="J24" s="74">
        <v>0</v>
      </c>
      <c r="K24" s="74">
        <v>0</v>
      </c>
      <c r="L24" s="74">
        <v>0</v>
      </c>
      <c r="M24" s="78">
        <v>0</v>
      </c>
      <c r="N24" s="77">
        <v>0</v>
      </c>
      <c r="O24" s="74">
        <v>0</v>
      </c>
      <c r="P24" s="74">
        <v>0</v>
      </c>
      <c r="Q24" s="74">
        <v>0</v>
      </c>
      <c r="R24" s="74">
        <v>0</v>
      </c>
      <c r="S24" s="78">
        <v>0</v>
      </c>
    </row>
    <row r="25" spans="2:19" x14ac:dyDescent="0.45">
      <c r="B25" s="179"/>
      <c r="C25" s="176"/>
      <c r="D25" s="20" t="s">
        <v>40</v>
      </c>
      <c r="E25" s="10" t="s">
        <v>47</v>
      </c>
      <c r="F25" s="110">
        <v>0</v>
      </c>
      <c r="G25" s="110">
        <v>0</v>
      </c>
      <c r="H25" s="73">
        <v>0</v>
      </c>
      <c r="I25" s="74">
        <v>0</v>
      </c>
      <c r="J25" s="74">
        <v>0</v>
      </c>
      <c r="K25" s="74">
        <v>0</v>
      </c>
      <c r="L25" s="74">
        <v>0</v>
      </c>
      <c r="M25" s="78">
        <v>0</v>
      </c>
      <c r="N25" s="77">
        <v>0</v>
      </c>
      <c r="O25" s="74">
        <v>0</v>
      </c>
      <c r="P25" s="74">
        <v>0</v>
      </c>
      <c r="Q25" s="74">
        <v>0</v>
      </c>
      <c r="R25" s="74">
        <v>0</v>
      </c>
      <c r="S25" s="78">
        <v>0</v>
      </c>
    </row>
    <row r="26" spans="2:19" x14ac:dyDescent="0.45">
      <c r="B26" s="179"/>
      <c r="C26" s="176"/>
      <c r="D26" s="9" t="s">
        <v>42</v>
      </c>
      <c r="E26" s="10" t="s">
        <v>43</v>
      </c>
      <c r="F26" s="110">
        <v>0</v>
      </c>
      <c r="G26" s="110">
        <v>0</v>
      </c>
      <c r="H26" s="73">
        <v>0</v>
      </c>
      <c r="I26" s="74">
        <v>0</v>
      </c>
      <c r="J26" s="74">
        <v>0</v>
      </c>
      <c r="K26" s="74">
        <v>0</v>
      </c>
      <c r="L26" s="74">
        <v>0</v>
      </c>
      <c r="M26" s="78">
        <v>0</v>
      </c>
      <c r="N26" s="77">
        <v>0</v>
      </c>
      <c r="O26" s="74">
        <v>0</v>
      </c>
      <c r="P26" s="74">
        <v>0</v>
      </c>
      <c r="Q26" s="74">
        <v>0</v>
      </c>
      <c r="R26" s="74">
        <v>0</v>
      </c>
      <c r="S26" s="78">
        <v>0</v>
      </c>
    </row>
    <row r="27" spans="2:19" ht="14.65" thickBot="1" x14ac:dyDescent="0.5">
      <c r="B27" s="179"/>
      <c r="C27" s="177"/>
      <c r="D27" s="11" t="s">
        <v>44</v>
      </c>
      <c r="E27" s="12" t="s">
        <v>56</v>
      </c>
      <c r="F27" s="111">
        <v>0</v>
      </c>
      <c r="G27" s="111">
        <v>0</v>
      </c>
      <c r="H27" s="112">
        <v>0</v>
      </c>
      <c r="I27" s="87">
        <v>0</v>
      </c>
      <c r="J27" s="87">
        <v>0</v>
      </c>
      <c r="K27" s="87">
        <v>0</v>
      </c>
      <c r="L27" s="87">
        <v>0</v>
      </c>
      <c r="M27" s="88">
        <v>0</v>
      </c>
      <c r="N27" s="96">
        <v>0</v>
      </c>
      <c r="O27" s="87">
        <v>0</v>
      </c>
      <c r="P27" s="87">
        <v>0</v>
      </c>
      <c r="Q27" s="87">
        <v>0</v>
      </c>
      <c r="R27" s="87">
        <v>0</v>
      </c>
      <c r="S27" s="88">
        <v>0</v>
      </c>
    </row>
    <row r="28" spans="2:19" x14ac:dyDescent="0.45">
      <c r="B28" s="179"/>
      <c r="C28" s="175" t="s">
        <v>63</v>
      </c>
      <c r="D28" s="8" t="s">
        <v>36</v>
      </c>
      <c r="E28" s="21" t="s">
        <v>47</v>
      </c>
      <c r="F28" s="161">
        <v>0</v>
      </c>
      <c r="G28" s="161">
        <v>0</v>
      </c>
      <c r="H28" s="162">
        <v>0</v>
      </c>
      <c r="I28" s="59">
        <v>0</v>
      </c>
      <c r="J28" s="59">
        <v>0</v>
      </c>
      <c r="K28" s="59">
        <v>0</v>
      </c>
      <c r="L28" s="59">
        <v>0</v>
      </c>
      <c r="M28" s="61">
        <v>0</v>
      </c>
      <c r="N28" s="62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</row>
    <row r="29" spans="2:19" x14ac:dyDescent="0.45">
      <c r="B29" s="179"/>
      <c r="C29" s="176"/>
      <c r="D29" s="20" t="s">
        <v>38</v>
      </c>
      <c r="E29" s="10" t="s">
        <v>39</v>
      </c>
      <c r="F29" s="110">
        <v>0</v>
      </c>
      <c r="G29" s="110">
        <v>0</v>
      </c>
      <c r="H29" s="73">
        <v>0</v>
      </c>
      <c r="I29" s="74">
        <v>0</v>
      </c>
      <c r="J29" s="74">
        <v>0</v>
      </c>
      <c r="K29" s="74">
        <v>0</v>
      </c>
      <c r="L29" s="74">
        <v>0</v>
      </c>
      <c r="M29" s="78">
        <v>0</v>
      </c>
      <c r="N29" s="77">
        <v>0</v>
      </c>
      <c r="O29" s="74">
        <v>0</v>
      </c>
      <c r="P29" s="74">
        <v>0</v>
      </c>
      <c r="Q29" s="74">
        <v>0</v>
      </c>
      <c r="R29" s="74">
        <v>0</v>
      </c>
      <c r="S29" s="78">
        <v>0</v>
      </c>
    </row>
    <row r="30" spans="2:19" x14ac:dyDescent="0.45">
      <c r="B30" s="179"/>
      <c r="C30" s="176"/>
      <c r="D30" s="20" t="s">
        <v>40</v>
      </c>
      <c r="E30" s="10" t="s">
        <v>47</v>
      </c>
      <c r="F30" s="110">
        <v>0</v>
      </c>
      <c r="G30" s="110">
        <v>0</v>
      </c>
      <c r="H30" s="73">
        <v>0</v>
      </c>
      <c r="I30" s="74">
        <v>0</v>
      </c>
      <c r="J30" s="74">
        <v>0</v>
      </c>
      <c r="K30" s="74">
        <v>0</v>
      </c>
      <c r="L30" s="74">
        <v>0</v>
      </c>
      <c r="M30" s="78">
        <v>0</v>
      </c>
      <c r="N30" s="77">
        <v>0</v>
      </c>
      <c r="O30" s="74">
        <v>0</v>
      </c>
      <c r="P30" s="74">
        <v>0</v>
      </c>
      <c r="Q30" s="74">
        <v>0</v>
      </c>
      <c r="R30" s="74">
        <v>0</v>
      </c>
      <c r="S30" s="78">
        <v>0</v>
      </c>
    </row>
    <row r="31" spans="2:19" x14ac:dyDescent="0.45">
      <c r="B31" s="179"/>
      <c r="C31" s="176"/>
      <c r="D31" s="9" t="s">
        <v>42</v>
      </c>
      <c r="E31" s="10" t="s">
        <v>43</v>
      </c>
      <c r="F31" s="110">
        <v>0</v>
      </c>
      <c r="G31" s="110">
        <v>0</v>
      </c>
      <c r="H31" s="73">
        <v>0</v>
      </c>
      <c r="I31" s="74">
        <v>0</v>
      </c>
      <c r="J31" s="74">
        <v>0</v>
      </c>
      <c r="K31" s="74">
        <v>0</v>
      </c>
      <c r="L31" s="74">
        <v>0</v>
      </c>
      <c r="M31" s="78">
        <v>0</v>
      </c>
      <c r="N31" s="77">
        <v>0</v>
      </c>
      <c r="O31" s="74">
        <v>0</v>
      </c>
      <c r="P31" s="74">
        <v>0</v>
      </c>
      <c r="Q31" s="74">
        <v>0</v>
      </c>
      <c r="R31" s="74">
        <v>0</v>
      </c>
      <c r="S31" s="78">
        <v>0</v>
      </c>
    </row>
    <row r="32" spans="2:19" ht="14.65" thickBot="1" x14ac:dyDescent="0.5">
      <c r="B32" s="180"/>
      <c r="C32" s="177"/>
      <c r="D32" s="11" t="s">
        <v>44</v>
      </c>
      <c r="E32" s="12" t="s">
        <v>56</v>
      </c>
      <c r="F32" s="111">
        <v>0</v>
      </c>
      <c r="G32" s="111">
        <v>0</v>
      </c>
      <c r="H32" s="112">
        <v>0</v>
      </c>
      <c r="I32" s="87">
        <v>0</v>
      </c>
      <c r="J32" s="87">
        <v>0</v>
      </c>
      <c r="K32" s="87">
        <v>0</v>
      </c>
      <c r="L32" s="87">
        <v>0</v>
      </c>
      <c r="M32" s="88">
        <v>0</v>
      </c>
      <c r="N32" s="96">
        <v>0</v>
      </c>
      <c r="O32" s="87">
        <v>0</v>
      </c>
      <c r="P32" s="87">
        <v>0</v>
      </c>
      <c r="Q32" s="87">
        <v>0</v>
      </c>
      <c r="R32" s="87">
        <v>0</v>
      </c>
      <c r="S32" s="88">
        <v>0</v>
      </c>
    </row>
    <row r="33" spans="2:4" x14ac:dyDescent="0.45">
      <c r="D33" s="159"/>
    </row>
    <row r="34" spans="2:4" x14ac:dyDescent="0.45">
      <c r="B34" s="160" t="s">
        <v>64</v>
      </c>
    </row>
    <row r="42" spans="2:4" x14ac:dyDescent="0.45">
      <c r="C42" s="14"/>
    </row>
    <row r="214" spans="7:7" x14ac:dyDescent="0.45">
      <c r="G214" s="15">
        <v>0</v>
      </c>
    </row>
    <row r="215" spans="7:7" x14ac:dyDescent="0.45">
      <c r="G215" s="15">
        <v>0</v>
      </c>
    </row>
    <row r="216" spans="7:7" x14ac:dyDescent="0.45">
      <c r="G216" s="15">
        <v>0</v>
      </c>
    </row>
    <row r="217" spans="7:7" x14ac:dyDescent="0.45">
      <c r="G217" s="15">
        <v>0</v>
      </c>
    </row>
    <row r="218" spans="7:7" x14ac:dyDescent="0.45">
      <c r="G218" s="15">
        <v>0</v>
      </c>
    </row>
    <row r="219" spans="7:7" x14ac:dyDescent="0.45">
      <c r="G219" s="15">
        <v>0</v>
      </c>
    </row>
    <row r="220" spans="7:7" x14ac:dyDescent="0.45">
      <c r="G220" s="15">
        <v>0</v>
      </c>
    </row>
    <row r="221" spans="7:7" x14ac:dyDescent="0.45">
      <c r="G221" s="15">
        <v>0</v>
      </c>
    </row>
    <row r="222" spans="7:7" x14ac:dyDescent="0.45">
      <c r="G222" s="15">
        <v>0</v>
      </c>
    </row>
    <row r="223" spans="7:7" x14ac:dyDescent="0.45">
      <c r="G223" s="15">
        <v>0</v>
      </c>
    </row>
    <row r="224" spans="7:7" x14ac:dyDescent="0.45">
      <c r="G224" s="15">
        <v>0</v>
      </c>
    </row>
    <row r="225" spans="7:7" x14ac:dyDescent="0.45">
      <c r="G225" s="15">
        <v>0</v>
      </c>
    </row>
    <row r="226" spans="7:7" x14ac:dyDescent="0.45">
      <c r="G226" s="15">
        <v>0</v>
      </c>
    </row>
    <row r="227" spans="7:7" x14ac:dyDescent="0.45">
      <c r="G227" s="15">
        <v>0</v>
      </c>
    </row>
    <row r="228" spans="7:7" x14ac:dyDescent="0.45">
      <c r="G228" s="15">
        <v>0</v>
      </c>
    </row>
    <row r="229" spans="7:7" x14ac:dyDescent="0.45">
      <c r="G229" s="15">
        <v>0</v>
      </c>
    </row>
    <row r="230" spans="7:7" x14ac:dyDescent="0.45">
      <c r="G230" s="15">
        <v>0</v>
      </c>
    </row>
    <row r="231" spans="7:7" x14ac:dyDescent="0.45">
      <c r="G231" s="15">
        <v>0</v>
      </c>
    </row>
    <row r="232" spans="7:7" x14ac:dyDescent="0.45">
      <c r="G232" s="15">
        <v>0</v>
      </c>
    </row>
    <row r="233" spans="7:7" x14ac:dyDescent="0.45">
      <c r="G233" s="15">
        <v>0</v>
      </c>
    </row>
    <row r="234" spans="7:7" x14ac:dyDescent="0.45">
      <c r="G234" s="15">
        <v>0</v>
      </c>
    </row>
    <row r="235" spans="7:7" x14ac:dyDescent="0.45">
      <c r="G235" s="15">
        <v>0</v>
      </c>
    </row>
    <row r="236" spans="7:7" x14ac:dyDescent="0.45">
      <c r="G236" s="15">
        <v>0</v>
      </c>
    </row>
    <row r="237" spans="7:7" x14ac:dyDescent="0.45">
      <c r="G237" s="15">
        <v>0</v>
      </c>
    </row>
    <row r="238" spans="7:7" x14ac:dyDescent="0.45">
      <c r="G238" s="15">
        <v>0</v>
      </c>
    </row>
    <row r="239" spans="7:7" x14ac:dyDescent="0.45">
      <c r="G239" s="15">
        <v>0</v>
      </c>
    </row>
    <row r="240" spans="7:7" x14ac:dyDescent="0.45">
      <c r="G240" s="15">
        <v>0</v>
      </c>
    </row>
    <row r="241" spans="7:7" x14ac:dyDescent="0.45">
      <c r="G241" s="15">
        <v>0</v>
      </c>
    </row>
    <row r="242" spans="7:7" x14ac:dyDescent="0.45">
      <c r="G242" s="15">
        <v>0</v>
      </c>
    </row>
    <row r="243" spans="7:7" x14ac:dyDescent="0.45">
      <c r="G243" s="15">
        <v>0</v>
      </c>
    </row>
    <row r="244" spans="7:7" x14ac:dyDescent="0.45">
      <c r="G244" s="15">
        <v>0</v>
      </c>
    </row>
    <row r="245" spans="7:7" x14ac:dyDescent="0.45">
      <c r="G245" s="15">
        <v>0</v>
      </c>
    </row>
    <row r="246" spans="7:7" x14ac:dyDescent="0.45">
      <c r="G246" s="15">
        <v>0</v>
      </c>
    </row>
    <row r="247" spans="7:7" x14ac:dyDescent="0.45">
      <c r="G247" s="15">
        <v>0</v>
      </c>
    </row>
    <row r="248" spans="7:7" x14ac:dyDescent="0.45">
      <c r="G248" s="15">
        <v>0</v>
      </c>
    </row>
    <row r="249" spans="7:7" x14ac:dyDescent="0.45">
      <c r="G249" s="15">
        <v>0</v>
      </c>
    </row>
    <row r="250" spans="7:7" x14ac:dyDescent="0.45">
      <c r="G250" s="15">
        <v>0</v>
      </c>
    </row>
    <row r="251" spans="7:7" x14ac:dyDescent="0.45">
      <c r="G251" s="15">
        <v>0</v>
      </c>
    </row>
    <row r="252" spans="7:7" x14ac:dyDescent="0.45">
      <c r="G252" s="15">
        <v>0</v>
      </c>
    </row>
    <row r="253" spans="7:7" x14ac:dyDescent="0.45">
      <c r="G253" s="15">
        <v>0</v>
      </c>
    </row>
    <row r="254" spans="7:7" x14ac:dyDescent="0.45">
      <c r="G254" s="15">
        <v>0</v>
      </c>
    </row>
    <row r="255" spans="7:7" x14ac:dyDescent="0.45">
      <c r="G255" s="15">
        <v>0</v>
      </c>
    </row>
    <row r="256" spans="7:7" x14ac:dyDescent="0.45">
      <c r="G256" s="15">
        <v>0</v>
      </c>
    </row>
    <row r="257" spans="7:7" x14ac:dyDescent="0.45">
      <c r="G257" s="15">
        <v>0</v>
      </c>
    </row>
    <row r="258" spans="7:7" x14ac:dyDescent="0.45">
      <c r="G258" s="15">
        <v>0</v>
      </c>
    </row>
    <row r="259" spans="7:7" x14ac:dyDescent="0.45">
      <c r="G259" s="15">
        <v>0</v>
      </c>
    </row>
    <row r="260" spans="7:7" x14ac:dyDescent="0.45">
      <c r="G260" s="15">
        <v>0</v>
      </c>
    </row>
    <row r="261" spans="7:7" x14ac:dyDescent="0.45">
      <c r="G261" s="15">
        <v>0</v>
      </c>
    </row>
    <row r="262" spans="7:7" x14ac:dyDescent="0.45">
      <c r="G262" s="15">
        <v>0</v>
      </c>
    </row>
    <row r="263" spans="7:7" x14ac:dyDescent="0.45">
      <c r="G263" s="15">
        <v>0</v>
      </c>
    </row>
    <row r="264" spans="7:7" x14ac:dyDescent="0.45">
      <c r="G264" s="15">
        <v>0</v>
      </c>
    </row>
    <row r="265" spans="7:7" x14ac:dyDescent="0.45">
      <c r="G265" s="15">
        <v>0</v>
      </c>
    </row>
    <row r="266" spans="7:7" x14ac:dyDescent="0.45">
      <c r="G266" s="15">
        <v>0</v>
      </c>
    </row>
    <row r="267" spans="7:7" x14ac:dyDescent="0.45">
      <c r="G267" s="15">
        <v>0</v>
      </c>
    </row>
    <row r="268" spans="7:7" x14ac:dyDescent="0.45">
      <c r="G268" s="15">
        <v>0</v>
      </c>
    </row>
    <row r="269" spans="7:7" x14ac:dyDescent="0.45">
      <c r="G269" s="15">
        <v>0</v>
      </c>
    </row>
    <row r="270" spans="7:7" x14ac:dyDescent="0.45">
      <c r="G270" s="15">
        <v>0</v>
      </c>
    </row>
    <row r="271" spans="7:7" x14ac:dyDescent="0.45">
      <c r="G271" s="15">
        <v>0</v>
      </c>
    </row>
    <row r="272" spans="7:7" x14ac:dyDescent="0.45">
      <c r="G272" s="15">
        <v>0</v>
      </c>
    </row>
    <row r="273" spans="7:7" x14ac:dyDescent="0.45">
      <c r="G273" s="15">
        <v>0</v>
      </c>
    </row>
    <row r="274" spans="7:7" x14ac:dyDescent="0.45">
      <c r="G274" s="15">
        <v>0</v>
      </c>
    </row>
    <row r="275" spans="7:7" x14ac:dyDescent="0.45">
      <c r="G275" s="15">
        <v>0</v>
      </c>
    </row>
    <row r="276" spans="7:7" x14ac:dyDescent="0.45">
      <c r="G276" s="15">
        <v>0</v>
      </c>
    </row>
    <row r="277" spans="7:7" x14ac:dyDescent="0.45">
      <c r="G277" s="15">
        <v>0</v>
      </c>
    </row>
    <row r="278" spans="7:7" x14ac:dyDescent="0.45">
      <c r="G278" s="15">
        <v>0</v>
      </c>
    </row>
    <row r="279" spans="7:7" x14ac:dyDescent="0.45">
      <c r="G279" s="15">
        <v>0</v>
      </c>
    </row>
    <row r="280" spans="7:7" x14ac:dyDescent="0.45">
      <c r="G280" s="15">
        <v>0</v>
      </c>
    </row>
    <row r="281" spans="7:7" x14ac:dyDescent="0.45">
      <c r="G281" s="15">
        <v>0</v>
      </c>
    </row>
    <row r="282" spans="7:7" x14ac:dyDescent="0.45">
      <c r="G282" s="15">
        <v>0</v>
      </c>
    </row>
    <row r="283" spans="7:7" x14ac:dyDescent="0.45">
      <c r="G283" s="15">
        <v>0</v>
      </c>
    </row>
    <row r="284" spans="7:7" x14ac:dyDescent="0.45">
      <c r="G284" s="15">
        <v>0</v>
      </c>
    </row>
    <row r="285" spans="7:7" x14ac:dyDescent="0.45">
      <c r="G285" s="15">
        <v>0</v>
      </c>
    </row>
    <row r="286" spans="7:7" x14ac:dyDescent="0.45">
      <c r="G286" s="15">
        <v>0</v>
      </c>
    </row>
    <row r="287" spans="7:7" x14ac:dyDescent="0.45">
      <c r="G287" s="15">
        <v>0</v>
      </c>
    </row>
    <row r="288" spans="7:7" x14ac:dyDescent="0.45">
      <c r="G288" s="15">
        <v>0</v>
      </c>
    </row>
    <row r="289" spans="7:7" x14ac:dyDescent="0.45">
      <c r="G289" s="15">
        <v>0</v>
      </c>
    </row>
    <row r="290" spans="7:7" x14ac:dyDescent="0.45">
      <c r="G290" s="15">
        <v>0</v>
      </c>
    </row>
    <row r="291" spans="7:7" x14ac:dyDescent="0.45">
      <c r="G291" s="15">
        <v>0</v>
      </c>
    </row>
    <row r="292" spans="7:7" x14ac:dyDescent="0.45">
      <c r="G292" s="15">
        <v>0</v>
      </c>
    </row>
    <row r="293" spans="7:7" x14ac:dyDescent="0.45">
      <c r="G293" s="15">
        <v>0</v>
      </c>
    </row>
    <row r="294" spans="7:7" x14ac:dyDescent="0.45">
      <c r="G294" s="15">
        <v>0</v>
      </c>
    </row>
    <row r="295" spans="7:7" x14ac:dyDescent="0.45">
      <c r="G295" s="15">
        <v>0</v>
      </c>
    </row>
    <row r="296" spans="7:7" x14ac:dyDescent="0.45">
      <c r="G296" s="15">
        <v>0</v>
      </c>
    </row>
    <row r="297" spans="7:7" x14ac:dyDescent="0.45">
      <c r="G297" s="15">
        <v>0</v>
      </c>
    </row>
    <row r="298" spans="7:7" x14ac:dyDescent="0.45">
      <c r="G298" s="15">
        <v>0</v>
      </c>
    </row>
    <row r="299" spans="7:7" x14ac:dyDescent="0.45">
      <c r="G299" s="15">
        <v>0</v>
      </c>
    </row>
    <row r="300" spans="7:7" x14ac:dyDescent="0.45">
      <c r="G300" s="15">
        <v>0</v>
      </c>
    </row>
    <row r="301" spans="7:7" x14ac:dyDescent="0.45">
      <c r="G301" s="15">
        <v>0</v>
      </c>
    </row>
    <row r="302" spans="7:7" x14ac:dyDescent="0.45">
      <c r="G302" s="15">
        <v>0</v>
      </c>
    </row>
    <row r="303" spans="7:7" x14ac:dyDescent="0.45">
      <c r="G303" s="15">
        <v>0</v>
      </c>
    </row>
    <row r="304" spans="7:7" x14ac:dyDescent="0.45">
      <c r="G304" s="15">
        <v>0</v>
      </c>
    </row>
    <row r="305" spans="7:7" x14ac:dyDescent="0.45">
      <c r="G305" s="15">
        <v>0</v>
      </c>
    </row>
    <row r="306" spans="7:7" x14ac:dyDescent="0.45">
      <c r="G306" s="15">
        <v>0</v>
      </c>
    </row>
    <row r="307" spans="7:7" x14ac:dyDescent="0.45">
      <c r="G307" s="15">
        <v>0</v>
      </c>
    </row>
    <row r="308" spans="7:7" x14ac:dyDescent="0.45">
      <c r="G308" s="15">
        <v>0</v>
      </c>
    </row>
    <row r="309" spans="7:7" x14ac:dyDescent="0.45">
      <c r="G309" s="15">
        <v>0</v>
      </c>
    </row>
    <row r="310" spans="7:7" x14ac:dyDescent="0.45">
      <c r="G310" s="15">
        <v>0</v>
      </c>
    </row>
    <row r="311" spans="7:7" x14ac:dyDescent="0.45">
      <c r="G311" s="15">
        <v>0</v>
      </c>
    </row>
    <row r="312" spans="7:7" x14ac:dyDescent="0.45">
      <c r="G312" s="15">
        <v>0</v>
      </c>
    </row>
    <row r="313" spans="7:7" x14ac:dyDescent="0.45">
      <c r="G313" s="15">
        <v>0</v>
      </c>
    </row>
    <row r="314" spans="7:7" x14ac:dyDescent="0.45">
      <c r="G314" s="15">
        <v>0</v>
      </c>
    </row>
    <row r="315" spans="7:7" x14ac:dyDescent="0.45">
      <c r="G315" s="15">
        <v>0</v>
      </c>
    </row>
    <row r="316" spans="7:7" x14ac:dyDescent="0.45">
      <c r="G316" s="15">
        <v>0</v>
      </c>
    </row>
    <row r="317" spans="7:7" x14ac:dyDescent="0.45">
      <c r="G317" s="15">
        <v>0</v>
      </c>
    </row>
    <row r="318" spans="7:7" x14ac:dyDescent="0.45">
      <c r="G318" s="15">
        <v>0</v>
      </c>
    </row>
    <row r="319" spans="7:7" x14ac:dyDescent="0.45">
      <c r="G319" s="15">
        <v>0</v>
      </c>
    </row>
    <row r="320" spans="7:7" x14ac:dyDescent="0.45">
      <c r="G320" s="15">
        <v>0</v>
      </c>
    </row>
    <row r="321" spans="7:7" x14ac:dyDescent="0.45">
      <c r="G321" s="15">
        <v>0</v>
      </c>
    </row>
    <row r="322" spans="7:7" x14ac:dyDescent="0.45">
      <c r="G322" s="15">
        <v>0</v>
      </c>
    </row>
    <row r="323" spans="7:7" x14ac:dyDescent="0.45">
      <c r="G323" s="15">
        <v>0</v>
      </c>
    </row>
    <row r="324" spans="7:7" x14ac:dyDescent="0.45">
      <c r="G324" s="15">
        <v>0</v>
      </c>
    </row>
    <row r="325" spans="7:7" x14ac:dyDescent="0.45">
      <c r="G325" s="15">
        <v>0</v>
      </c>
    </row>
    <row r="326" spans="7:7" x14ac:dyDescent="0.45">
      <c r="G326" s="15">
        <v>0</v>
      </c>
    </row>
    <row r="327" spans="7:7" x14ac:dyDescent="0.45">
      <c r="G327" s="15">
        <v>0</v>
      </c>
    </row>
    <row r="328" spans="7:7" x14ac:dyDescent="0.45">
      <c r="G328" s="15">
        <v>0</v>
      </c>
    </row>
    <row r="329" spans="7:7" x14ac:dyDescent="0.45">
      <c r="G329" s="15">
        <v>0</v>
      </c>
    </row>
    <row r="330" spans="7:7" x14ac:dyDescent="0.45">
      <c r="G330" s="15">
        <v>0</v>
      </c>
    </row>
    <row r="331" spans="7:7" x14ac:dyDescent="0.45">
      <c r="G331" s="15">
        <v>0</v>
      </c>
    </row>
    <row r="332" spans="7:7" x14ac:dyDescent="0.45">
      <c r="G332" s="15">
        <v>0</v>
      </c>
    </row>
    <row r="333" spans="7:7" x14ac:dyDescent="0.45">
      <c r="G333" s="15">
        <v>0</v>
      </c>
    </row>
    <row r="334" spans="7:7" x14ac:dyDescent="0.45">
      <c r="G334" s="15">
        <v>0</v>
      </c>
    </row>
    <row r="335" spans="7:7" x14ac:dyDescent="0.45">
      <c r="G335" s="15">
        <v>0</v>
      </c>
    </row>
    <row r="336" spans="7:7" x14ac:dyDescent="0.45">
      <c r="G336" s="15">
        <v>0</v>
      </c>
    </row>
    <row r="337" spans="7:7" x14ac:dyDescent="0.45">
      <c r="G337" s="15">
        <v>0</v>
      </c>
    </row>
    <row r="338" spans="7:7" x14ac:dyDescent="0.45">
      <c r="G338" s="15">
        <v>0</v>
      </c>
    </row>
    <row r="339" spans="7:7" x14ac:dyDescent="0.45">
      <c r="G339" s="15">
        <v>0</v>
      </c>
    </row>
    <row r="340" spans="7:7" x14ac:dyDescent="0.45">
      <c r="G340" s="15">
        <v>0</v>
      </c>
    </row>
    <row r="341" spans="7:7" x14ac:dyDescent="0.45">
      <c r="G341" s="15">
        <v>0</v>
      </c>
    </row>
    <row r="342" spans="7:7" x14ac:dyDescent="0.45">
      <c r="G342" s="15">
        <v>0</v>
      </c>
    </row>
    <row r="343" spans="7:7" x14ac:dyDescent="0.45">
      <c r="G343" s="15">
        <v>0</v>
      </c>
    </row>
    <row r="344" spans="7:7" x14ac:dyDescent="0.45">
      <c r="G344" s="15">
        <v>0</v>
      </c>
    </row>
    <row r="345" spans="7:7" x14ac:dyDescent="0.45">
      <c r="G345" s="15">
        <v>0</v>
      </c>
    </row>
    <row r="346" spans="7:7" x14ac:dyDescent="0.45">
      <c r="G346" s="15">
        <v>0</v>
      </c>
    </row>
    <row r="347" spans="7:7" x14ac:dyDescent="0.45">
      <c r="G347" s="15">
        <v>0</v>
      </c>
    </row>
    <row r="348" spans="7:7" x14ac:dyDescent="0.45">
      <c r="G348" s="15">
        <v>0</v>
      </c>
    </row>
    <row r="349" spans="7:7" x14ac:dyDescent="0.45">
      <c r="G349" s="15">
        <v>0</v>
      </c>
    </row>
    <row r="350" spans="7:7" x14ac:dyDescent="0.45">
      <c r="G350" s="15">
        <v>0</v>
      </c>
    </row>
    <row r="351" spans="7:7" x14ac:dyDescent="0.45">
      <c r="G351" s="15">
        <v>0</v>
      </c>
    </row>
    <row r="352" spans="7:7" x14ac:dyDescent="0.45">
      <c r="G352" s="15">
        <v>0</v>
      </c>
    </row>
    <row r="353" spans="7:7" x14ac:dyDescent="0.45">
      <c r="G353" s="15">
        <v>0</v>
      </c>
    </row>
    <row r="354" spans="7:7" x14ac:dyDescent="0.45">
      <c r="G354" s="15">
        <v>0</v>
      </c>
    </row>
    <row r="355" spans="7:7" x14ac:dyDescent="0.45">
      <c r="G355" s="15">
        <v>0</v>
      </c>
    </row>
    <row r="356" spans="7:7" x14ac:dyDescent="0.45">
      <c r="G356" s="15">
        <v>0</v>
      </c>
    </row>
    <row r="357" spans="7:7" x14ac:dyDescent="0.45">
      <c r="G357" s="15">
        <v>0</v>
      </c>
    </row>
    <row r="358" spans="7:7" x14ac:dyDescent="0.45">
      <c r="G358" s="15">
        <v>0</v>
      </c>
    </row>
    <row r="359" spans="7:7" x14ac:dyDescent="0.45">
      <c r="G359" s="15">
        <v>0</v>
      </c>
    </row>
    <row r="360" spans="7:7" x14ac:dyDescent="0.45">
      <c r="G360" s="15">
        <v>0</v>
      </c>
    </row>
    <row r="361" spans="7:7" x14ac:dyDescent="0.45">
      <c r="G361" s="15">
        <v>0</v>
      </c>
    </row>
    <row r="362" spans="7:7" x14ac:dyDescent="0.45">
      <c r="G362" s="15">
        <v>0</v>
      </c>
    </row>
    <row r="363" spans="7:7" x14ac:dyDescent="0.45">
      <c r="G363" s="15">
        <v>0</v>
      </c>
    </row>
    <row r="364" spans="7:7" x14ac:dyDescent="0.45">
      <c r="G364" s="15">
        <v>0</v>
      </c>
    </row>
    <row r="365" spans="7:7" x14ac:dyDescent="0.45">
      <c r="G365" s="15">
        <v>0</v>
      </c>
    </row>
    <row r="366" spans="7:7" x14ac:dyDescent="0.45">
      <c r="G366" s="15">
        <v>0</v>
      </c>
    </row>
    <row r="367" spans="7:7" x14ac:dyDescent="0.45">
      <c r="G367" s="15">
        <v>0</v>
      </c>
    </row>
    <row r="368" spans="7:7" x14ac:dyDescent="0.45">
      <c r="G368" s="15">
        <v>0</v>
      </c>
    </row>
    <row r="369" spans="7:7" x14ac:dyDescent="0.45">
      <c r="G369" s="15">
        <v>0</v>
      </c>
    </row>
    <row r="370" spans="7:7" x14ac:dyDescent="0.45">
      <c r="G370" s="15">
        <v>0</v>
      </c>
    </row>
    <row r="371" spans="7:7" x14ac:dyDescent="0.45">
      <c r="G371" s="15">
        <v>0</v>
      </c>
    </row>
    <row r="372" spans="7:7" x14ac:dyDescent="0.45">
      <c r="G372" s="15">
        <v>0</v>
      </c>
    </row>
    <row r="373" spans="7:7" x14ac:dyDescent="0.45">
      <c r="G373" s="15">
        <v>0</v>
      </c>
    </row>
    <row r="374" spans="7:7" x14ac:dyDescent="0.45">
      <c r="G374" s="15">
        <v>0</v>
      </c>
    </row>
    <row r="375" spans="7:7" x14ac:dyDescent="0.45">
      <c r="G375" s="15">
        <v>0</v>
      </c>
    </row>
    <row r="376" spans="7:7" x14ac:dyDescent="0.45">
      <c r="G376" s="15">
        <v>0</v>
      </c>
    </row>
    <row r="377" spans="7:7" x14ac:dyDescent="0.45">
      <c r="G377" s="15">
        <v>0</v>
      </c>
    </row>
    <row r="378" spans="7:7" x14ac:dyDescent="0.45">
      <c r="G378" s="15">
        <v>0</v>
      </c>
    </row>
    <row r="379" spans="7:7" x14ac:dyDescent="0.45">
      <c r="G379" s="15">
        <v>0</v>
      </c>
    </row>
    <row r="380" spans="7:7" x14ac:dyDescent="0.45">
      <c r="G380" s="15">
        <v>0</v>
      </c>
    </row>
    <row r="381" spans="7:7" x14ac:dyDescent="0.45">
      <c r="G381" s="15">
        <v>0</v>
      </c>
    </row>
    <row r="382" spans="7:7" x14ac:dyDescent="0.45">
      <c r="G382" s="15">
        <v>0</v>
      </c>
    </row>
    <row r="383" spans="7:7" x14ac:dyDescent="0.45">
      <c r="G383" s="15">
        <v>0</v>
      </c>
    </row>
    <row r="384" spans="7:7" x14ac:dyDescent="0.45">
      <c r="G384" s="15">
        <v>0</v>
      </c>
    </row>
    <row r="385" spans="7:7" x14ac:dyDescent="0.45">
      <c r="G385" s="15">
        <v>0</v>
      </c>
    </row>
    <row r="386" spans="7:7" x14ac:dyDescent="0.45">
      <c r="G386" s="15">
        <v>0</v>
      </c>
    </row>
    <row r="387" spans="7:7" x14ac:dyDescent="0.45">
      <c r="G387" s="15">
        <v>0</v>
      </c>
    </row>
    <row r="388" spans="7:7" x14ac:dyDescent="0.45">
      <c r="G388" s="15">
        <v>0</v>
      </c>
    </row>
    <row r="389" spans="7:7" x14ac:dyDescent="0.45">
      <c r="G389" s="15">
        <v>0</v>
      </c>
    </row>
    <row r="390" spans="7:7" x14ac:dyDescent="0.45">
      <c r="G390" s="15">
        <v>0</v>
      </c>
    </row>
    <row r="391" spans="7:7" x14ac:dyDescent="0.45">
      <c r="G391" s="15">
        <v>0</v>
      </c>
    </row>
    <row r="392" spans="7:7" x14ac:dyDescent="0.45">
      <c r="G392" s="15">
        <v>0</v>
      </c>
    </row>
    <row r="393" spans="7:7" x14ac:dyDescent="0.45">
      <c r="G393" s="15">
        <v>0</v>
      </c>
    </row>
    <row r="395" spans="7:7" x14ac:dyDescent="0.45">
      <c r="G395" s="15">
        <v>1712005.7701083049</v>
      </c>
    </row>
  </sheetData>
  <mergeCells count="12">
    <mergeCell ref="F3:G3"/>
    <mergeCell ref="H3:M3"/>
    <mergeCell ref="N3:S3"/>
    <mergeCell ref="B1:S1"/>
    <mergeCell ref="B2:S2"/>
    <mergeCell ref="C23:C27"/>
    <mergeCell ref="C28:C32"/>
    <mergeCell ref="B23:B32"/>
    <mergeCell ref="B14:B16"/>
    <mergeCell ref="B5:B13"/>
    <mergeCell ref="B17:B22"/>
    <mergeCell ref="C18:C22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0094406AF00934DA55C5CBEEAB63A5A" ma:contentTypeVersion="454" ma:contentTypeDescription="The base project type from which other project content types inherit their information." ma:contentTypeScope="" ma:versionID="ea3c65be585c6569e348ce8a1a2cae3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5c1cbb0a19d41bd872171aafbf0b2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L114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0094406AF00934DA55C5CBEEAB63A5A" ma:contentTypeVersion="434" ma:contentTypeDescription="The base project type from which other project content types inherit their information." ma:contentTypeScope="" ma:versionID="3f5ae233df14ca841e544703884c361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5c1cbb0a19d41bd872171aafbf0b2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L114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Paez Rubio, Tania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97</Value>
      <Value>32</Value>
      <Value>44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UR-L1149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R0002804479</Record_x0020_Number>
    <_dlc_DocId xmlns="cdc7663a-08f0-4737-9e8c-148ce897a09c">EZSHARE-1419195803-21</_dlc_DocId>
    <_dlc_DocIdUrl xmlns="cdc7663a-08f0-4737-9e8c-148ce897a09c">
      <Url>https://idbg.sharepoint.com/teams/EZ-UR-LON/UR-L1149/_layouts/15/DocIdRedir.aspx?ID=EZSHARE-1419195803-21</Url>
      <Description>EZSHARE-1419195803-21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93785A42A6BD04F938879E944375909" ma:contentTypeVersion="500" ma:contentTypeDescription="A content type to manage public (operations) IDB documents" ma:contentTypeScope="" ma:versionID="11cd21182fc16826598cb07bb9a315a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d931a9cecf5c2b91ccbf646c3d5269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L114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91562E2-7C66-4349-AA10-2E6AB7E826F0}"/>
</file>

<file path=customXml/itemProps2.xml><?xml version="1.0" encoding="utf-8"?>
<ds:datastoreItem xmlns:ds="http://schemas.openxmlformats.org/officeDocument/2006/customXml" ds:itemID="{9E9AFBE7-A4BC-404A-840E-827E90E7A67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44778-6D77-4D48-A86F-1EF4263325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F978F41-19F1-48F4-813E-D3C1E0D0031F}"/>
</file>

<file path=customXml/itemProps5.xml><?xml version="1.0" encoding="utf-8"?>
<ds:datastoreItem xmlns:ds="http://schemas.openxmlformats.org/officeDocument/2006/customXml" ds:itemID="{AA508C81-5D2F-440C-8CD3-99F26A5A94A9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3828C845-A30F-433D-87CD-83968BE0EC5B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27879ED9-CC19-4D1C-A9DD-64CBC84CB2EC}"/>
</file>

<file path=customXml/itemProps8.xml><?xml version="1.0" encoding="utf-8"?>
<ds:datastoreItem xmlns:ds="http://schemas.openxmlformats.org/officeDocument/2006/customXml" ds:itemID="{55F6C608-64B3-458C-A42A-B623864DB0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</vt:lpstr>
      <vt:lpstr>POA 24 meses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Bachino, Federico</dc:creator>
  <cp:keywords/>
  <dc:description/>
  <cp:lastModifiedBy>Machado, Kleber B.</cp:lastModifiedBy>
  <cp:revision/>
  <dcterms:created xsi:type="dcterms:W3CDTF">2018-08-03T12:14:07Z</dcterms:created>
  <dcterms:modified xsi:type="dcterms:W3CDTF">2018-09-07T20:49:50Z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97;#WATER AND SANITATION|58dede58-0f72-4d2f-8205-0b2af4d108e7</vt:lpwstr>
  </property>
  <property fmtid="{D5CDD505-2E9C-101B-9397-08002B2CF9AE}" pid="7" name="Fund IDB">
    <vt:lpwstr/>
  </property>
  <property fmtid="{D5CDD505-2E9C-101B-9397-08002B2CF9AE}" pid="8" name="Country">
    <vt:lpwstr>32;#Uruguay|5d9b6fdd-d595-4446-a0eb-c14b465f6d0e</vt:lpwstr>
  </property>
  <property fmtid="{D5CDD505-2E9C-101B-9397-08002B2CF9AE}" pid="9" name="Sector IDB">
    <vt:lpwstr>44;#WATER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03e485f9-ef81-4032-99b5-1b0b11ccae18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0x0101001A458A224826124E8B45B1D613300CFC00993785A42A6BD04F938879E944375909</vt:lpwstr>
  </property>
</Properties>
</file>