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5480" windowHeight="9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Sheet1!$A$1:$S$64</definedName>
  </definedNames>
  <calcPr calcId="145621"/>
</workbook>
</file>

<file path=xl/calcChain.xml><?xml version="1.0" encoding="utf-8"?>
<calcChain xmlns="http://schemas.openxmlformats.org/spreadsheetml/2006/main">
  <c r="L28" i="1" l="1"/>
  <c r="M28" i="1" s="1"/>
  <c r="N28" i="1"/>
  <c r="L21" i="1"/>
  <c r="G34" i="1"/>
  <c r="G35" i="1"/>
  <c r="G33" i="1"/>
  <c r="Q30" i="1"/>
  <c r="Q33" i="1"/>
  <c r="P45" i="1"/>
  <c r="Q45" i="1" s="1"/>
  <c r="R45" i="1"/>
  <c r="G28" i="1"/>
  <c r="G29" i="1"/>
  <c r="G30" i="1"/>
  <c r="N30" i="1" s="1"/>
  <c r="G27" i="1"/>
  <c r="P28" i="1"/>
  <c r="R28" i="1" s="1"/>
  <c r="Q18" i="1"/>
  <c r="G19" i="1"/>
  <c r="R19" i="1"/>
  <c r="G18" i="1"/>
  <c r="G16" i="1"/>
  <c r="G17" i="1"/>
  <c r="P43" i="1"/>
  <c r="R43" i="1"/>
  <c r="Q43" i="1"/>
  <c r="P40" i="1"/>
  <c r="Q40" i="1" s="1"/>
  <c r="L43" i="1"/>
  <c r="N43" i="1"/>
  <c r="M35" i="1"/>
  <c r="N35" i="1"/>
  <c r="P35" i="1"/>
  <c r="R35" i="1" s="1"/>
  <c r="P34" i="1"/>
  <c r="R34" i="1" s="1"/>
  <c r="P33" i="1"/>
  <c r="R33" i="1" s="1"/>
  <c r="P30" i="1"/>
  <c r="R30" i="1" s="1"/>
  <c r="L35" i="1"/>
  <c r="L34" i="1"/>
  <c r="N34" i="1" s="1"/>
  <c r="L33" i="1"/>
  <c r="M33" i="1" s="1"/>
  <c r="L30" i="1"/>
  <c r="M30" i="1"/>
  <c r="N19" i="1"/>
  <c r="M19" i="1"/>
  <c r="P21" i="1"/>
  <c r="C40" i="1"/>
  <c r="L40" i="1" s="1"/>
  <c r="C29" i="1"/>
  <c r="P29" i="1" s="1"/>
  <c r="C17" i="1"/>
  <c r="C16" i="1"/>
  <c r="C23" i="1" s="1"/>
  <c r="L29" i="1"/>
  <c r="M29" i="1" s="1"/>
  <c r="P27" i="1"/>
  <c r="Q27" i="1" s="1"/>
  <c r="L27" i="1"/>
  <c r="M27" i="1" s="1"/>
  <c r="R23" i="1"/>
  <c r="R21" i="1"/>
  <c r="P19" i="1"/>
  <c r="Q19" i="1" s="1"/>
  <c r="P18" i="1"/>
  <c r="R18" i="1" s="1"/>
  <c r="P17" i="1"/>
  <c r="Q17" i="1" s="1"/>
  <c r="P16" i="1"/>
  <c r="P15" i="1" s="1"/>
  <c r="P25" i="1"/>
  <c r="R25" i="1" s="1"/>
  <c r="P22" i="1"/>
  <c r="R22" i="1"/>
  <c r="Q23" i="1"/>
  <c r="Q21" i="1"/>
  <c r="Q25" i="1"/>
  <c r="Q22" i="1"/>
  <c r="L25" i="1"/>
  <c r="N25" i="1" s="1"/>
  <c r="M25" i="1"/>
  <c r="N23" i="1"/>
  <c r="M23" i="1"/>
  <c r="L22" i="1"/>
  <c r="N22" i="1"/>
  <c r="M22" i="1"/>
  <c r="N21" i="1"/>
  <c r="M21" i="1"/>
  <c r="L19" i="1"/>
  <c r="L18" i="1"/>
  <c r="M18" i="1" s="1"/>
  <c r="L17" i="1"/>
  <c r="N17" i="1" s="1"/>
  <c r="L16" i="1"/>
  <c r="N16" i="1" s="1"/>
  <c r="P10" i="1"/>
  <c r="Q10" i="1" s="1"/>
  <c r="R10" i="1"/>
  <c r="P9" i="1"/>
  <c r="R9" i="1" s="1"/>
  <c r="P8" i="1"/>
  <c r="Q8" i="1" s="1"/>
  <c r="R8" i="1"/>
  <c r="L10" i="1"/>
  <c r="M10" i="1" s="1"/>
  <c r="L9" i="1"/>
  <c r="M9" i="1" s="1"/>
  <c r="N9" i="1"/>
  <c r="C27" i="1"/>
  <c r="C37" i="1" s="1"/>
  <c r="Q29" i="1" l="1"/>
  <c r="R29" i="1"/>
  <c r="M40" i="1"/>
  <c r="N40" i="1"/>
  <c r="C47" i="1"/>
  <c r="P47" i="1" s="1"/>
  <c r="M32" i="1"/>
  <c r="R32" i="1"/>
  <c r="Q32" i="1"/>
  <c r="Q34" i="1"/>
  <c r="P26" i="1"/>
  <c r="L15" i="1"/>
  <c r="N18" i="1"/>
  <c r="N15" i="1" s="1"/>
  <c r="M34" i="1"/>
  <c r="M26" i="1" s="1"/>
  <c r="R16" i="1"/>
  <c r="N10" i="1"/>
  <c r="N27" i="1"/>
  <c r="N26" i="1" s="1"/>
  <c r="N29" i="1"/>
  <c r="M16" i="1"/>
  <c r="M15" i="1" s="1"/>
  <c r="P32" i="1"/>
  <c r="M43" i="1"/>
  <c r="R40" i="1"/>
  <c r="R17" i="1"/>
  <c r="Q35" i="1"/>
  <c r="Q28" i="1"/>
  <c r="Q26" i="1" s="1"/>
  <c r="Q47" i="1" s="1"/>
  <c r="L26" i="1"/>
  <c r="Q16" i="1"/>
  <c r="Q15" i="1" s="1"/>
  <c r="R27" i="1"/>
  <c r="Q9" i="1"/>
  <c r="M17" i="1"/>
  <c r="L32" i="1"/>
  <c r="L47" i="1" s="1"/>
  <c r="N33" i="1"/>
  <c r="N32" i="1" s="1"/>
  <c r="N47" i="1" l="1"/>
  <c r="M47" i="1"/>
  <c r="R26" i="1"/>
  <c r="R47" i="1" s="1"/>
  <c r="R15" i="1"/>
</calcChain>
</file>

<file path=xl/comments1.xml><?xml version="1.0" encoding="utf-8"?>
<comments xmlns="http://schemas.openxmlformats.org/spreadsheetml/2006/main">
  <authors>
    <author xml:space="preserve">Flávio Roberto Galvão de Moraes </author>
  </authors>
  <commentList>
    <comment ref="C16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10%</t>
        </r>
      </text>
    </comment>
    <comment ref="C21" authorId="0">
      <text>
        <r>
          <rPr>
            <b/>
            <sz val="9"/>
            <color indexed="81"/>
            <rFont val="Tahoma"/>
            <family val="2"/>
          </rPr>
          <t>Flávio Roberto Galvão de Moraes 
POA 100%</t>
        </r>
      </text>
    </comment>
    <comment ref="C27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30%</t>
        </r>
      </text>
    </comment>
    <comment ref="C28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30%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30%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30%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Flávio Roberto Galvão de Moraes :</t>
        </r>
        <r>
          <rPr>
            <sz val="9"/>
            <color indexed="81"/>
            <rFont val="Tahoma"/>
            <family val="2"/>
          </rPr>
          <t xml:space="preserve">
POA 25422,22</t>
        </r>
      </text>
    </comment>
  </commentList>
</comments>
</file>

<file path=xl/sharedStrings.xml><?xml version="1.0" encoding="utf-8"?>
<sst xmlns="http://schemas.openxmlformats.org/spreadsheetml/2006/main" count="137" uniqueCount="99">
  <si>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</si>
  <si>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</si>
  <si>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</si>
  <si>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</si>
  <si>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</si>
  <si>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</si>
  <si>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</si>
  <si>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</si>
  <si>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</si>
  <si>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</si>
  <si>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</si>
  <si>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</si>
  <si>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</si>
  <si>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</si>
  <si>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</si>
  <si>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</si>
  <si>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</si>
  <si>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(%)</t>
  </si>
  <si>
    <t>P</t>
  </si>
  <si>
    <t>BRASIL</t>
  </si>
  <si>
    <t>(US$ =R$ [indicar])</t>
  </si>
  <si>
    <t>Anúncio</t>
  </si>
  <si>
    <t>Contrato</t>
  </si>
  <si>
    <t>PE</t>
  </si>
  <si>
    <t>PERCENTUAL (%) POR FONTE</t>
  </si>
  <si>
    <t>100,00</t>
  </si>
  <si>
    <t>Estimado (1000)</t>
  </si>
  <si>
    <t>Comentário</t>
  </si>
  <si>
    <t>LPI</t>
  </si>
  <si>
    <t>Notas:</t>
  </si>
  <si>
    <t>(4)</t>
  </si>
  <si>
    <t>(5)</t>
  </si>
  <si>
    <t xml:space="preserve">PLANO DE AQUISIÇÕES (PA) - 18 MESES </t>
  </si>
  <si>
    <t>(6)</t>
  </si>
  <si>
    <t>VALOR TOTAL</t>
  </si>
  <si>
    <r>
      <rPr>
        <b/>
        <sz val="12"/>
        <color indexed="8"/>
        <rFont val="Calibri"/>
        <family val="2"/>
      </rPr>
      <t>Métodos de Aquisição</t>
    </r>
    <r>
      <rPr>
        <sz val="12"/>
        <color indexed="8"/>
        <rFont val="Calibri"/>
        <family val="2"/>
      </rPr>
      <t>: (</t>
    </r>
    <r>
      <rPr>
        <b/>
        <sz val="12"/>
        <color indexed="8"/>
        <rFont val="Calibri"/>
        <family val="2"/>
      </rPr>
      <t>a) BID: LPI:</t>
    </r>
    <r>
      <rPr>
        <sz val="12"/>
        <color indexed="8"/>
        <rFont val="Calibri"/>
        <family val="2"/>
      </rPr>
      <t xml:space="preserve"> Licitação Pública Internacional; </t>
    </r>
    <r>
      <rPr>
        <b/>
        <sz val="12"/>
        <color indexed="8"/>
        <rFont val="Calibri"/>
        <family val="2"/>
      </rPr>
      <t>LPN:</t>
    </r>
    <r>
      <rPr>
        <sz val="12"/>
        <color indexed="8"/>
        <rFont val="Calibri"/>
        <family val="2"/>
      </rPr>
      <t xml:space="preserve"> Licitação Pública Nacional; </t>
    </r>
    <r>
      <rPr>
        <b/>
        <sz val="12"/>
        <color indexed="8"/>
        <rFont val="Calibri"/>
        <family val="2"/>
      </rPr>
      <t>CP:</t>
    </r>
    <r>
      <rPr>
        <sz val="12"/>
        <color indexed="8"/>
        <rFont val="Calibri"/>
        <family val="2"/>
      </rPr>
      <t xml:space="preserve"> Comparação de Preços;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SBQC:</t>
    </r>
    <r>
      <rPr>
        <sz val="12"/>
        <color indexed="8"/>
        <rFont val="Calibri"/>
        <family val="2"/>
      </rPr>
      <t xml:space="preserve"> Seleção Baseada na Qualidade e Custo; </t>
    </r>
    <r>
      <rPr>
        <b/>
        <sz val="12"/>
        <color indexed="8"/>
        <rFont val="Calibri"/>
        <family val="2"/>
      </rPr>
      <t xml:space="preserve">SQC: </t>
    </r>
    <r>
      <rPr>
        <sz val="12"/>
        <color indexed="8"/>
        <rFont val="Calibri"/>
        <family val="2"/>
      </rPr>
      <t xml:space="preserve">Seleção Baseada nas Qualificações dos Consultores; </t>
    </r>
    <r>
      <rPr>
        <b/>
        <sz val="12"/>
        <color indexed="8"/>
        <rFont val="Calibri"/>
        <family val="2"/>
      </rPr>
      <t xml:space="preserve">SBMC: </t>
    </r>
    <r>
      <rPr>
        <sz val="12"/>
        <color indexed="8"/>
        <rFont val="Calibri"/>
        <family val="2"/>
      </rPr>
      <t xml:space="preserve">Seleção Baseada no Menor Custo; </t>
    </r>
    <r>
      <rPr>
        <b/>
        <sz val="12"/>
        <color indexed="8"/>
        <rFont val="Calibri"/>
        <family val="2"/>
      </rPr>
      <t xml:space="preserve">SBOF: </t>
    </r>
    <r>
      <rPr>
        <sz val="12"/>
        <color indexed="8"/>
        <rFont val="Calibri"/>
        <family val="2"/>
      </rPr>
      <t xml:space="preserve">Seleção Baseada em Orçamento Fixo;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CI:</t>
    </r>
    <r>
      <rPr>
        <sz val="12"/>
        <color indexed="8"/>
        <rFont val="Calibri"/>
        <family val="2"/>
      </rPr>
      <t xml:space="preserve"> Consultor Individual. (</t>
    </r>
    <r>
      <rPr>
        <b/>
        <sz val="12"/>
        <color indexed="8"/>
        <rFont val="Calibri"/>
        <family val="2"/>
      </rPr>
      <t xml:space="preserve">b) Lei 8.666: CC: </t>
    </r>
    <r>
      <rPr>
        <sz val="12"/>
        <color indexed="8"/>
        <rFont val="Calibri"/>
        <family val="2"/>
      </rPr>
      <t>Carta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 xml:space="preserve"> Convite; </t>
    </r>
    <r>
      <rPr>
        <b/>
        <sz val="12"/>
        <color indexed="8"/>
        <rFont val="Calibri"/>
        <family val="2"/>
      </rPr>
      <t>TP:</t>
    </r>
    <r>
      <rPr>
        <sz val="12"/>
        <color indexed="8"/>
        <rFont val="Calibri"/>
        <family val="2"/>
      </rPr>
      <t xml:space="preserve"> Tomada de Preço; </t>
    </r>
    <r>
      <rPr>
        <b/>
        <sz val="12"/>
        <color indexed="8"/>
        <rFont val="Calibri"/>
        <family val="2"/>
      </rPr>
      <t>CPN:</t>
    </r>
    <r>
      <rPr>
        <sz val="12"/>
        <color indexed="8"/>
        <rFont val="Calibri"/>
        <family val="2"/>
      </rPr>
      <t xml:space="preserve"> Concorrência Pública Nacional; </t>
    </r>
    <r>
      <rPr>
        <b/>
        <sz val="12"/>
        <color indexed="8"/>
        <rFont val="Calibri"/>
        <family val="2"/>
      </rPr>
      <t>PE:</t>
    </r>
    <r>
      <rPr>
        <sz val="12"/>
        <color indexed="8"/>
        <rFont val="Calibri"/>
        <family val="2"/>
      </rPr>
      <t xml:space="preserve"> Pregão Eletrônico; </t>
    </r>
    <r>
      <rPr>
        <b/>
        <sz val="12"/>
        <color indexed="8"/>
        <rFont val="Calibri"/>
        <family val="2"/>
      </rPr>
      <t>ARP:</t>
    </r>
    <r>
      <rPr>
        <sz val="12"/>
        <color indexed="8"/>
        <rFont val="Calibri"/>
        <family val="2"/>
      </rPr>
      <t xml:space="preserve"> Ata de Registro de Preços,</t>
    </r>
    <r>
      <rPr>
        <b/>
        <sz val="12"/>
        <color indexed="8"/>
        <rFont val="Calibri"/>
        <family val="2"/>
      </rPr>
      <t xml:space="preserve"> PP</t>
    </r>
    <r>
      <rPr>
        <sz val="12"/>
        <color indexed="8"/>
        <rFont val="Calibri"/>
        <family val="2"/>
      </rPr>
      <t xml:space="preserve">: Pregão Presencial, </t>
    </r>
    <r>
      <rPr>
        <b/>
        <sz val="12"/>
        <color indexed="8"/>
        <rFont val="Calibri"/>
        <family val="2"/>
      </rPr>
      <t>CD</t>
    </r>
    <r>
      <rPr>
        <sz val="12"/>
        <color indexed="8"/>
        <rFont val="Calibri"/>
        <family val="2"/>
      </rPr>
      <t>: Contratação Direta</t>
    </r>
  </si>
  <si>
    <r>
      <rPr>
        <b/>
        <sz val="12"/>
        <color indexed="8"/>
        <rFont val="Calibri"/>
        <family val="2"/>
      </rP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</si>
  <si>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r>
      <rPr>
        <b/>
        <sz val="12"/>
        <color indexed="8"/>
        <rFont val="Calibri"/>
        <family val="2"/>
      </rP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</si>
  <si>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r>
      <rPr>
        <b/>
        <sz val="12"/>
        <color indexed="8"/>
        <rFont val="Calibri"/>
        <family val="2"/>
      </rPr>
      <t>Folha anexa</t>
    </r>
    <r>
      <rPr>
        <sz val="12"/>
        <color indexed="8"/>
        <rFont val="Calibri"/>
        <family val="2"/>
      </rPr>
      <t>: Fazer comentários complementares ou esclarecedores , quando necessário, em folha anexa.</t>
    </r>
  </si>
  <si>
    <t>(7)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</si>
  <si>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</si>
  <si>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</si>
  <si>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</t>
    </r>
  </si>
  <si>
    <t>(8)</t>
  </si>
  <si>
    <r>
      <rPr>
        <b/>
        <sz val="12"/>
        <color indexed="8"/>
        <rFont val="Calibri"/>
        <family val="2"/>
      </rPr>
      <t>Histórico</t>
    </r>
    <r>
      <rPr>
        <b/>
        <sz val="11"/>
        <color indexed="8"/>
        <rFont val="Calibri"/>
        <family val="2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</si>
  <si>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t>Programa de Apoio à Modernização da Gestão do Sistema de Previdência Social - PROPREV (Segunda Fase)</t>
  </si>
  <si>
    <t>Contrato de Empréstimo: 2791 OC-BR</t>
  </si>
  <si>
    <t>Atualizado em: novembro/13</t>
  </si>
  <si>
    <t>Atualização Nº: 2</t>
  </si>
  <si>
    <t>Atualizado por: COEPI/MPS</t>
  </si>
  <si>
    <t xml:space="preserve">  1.1 CONTRATAÇÃO DE SERVIÇOS (QUE NÃO SEJAM DE CONSULTORIA)</t>
  </si>
  <si>
    <t>Contratação de Serviços Técnicos para Recadastramento (Censo Cadastral) de servidores Ativos, Inativos e Pensionistas.</t>
  </si>
  <si>
    <t>ex-ante</t>
  </si>
  <si>
    <t>Contratação de serviços técnicos especializados para Recadastramento (Censo Funcional) de servidores ativos.</t>
  </si>
  <si>
    <t>Contratação de empresa para organização, preparação e execução de atividades de infra-estrutura de treinamentos para os servidores dos RPPS.</t>
  </si>
  <si>
    <t>Contratação de empresa para organização, preparação e execução de atividades de infra-estrutura de treinamentos para os gestores dos RPPS.</t>
  </si>
  <si>
    <t>COMPONENTE 1: FORTALECIMENTO DOS REGIMES PRÓPRIOS DE PREVIDÊNCIA SOCIAL</t>
  </si>
  <si>
    <t>1.2. AQUISIÇÃO DE BENS</t>
  </si>
  <si>
    <t>Aquisição de Equipamentos de Informática para Estruturação tecnológica para gestão e transmissão de dados dos RPPS.</t>
  </si>
  <si>
    <t>LPN</t>
  </si>
  <si>
    <t>ex-post</t>
  </si>
  <si>
    <t>SUBTOTAL COMPONENTE 1</t>
  </si>
  <si>
    <t>COMPONENTE 2: PRODUÇÃO, INTERNALIZAÇÃO E DIFUSÃO DO CONHECIMENTO PARA A SECRETARIA DE POLÍTICAS DE PREVIDÊNCIA SOCIAL (SPPS/MPS)</t>
  </si>
  <si>
    <t>2.1. SERVIÇOS DE CONSULTORIA</t>
  </si>
  <si>
    <t>Contratação de consultoria para realização de "Análise do Equilíbrio Financeiro e Atuarial de Longo Prazo do RPPS e a Busca de Alternativas para o Equacionamento de Déficits"; e "Melhoria dos Processos Internos da SPPS voltados à Supervisão, Educação e Monitoramento do Desempenho dos RPPS".</t>
  </si>
  <si>
    <t>acima de US$ 200 mil deve ser publicado no UNDB</t>
  </si>
  <si>
    <t>Contratação de consultoria para realização de estudos identificados como a “Questão da Saúde e da Segurança do Trabalho e as Implicações para os Regimes Próprios e o Regime Geral de Previdência Social – Construção de Perfil Epidemiológico-Previdenciário”.</t>
  </si>
  <si>
    <t>Contratação de consultoria para a realização de estudos relacionados à “Inclusão Previdenciária”.</t>
  </si>
  <si>
    <t>Contratação de consultoria para tratar do tema referente à “Modernização da Gestão dos RPPS - Certificação de Qualidade”.</t>
  </si>
  <si>
    <t>2.2 CONTRATAÇÃO DE SERVIÇOS (QUE NÃO SEJAM DE CONSULTORIA)</t>
  </si>
  <si>
    <t>Contratação de Serviços Gráficos para Publicar e distribuir livros-Coleção Previdenciária.</t>
  </si>
  <si>
    <t>Contratação de Serviços de Capacitação para os Auditores da SPS/MPS e dos Tribunais de Contas da União, dos Estados e dos Municípios.</t>
  </si>
  <si>
    <t>Contratação de empresa para estruturação e disponibilização de cursos a distância.</t>
  </si>
  <si>
    <t>Contratação de servidores temporários</t>
  </si>
  <si>
    <t>Avaliações independentes e (imprevistos)</t>
  </si>
  <si>
    <t>Imprevistos</t>
  </si>
  <si>
    <t>1.1.1</t>
  </si>
  <si>
    <t>1.1.2</t>
  </si>
  <si>
    <t>1.1.3</t>
  </si>
  <si>
    <t>1.1.4</t>
  </si>
  <si>
    <t>1.2.1</t>
  </si>
  <si>
    <t>2.1.1</t>
  </si>
  <si>
    <t>2.1.2</t>
  </si>
  <si>
    <t>2.1.3</t>
  </si>
  <si>
    <t>2.1.4</t>
  </si>
  <si>
    <t>2.2.1</t>
  </si>
  <si>
    <t>2.2.2</t>
  </si>
  <si>
    <t>2.2.3</t>
  </si>
  <si>
    <t>SUBTORAL COMPONENTE 2</t>
  </si>
  <si>
    <t xml:space="preserve"> ASSISTÊNCIA TÉCNICA À SPPS/MPS</t>
  </si>
  <si>
    <t xml:space="preserve"> ADMINISTRAÇÃO DO PROJETO</t>
  </si>
  <si>
    <t>IMPREVISTOS</t>
  </si>
  <si>
    <t>Valor em Reais</t>
  </si>
  <si>
    <t>convertido</t>
  </si>
  <si>
    <t>FE</t>
  </si>
  <si>
    <t>FI</t>
  </si>
  <si>
    <t>Valor em Dolar</t>
  </si>
  <si>
    <t>Dólar 2,1</t>
  </si>
  <si>
    <t>Dolar 2,10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</si>
</sst>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16]mmm\-yy;@"/>
    <numFmt numFmtId="165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2"/>
      <name val="Calibri"/>
      <family val="2"/>
    </font>
    <font>
      <i/>
      <sz val="10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62"/>
      <name val="Calibri"/>
      <family val="2"/>
    </font>
    <font>
      <i/>
      <sz val="10"/>
      <color indexed="62"/>
      <name val="Calibri"/>
      <family val="2"/>
    </font>
    <font>
      <sz val="8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2"/>
      <color indexed="8"/>
      <name val="Calibri"/>
      <family val="2"/>
    </font>
    <font>
      <i/>
      <sz val="10"/>
      <name val="Calibri"/>
      <family val="2"/>
    </font>
    <font>
      <b/>
      <sz val="10"/>
      <color indexed="10"/>
      <name val="Calibri"/>
      <family val="2"/>
    </font>
    <font>
      <sz val="8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57"/>
      <name val="Arial"/>
      <family val="2"/>
    </font>
    <font>
      <b/>
      <sz val="8"/>
      <color indexed="48"/>
      <name val="Arial"/>
      <family val="2"/>
    </font>
    <font>
      <b/>
      <sz val="8"/>
      <color indexed="8"/>
      <name val="Arial"/>
      <family val="2"/>
    </font>
    <font>
      <sz val="12"/>
      <name val="Calibri"/>
      <family val="2"/>
    </font>
    <font>
      <i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172">
    <xf numFmtId="0" fontId="0" fillId="0" borderId="0" xfId="0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7" fillId="0" borderId="1" xfId="0" applyNumberFormat="1" applyFont="1" applyBorder="1"/>
    <xf numFmtId="164" fontId="7" fillId="2" borderId="2" xfId="0" applyNumberFormat="1" applyFont="1" applyFill="1" applyBorder="1"/>
    <xf numFmtId="164" fontId="9" fillId="0" borderId="0" xfId="0" applyNumberFormat="1" applyFont="1"/>
    <xf numFmtId="164" fontId="7" fillId="2" borderId="4" xfId="0" applyNumberFormat="1" applyFont="1" applyFill="1" applyBorder="1"/>
    <xf numFmtId="0" fontId="9" fillId="0" borderId="0" xfId="0" applyFont="1" applyAlignment="1">
      <alignment vertical="top"/>
    </xf>
    <xf numFmtId="0" fontId="1" fillId="0" borderId="0" xfId="0" applyFont="1"/>
    <xf numFmtId="0" fontId="13" fillId="0" borderId="0" xfId="0" applyFont="1" applyAlignment="1">
      <alignment vertical="top"/>
    </xf>
    <xf numFmtId="0" fontId="13" fillId="0" borderId="0" xfId="0" applyFont="1"/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4" fillId="0" borderId="0" xfId="0" applyFont="1"/>
    <xf numFmtId="0" fontId="1" fillId="0" borderId="0" xfId="0" applyFont="1" applyAlignment="1">
      <alignment horizontal="left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9" fontId="12" fillId="0" borderId="6" xfId="0" applyNumberFormat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justify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/>
    </xf>
    <xf numFmtId="0" fontId="12" fillId="0" borderId="5" xfId="0" applyFont="1" applyBorder="1"/>
    <xf numFmtId="3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Border="1"/>
    <xf numFmtId="0" fontId="12" fillId="0" borderId="8" xfId="0" applyFont="1" applyFill="1" applyBorder="1" applyAlignment="1">
      <alignment horizontal="justify"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9" fontId="12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164" fontId="4" fillId="2" borderId="5" xfId="0" applyNumberFormat="1" applyFont="1" applyFill="1" applyBorder="1"/>
    <xf numFmtId="0" fontId="8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9" fillId="0" borderId="0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/>
    <xf numFmtId="0" fontId="10" fillId="0" borderId="9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/>
    <xf numFmtId="0" fontId="12" fillId="0" borderId="10" xfId="0" applyFont="1" applyFill="1" applyBorder="1" applyAlignment="1">
      <alignment horizontal="center"/>
    </xf>
    <xf numFmtId="0" fontId="12" fillId="0" borderId="11" xfId="0" applyFont="1" applyBorder="1"/>
    <xf numFmtId="3" fontId="12" fillId="0" borderId="11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9" xfId="0" applyFont="1" applyBorder="1"/>
    <xf numFmtId="0" fontId="12" fillId="0" borderId="12" xfId="0" applyFont="1" applyFill="1" applyBorder="1" applyAlignment="1">
      <alignment horizontal="justify" vertical="center" wrapText="1"/>
    </xf>
    <xf numFmtId="0" fontId="7" fillId="0" borderId="10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" fontId="7" fillId="2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7" fillId="0" borderId="10" xfId="0" applyFont="1" applyFill="1" applyBorder="1" applyAlignment="1">
      <alignment horizontal="center"/>
    </xf>
    <xf numFmtId="0" fontId="17" fillId="0" borderId="5" xfId="0" applyFont="1" applyBorder="1"/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164" fontId="7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15" xfId="0" applyFont="1" applyBorder="1"/>
    <xf numFmtId="0" fontId="25" fillId="0" borderId="0" xfId="0" applyFont="1"/>
    <xf numFmtId="3" fontId="26" fillId="0" borderId="0" xfId="0" applyNumberFormat="1" applyFont="1" applyFill="1"/>
    <xf numFmtId="43" fontId="26" fillId="0" borderId="0" xfId="1" applyFont="1" applyFill="1"/>
    <xf numFmtId="43" fontId="26" fillId="0" borderId="0" xfId="0" applyNumberFormat="1" applyFont="1" applyFill="1"/>
    <xf numFmtId="43" fontId="25" fillId="0" borderId="0" xfId="0" applyNumberFormat="1" applyFont="1"/>
    <xf numFmtId="0" fontId="26" fillId="0" borderId="0" xfId="0" applyFont="1" applyFill="1"/>
    <xf numFmtId="43" fontId="25" fillId="0" borderId="0" xfId="1" applyFont="1"/>
    <xf numFmtId="0" fontId="2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43" fontId="26" fillId="0" borderId="16" xfId="0" applyNumberFormat="1" applyFont="1" applyFill="1" applyBorder="1"/>
    <xf numFmtId="165" fontId="25" fillId="0" borderId="16" xfId="0" applyNumberFormat="1" applyFont="1" applyBorder="1"/>
    <xf numFmtId="165" fontId="25" fillId="0" borderId="0" xfId="0" applyNumberFormat="1" applyFont="1"/>
    <xf numFmtId="4" fontId="26" fillId="0" borderId="0" xfId="0" applyNumberFormat="1" applyFont="1" applyFill="1"/>
    <xf numFmtId="165" fontId="30" fillId="0" borderId="0" xfId="0" applyNumberFormat="1" applyFont="1" applyFill="1"/>
    <xf numFmtId="43" fontId="26" fillId="0" borderId="16" xfId="1" applyFont="1" applyFill="1" applyBorder="1"/>
    <xf numFmtId="0" fontId="26" fillId="0" borderId="16" xfId="0" applyFont="1" applyFill="1" applyBorder="1"/>
    <xf numFmtId="165" fontId="30" fillId="3" borderId="16" xfId="0" applyNumberFormat="1" applyFont="1" applyFill="1" applyBorder="1"/>
    <xf numFmtId="165" fontId="30" fillId="4" borderId="16" xfId="0" applyNumberFormat="1" applyFont="1" applyFill="1" applyBorder="1"/>
    <xf numFmtId="43" fontId="0" fillId="0" borderId="0" xfId="1" applyFont="1"/>
    <xf numFmtId="165" fontId="30" fillId="0" borderId="16" xfId="0" applyNumberFormat="1" applyFont="1" applyBorder="1"/>
    <xf numFmtId="165" fontId="24" fillId="0" borderId="0" xfId="0" applyNumberFormat="1" applyFont="1" applyFill="1"/>
    <xf numFmtId="0" fontId="0" fillId="0" borderId="0" xfId="0" applyFill="1"/>
    <xf numFmtId="0" fontId="25" fillId="0" borderId="0" xfId="0" applyFont="1" applyFill="1"/>
    <xf numFmtId="43" fontId="25" fillId="0" borderId="0" xfId="0" applyNumberFormat="1" applyFont="1" applyFill="1"/>
    <xf numFmtId="0" fontId="29" fillId="0" borderId="0" xfId="0" applyFont="1" applyFill="1" applyAlignment="1">
      <alignment horizontal="center"/>
    </xf>
    <xf numFmtId="165" fontId="25" fillId="0" borderId="16" xfId="0" applyNumberFormat="1" applyFont="1" applyFill="1" applyBorder="1"/>
    <xf numFmtId="165" fontId="25" fillId="0" borderId="0" xfId="1" applyNumberFormat="1" applyFont="1" applyFill="1"/>
    <xf numFmtId="165" fontId="30" fillId="0" borderId="16" xfId="0" applyNumberFormat="1" applyFont="1" applyFill="1" applyBorder="1"/>
    <xf numFmtId="165" fontId="25" fillId="0" borderId="0" xfId="0" applyNumberFormat="1" applyFont="1" applyFill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31" fillId="0" borderId="0" xfId="0" applyFont="1" applyBorder="1" applyAlignment="1"/>
    <xf numFmtId="0" fontId="32" fillId="0" borderId="0" xfId="0" applyFont="1"/>
    <xf numFmtId="0" fontId="31" fillId="0" borderId="0" xfId="0" applyFont="1"/>
    <xf numFmtId="0" fontId="31" fillId="0" borderId="0" xfId="0" applyFont="1" applyAlignment="1">
      <alignment vertical="top"/>
    </xf>
    <xf numFmtId="0" fontId="14" fillId="0" borderId="0" xfId="0" applyFont="1"/>
    <xf numFmtId="0" fontId="15" fillId="0" borderId="19" xfId="0" applyFont="1" applyBorder="1" applyAlignment="1">
      <alignment wrapText="1"/>
    </xf>
    <xf numFmtId="0" fontId="13" fillId="0" borderId="19" xfId="0" applyFont="1" applyBorder="1" applyAlignment="1"/>
    <xf numFmtId="0" fontId="10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3" fillId="0" borderId="19" xfId="0" applyFont="1" applyBorder="1" applyAlignment="1">
      <alignment wrapText="1"/>
    </xf>
    <xf numFmtId="0" fontId="10" fillId="0" borderId="18" xfId="0" applyFont="1" applyBorder="1" applyAlignment="1">
      <alignment horizontal="center" vertical="center"/>
    </xf>
    <xf numFmtId="0" fontId="0" fillId="0" borderId="19" xfId="0" applyBorder="1" applyAlignment="1"/>
    <xf numFmtId="0" fontId="27" fillId="0" borderId="16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20" xfId="0" applyBorder="1" applyAlignment="1"/>
    <xf numFmtId="0" fontId="3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3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906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4"/>
  <sheetViews>
    <sheetView tabSelected="1" view="pageBreakPreview" topLeftCell="A31" zoomScaleNormal="75" workbookViewId="0">
      <selection activeCell="A43" sqref="A43"/>
    </sheetView>
  </sheetViews>
  <sheetFormatPr defaultRowHeight="15" x14ac:dyDescent="0.25"/>
  <cols>
    <col min="1" max="1" width="5" customWidth="1"/>
    <col min="2" max="2" width="38.7109375" customWidth="1"/>
    <col min="3" max="3" width="14.7109375" style="128" customWidth="1"/>
    <col min="5" max="6" width="8" customWidth="1"/>
    <col min="7" max="7" width="7.28515625" customWidth="1"/>
    <col min="8" max="8" width="9.42578125" style="10" customWidth="1"/>
    <col min="9" max="9" width="9.7109375" style="10" customWidth="1"/>
    <col min="10" max="10" width="5.85546875" customWidth="1"/>
    <col min="11" max="11" width="14.7109375" customWidth="1"/>
    <col min="12" max="12" width="14.5703125" style="97" hidden="1" customWidth="1"/>
    <col min="13" max="13" width="12.85546875" style="97" hidden="1" customWidth="1"/>
    <col min="14" max="14" width="13.28515625" style="97" hidden="1" customWidth="1"/>
    <col min="15" max="15" width="4.7109375" style="97" hidden="1" customWidth="1"/>
    <col min="16" max="16" width="13.140625" style="97" hidden="1" customWidth="1"/>
    <col min="17" max="17" width="12.7109375" style="120" hidden="1" customWidth="1"/>
    <col min="18" max="18" width="2" style="97" hidden="1" customWidth="1"/>
    <col min="19" max="19" width="14.42578125" bestFit="1" customWidth="1"/>
    <col min="20" max="20" width="12.7109375" bestFit="1" customWidth="1"/>
    <col min="21" max="21" width="12.28515625" bestFit="1" customWidth="1"/>
  </cols>
  <sheetData>
    <row r="1" spans="1:21" x14ac:dyDescent="0.25">
      <c r="A1" s="170" t="s">
        <v>19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21" x14ac:dyDescent="0.25">
      <c r="A2" s="170" t="s">
        <v>45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98"/>
      <c r="M2" s="99"/>
      <c r="N2" s="100"/>
      <c r="O2" s="101"/>
      <c r="Q2" s="121"/>
      <c r="R2" s="101"/>
    </row>
    <row r="3" spans="1:21" x14ac:dyDescent="0.25">
      <c r="A3" s="170" t="s">
        <v>46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02"/>
      <c r="M3" s="102"/>
      <c r="N3" s="102"/>
    </row>
    <row r="4" spans="1:21" x14ac:dyDescent="0.25">
      <c r="A4" s="170" t="s">
        <v>32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54" t="s">
        <v>98</v>
      </c>
      <c r="M4" s="154"/>
      <c r="N4" s="154"/>
      <c r="Q4" s="121"/>
    </row>
    <row r="5" spans="1:21" x14ac:dyDescent="0.25">
      <c r="A5" s="8"/>
      <c r="B5" s="9"/>
      <c r="C5" s="127"/>
      <c r="D5" s="9"/>
      <c r="E5" s="9"/>
      <c r="F5" s="9"/>
      <c r="G5" s="9"/>
      <c r="H5" s="9"/>
      <c r="I5" s="9"/>
      <c r="J5" s="9"/>
      <c r="K5" s="9"/>
      <c r="L5" s="102"/>
      <c r="M5" s="102"/>
      <c r="N5" s="99"/>
      <c r="O5" s="103"/>
      <c r="P5" s="103"/>
      <c r="Q5" s="121"/>
      <c r="R5" s="101"/>
    </row>
    <row r="6" spans="1:21" x14ac:dyDescent="0.25">
      <c r="A6" s="8"/>
      <c r="B6" s="25" t="s">
        <v>47</v>
      </c>
      <c r="C6" s="127"/>
      <c r="D6" s="9"/>
      <c r="E6" s="9"/>
      <c r="F6" s="9"/>
      <c r="G6" s="9"/>
      <c r="H6" s="9"/>
      <c r="I6" s="9"/>
      <c r="J6" s="9"/>
      <c r="K6" s="9"/>
      <c r="L6" s="104" t="s">
        <v>92</v>
      </c>
      <c r="M6" s="102"/>
      <c r="N6" s="102"/>
    </row>
    <row r="7" spans="1:21" x14ac:dyDescent="0.25">
      <c r="A7" s="8"/>
      <c r="B7" s="16" t="s">
        <v>48</v>
      </c>
      <c r="C7" s="127"/>
      <c r="D7" s="9"/>
      <c r="E7" s="9"/>
      <c r="F7" s="9"/>
      <c r="G7" s="9"/>
      <c r="H7" s="9"/>
      <c r="I7" s="9"/>
      <c r="J7" s="9"/>
      <c r="K7" s="9"/>
      <c r="L7" s="104" t="s">
        <v>93</v>
      </c>
      <c r="M7" s="104" t="s">
        <v>94</v>
      </c>
      <c r="N7" s="104" t="s">
        <v>95</v>
      </c>
      <c r="P7" s="105" t="s">
        <v>96</v>
      </c>
      <c r="Q7" s="122" t="s">
        <v>94</v>
      </c>
      <c r="R7" s="106" t="s">
        <v>95</v>
      </c>
    </row>
    <row r="8" spans="1:21" x14ac:dyDescent="0.25">
      <c r="A8" s="8"/>
      <c r="B8" s="16" t="s">
        <v>49</v>
      </c>
      <c r="C8" s="127"/>
      <c r="D8" s="9"/>
      <c r="E8" s="9"/>
      <c r="F8" s="9"/>
      <c r="G8" s="9"/>
      <c r="H8" s="9"/>
      <c r="I8" s="9"/>
      <c r="J8" s="9"/>
      <c r="K8" s="9"/>
      <c r="L8" s="107" t="s">
        <v>97</v>
      </c>
      <c r="M8" s="107"/>
      <c r="N8" s="107"/>
      <c r="P8" s="108">
        <f>C8</f>
        <v>0</v>
      </c>
      <c r="Q8" s="123">
        <f>P8*F8</f>
        <v>0</v>
      </c>
      <c r="R8" s="108">
        <f>P8*G8</f>
        <v>0</v>
      </c>
    </row>
    <row r="9" spans="1:21" x14ac:dyDescent="0.25">
      <c r="A9" s="8"/>
      <c r="B9" s="8"/>
      <c r="C9" s="127"/>
      <c r="D9" s="9"/>
      <c r="E9" s="9"/>
      <c r="F9" s="9"/>
      <c r="G9" s="9"/>
      <c r="H9" s="9"/>
      <c r="I9" s="9"/>
      <c r="J9" s="9"/>
      <c r="K9" s="9"/>
      <c r="L9" s="107">
        <f>C9*2.1</f>
        <v>0</v>
      </c>
      <c r="M9" s="107">
        <f>L9*F9</f>
        <v>0</v>
      </c>
      <c r="N9" s="107">
        <f>L9*G9</f>
        <v>0</v>
      </c>
      <c r="O9" s="101"/>
      <c r="P9" s="108">
        <f>C9</f>
        <v>0</v>
      </c>
      <c r="Q9" s="123">
        <f>P9*F9</f>
        <v>0</v>
      </c>
      <c r="R9" s="108">
        <f>P9*G9</f>
        <v>0</v>
      </c>
    </row>
    <row r="10" spans="1:21" ht="15.75" thickBot="1" x14ac:dyDescent="0.3">
      <c r="L10" s="107">
        <f>C10*2.1</f>
        <v>0</v>
      </c>
      <c r="M10" s="107">
        <f>L10*F10</f>
        <v>0</v>
      </c>
      <c r="N10" s="107">
        <f>L10*G10</f>
        <v>0</v>
      </c>
      <c r="O10" s="101"/>
      <c r="P10" s="108">
        <f>C10</f>
        <v>0</v>
      </c>
      <c r="Q10" s="123">
        <f>P10*F10</f>
        <v>0</v>
      </c>
      <c r="R10" s="108">
        <f>P10*G10</f>
        <v>0</v>
      </c>
    </row>
    <row r="11" spans="1:21" ht="15.75" thickBot="1" x14ac:dyDescent="0.3">
      <c r="A11" s="160" t="s">
        <v>0</v>
      </c>
      <c r="B11" s="160" t="s">
        <v>1</v>
      </c>
      <c r="C11" s="129" t="s">
        <v>6</v>
      </c>
      <c r="D11" s="35" t="s">
        <v>7</v>
      </c>
      <c r="E11" s="163" t="s">
        <v>9</v>
      </c>
      <c r="F11" s="160" t="s">
        <v>2</v>
      </c>
      <c r="G11" s="165"/>
      <c r="H11" s="160" t="s">
        <v>5</v>
      </c>
      <c r="I11" s="160"/>
      <c r="J11" s="163" t="s">
        <v>14</v>
      </c>
      <c r="K11" s="157" t="s">
        <v>27</v>
      </c>
      <c r="L11" s="107"/>
      <c r="M11" s="107"/>
      <c r="N11" s="107"/>
      <c r="P11" s="108"/>
      <c r="Q11" s="123"/>
      <c r="R11" s="108"/>
    </row>
    <row r="12" spans="1:21" ht="15.75" thickBot="1" x14ac:dyDescent="0.3">
      <c r="A12" s="161"/>
      <c r="B12" s="161"/>
      <c r="C12" s="129" t="s">
        <v>26</v>
      </c>
      <c r="D12" s="35" t="s">
        <v>8</v>
      </c>
      <c r="E12" s="164"/>
      <c r="F12" s="36" t="s">
        <v>3</v>
      </c>
      <c r="G12" s="36" t="s">
        <v>4</v>
      </c>
      <c r="H12" s="37" t="s">
        <v>12</v>
      </c>
      <c r="I12" s="37" t="s">
        <v>13</v>
      </c>
      <c r="J12" s="164"/>
      <c r="K12" s="158"/>
      <c r="L12" s="107"/>
      <c r="M12" s="112"/>
      <c r="N12" s="113"/>
      <c r="P12" s="109"/>
      <c r="Q12" s="124"/>
      <c r="R12" s="109"/>
    </row>
    <row r="13" spans="1:21" ht="15.75" thickBot="1" x14ac:dyDescent="0.3">
      <c r="A13" s="162"/>
      <c r="B13" s="162"/>
      <c r="C13" s="130" t="s">
        <v>20</v>
      </c>
      <c r="D13" s="38" t="s">
        <v>10</v>
      </c>
      <c r="E13" s="38" t="s">
        <v>11</v>
      </c>
      <c r="F13" s="39" t="s">
        <v>17</v>
      </c>
      <c r="G13" s="39" t="s">
        <v>17</v>
      </c>
      <c r="H13" s="40" t="s">
        <v>21</v>
      </c>
      <c r="I13" s="40" t="s">
        <v>22</v>
      </c>
      <c r="J13" s="38" t="s">
        <v>15</v>
      </c>
      <c r="K13" s="159"/>
      <c r="L13" s="107"/>
      <c r="M13" s="107"/>
      <c r="N13" s="107"/>
      <c r="P13" s="108"/>
      <c r="Q13" s="123"/>
      <c r="R13" s="108"/>
    </row>
    <row r="14" spans="1:21" ht="15.75" thickBot="1" x14ac:dyDescent="0.3">
      <c r="A14" s="142" t="s">
        <v>56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44"/>
      <c r="L14" s="102"/>
      <c r="M14" s="102"/>
      <c r="N14" s="102"/>
      <c r="P14" s="111"/>
      <c r="Q14" s="111"/>
      <c r="R14" s="111"/>
    </row>
    <row r="15" spans="1:21" ht="15.75" thickBot="1" x14ac:dyDescent="0.3">
      <c r="A15" s="167" t="s">
        <v>50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25">
        <f>L16+L17+L18+L19+L21</f>
        <v>48829980.400000006</v>
      </c>
      <c r="M15" s="114">
        <f>M16+M17+M18+M19+M21</f>
        <v>17573434.399999999</v>
      </c>
      <c r="N15" s="115">
        <f>N16+N17+N18+N19+N21</f>
        <v>31256545.999999996</v>
      </c>
      <c r="P15" s="125">
        <f>P16+P17+P18+P19+P21</f>
        <v>23252371.619047619</v>
      </c>
      <c r="Q15" s="114">
        <f>Q16+Q17+Q18+Q19+Q21</f>
        <v>8368302.0952380942</v>
      </c>
      <c r="R15" s="115">
        <f>R16+R17+R18+R19+R21</f>
        <v>14884069.523809522</v>
      </c>
      <c r="S15" s="118"/>
      <c r="T15" s="118"/>
      <c r="U15" s="118"/>
    </row>
    <row r="16" spans="1:21" ht="39" thickBot="1" x14ac:dyDescent="0.3">
      <c r="A16" s="41" t="s">
        <v>76</v>
      </c>
      <c r="B16" s="32" t="s">
        <v>51</v>
      </c>
      <c r="C16" s="42">
        <f>18697830/2.1</f>
        <v>8903728.5714285709</v>
      </c>
      <c r="D16" s="43" t="s">
        <v>28</v>
      </c>
      <c r="E16" s="43" t="s">
        <v>52</v>
      </c>
      <c r="F16" s="33">
        <v>0.33</v>
      </c>
      <c r="G16" s="33">
        <f>100%-F16</f>
        <v>0.66999999999999993</v>
      </c>
      <c r="H16" s="95">
        <v>41609</v>
      </c>
      <c r="I16" s="95">
        <v>42064</v>
      </c>
      <c r="J16" s="43" t="s">
        <v>18</v>
      </c>
      <c r="K16" s="34"/>
      <c r="L16" s="107">
        <f>C16*2.1</f>
        <v>18697830</v>
      </c>
      <c r="M16" s="107">
        <f>L16*F16</f>
        <v>6170283.9000000004</v>
      </c>
      <c r="N16" s="107">
        <f>L16*G16</f>
        <v>12527546.099999998</v>
      </c>
      <c r="P16" s="108">
        <f>C16</f>
        <v>8903728.5714285709</v>
      </c>
      <c r="Q16" s="123">
        <f>P16*F16</f>
        <v>2938230.4285714286</v>
      </c>
      <c r="R16" s="108">
        <f>P16*G16</f>
        <v>5965498.1428571418</v>
      </c>
      <c r="S16" s="119"/>
      <c r="T16" s="119"/>
      <c r="U16" s="119"/>
    </row>
    <row r="17" spans="1:21" ht="39" thickBot="1" x14ac:dyDescent="0.3">
      <c r="A17" s="41" t="s">
        <v>77</v>
      </c>
      <c r="B17" s="32" t="s">
        <v>53</v>
      </c>
      <c r="C17" s="42">
        <f>26002139.2/2.1</f>
        <v>12381971.047619047</v>
      </c>
      <c r="D17" s="43" t="s">
        <v>28</v>
      </c>
      <c r="E17" s="43" t="s">
        <v>52</v>
      </c>
      <c r="F17" s="33">
        <v>0.35</v>
      </c>
      <c r="G17" s="33">
        <f>100%-F17</f>
        <v>0.65</v>
      </c>
      <c r="H17" s="95">
        <v>41609</v>
      </c>
      <c r="I17" s="95">
        <v>42064</v>
      </c>
      <c r="J17" s="43" t="s">
        <v>18</v>
      </c>
      <c r="K17" s="34"/>
      <c r="L17" s="107">
        <f>C17*2.1</f>
        <v>26002139.199999999</v>
      </c>
      <c r="M17" s="107">
        <f>L17*F17</f>
        <v>9100748.7199999988</v>
      </c>
      <c r="N17" s="107">
        <f>L17*G17</f>
        <v>16901390.48</v>
      </c>
      <c r="P17" s="108">
        <f>C17</f>
        <v>12381971.047619047</v>
      </c>
      <c r="Q17" s="123">
        <f>P17*F17</f>
        <v>4333689.8666666662</v>
      </c>
      <c r="R17" s="108">
        <f>P17*G17</f>
        <v>8048281.1809523804</v>
      </c>
    </row>
    <row r="18" spans="1:21" ht="51.75" thickBot="1" x14ac:dyDescent="0.3">
      <c r="A18" s="41" t="s">
        <v>78</v>
      </c>
      <c r="B18" s="32" t="s">
        <v>54</v>
      </c>
      <c r="C18" s="42">
        <v>228572</v>
      </c>
      <c r="D18" s="43" t="s">
        <v>59</v>
      </c>
      <c r="E18" s="43" t="s">
        <v>60</v>
      </c>
      <c r="F18" s="33">
        <v>0.15</v>
      </c>
      <c r="G18" s="33">
        <f>100%-F18</f>
        <v>0.85</v>
      </c>
      <c r="H18" s="95">
        <v>41760</v>
      </c>
      <c r="I18" s="95">
        <v>42217</v>
      </c>
      <c r="J18" s="43" t="s">
        <v>18</v>
      </c>
      <c r="K18" s="34"/>
      <c r="L18" s="107">
        <f>C18*2.1</f>
        <v>480001.2</v>
      </c>
      <c r="M18" s="107">
        <f>L18*F18</f>
        <v>72000.179999999993</v>
      </c>
      <c r="N18" s="107">
        <f>L18*G18</f>
        <v>408001.02</v>
      </c>
      <c r="P18" s="108">
        <f>C18</f>
        <v>228572</v>
      </c>
      <c r="Q18" s="123">
        <f>P18*F18</f>
        <v>34285.799999999996</v>
      </c>
      <c r="R18" s="108">
        <f>P18*G18</f>
        <v>194286.19999999998</v>
      </c>
    </row>
    <row r="19" spans="1:21" ht="51.75" thickBot="1" x14ac:dyDescent="0.3">
      <c r="A19" s="44" t="s">
        <v>79</v>
      </c>
      <c r="B19" s="45" t="s">
        <v>55</v>
      </c>
      <c r="C19" s="46">
        <v>138100</v>
      </c>
      <c r="D19" s="47" t="s">
        <v>59</v>
      </c>
      <c r="E19" s="47" t="s">
        <v>60</v>
      </c>
      <c r="F19" s="48">
        <v>0.16</v>
      </c>
      <c r="G19" s="33">
        <f>100%-F19</f>
        <v>0.84</v>
      </c>
      <c r="H19" s="95">
        <v>41791</v>
      </c>
      <c r="I19" s="95">
        <v>42248</v>
      </c>
      <c r="J19" s="47" t="s">
        <v>18</v>
      </c>
      <c r="K19" s="49"/>
      <c r="L19" s="107">
        <f>C19*2.1</f>
        <v>290010</v>
      </c>
      <c r="M19" s="107">
        <f>L19*F19</f>
        <v>46401.599999999999</v>
      </c>
      <c r="N19" s="107">
        <f>L19*G19</f>
        <v>243608.4</v>
      </c>
      <c r="P19" s="108">
        <f>C19</f>
        <v>138100</v>
      </c>
      <c r="Q19" s="123">
        <f>P19*F19</f>
        <v>22096</v>
      </c>
      <c r="R19" s="108">
        <f>P19*G19</f>
        <v>116004</v>
      </c>
    </row>
    <row r="20" spans="1:21" ht="15.75" thickBot="1" x14ac:dyDescent="0.3">
      <c r="A20" s="142" t="s">
        <v>57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6"/>
      <c r="L20" s="102"/>
      <c r="M20" s="110"/>
      <c r="N20" s="102"/>
      <c r="P20" s="109"/>
      <c r="Q20" s="126"/>
      <c r="R20" s="109"/>
    </row>
    <row r="21" spans="1:21" ht="39" thickBot="1" x14ac:dyDescent="0.3">
      <c r="A21" s="41" t="s">
        <v>80</v>
      </c>
      <c r="B21" s="32" t="s">
        <v>58</v>
      </c>
      <c r="C21" s="42">
        <v>1600000</v>
      </c>
      <c r="D21" s="43" t="s">
        <v>23</v>
      </c>
      <c r="E21" s="43" t="s">
        <v>60</v>
      </c>
      <c r="F21" s="33">
        <v>0.65</v>
      </c>
      <c r="G21" s="33">
        <v>0.35</v>
      </c>
      <c r="H21" s="95">
        <v>41671</v>
      </c>
      <c r="I21" s="95">
        <v>42095</v>
      </c>
      <c r="J21" s="43" t="s">
        <v>18</v>
      </c>
      <c r="K21" s="34"/>
      <c r="L21" s="107">
        <f>C21*2.1</f>
        <v>3360000</v>
      </c>
      <c r="M21" s="107">
        <f>L21*F21</f>
        <v>2184000</v>
      </c>
      <c r="N21" s="107">
        <f>L21*G21</f>
        <v>1176000</v>
      </c>
      <c r="P21" s="108">
        <f>C21</f>
        <v>1600000</v>
      </c>
      <c r="Q21" s="123">
        <f>P21*F21</f>
        <v>1040000</v>
      </c>
      <c r="R21" s="108">
        <f>P21*G21</f>
        <v>560000</v>
      </c>
      <c r="S21" s="116"/>
      <c r="T21" s="116"/>
    </row>
    <row r="22" spans="1:21" ht="15.75" thickBot="1" x14ac:dyDescent="0.3">
      <c r="A22" s="57"/>
      <c r="B22" s="58"/>
      <c r="C22" s="86"/>
      <c r="D22" s="59"/>
      <c r="E22" s="55"/>
      <c r="F22" s="56"/>
      <c r="G22" s="56"/>
      <c r="H22" s="60"/>
      <c r="I22" s="60"/>
      <c r="J22" s="59"/>
      <c r="K22" s="59"/>
      <c r="L22" s="107">
        <f t="shared" ref="L22:L29" si="0">C22*2.1</f>
        <v>0</v>
      </c>
      <c r="M22" s="107">
        <f>L22*F22</f>
        <v>0</v>
      </c>
      <c r="N22" s="107">
        <f>L22*G22</f>
        <v>0</v>
      </c>
      <c r="P22" s="108">
        <f>C22</f>
        <v>0</v>
      </c>
      <c r="Q22" s="123">
        <f>P22*F22</f>
        <v>0</v>
      </c>
      <c r="R22" s="108">
        <f>P22*G22</f>
        <v>0</v>
      </c>
    </row>
    <row r="23" spans="1:21" ht="15.75" thickBot="1" x14ac:dyDescent="0.3">
      <c r="A23" s="141" t="s">
        <v>61</v>
      </c>
      <c r="B23" s="141"/>
      <c r="C23" s="50">
        <f>C16+C17+C18+C19+C21</f>
        <v>23252371.619047619</v>
      </c>
      <c r="D23" s="51"/>
      <c r="E23" s="52"/>
      <c r="F23" s="53"/>
      <c r="G23" s="53"/>
      <c r="H23" s="54"/>
      <c r="I23" s="54"/>
      <c r="J23" s="51"/>
      <c r="K23" s="51"/>
      <c r="L23" s="107"/>
      <c r="M23" s="107">
        <f>L23*F23</f>
        <v>0</v>
      </c>
      <c r="N23" s="107">
        <f>L23*G23</f>
        <v>0</v>
      </c>
      <c r="P23" s="108"/>
      <c r="Q23" s="123">
        <f>P23*F23</f>
        <v>0</v>
      </c>
      <c r="R23" s="108">
        <f>P23*G23</f>
        <v>0</v>
      </c>
    </row>
    <row r="24" spans="1:21" ht="15.75" thickBot="1" x14ac:dyDescent="0.3">
      <c r="A24" s="61"/>
      <c r="B24" s="62"/>
      <c r="C24" s="63"/>
      <c r="D24" s="64"/>
      <c r="E24" s="65"/>
      <c r="F24" s="66"/>
      <c r="G24" s="66"/>
      <c r="H24" s="67"/>
      <c r="I24" s="67"/>
      <c r="J24" s="64"/>
      <c r="K24" s="68"/>
      <c r="L24" s="107"/>
      <c r="M24" s="102"/>
      <c r="N24" s="102"/>
      <c r="P24" s="109"/>
      <c r="Q24" s="126"/>
      <c r="R24" s="109"/>
    </row>
    <row r="25" spans="1:21" ht="15.75" thickBot="1" x14ac:dyDescent="0.3">
      <c r="A25" s="142" t="s">
        <v>62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4"/>
      <c r="L25" s="107">
        <f t="shared" si="0"/>
        <v>0</v>
      </c>
      <c r="M25" s="107">
        <f>L25*F25</f>
        <v>0</v>
      </c>
      <c r="N25" s="107">
        <f>L25*G25</f>
        <v>0</v>
      </c>
      <c r="P25" s="108">
        <f>C25</f>
        <v>0</v>
      </c>
      <c r="Q25" s="123">
        <f>P25*F25</f>
        <v>0</v>
      </c>
      <c r="R25" s="108">
        <f>P25*G25</f>
        <v>0</v>
      </c>
    </row>
    <row r="26" spans="1:21" ht="15.75" thickBot="1" x14ac:dyDescent="0.3">
      <c r="A26" s="138" t="s">
        <v>63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40"/>
      <c r="L26" s="125">
        <f>L27+L28+L29+L30+L33+L34+L35</f>
        <v>7818238.5899999999</v>
      </c>
      <c r="M26" s="114">
        <f>M27+M28+M29+M30+M33+M34+M35</f>
        <v>2789354.4270000001</v>
      </c>
      <c r="N26" s="115">
        <f>N27+N28+N29+N30</f>
        <v>4418915.2439999999</v>
      </c>
      <c r="P26" s="125">
        <f>P27+P28+P29+P30+P33+P34+P35</f>
        <v>3722970.7571428572</v>
      </c>
      <c r="Q26" s="114">
        <f>Q27+Q28+Q29+Q30+Q33+Q34+Q35</f>
        <v>1328264.0128571431</v>
      </c>
      <c r="R26" s="115">
        <f>R27+R28+R29+R30</f>
        <v>2104245.3542857142</v>
      </c>
      <c r="S26" s="118"/>
      <c r="T26" s="118"/>
      <c r="U26" s="118"/>
    </row>
    <row r="27" spans="1:21" ht="90" thickBot="1" x14ac:dyDescent="0.3">
      <c r="A27" s="41" t="s">
        <v>81</v>
      </c>
      <c r="B27" s="32" t="s">
        <v>64</v>
      </c>
      <c r="C27" s="42">
        <f>1756142+198434</f>
        <v>1954576</v>
      </c>
      <c r="D27" s="43" t="s">
        <v>16</v>
      </c>
      <c r="E27" s="43" t="s">
        <v>52</v>
      </c>
      <c r="F27" s="33">
        <v>0.4</v>
      </c>
      <c r="G27" s="33">
        <f>100%-F27</f>
        <v>0.6</v>
      </c>
      <c r="H27" s="95">
        <v>41548</v>
      </c>
      <c r="I27" s="95">
        <v>42036</v>
      </c>
      <c r="J27" s="43" t="s">
        <v>18</v>
      </c>
      <c r="K27" s="32" t="s">
        <v>65</v>
      </c>
      <c r="L27" s="107">
        <f t="shared" si="0"/>
        <v>4104609.6</v>
      </c>
      <c r="M27" s="107">
        <f>L27*F27</f>
        <v>1641843.84</v>
      </c>
      <c r="N27" s="107">
        <f>L27*G27</f>
        <v>2462765.7599999998</v>
      </c>
      <c r="P27" s="108">
        <f>C27</f>
        <v>1954576</v>
      </c>
      <c r="Q27" s="123">
        <f>P27*F27</f>
        <v>781830.4</v>
      </c>
      <c r="R27" s="108">
        <f>P27*G27</f>
        <v>1172745.5999999999</v>
      </c>
    </row>
    <row r="28" spans="1:21" ht="90" thickBot="1" x14ac:dyDescent="0.3">
      <c r="A28" s="41" t="s">
        <v>82</v>
      </c>
      <c r="B28" s="32" t="s">
        <v>66</v>
      </c>
      <c r="C28" s="42">
        <v>550655</v>
      </c>
      <c r="D28" s="43" t="s">
        <v>16</v>
      </c>
      <c r="E28" s="43" t="s">
        <v>52</v>
      </c>
      <c r="F28" s="33">
        <v>0.18</v>
      </c>
      <c r="G28" s="33">
        <f>100%-F28</f>
        <v>0.82000000000000006</v>
      </c>
      <c r="H28" s="95">
        <v>41699</v>
      </c>
      <c r="I28" s="95">
        <v>42186</v>
      </c>
      <c r="J28" s="43" t="s">
        <v>18</v>
      </c>
      <c r="K28" s="32" t="s">
        <v>65</v>
      </c>
      <c r="L28" s="107">
        <f>C28*2.1</f>
        <v>1156375.5</v>
      </c>
      <c r="M28" s="107">
        <f>L28*F28</f>
        <v>208147.59</v>
      </c>
      <c r="N28" s="107">
        <f>L28*G28</f>
        <v>948227.91</v>
      </c>
      <c r="P28" s="108">
        <f>C28</f>
        <v>550655</v>
      </c>
      <c r="Q28" s="123">
        <f>P28*F28</f>
        <v>99117.9</v>
      </c>
      <c r="R28" s="108">
        <f>P28*G28</f>
        <v>451537.10000000003</v>
      </c>
    </row>
    <row r="29" spans="1:21" ht="51.75" thickBot="1" x14ac:dyDescent="0.3">
      <c r="A29" s="41" t="s">
        <v>83</v>
      </c>
      <c r="B29" s="32" t="s">
        <v>67</v>
      </c>
      <c r="C29" s="42">
        <f>1263157.89/2.1</f>
        <v>601503.75714285707</v>
      </c>
      <c r="D29" s="43" t="s">
        <v>16</v>
      </c>
      <c r="E29" s="43" t="s">
        <v>52</v>
      </c>
      <c r="F29" s="33">
        <v>0.4</v>
      </c>
      <c r="G29" s="33">
        <f>100%-F29</f>
        <v>0.6</v>
      </c>
      <c r="H29" s="95">
        <v>41548</v>
      </c>
      <c r="I29" s="95">
        <v>42036</v>
      </c>
      <c r="J29" s="43" t="s">
        <v>18</v>
      </c>
      <c r="K29" s="32" t="s">
        <v>65</v>
      </c>
      <c r="L29" s="107">
        <f t="shared" si="0"/>
        <v>1263157.8899999999</v>
      </c>
      <c r="M29" s="107">
        <f>L29*F29</f>
        <v>505263.15599999996</v>
      </c>
      <c r="N29" s="107">
        <f>L29*G29</f>
        <v>757894.73399999994</v>
      </c>
      <c r="P29" s="108">
        <f>C29</f>
        <v>601503.75714285707</v>
      </c>
      <c r="Q29" s="123">
        <f>P29*F29</f>
        <v>240601.50285714283</v>
      </c>
      <c r="R29" s="108">
        <f>P29*G29</f>
        <v>360902.25428571424</v>
      </c>
    </row>
    <row r="30" spans="1:21" ht="51.75" thickBot="1" x14ac:dyDescent="0.3">
      <c r="A30" s="41" t="s">
        <v>84</v>
      </c>
      <c r="B30" s="32" t="s">
        <v>68</v>
      </c>
      <c r="C30" s="42">
        <v>198434</v>
      </c>
      <c r="D30" s="43" t="s">
        <v>16</v>
      </c>
      <c r="E30" s="43" t="s">
        <v>52</v>
      </c>
      <c r="F30" s="33">
        <v>0.4</v>
      </c>
      <c r="G30" s="33">
        <f>100%-F30</f>
        <v>0.6</v>
      </c>
      <c r="H30" s="95">
        <v>41548</v>
      </c>
      <c r="I30" s="95">
        <v>42036</v>
      </c>
      <c r="J30" s="43" t="s">
        <v>18</v>
      </c>
      <c r="K30" s="32" t="s">
        <v>65</v>
      </c>
      <c r="L30" s="107">
        <f>C30*2.1</f>
        <v>416711.4</v>
      </c>
      <c r="M30" s="107">
        <f>L30*F30</f>
        <v>166684.56000000003</v>
      </c>
      <c r="N30" s="107">
        <f>L30*G30</f>
        <v>250026.84</v>
      </c>
      <c r="P30" s="108">
        <f>C30</f>
        <v>198434</v>
      </c>
      <c r="Q30" s="123">
        <f>P30*F30</f>
        <v>79373.600000000006</v>
      </c>
      <c r="R30" s="108">
        <f>P30*G30</f>
        <v>119060.4</v>
      </c>
    </row>
    <row r="31" spans="1:21" ht="15.75" thickBot="1" x14ac:dyDescent="0.3">
      <c r="A31" s="69"/>
      <c r="L31" s="102"/>
      <c r="M31" s="102"/>
      <c r="N31" s="102"/>
    </row>
    <row r="32" spans="1:21" ht="15.75" thickBot="1" x14ac:dyDescent="0.3">
      <c r="A32" s="167" t="s">
        <v>69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9"/>
      <c r="L32" s="125">
        <f>L33+L34+L35</f>
        <v>877384.2</v>
      </c>
      <c r="M32" s="114">
        <f>M33+M34+M35</f>
        <v>267415.28100000002</v>
      </c>
      <c r="N32" s="115">
        <f>N33+N34+N35</f>
        <v>609968.91899999999</v>
      </c>
      <c r="P32" s="125">
        <f>P33+P34+P35</f>
        <v>417802</v>
      </c>
      <c r="Q32" s="114">
        <f>Q33+Q34+Q35</f>
        <v>127340.61000000002</v>
      </c>
      <c r="R32" s="115">
        <f>R33+R34+R35</f>
        <v>290461.39</v>
      </c>
    </row>
    <row r="33" spans="1:18" ht="39" thickBot="1" x14ac:dyDescent="0.3">
      <c r="A33" s="41" t="s">
        <v>85</v>
      </c>
      <c r="B33" s="32" t="s">
        <v>70</v>
      </c>
      <c r="C33" s="42">
        <v>152533</v>
      </c>
      <c r="D33" s="43" t="s">
        <v>59</v>
      </c>
      <c r="E33" s="43" t="s">
        <v>60</v>
      </c>
      <c r="F33" s="33">
        <v>0.3</v>
      </c>
      <c r="G33" s="33">
        <f>100%-F33</f>
        <v>0.7</v>
      </c>
      <c r="H33" s="95">
        <v>41760</v>
      </c>
      <c r="I33" s="95">
        <v>42461</v>
      </c>
      <c r="J33" s="43" t="s">
        <v>18</v>
      </c>
      <c r="K33" s="34"/>
      <c r="L33" s="107">
        <f>C33*2.1</f>
        <v>320319.3</v>
      </c>
      <c r="M33" s="107">
        <f>L33*F33</f>
        <v>96095.79</v>
      </c>
      <c r="N33" s="107">
        <f>L33*G33</f>
        <v>224223.50999999998</v>
      </c>
      <c r="P33" s="108">
        <f>C33</f>
        <v>152533</v>
      </c>
      <c r="Q33" s="123">
        <f>P33*F33</f>
        <v>45759.9</v>
      </c>
      <c r="R33" s="108">
        <f>P33*G33</f>
        <v>106773.09999999999</v>
      </c>
    </row>
    <row r="34" spans="1:18" ht="51.75" thickBot="1" x14ac:dyDescent="0.3">
      <c r="A34" s="41" t="s">
        <v>86</v>
      </c>
      <c r="B34" s="32" t="s">
        <v>71</v>
      </c>
      <c r="C34" s="42">
        <v>66667</v>
      </c>
      <c r="D34" s="43" t="s">
        <v>59</v>
      </c>
      <c r="E34" s="43" t="s">
        <v>60</v>
      </c>
      <c r="F34" s="33">
        <v>0.33</v>
      </c>
      <c r="G34" s="33">
        <f>100%-F34</f>
        <v>0.66999999999999993</v>
      </c>
      <c r="H34" s="95">
        <v>41760</v>
      </c>
      <c r="I34" s="95">
        <v>42461</v>
      </c>
      <c r="J34" s="43" t="s">
        <v>18</v>
      </c>
      <c r="K34" s="34"/>
      <c r="L34" s="107">
        <f>C34*2.1</f>
        <v>140000.70000000001</v>
      </c>
      <c r="M34" s="107">
        <f>L34*F34</f>
        <v>46200.231000000007</v>
      </c>
      <c r="N34" s="107">
        <f>L34*G34</f>
        <v>93800.468999999997</v>
      </c>
      <c r="P34" s="108">
        <f>C34</f>
        <v>66667</v>
      </c>
      <c r="Q34" s="123">
        <f>P34*F34</f>
        <v>22000.11</v>
      </c>
      <c r="R34" s="108">
        <f>P34*G34</f>
        <v>44666.889999999992</v>
      </c>
    </row>
    <row r="35" spans="1:18" ht="26.25" thickBot="1" x14ac:dyDescent="0.3">
      <c r="A35" s="41" t="s">
        <v>87</v>
      </c>
      <c r="B35" s="32" t="s">
        <v>72</v>
      </c>
      <c r="C35" s="42">
        <v>198602</v>
      </c>
      <c r="D35" s="43" t="s">
        <v>59</v>
      </c>
      <c r="E35" s="43" t="s">
        <v>60</v>
      </c>
      <c r="F35" s="33">
        <v>0.3</v>
      </c>
      <c r="G35" s="33">
        <f>100%-F35</f>
        <v>0.7</v>
      </c>
      <c r="H35" s="95">
        <v>41791</v>
      </c>
      <c r="I35" s="95">
        <v>42461</v>
      </c>
      <c r="J35" s="43" t="s">
        <v>18</v>
      </c>
      <c r="K35" s="34"/>
      <c r="L35" s="107">
        <f>C35*2.1</f>
        <v>417064.2</v>
      </c>
      <c r="M35" s="107">
        <f>L35*F35</f>
        <v>125119.26</v>
      </c>
      <c r="N35" s="107">
        <f>L35*G35</f>
        <v>291944.94</v>
      </c>
      <c r="P35" s="108">
        <f>C35</f>
        <v>198602</v>
      </c>
      <c r="Q35" s="123">
        <f>P35*F35</f>
        <v>59580.6</v>
      </c>
      <c r="R35" s="108">
        <f>P35*G35</f>
        <v>139021.4</v>
      </c>
    </row>
    <row r="36" spans="1:18" ht="15.75" thickBot="1" x14ac:dyDescent="0.3">
      <c r="A36" s="73"/>
      <c r="B36" s="74"/>
      <c r="C36" s="70"/>
      <c r="D36" s="71"/>
      <c r="E36" s="72"/>
      <c r="F36" s="72"/>
      <c r="G36" s="72"/>
      <c r="H36" s="72"/>
      <c r="I36" s="72"/>
      <c r="J36" s="72"/>
      <c r="K36" s="75"/>
    </row>
    <row r="37" spans="1:18" ht="15.75" thickBot="1" x14ac:dyDescent="0.3">
      <c r="A37" s="141" t="s">
        <v>88</v>
      </c>
      <c r="B37" s="141"/>
      <c r="C37" s="50">
        <f>C27+C28+C29+C30+C33+C34+C35</f>
        <v>3722970.7571428572</v>
      </c>
      <c r="D37" s="76"/>
      <c r="E37" s="77"/>
      <c r="F37" s="78"/>
      <c r="G37" s="78"/>
      <c r="H37" s="79"/>
      <c r="I37" s="79"/>
      <c r="J37" s="76"/>
      <c r="K37" s="76"/>
      <c r="M37" s="101"/>
      <c r="N37" s="101"/>
    </row>
    <row r="38" spans="1:18" ht="15.75" thickBot="1" x14ac:dyDescent="0.3">
      <c r="A38" s="61"/>
      <c r="B38" s="62"/>
      <c r="C38" s="63"/>
      <c r="D38" s="80"/>
      <c r="E38" s="81"/>
      <c r="F38" s="82"/>
      <c r="G38" s="82"/>
      <c r="H38" s="83"/>
      <c r="I38" s="83"/>
      <c r="J38" s="80"/>
      <c r="K38" s="84"/>
    </row>
    <row r="39" spans="1:18" ht="15.75" thickBot="1" x14ac:dyDescent="0.3">
      <c r="A39" s="142" t="s">
        <v>89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4"/>
    </row>
    <row r="40" spans="1:18" ht="15.75" thickBot="1" x14ac:dyDescent="0.3">
      <c r="A40" s="85"/>
      <c r="B40" s="32" t="s">
        <v>73</v>
      </c>
      <c r="C40" s="42">
        <f>3500000</f>
        <v>3500000</v>
      </c>
      <c r="D40" s="27"/>
      <c r="E40" s="28"/>
      <c r="F40" s="33">
        <v>0</v>
      </c>
      <c r="G40" s="33">
        <v>1</v>
      </c>
      <c r="H40" s="95">
        <v>41548</v>
      </c>
      <c r="I40" s="95">
        <v>43252</v>
      </c>
      <c r="J40" s="26"/>
      <c r="K40" s="34"/>
      <c r="L40" s="107">
        <f>C40*2.1</f>
        <v>7350000</v>
      </c>
      <c r="M40" s="107">
        <f>L40*F40</f>
        <v>0</v>
      </c>
      <c r="N40" s="107">
        <f>L40*G40</f>
        <v>7350000</v>
      </c>
      <c r="P40" s="108">
        <f>C40</f>
        <v>3500000</v>
      </c>
      <c r="Q40" s="123">
        <f>P40*F40</f>
        <v>0</v>
      </c>
      <c r="R40" s="108">
        <f>P40*G40</f>
        <v>3500000</v>
      </c>
    </row>
    <row r="41" spans="1:18" ht="15.75" thickBot="1" x14ac:dyDescent="0.3">
      <c r="A41" s="96"/>
      <c r="B41" s="96"/>
      <c r="C41" s="86"/>
      <c r="D41" s="87"/>
      <c r="E41" s="87"/>
      <c r="F41" s="88"/>
      <c r="G41" s="88"/>
      <c r="H41" s="89"/>
      <c r="I41" s="89"/>
      <c r="J41" s="87"/>
      <c r="K41" s="87"/>
    </row>
    <row r="42" spans="1:18" ht="15.75" thickBot="1" x14ac:dyDescent="0.3">
      <c r="A42" s="142" t="s">
        <v>90</v>
      </c>
      <c r="B42" s="155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8" ht="15.75" thickBot="1" x14ac:dyDescent="0.3">
      <c r="A43" s="41"/>
      <c r="B43" s="29" t="s">
        <v>74</v>
      </c>
      <c r="C43" s="42">
        <v>53333</v>
      </c>
      <c r="D43" s="29"/>
      <c r="E43" s="29"/>
      <c r="F43" s="33">
        <v>1</v>
      </c>
      <c r="G43" s="33">
        <v>0</v>
      </c>
      <c r="H43" s="29"/>
      <c r="I43" s="29"/>
      <c r="J43" s="29"/>
      <c r="K43" s="29"/>
      <c r="L43" s="107">
        <f>C43*2.1</f>
        <v>111999.3</v>
      </c>
      <c r="M43" s="107">
        <f>L43*F43</f>
        <v>111999.3</v>
      </c>
      <c r="N43" s="107">
        <f>L43*G43</f>
        <v>0</v>
      </c>
      <c r="P43" s="108">
        <f>C43</f>
        <v>53333</v>
      </c>
      <c r="Q43" s="123">
        <f>P43*F43</f>
        <v>53333</v>
      </c>
      <c r="R43" s="108">
        <f>P43*G43</f>
        <v>0</v>
      </c>
    </row>
    <row r="44" spans="1:18" ht="15.75" thickBot="1" x14ac:dyDescent="0.3">
      <c r="A44" s="152" t="s">
        <v>91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</row>
    <row r="45" spans="1:18" ht="15.75" thickBot="1" x14ac:dyDescent="0.3">
      <c r="A45" s="41"/>
      <c r="B45" s="29" t="s">
        <v>75</v>
      </c>
      <c r="C45" s="42">
        <v>249997</v>
      </c>
      <c r="D45" s="29"/>
      <c r="E45" s="29"/>
      <c r="F45" s="33">
        <v>1</v>
      </c>
      <c r="G45" s="33">
        <v>0</v>
      </c>
      <c r="H45" s="29"/>
      <c r="I45" s="29"/>
      <c r="J45" s="29"/>
      <c r="K45" s="29"/>
      <c r="P45" s="108">
        <f>C45</f>
        <v>249997</v>
      </c>
      <c r="Q45" s="123">
        <f>P45*F45</f>
        <v>249997</v>
      </c>
      <c r="R45" s="108">
        <f>P45*G45</f>
        <v>0</v>
      </c>
    </row>
    <row r="46" spans="1:18" ht="15.75" thickBot="1" x14ac:dyDescent="0.3">
      <c r="A46" s="145"/>
      <c r="B46" s="146"/>
      <c r="C46" s="42"/>
      <c r="D46" s="90"/>
      <c r="E46" s="91"/>
      <c r="F46" s="31"/>
      <c r="G46" s="31"/>
      <c r="H46" s="92"/>
      <c r="I46" s="92"/>
      <c r="J46" s="93"/>
      <c r="K46" s="94"/>
    </row>
    <row r="47" spans="1:18" ht="24.75" customHeight="1" thickBot="1" x14ac:dyDescent="0.3">
      <c r="A47" s="147" t="s">
        <v>34</v>
      </c>
      <c r="B47" s="148"/>
      <c r="C47" s="42">
        <f>C23+C37+C40+C43+C45</f>
        <v>30778672.376190476</v>
      </c>
      <c r="D47" s="1"/>
      <c r="E47" s="2"/>
      <c r="F47" s="3"/>
      <c r="G47" s="3"/>
      <c r="H47" s="11"/>
      <c r="I47" s="11"/>
      <c r="J47" s="1"/>
      <c r="K47" s="1"/>
      <c r="L47" s="117">
        <f>L43+L40+L32+L26+L15</f>
        <v>64987602.49000001</v>
      </c>
      <c r="M47" s="114">
        <f>M45+M43+M40+M26+M15</f>
        <v>20474788.126999997</v>
      </c>
      <c r="N47" s="115">
        <f>N45+N43+N40+N26+N15</f>
        <v>43025461.243999995</v>
      </c>
      <c r="P47" s="117">
        <f>C47</f>
        <v>30778672.376190476</v>
      </c>
      <c r="Q47" s="114">
        <f>Q45+Q43+Q40+Q26+Q15</f>
        <v>9999896.108095238</v>
      </c>
      <c r="R47" s="115">
        <f>R45+R43+R40+R26+R15</f>
        <v>20488314.878095236</v>
      </c>
    </row>
    <row r="48" spans="1:18" ht="29.25" customHeight="1" thickBot="1" x14ac:dyDescent="0.3">
      <c r="A48" s="149" t="s">
        <v>24</v>
      </c>
      <c r="B48" s="150"/>
      <c r="C48" s="42" t="s">
        <v>25</v>
      </c>
      <c r="D48" s="21"/>
      <c r="E48" s="30"/>
      <c r="F48" s="30"/>
      <c r="G48" s="30"/>
      <c r="H48" s="14"/>
      <c r="I48" s="12"/>
      <c r="J48" s="4"/>
      <c r="K48" s="5"/>
    </row>
    <row r="49" spans="1:11" ht="23.25" customHeight="1" thickBot="1" x14ac:dyDescent="0.3">
      <c r="A49" s="7"/>
      <c r="B49" s="136" t="s">
        <v>29</v>
      </c>
      <c r="C49" s="137"/>
      <c r="D49" s="137"/>
      <c r="E49" s="137"/>
      <c r="F49" s="137"/>
      <c r="G49" s="137"/>
      <c r="H49" s="137"/>
      <c r="I49" s="137"/>
      <c r="J49" s="137"/>
      <c r="K49" s="137"/>
    </row>
    <row r="50" spans="1:11" ht="87" customHeight="1" x14ac:dyDescent="0.25">
      <c r="A50" s="20" t="s">
        <v>10</v>
      </c>
      <c r="B50" s="151" t="s">
        <v>35</v>
      </c>
      <c r="C50" s="137"/>
      <c r="D50" s="137"/>
      <c r="E50" s="137"/>
      <c r="F50" s="137"/>
      <c r="G50" s="137"/>
      <c r="H50" s="137"/>
      <c r="I50" s="137"/>
      <c r="J50" s="137"/>
      <c r="K50" s="137"/>
    </row>
    <row r="51" spans="1:11" ht="6" customHeight="1" x14ac:dyDescent="0.25">
      <c r="A51" s="20"/>
      <c r="B51" s="22"/>
      <c r="C51" s="131"/>
      <c r="D51" s="23"/>
      <c r="E51" s="23"/>
      <c r="F51" s="23"/>
      <c r="G51" s="23"/>
      <c r="H51" s="23"/>
      <c r="I51" s="23"/>
      <c r="J51" s="23"/>
      <c r="K51" s="23"/>
    </row>
    <row r="52" spans="1:11" ht="15.75" x14ac:dyDescent="0.25">
      <c r="A52" s="19" t="s">
        <v>11</v>
      </c>
      <c r="B52" s="135" t="s">
        <v>36</v>
      </c>
      <c r="C52" s="135"/>
      <c r="D52" s="18"/>
      <c r="E52" s="18"/>
      <c r="F52" s="6"/>
      <c r="G52" s="6"/>
      <c r="H52" s="13"/>
      <c r="I52" s="13"/>
      <c r="J52" s="6"/>
      <c r="K52" s="6"/>
    </row>
    <row r="53" spans="1:11" ht="6" customHeight="1" x14ac:dyDescent="0.25">
      <c r="A53" s="19"/>
      <c r="B53" s="24"/>
      <c r="C53" s="132"/>
      <c r="D53" s="18"/>
      <c r="E53" s="18"/>
      <c r="F53" s="6"/>
      <c r="G53" s="6"/>
      <c r="H53" s="13"/>
      <c r="I53" s="13"/>
      <c r="J53" s="6"/>
      <c r="K53" s="6"/>
    </row>
    <row r="54" spans="1:11" ht="12" customHeight="1" x14ac:dyDescent="0.25">
      <c r="A54" s="19" t="s">
        <v>15</v>
      </c>
      <c r="B54" s="18" t="s">
        <v>37</v>
      </c>
      <c r="C54" s="133"/>
      <c r="D54" s="18"/>
      <c r="E54" s="18"/>
      <c r="F54" s="6"/>
      <c r="G54" s="6"/>
      <c r="H54" s="13"/>
      <c r="I54" s="13"/>
      <c r="J54" s="6"/>
      <c r="K54" s="6"/>
    </row>
    <row r="55" spans="1:11" ht="6.75" customHeight="1" x14ac:dyDescent="0.25">
      <c r="A55" s="19"/>
      <c r="B55" s="18"/>
      <c r="C55" s="133"/>
      <c r="D55" s="18"/>
      <c r="E55" s="18"/>
      <c r="F55" s="6"/>
      <c r="G55" s="6"/>
      <c r="H55" s="13"/>
      <c r="I55" s="13"/>
      <c r="J55" s="6"/>
      <c r="K55" s="6"/>
    </row>
    <row r="56" spans="1:11" ht="15.75" x14ac:dyDescent="0.25">
      <c r="A56" s="19" t="s">
        <v>30</v>
      </c>
      <c r="B56" s="17" t="s">
        <v>42</v>
      </c>
      <c r="C56" s="134"/>
      <c r="D56" s="17"/>
      <c r="E56" s="13"/>
      <c r="F56" s="13"/>
      <c r="G56" s="6"/>
      <c r="H56" s="6"/>
      <c r="I56"/>
    </row>
    <row r="57" spans="1:11" ht="6.75" customHeight="1" x14ac:dyDescent="0.25">
      <c r="A57" s="19"/>
      <c r="B57" s="17"/>
      <c r="C57" s="134"/>
      <c r="D57" s="17"/>
      <c r="E57" s="13"/>
      <c r="F57" s="13"/>
      <c r="G57" s="6"/>
      <c r="H57" s="6"/>
      <c r="I57"/>
    </row>
    <row r="58" spans="1:11" ht="15.75" x14ac:dyDescent="0.25">
      <c r="A58" s="19" t="s">
        <v>31</v>
      </c>
      <c r="B58" s="17" t="s">
        <v>40</v>
      </c>
      <c r="C58" s="134"/>
      <c r="D58" s="17"/>
      <c r="E58" s="13"/>
      <c r="F58" s="13"/>
      <c r="G58" s="6"/>
      <c r="H58" s="6"/>
    </row>
    <row r="59" spans="1:11" ht="6" customHeight="1" x14ac:dyDescent="0.25">
      <c r="A59" s="19"/>
      <c r="B59" s="17"/>
      <c r="C59" s="134"/>
      <c r="D59" s="15"/>
      <c r="E59" s="15"/>
      <c r="F59" s="6"/>
      <c r="G59" s="6"/>
    </row>
    <row r="60" spans="1:11" ht="15.75" x14ac:dyDescent="0.25">
      <c r="A60" s="19" t="s">
        <v>33</v>
      </c>
      <c r="B60" s="17" t="s">
        <v>41</v>
      </c>
      <c r="C60" s="134"/>
      <c r="D60" s="15"/>
      <c r="E60" s="15"/>
      <c r="F60" s="18"/>
      <c r="G60" s="6"/>
    </row>
    <row r="61" spans="1:11" ht="6.75" customHeight="1" x14ac:dyDescent="0.25">
      <c r="A61" s="19"/>
      <c r="B61" s="17"/>
      <c r="C61" s="134"/>
      <c r="D61" s="15"/>
      <c r="E61" s="15"/>
      <c r="F61" s="6"/>
      <c r="G61" s="6"/>
    </row>
    <row r="62" spans="1:11" ht="15.75" x14ac:dyDescent="0.25">
      <c r="A62" s="19" t="s">
        <v>39</v>
      </c>
      <c r="B62" s="18" t="s">
        <v>38</v>
      </c>
      <c r="C62" s="133"/>
      <c r="D62" s="18"/>
      <c r="E62" s="18"/>
      <c r="F62" s="18"/>
      <c r="G62" s="18"/>
    </row>
    <row r="63" spans="1:11" ht="5.25" customHeight="1" x14ac:dyDescent="0.25"/>
    <row r="64" spans="1:11" ht="15.75" x14ac:dyDescent="0.25">
      <c r="A64" s="19" t="s">
        <v>43</v>
      </c>
      <c r="B64" t="s">
        <v>44</v>
      </c>
    </row>
  </sheetData>
  <mergeCells count="29">
    <mergeCell ref="A23:B23"/>
    <mergeCell ref="A15:K15"/>
    <mergeCell ref="A25:K25"/>
    <mergeCell ref="A1:K1"/>
    <mergeCell ref="A2:K2"/>
    <mergeCell ref="A3:K3"/>
    <mergeCell ref="A4:K4"/>
    <mergeCell ref="L4:N4"/>
    <mergeCell ref="A20:K20"/>
    <mergeCell ref="K11:K13"/>
    <mergeCell ref="A11:A13"/>
    <mergeCell ref="E11:E12"/>
    <mergeCell ref="F11:G11"/>
    <mergeCell ref="H11:I11"/>
    <mergeCell ref="J11:J12"/>
    <mergeCell ref="B11:B13"/>
    <mergeCell ref="A14:K14"/>
    <mergeCell ref="B52:C52"/>
    <mergeCell ref="B49:K49"/>
    <mergeCell ref="A26:K26"/>
    <mergeCell ref="A37:B37"/>
    <mergeCell ref="A39:K39"/>
    <mergeCell ref="A46:B46"/>
    <mergeCell ref="A47:B47"/>
    <mergeCell ref="A48:B48"/>
    <mergeCell ref="B50:K50"/>
    <mergeCell ref="A44:K44"/>
    <mergeCell ref="A42:K42"/>
    <mergeCell ref="A32:K32"/>
  </mergeCells>
  <phoneticPr fontId="18" type="noConversion"/>
  <pageMargins left="0.7" right="0.7" top="0.25" bottom="0.25" header="0.3" footer="0.3"/>
  <pageSetup scale="80" orientation="landscape" r:id="rId1"/>
  <headerFooter>
    <oddHeader>&amp;R&amp;"-,Bold"&amp;8
Página &amp;P</oddHeader>
  </headerFooter>
  <ignoredErrors>
    <ignoredError sqref="D13 J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38301068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2791/OC-BR</Approval_x0020_Number>
    <Document_x0020_Author xmlns="9c571b2f-e523-4ab2-ba2e-09e151a03ef4">Camarano, Claudete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BR-L1269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Plan&lt;/USER_STAGE&gt;&lt;PD_OBJ_TYPE&gt;0&lt;/PD_OBJ_TYPE&gt;&lt;MAKERECORD&gt;N&lt;/MAKERECORD&gt;&lt;PD_FILEPT_NO&gt;PO-BR-L1269-GS&lt;/PD_FILEPT_NO&gt;&lt;/Data&gt;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2014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B87F05912F6D49B57228B2A4A1273A" ma:contentTypeVersion="0" ma:contentTypeDescription="A content type to manage public (operations) IDB documents" ma:contentTypeScope="" ma:versionID="1dab3c8c626fbde12f6eb7588f944b8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10B8B27-1AFC-4266-A494-B4D55500D178}"/>
</file>

<file path=customXml/itemProps2.xml><?xml version="1.0" encoding="utf-8"?>
<ds:datastoreItem xmlns:ds="http://schemas.openxmlformats.org/officeDocument/2006/customXml" ds:itemID="{3A4D8161-C408-41E5-BB0C-CACCD99936EB}"/>
</file>

<file path=customXml/itemProps3.xml><?xml version="1.0" encoding="utf-8"?>
<ds:datastoreItem xmlns:ds="http://schemas.openxmlformats.org/officeDocument/2006/customXml" ds:itemID="{E514FAB8-CA50-49D3-81F7-8EFC62852638}"/>
</file>

<file path=customXml/itemProps4.xml><?xml version="1.0" encoding="utf-8"?>
<ds:datastoreItem xmlns:ds="http://schemas.openxmlformats.org/officeDocument/2006/customXml" ds:itemID="{92A60EF5-6A90-4BB7-820B-83BE01F7BB15}"/>
</file>

<file path=customXml/itemProps5.xml><?xml version="1.0" encoding="utf-8"?>
<ds:datastoreItem xmlns:ds="http://schemas.openxmlformats.org/officeDocument/2006/customXml" ds:itemID="{338089A5-7113-45E9-B3BC-64F82147D7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- 2791_OC-BR</dc:title>
  <dc:creator>BID</dc:creator>
  <cp:lastModifiedBy>Test</cp:lastModifiedBy>
  <cp:lastPrinted>2013-11-27T16:49:22Z</cp:lastPrinted>
  <dcterms:created xsi:type="dcterms:W3CDTF">2010-07-15T18:22:38Z</dcterms:created>
  <dcterms:modified xsi:type="dcterms:W3CDTF">2013-12-10T11:41:22Z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0x01010046CF21643EE8D14686A648AA6DAD0892005DB87F05912F6D49B57228B2A4A1273A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