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ado\OneDrive - Inter-American Development Bank Group\HUD\Jason\BR-L1411 - Aracaju II\"/>
    </mc:Choice>
  </mc:AlternateContent>
  <xr:revisionPtr revIDLastSave="463" documentId="8_{63ECD2A7-9AFC-4E17-92C9-20156B33482A}" xr6:coauthVersionLast="34" xr6:coauthVersionMax="34" xr10:uidLastSave="{62C48B58-2E29-4EB1-8832-645ACA593C67}"/>
  <bookViews>
    <workbookView xWindow="0" yWindow="0" windowWidth="22992" windowHeight="9024" xr2:uid="{00000000-000D-0000-FFFF-FFFF00000000}"/>
  </bookViews>
  <sheets>
    <sheet name="PEP Aracaju" sheetId="8" r:id="rId1"/>
    <sheet name="POA em Dólar Fechada" sheetId="7" r:id="rId2"/>
    <sheet name="POA Real Fechada" sheetId="6" r:id="rId3"/>
    <sheet name="Simulação Real Aberta" sheetId="4" r:id="rId4"/>
  </sheets>
  <externalReferences>
    <externalReference r:id="rId5"/>
    <externalReference r:id="rId6"/>
  </externalReferences>
  <calcPr calcId="179021"/>
</workbook>
</file>

<file path=xl/calcChain.xml><?xml version="1.0" encoding="utf-8"?>
<calcChain xmlns="http://schemas.openxmlformats.org/spreadsheetml/2006/main">
  <c r="D69" i="8" l="1"/>
  <c r="C69" i="8"/>
  <c r="B69" i="8"/>
  <c r="D68" i="8"/>
  <c r="C68" i="8"/>
  <c r="B68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D67" i="8"/>
  <c r="C67" i="8"/>
  <c r="B67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D66" i="8"/>
  <c r="C66" i="8"/>
  <c r="B66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D65" i="8"/>
  <c r="C65" i="8"/>
  <c r="B65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D64" i="8"/>
  <c r="C64" i="8"/>
  <c r="B64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D63" i="8"/>
  <c r="C63" i="8"/>
  <c r="B63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D62" i="8"/>
  <c r="C62" i="8"/>
  <c r="B62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D61" i="8"/>
  <c r="C61" i="8"/>
  <c r="B61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D60" i="8"/>
  <c r="C60" i="8"/>
  <c r="B60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D59" i="8"/>
  <c r="C59" i="8"/>
  <c r="B59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D58" i="8"/>
  <c r="C58" i="8"/>
  <c r="B58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D57" i="8"/>
  <c r="C57" i="8"/>
  <c r="B57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D56" i="8"/>
  <c r="C56" i="8"/>
  <c r="B56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D55" i="8"/>
  <c r="C55" i="8"/>
  <c r="B55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D54" i="8"/>
  <c r="C54" i="8"/>
  <c r="B54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D53" i="8"/>
  <c r="C53" i="8"/>
  <c r="B53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D52" i="8"/>
  <c r="C52" i="8"/>
  <c r="B52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D51" i="8"/>
  <c r="C51" i="8"/>
  <c r="B51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D50" i="8"/>
  <c r="C50" i="8"/>
  <c r="B50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D49" i="8"/>
  <c r="C49" i="8"/>
  <c r="B49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D48" i="8"/>
  <c r="C48" i="8"/>
  <c r="B48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D47" i="8"/>
  <c r="C47" i="8"/>
  <c r="B47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D46" i="8"/>
  <c r="C46" i="8"/>
  <c r="B46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D45" i="8"/>
  <c r="C45" i="8"/>
  <c r="B45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D44" i="8"/>
  <c r="C44" i="8"/>
  <c r="B44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D43" i="8"/>
  <c r="C43" i="8"/>
  <c r="B43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D42" i="8"/>
  <c r="C42" i="8"/>
  <c r="B42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D41" i="8"/>
  <c r="C41" i="8"/>
  <c r="B41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D40" i="8"/>
  <c r="C40" i="8"/>
  <c r="B40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D39" i="8"/>
  <c r="C39" i="8"/>
  <c r="B39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D38" i="8"/>
  <c r="C38" i="8"/>
  <c r="B38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D37" i="8"/>
  <c r="C37" i="8"/>
  <c r="B37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D36" i="8"/>
  <c r="C36" i="8"/>
  <c r="B36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D35" i="8"/>
  <c r="C35" i="8"/>
  <c r="B35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D34" i="8"/>
  <c r="C34" i="8"/>
  <c r="B34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D33" i="8"/>
  <c r="C33" i="8"/>
  <c r="B33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D32" i="8"/>
  <c r="C32" i="8"/>
  <c r="B32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D31" i="8"/>
  <c r="C31" i="8"/>
  <c r="B31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D30" i="8"/>
  <c r="C30" i="8"/>
  <c r="B30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D29" i="8"/>
  <c r="C29" i="8"/>
  <c r="B29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D28" i="8"/>
  <c r="C28" i="8"/>
  <c r="B28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D27" i="8"/>
  <c r="C27" i="8"/>
  <c r="B27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D26" i="8"/>
  <c r="C26" i="8"/>
  <c r="B26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D25" i="8"/>
  <c r="C25" i="8"/>
  <c r="B25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D24" i="8"/>
  <c r="C24" i="8"/>
  <c r="B24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D23" i="8"/>
  <c r="C23" i="8"/>
  <c r="B23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D22" i="8"/>
  <c r="C22" i="8"/>
  <c r="B22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D21" i="8"/>
  <c r="C21" i="8"/>
  <c r="B21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D20" i="8"/>
  <c r="C20" i="8"/>
  <c r="B20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D19" i="8"/>
  <c r="C19" i="8"/>
  <c r="B19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D18" i="8"/>
  <c r="C18" i="8"/>
  <c r="B18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D17" i="8"/>
  <c r="C17" i="8"/>
  <c r="B17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D16" i="8"/>
  <c r="C16" i="8"/>
  <c r="B16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D15" i="8"/>
  <c r="C15" i="8"/>
  <c r="B15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D14" i="8"/>
  <c r="C14" i="8"/>
  <c r="B14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D13" i="8"/>
  <c r="C13" i="8"/>
  <c r="B13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D12" i="8"/>
  <c r="C12" i="8"/>
  <c r="B12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D11" i="8"/>
  <c r="C11" i="8"/>
  <c r="B11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D10" i="8"/>
  <c r="C10" i="8"/>
  <c r="B10" i="8"/>
  <c r="R9" i="8"/>
  <c r="Q9" i="8"/>
  <c r="P9" i="8"/>
  <c r="O9" i="8"/>
  <c r="N9" i="8"/>
  <c r="M9" i="8"/>
  <c r="L9" i="8"/>
  <c r="K9" i="8"/>
  <c r="J9" i="8"/>
  <c r="I9" i="8"/>
  <c r="H9" i="8"/>
  <c r="G9" i="8"/>
  <c r="F9" i="8"/>
  <c r="D9" i="8"/>
  <c r="C9" i="8"/>
  <c r="B9" i="8"/>
  <c r="R8" i="8"/>
  <c r="Q8" i="8"/>
  <c r="P8" i="8"/>
  <c r="O8" i="8"/>
  <c r="N8" i="8"/>
  <c r="M8" i="8"/>
  <c r="L8" i="8"/>
  <c r="K8" i="8"/>
  <c r="J8" i="8"/>
  <c r="I8" i="8"/>
  <c r="H8" i="8"/>
  <c r="G8" i="8"/>
  <c r="F8" i="8"/>
  <c r="D8" i="8"/>
  <c r="C8" i="8"/>
  <c r="B8" i="8"/>
  <c r="R7" i="8"/>
  <c r="Q7" i="8"/>
  <c r="P7" i="8"/>
  <c r="O7" i="8"/>
  <c r="N7" i="8"/>
  <c r="M7" i="8"/>
  <c r="L7" i="8"/>
  <c r="K7" i="8"/>
  <c r="J7" i="8"/>
  <c r="I7" i="8"/>
  <c r="H7" i="8"/>
  <c r="G7" i="8"/>
  <c r="F7" i="8"/>
  <c r="D7" i="8"/>
  <c r="C7" i="8"/>
  <c r="B7" i="8"/>
  <c r="R6" i="8"/>
  <c r="Q6" i="8"/>
  <c r="P6" i="8"/>
  <c r="O6" i="8"/>
  <c r="N6" i="8"/>
  <c r="M6" i="8"/>
  <c r="L6" i="8"/>
  <c r="K6" i="8"/>
  <c r="J6" i="8"/>
  <c r="I6" i="8"/>
  <c r="H6" i="8"/>
  <c r="G6" i="8"/>
  <c r="F6" i="8"/>
  <c r="D6" i="8"/>
  <c r="C6" i="8"/>
  <c r="B6" i="8"/>
  <c r="R5" i="8"/>
  <c r="Q5" i="8"/>
  <c r="P5" i="8"/>
  <c r="O5" i="8"/>
  <c r="N5" i="8"/>
  <c r="M5" i="8"/>
  <c r="L5" i="8"/>
  <c r="K5" i="8"/>
  <c r="J5" i="8"/>
  <c r="I5" i="8"/>
  <c r="H5" i="8"/>
  <c r="G5" i="8"/>
  <c r="F5" i="8"/>
  <c r="D5" i="8"/>
  <c r="C5" i="8"/>
  <c r="B5" i="8"/>
  <c r="R4" i="8"/>
  <c r="Q4" i="8"/>
  <c r="P4" i="8"/>
  <c r="O4" i="8"/>
  <c r="N4" i="8"/>
  <c r="M4" i="8"/>
  <c r="L4" i="8"/>
  <c r="K4" i="8"/>
  <c r="J4" i="8"/>
  <c r="I4" i="8"/>
  <c r="H4" i="8"/>
  <c r="G4" i="8"/>
  <c r="F4" i="8"/>
  <c r="D4" i="8"/>
  <c r="C4" i="8"/>
  <c r="B4" i="8"/>
  <c r="F2" i="8"/>
  <c r="F5" i="7" l="1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R5" i="7"/>
  <c r="AS5" i="7"/>
  <c r="AT5" i="7"/>
  <c r="AU5" i="7"/>
  <c r="AV5" i="7"/>
  <c r="AW5" i="7"/>
  <c r="AX5" i="7"/>
  <c r="AY5" i="7"/>
  <c r="AZ5" i="7"/>
  <c r="BA5" i="7"/>
  <c r="BB5" i="7"/>
  <c r="BC5" i="7"/>
  <c r="BD5" i="7"/>
  <c r="BE5" i="7"/>
  <c r="BF5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AF6" i="7"/>
  <c r="AG6" i="7"/>
  <c r="AH6" i="7"/>
  <c r="AI6" i="7"/>
  <c r="AJ6" i="7"/>
  <c r="AK6" i="7"/>
  <c r="AL6" i="7"/>
  <c r="AM6" i="7"/>
  <c r="AN6" i="7"/>
  <c r="AO6" i="7"/>
  <c r="AP6" i="7"/>
  <c r="AQ6" i="7"/>
  <c r="AR6" i="7"/>
  <c r="AS6" i="7"/>
  <c r="AT6" i="7"/>
  <c r="AU6" i="7"/>
  <c r="AV6" i="7"/>
  <c r="AW6" i="7"/>
  <c r="AX6" i="7"/>
  <c r="AY6" i="7"/>
  <c r="AZ6" i="7"/>
  <c r="BA6" i="7"/>
  <c r="BB6" i="7"/>
  <c r="BC6" i="7"/>
  <c r="BD6" i="7"/>
  <c r="BE6" i="7"/>
  <c r="BF6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AJ7" i="7"/>
  <c r="AK7" i="7"/>
  <c r="AL7" i="7"/>
  <c r="AM7" i="7"/>
  <c r="AN7" i="7"/>
  <c r="AO7" i="7"/>
  <c r="AP7" i="7"/>
  <c r="AQ7" i="7"/>
  <c r="AR7" i="7"/>
  <c r="AS7" i="7"/>
  <c r="AT7" i="7"/>
  <c r="AU7" i="7"/>
  <c r="AV7" i="7"/>
  <c r="AW7" i="7"/>
  <c r="AX7" i="7"/>
  <c r="AY7" i="7"/>
  <c r="AZ7" i="7"/>
  <c r="BA7" i="7"/>
  <c r="BB7" i="7"/>
  <c r="BC7" i="7"/>
  <c r="BD7" i="7"/>
  <c r="BE7" i="7"/>
  <c r="BF7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AR8" i="7"/>
  <c r="AS8" i="7"/>
  <c r="AT8" i="7"/>
  <c r="AU8" i="7"/>
  <c r="AV8" i="7"/>
  <c r="AW8" i="7"/>
  <c r="AX8" i="7"/>
  <c r="AY8" i="7"/>
  <c r="AZ8" i="7"/>
  <c r="BA8" i="7"/>
  <c r="BB8" i="7"/>
  <c r="BC8" i="7"/>
  <c r="BD8" i="7"/>
  <c r="BE8" i="7"/>
  <c r="BF8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AR9" i="7"/>
  <c r="AS9" i="7"/>
  <c r="AT9" i="7"/>
  <c r="AU9" i="7"/>
  <c r="AV9" i="7"/>
  <c r="AW9" i="7"/>
  <c r="AX9" i="7"/>
  <c r="AY9" i="7"/>
  <c r="AZ9" i="7"/>
  <c r="BA9" i="7"/>
  <c r="BB9" i="7"/>
  <c r="BC9" i="7"/>
  <c r="BD9" i="7"/>
  <c r="BE9" i="7"/>
  <c r="BF9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AH10" i="7"/>
  <c r="AI10" i="7"/>
  <c r="AJ10" i="7"/>
  <c r="AK10" i="7"/>
  <c r="AL10" i="7"/>
  <c r="AM10" i="7"/>
  <c r="AN10" i="7"/>
  <c r="AO10" i="7"/>
  <c r="AP10" i="7"/>
  <c r="AQ10" i="7"/>
  <c r="AR10" i="7"/>
  <c r="AS10" i="7"/>
  <c r="AT10" i="7"/>
  <c r="AU10" i="7"/>
  <c r="AV10" i="7"/>
  <c r="AW10" i="7"/>
  <c r="AX10" i="7"/>
  <c r="AY10" i="7"/>
  <c r="AZ10" i="7"/>
  <c r="BA10" i="7"/>
  <c r="BB10" i="7"/>
  <c r="BC10" i="7"/>
  <c r="BD10" i="7"/>
  <c r="BE10" i="7"/>
  <c r="BF10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V11" i="7"/>
  <c r="W11" i="7"/>
  <c r="X11" i="7"/>
  <c r="Y11" i="7"/>
  <c r="Z11" i="7"/>
  <c r="AA11" i="7"/>
  <c r="AB11" i="7"/>
  <c r="AC11" i="7"/>
  <c r="AD11" i="7"/>
  <c r="AE11" i="7"/>
  <c r="AF11" i="7"/>
  <c r="AG11" i="7"/>
  <c r="AH11" i="7"/>
  <c r="AI11" i="7"/>
  <c r="AJ11" i="7"/>
  <c r="AK11" i="7"/>
  <c r="AL11" i="7"/>
  <c r="AM11" i="7"/>
  <c r="AN11" i="7"/>
  <c r="AO11" i="7"/>
  <c r="AP11" i="7"/>
  <c r="AQ11" i="7"/>
  <c r="AR11" i="7"/>
  <c r="AS11" i="7"/>
  <c r="AT11" i="7"/>
  <c r="AU11" i="7"/>
  <c r="AV11" i="7"/>
  <c r="AW11" i="7"/>
  <c r="AX11" i="7"/>
  <c r="AY11" i="7"/>
  <c r="AZ11" i="7"/>
  <c r="BA11" i="7"/>
  <c r="BB11" i="7"/>
  <c r="BC11" i="7"/>
  <c r="BD11" i="7"/>
  <c r="BE11" i="7"/>
  <c r="BF11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U12" i="7"/>
  <c r="V12" i="7"/>
  <c r="W12" i="7"/>
  <c r="X12" i="7"/>
  <c r="Y12" i="7"/>
  <c r="Z12" i="7"/>
  <c r="AA12" i="7"/>
  <c r="AB12" i="7"/>
  <c r="AC12" i="7"/>
  <c r="AD12" i="7"/>
  <c r="AE12" i="7"/>
  <c r="AF12" i="7"/>
  <c r="AG12" i="7"/>
  <c r="AH12" i="7"/>
  <c r="AI12" i="7"/>
  <c r="AJ12" i="7"/>
  <c r="AK12" i="7"/>
  <c r="AL12" i="7"/>
  <c r="AM12" i="7"/>
  <c r="AN12" i="7"/>
  <c r="AO12" i="7"/>
  <c r="AP12" i="7"/>
  <c r="AQ12" i="7"/>
  <c r="AR12" i="7"/>
  <c r="AS12" i="7"/>
  <c r="AT12" i="7"/>
  <c r="AU12" i="7"/>
  <c r="AV12" i="7"/>
  <c r="AW12" i="7"/>
  <c r="AX12" i="7"/>
  <c r="AY12" i="7"/>
  <c r="AZ12" i="7"/>
  <c r="BA12" i="7"/>
  <c r="BB12" i="7"/>
  <c r="BC12" i="7"/>
  <c r="BD12" i="7"/>
  <c r="BE12" i="7"/>
  <c r="BF12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AC13" i="7"/>
  <c r="AD13" i="7"/>
  <c r="AE13" i="7"/>
  <c r="AF13" i="7"/>
  <c r="AG13" i="7"/>
  <c r="AH13" i="7"/>
  <c r="AI13" i="7"/>
  <c r="AJ13" i="7"/>
  <c r="AK13" i="7"/>
  <c r="AL13" i="7"/>
  <c r="AM13" i="7"/>
  <c r="AN13" i="7"/>
  <c r="AO13" i="7"/>
  <c r="AP13" i="7"/>
  <c r="AQ13" i="7"/>
  <c r="AR13" i="7"/>
  <c r="AS13" i="7"/>
  <c r="AT13" i="7"/>
  <c r="AU13" i="7"/>
  <c r="AV13" i="7"/>
  <c r="AW13" i="7"/>
  <c r="AX13" i="7"/>
  <c r="AY13" i="7"/>
  <c r="AZ13" i="7"/>
  <c r="BA13" i="7"/>
  <c r="BB13" i="7"/>
  <c r="BC13" i="7"/>
  <c r="BD13" i="7"/>
  <c r="BE13" i="7"/>
  <c r="BF13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V14" i="7"/>
  <c r="W14" i="7"/>
  <c r="X14" i="7"/>
  <c r="Y14" i="7"/>
  <c r="Z14" i="7"/>
  <c r="AA14" i="7"/>
  <c r="AB14" i="7"/>
  <c r="AC14" i="7"/>
  <c r="AD14" i="7"/>
  <c r="AE14" i="7"/>
  <c r="AF14" i="7"/>
  <c r="AG14" i="7"/>
  <c r="AH14" i="7"/>
  <c r="AI14" i="7"/>
  <c r="AJ14" i="7"/>
  <c r="AK14" i="7"/>
  <c r="AL14" i="7"/>
  <c r="AM14" i="7"/>
  <c r="AN14" i="7"/>
  <c r="AO14" i="7"/>
  <c r="AP14" i="7"/>
  <c r="AQ14" i="7"/>
  <c r="AR14" i="7"/>
  <c r="AS14" i="7"/>
  <c r="AT14" i="7"/>
  <c r="AU14" i="7"/>
  <c r="AV14" i="7"/>
  <c r="AW14" i="7"/>
  <c r="AX14" i="7"/>
  <c r="AY14" i="7"/>
  <c r="AZ14" i="7"/>
  <c r="BA14" i="7"/>
  <c r="BB14" i="7"/>
  <c r="BC14" i="7"/>
  <c r="BD14" i="7"/>
  <c r="BE14" i="7"/>
  <c r="BF14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AF15" i="7"/>
  <c r="AG15" i="7"/>
  <c r="AH15" i="7"/>
  <c r="AI15" i="7"/>
  <c r="AJ15" i="7"/>
  <c r="AK15" i="7"/>
  <c r="AL15" i="7"/>
  <c r="AM15" i="7"/>
  <c r="AN15" i="7"/>
  <c r="AO15" i="7"/>
  <c r="AP15" i="7"/>
  <c r="AQ15" i="7"/>
  <c r="AR15" i="7"/>
  <c r="AS15" i="7"/>
  <c r="AT15" i="7"/>
  <c r="AU15" i="7"/>
  <c r="AV15" i="7"/>
  <c r="AW15" i="7"/>
  <c r="AX15" i="7"/>
  <c r="AY15" i="7"/>
  <c r="AZ15" i="7"/>
  <c r="BA15" i="7"/>
  <c r="BB15" i="7"/>
  <c r="BC15" i="7"/>
  <c r="BD15" i="7"/>
  <c r="BE15" i="7"/>
  <c r="BF15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A16" i="7"/>
  <c r="AB16" i="7"/>
  <c r="AC16" i="7"/>
  <c r="AD16" i="7"/>
  <c r="AE16" i="7"/>
  <c r="AF16" i="7"/>
  <c r="AG16" i="7"/>
  <c r="AH16" i="7"/>
  <c r="AI16" i="7"/>
  <c r="AJ16" i="7"/>
  <c r="AK16" i="7"/>
  <c r="AL16" i="7"/>
  <c r="AM16" i="7"/>
  <c r="AN16" i="7"/>
  <c r="AO16" i="7"/>
  <c r="AP16" i="7"/>
  <c r="AQ16" i="7"/>
  <c r="AR16" i="7"/>
  <c r="AS16" i="7"/>
  <c r="AT16" i="7"/>
  <c r="AU16" i="7"/>
  <c r="AV16" i="7"/>
  <c r="AW16" i="7"/>
  <c r="AX16" i="7"/>
  <c r="AY16" i="7"/>
  <c r="AZ16" i="7"/>
  <c r="BA16" i="7"/>
  <c r="BB16" i="7"/>
  <c r="BC16" i="7"/>
  <c r="BD16" i="7"/>
  <c r="BE16" i="7"/>
  <c r="BF16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U17" i="7"/>
  <c r="V17" i="7"/>
  <c r="W17" i="7"/>
  <c r="X17" i="7"/>
  <c r="Y17" i="7"/>
  <c r="Z17" i="7"/>
  <c r="AA17" i="7"/>
  <c r="AB17" i="7"/>
  <c r="AC17" i="7"/>
  <c r="AD17" i="7"/>
  <c r="AE17" i="7"/>
  <c r="AF17" i="7"/>
  <c r="AG17" i="7"/>
  <c r="AH17" i="7"/>
  <c r="AI17" i="7"/>
  <c r="AJ17" i="7"/>
  <c r="AK17" i="7"/>
  <c r="AL17" i="7"/>
  <c r="AM17" i="7"/>
  <c r="AN17" i="7"/>
  <c r="AO17" i="7"/>
  <c r="AP17" i="7"/>
  <c r="AQ17" i="7"/>
  <c r="AR17" i="7"/>
  <c r="AS17" i="7"/>
  <c r="AT17" i="7"/>
  <c r="AU17" i="7"/>
  <c r="AV17" i="7"/>
  <c r="AW17" i="7"/>
  <c r="AX17" i="7"/>
  <c r="AY17" i="7"/>
  <c r="AZ17" i="7"/>
  <c r="BA17" i="7"/>
  <c r="BB17" i="7"/>
  <c r="BC17" i="7"/>
  <c r="BD17" i="7"/>
  <c r="BE17" i="7"/>
  <c r="BF17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AJ18" i="7"/>
  <c r="AK18" i="7"/>
  <c r="AL18" i="7"/>
  <c r="AM18" i="7"/>
  <c r="AN18" i="7"/>
  <c r="AO18" i="7"/>
  <c r="AP18" i="7"/>
  <c r="AQ18" i="7"/>
  <c r="AR18" i="7"/>
  <c r="AS18" i="7"/>
  <c r="AT18" i="7"/>
  <c r="AU18" i="7"/>
  <c r="AV18" i="7"/>
  <c r="AW18" i="7"/>
  <c r="AX18" i="7"/>
  <c r="AY18" i="7"/>
  <c r="AZ18" i="7"/>
  <c r="BA18" i="7"/>
  <c r="BB18" i="7"/>
  <c r="BC18" i="7"/>
  <c r="BD18" i="7"/>
  <c r="BE18" i="7"/>
  <c r="BF18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AJ19" i="7"/>
  <c r="AK19" i="7"/>
  <c r="AL19" i="7"/>
  <c r="AM19" i="7"/>
  <c r="AN19" i="7"/>
  <c r="AO19" i="7"/>
  <c r="AP19" i="7"/>
  <c r="AQ19" i="7"/>
  <c r="AR19" i="7"/>
  <c r="AS19" i="7"/>
  <c r="AT19" i="7"/>
  <c r="AU19" i="7"/>
  <c r="AV19" i="7"/>
  <c r="AW19" i="7"/>
  <c r="AX19" i="7"/>
  <c r="AY19" i="7"/>
  <c r="AZ19" i="7"/>
  <c r="BA19" i="7"/>
  <c r="BB19" i="7"/>
  <c r="BC19" i="7"/>
  <c r="BD19" i="7"/>
  <c r="BE19" i="7"/>
  <c r="BF19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AG20" i="7"/>
  <c r="AH20" i="7"/>
  <c r="AI20" i="7"/>
  <c r="AJ20" i="7"/>
  <c r="AK20" i="7"/>
  <c r="AL20" i="7"/>
  <c r="AM20" i="7"/>
  <c r="AN20" i="7"/>
  <c r="AO20" i="7"/>
  <c r="AP20" i="7"/>
  <c r="AQ20" i="7"/>
  <c r="AR20" i="7"/>
  <c r="AS20" i="7"/>
  <c r="AT20" i="7"/>
  <c r="AU20" i="7"/>
  <c r="AV20" i="7"/>
  <c r="AW20" i="7"/>
  <c r="AX20" i="7"/>
  <c r="AY20" i="7"/>
  <c r="AZ20" i="7"/>
  <c r="BA20" i="7"/>
  <c r="BB20" i="7"/>
  <c r="BC20" i="7"/>
  <c r="BD20" i="7"/>
  <c r="BE20" i="7"/>
  <c r="BF20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Y21" i="7"/>
  <c r="Z21" i="7"/>
  <c r="AA21" i="7"/>
  <c r="AB21" i="7"/>
  <c r="AC21" i="7"/>
  <c r="AD21" i="7"/>
  <c r="AE21" i="7"/>
  <c r="AF21" i="7"/>
  <c r="AG21" i="7"/>
  <c r="AH21" i="7"/>
  <c r="AI21" i="7"/>
  <c r="AJ21" i="7"/>
  <c r="AK21" i="7"/>
  <c r="AL21" i="7"/>
  <c r="AM21" i="7"/>
  <c r="AN21" i="7"/>
  <c r="AO21" i="7"/>
  <c r="AP21" i="7"/>
  <c r="AQ21" i="7"/>
  <c r="AR21" i="7"/>
  <c r="AS21" i="7"/>
  <c r="AT21" i="7"/>
  <c r="AU21" i="7"/>
  <c r="AV21" i="7"/>
  <c r="AW21" i="7"/>
  <c r="AX21" i="7"/>
  <c r="AY21" i="7"/>
  <c r="AZ21" i="7"/>
  <c r="BA21" i="7"/>
  <c r="BB21" i="7"/>
  <c r="BC21" i="7"/>
  <c r="BD21" i="7"/>
  <c r="BE21" i="7"/>
  <c r="BF21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T22" i="7"/>
  <c r="U22" i="7"/>
  <c r="V22" i="7"/>
  <c r="W22" i="7"/>
  <c r="X22" i="7"/>
  <c r="Y22" i="7"/>
  <c r="Z22" i="7"/>
  <c r="AA22" i="7"/>
  <c r="AB22" i="7"/>
  <c r="AC22" i="7"/>
  <c r="AD22" i="7"/>
  <c r="AE22" i="7"/>
  <c r="AF22" i="7"/>
  <c r="AG22" i="7"/>
  <c r="AH22" i="7"/>
  <c r="AI22" i="7"/>
  <c r="AJ22" i="7"/>
  <c r="AK22" i="7"/>
  <c r="AL22" i="7"/>
  <c r="AM22" i="7"/>
  <c r="AN22" i="7"/>
  <c r="AO22" i="7"/>
  <c r="AP22" i="7"/>
  <c r="AQ22" i="7"/>
  <c r="AR22" i="7"/>
  <c r="AS22" i="7"/>
  <c r="AT22" i="7"/>
  <c r="AU22" i="7"/>
  <c r="AV22" i="7"/>
  <c r="AW22" i="7"/>
  <c r="AX22" i="7"/>
  <c r="AY22" i="7"/>
  <c r="AZ22" i="7"/>
  <c r="BA22" i="7"/>
  <c r="BB22" i="7"/>
  <c r="BC22" i="7"/>
  <c r="BD22" i="7"/>
  <c r="BE22" i="7"/>
  <c r="BF22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T23" i="7"/>
  <c r="U23" i="7"/>
  <c r="V23" i="7"/>
  <c r="W23" i="7"/>
  <c r="X23" i="7"/>
  <c r="Y23" i="7"/>
  <c r="Z23" i="7"/>
  <c r="AA23" i="7"/>
  <c r="AB23" i="7"/>
  <c r="AC23" i="7"/>
  <c r="AD23" i="7"/>
  <c r="AE23" i="7"/>
  <c r="AF23" i="7"/>
  <c r="AG23" i="7"/>
  <c r="AH23" i="7"/>
  <c r="AI23" i="7"/>
  <c r="AJ23" i="7"/>
  <c r="AK23" i="7"/>
  <c r="AL23" i="7"/>
  <c r="AM23" i="7"/>
  <c r="AN23" i="7"/>
  <c r="AO23" i="7"/>
  <c r="AP23" i="7"/>
  <c r="AQ23" i="7"/>
  <c r="AR23" i="7"/>
  <c r="AS23" i="7"/>
  <c r="AT23" i="7"/>
  <c r="AU23" i="7"/>
  <c r="AV23" i="7"/>
  <c r="AW23" i="7"/>
  <c r="AX23" i="7"/>
  <c r="AY23" i="7"/>
  <c r="AZ23" i="7"/>
  <c r="BA23" i="7"/>
  <c r="BB23" i="7"/>
  <c r="BC23" i="7"/>
  <c r="BD23" i="7"/>
  <c r="BE23" i="7"/>
  <c r="BF23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Y24" i="7"/>
  <c r="Z24" i="7"/>
  <c r="AA24" i="7"/>
  <c r="AB24" i="7"/>
  <c r="AC24" i="7"/>
  <c r="AD24" i="7"/>
  <c r="AE24" i="7"/>
  <c r="AF24" i="7"/>
  <c r="AG24" i="7"/>
  <c r="AH24" i="7"/>
  <c r="AI24" i="7"/>
  <c r="AJ24" i="7"/>
  <c r="AK24" i="7"/>
  <c r="AL24" i="7"/>
  <c r="AM24" i="7"/>
  <c r="AN24" i="7"/>
  <c r="AO24" i="7"/>
  <c r="AP24" i="7"/>
  <c r="AQ24" i="7"/>
  <c r="AR24" i="7"/>
  <c r="AS24" i="7"/>
  <c r="AT24" i="7"/>
  <c r="AU24" i="7"/>
  <c r="AV24" i="7"/>
  <c r="AW24" i="7"/>
  <c r="AX24" i="7"/>
  <c r="AY24" i="7"/>
  <c r="AZ24" i="7"/>
  <c r="BA24" i="7"/>
  <c r="BB24" i="7"/>
  <c r="BC24" i="7"/>
  <c r="BD24" i="7"/>
  <c r="BE24" i="7"/>
  <c r="BF24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AD25" i="7"/>
  <c r="AE25" i="7"/>
  <c r="AF25" i="7"/>
  <c r="AG25" i="7"/>
  <c r="AH25" i="7"/>
  <c r="AI25" i="7"/>
  <c r="AJ25" i="7"/>
  <c r="AK25" i="7"/>
  <c r="AL25" i="7"/>
  <c r="AM25" i="7"/>
  <c r="AN25" i="7"/>
  <c r="AO25" i="7"/>
  <c r="AP25" i="7"/>
  <c r="AQ25" i="7"/>
  <c r="AR25" i="7"/>
  <c r="AS25" i="7"/>
  <c r="AT25" i="7"/>
  <c r="AU25" i="7"/>
  <c r="AV25" i="7"/>
  <c r="AW25" i="7"/>
  <c r="AX25" i="7"/>
  <c r="AY25" i="7"/>
  <c r="AZ25" i="7"/>
  <c r="BA25" i="7"/>
  <c r="BB25" i="7"/>
  <c r="BC25" i="7"/>
  <c r="BD25" i="7"/>
  <c r="BE25" i="7"/>
  <c r="BF25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Y26" i="7"/>
  <c r="Z26" i="7"/>
  <c r="AA26" i="7"/>
  <c r="AB26" i="7"/>
  <c r="AC26" i="7"/>
  <c r="AD26" i="7"/>
  <c r="AE26" i="7"/>
  <c r="AF26" i="7"/>
  <c r="AG26" i="7"/>
  <c r="AH26" i="7"/>
  <c r="AI26" i="7"/>
  <c r="AJ26" i="7"/>
  <c r="AK26" i="7"/>
  <c r="AL26" i="7"/>
  <c r="AM26" i="7"/>
  <c r="AN26" i="7"/>
  <c r="AO26" i="7"/>
  <c r="AP26" i="7"/>
  <c r="AQ26" i="7"/>
  <c r="AR26" i="7"/>
  <c r="AS26" i="7"/>
  <c r="AT26" i="7"/>
  <c r="AU26" i="7"/>
  <c r="AV26" i="7"/>
  <c r="AW26" i="7"/>
  <c r="AX26" i="7"/>
  <c r="AY26" i="7"/>
  <c r="AZ26" i="7"/>
  <c r="BA26" i="7"/>
  <c r="BB26" i="7"/>
  <c r="BC26" i="7"/>
  <c r="BD26" i="7"/>
  <c r="BE26" i="7"/>
  <c r="BF26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AC27" i="7"/>
  <c r="AD27" i="7"/>
  <c r="AE27" i="7"/>
  <c r="AF27" i="7"/>
  <c r="AG27" i="7"/>
  <c r="AH27" i="7"/>
  <c r="AI27" i="7"/>
  <c r="AJ27" i="7"/>
  <c r="AK27" i="7"/>
  <c r="AL27" i="7"/>
  <c r="AM27" i="7"/>
  <c r="AN27" i="7"/>
  <c r="AO27" i="7"/>
  <c r="AP27" i="7"/>
  <c r="AQ27" i="7"/>
  <c r="AR27" i="7"/>
  <c r="AS27" i="7"/>
  <c r="AT27" i="7"/>
  <c r="AU27" i="7"/>
  <c r="AV27" i="7"/>
  <c r="AW27" i="7"/>
  <c r="AX27" i="7"/>
  <c r="AY27" i="7"/>
  <c r="AZ27" i="7"/>
  <c r="BA27" i="7"/>
  <c r="BB27" i="7"/>
  <c r="BC27" i="7"/>
  <c r="BD27" i="7"/>
  <c r="BE27" i="7"/>
  <c r="BF27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B28" i="7"/>
  <c r="AC28" i="7"/>
  <c r="AD28" i="7"/>
  <c r="AE28" i="7"/>
  <c r="AF28" i="7"/>
  <c r="AG28" i="7"/>
  <c r="AH28" i="7"/>
  <c r="AI28" i="7"/>
  <c r="AJ28" i="7"/>
  <c r="AK28" i="7"/>
  <c r="AL28" i="7"/>
  <c r="AM28" i="7"/>
  <c r="AN28" i="7"/>
  <c r="AO28" i="7"/>
  <c r="AP28" i="7"/>
  <c r="AQ28" i="7"/>
  <c r="AR28" i="7"/>
  <c r="AS28" i="7"/>
  <c r="AT28" i="7"/>
  <c r="AU28" i="7"/>
  <c r="AV28" i="7"/>
  <c r="AW28" i="7"/>
  <c r="AX28" i="7"/>
  <c r="AY28" i="7"/>
  <c r="AZ28" i="7"/>
  <c r="BA28" i="7"/>
  <c r="BB28" i="7"/>
  <c r="BC28" i="7"/>
  <c r="BD28" i="7"/>
  <c r="BE28" i="7"/>
  <c r="BF28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AG29" i="7"/>
  <c r="AH29" i="7"/>
  <c r="AI29" i="7"/>
  <c r="AJ29" i="7"/>
  <c r="AK29" i="7"/>
  <c r="AL29" i="7"/>
  <c r="AM29" i="7"/>
  <c r="AN29" i="7"/>
  <c r="AO29" i="7"/>
  <c r="AP29" i="7"/>
  <c r="AQ29" i="7"/>
  <c r="AR29" i="7"/>
  <c r="AS29" i="7"/>
  <c r="AT29" i="7"/>
  <c r="AU29" i="7"/>
  <c r="AV29" i="7"/>
  <c r="AW29" i="7"/>
  <c r="AX29" i="7"/>
  <c r="AY29" i="7"/>
  <c r="AZ29" i="7"/>
  <c r="BA29" i="7"/>
  <c r="BB29" i="7"/>
  <c r="BC29" i="7"/>
  <c r="BD29" i="7"/>
  <c r="BE29" i="7"/>
  <c r="BF29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X30" i="7"/>
  <c r="Y30" i="7"/>
  <c r="Z30" i="7"/>
  <c r="AA30" i="7"/>
  <c r="AB30" i="7"/>
  <c r="AC30" i="7"/>
  <c r="AD30" i="7"/>
  <c r="AE30" i="7"/>
  <c r="AF30" i="7"/>
  <c r="AG30" i="7"/>
  <c r="AH30" i="7"/>
  <c r="AI30" i="7"/>
  <c r="AJ30" i="7"/>
  <c r="AK30" i="7"/>
  <c r="AL30" i="7"/>
  <c r="AM30" i="7"/>
  <c r="AN30" i="7"/>
  <c r="AO30" i="7"/>
  <c r="AP30" i="7"/>
  <c r="AQ30" i="7"/>
  <c r="AR30" i="7"/>
  <c r="AS30" i="7"/>
  <c r="AT30" i="7"/>
  <c r="AU30" i="7"/>
  <c r="AV30" i="7"/>
  <c r="AW30" i="7"/>
  <c r="AX30" i="7"/>
  <c r="AY30" i="7"/>
  <c r="AZ30" i="7"/>
  <c r="BA30" i="7"/>
  <c r="BB30" i="7"/>
  <c r="BC30" i="7"/>
  <c r="BD30" i="7"/>
  <c r="BE30" i="7"/>
  <c r="BF30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T31" i="7"/>
  <c r="U31" i="7"/>
  <c r="V31" i="7"/>
  <c r="W31" i="7"/>
  <c r="X31" i="7"/>
  <c r="Y31" i="7"/>
  <c r="Z31" i="7"/>
  <c r="AA31" i="7"/>
  <c r="AB31" i="7"/>
  <c r="AC31" i="7"/>
  <c r="AD31" i="7"/>
  <c r="AE31" i="7"/>
  <c r="AF31" i="7"/>
  <c r="AG31" i="7"/>
  <c r="AH31" i="7"/>
  <c r="AI31" i="7"/>
  <c r="AJ31" i="7"/>
  <c r="AK31" i="7"/>
  <c r="AL31" i="7"/>
  <c r="AM31" i="7"/>
  <c r="AN31" i="7"/>
  <c r="AO31" i="7"/>
  <c r="AP31" i="7"/>
  <c r="AQ31" i="7"/>
  <c r="AR31" i="7"/>
  <c r="AS31" i="7"/>
  <c r="AT31" i="7"/>
  <c r="AU31" i="7"/>
  <c r="AV31" i="7"/>
  <c r="AW31" i="7"/>
  <c r="AX31" i="7"/>
  <c r="AY31" i="7"/>
  <c r="AZ31" i="7"/>
  <c r="BA31" i="7"/>
  <c r="BB31" i="7"/>
  <c r="BC31" i="7"/>
  <c r="BD31" i="7"/>
  <c r="BE31" i="7"/>
  <c r="BF31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AJ32" i="7"/>
  <c r="AK32" i="7"/>
  <c r="AL32" i="7"/>
  <c r="AM32" i="7"/>
  <c r="AN32" i="7"/>
  <c r="AO32" i="7"/>
  <c r="AP32" i="7"/>
  <c r="AQ32" i="7"/>
  <c r="AR32" i="7"/>
  <c r="AS32" i="7"/>
  <c r="AT32" i="7"/>
  <c r="AU32" i="7"/>
  <c r="AV32" i="7"/>
  <c r="AW32" i="7"/>
  <c r="AX32" i="7"/>
  <c r="AY32" i="7"/>
  <c r="AZ32" i="7"/>
  <c r="BA32" i="7"/>
  <c r="BB32" i="7"/>
  <c r="BC32" i="7"/>
  <c r="BD32" i="7"/>
  <c r="BE32" i="7"/>
  <c r="BF32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AF33" i="7"/>
  <c r="AG33" i="7"/>
  <c r="AH33" i="7"/>
  <c r="AI33" i="7"/>
  <c r="AJ33" i="7"/>
  <c r="AK33" i="7"/>
  <c r="AL33" i="7"/>
  <c r="AM33" i="7"/>
  <c r="AN33" i="7"/>
  <c r="AO33" i="7"/>
  <c r="AP33" i="7"/>
  <c r="AQ33" i="7"/>
  <c r="AR33" i="7"/>
  <c r="AS33" i="7"/>
  <c r="AT33" i="7"/>
  <c r="AU33" i="7"/>
  <c r="AV33" i="7"/>
  <c r="AW33" i="7"/>
  <c r="AX33" i="7"/>
  <c r="AY33" i="7"/>
  <c r="AZ33" i="7"/>
  <c r="BA33" i="7"/>
  <c r="BB33" i="7"/>
  <c r="BC33" i="7"/>
  <c r="BD33" i="7"/>
  <c r="BE33" i="7"/>
  <c r="BF33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AF34" i="7"/>
  <c r="AG34" i="7"/>
  <c r="AH34" i="7"/>
  <c r="AI34" i="7"/>
  <c r="AJ34" i="7"/>
  <c r="AK34" i="7"/>
  <c r="AL34" i="7"/>
  <c r="AM34" i="7"/>
  <c r="AN34" i="7"/>
  <c r="AO34" i="7"/>
  <c r="AP34" i="7"/>
  <c r="AQ34" i="7"/>
  <c r="AR34" i="7"/>
  <c r="AS34" i="7"/>
  <c r="AT34" i="7"/>
  <c r="AU34" i="7"/>
  <c r="AV34" i="7"/>
  <c r="AW34" i="7"/>
  <c r="AX34" i="7"/>
  <c r="AY34" i="7"/>
  <c r="AZ34" i="7"/>
  <c r="BA34" i="7"/>
  <c r="BB34" i="7"/>
  <c r="BC34" i="7"/>
  <c r="BD34" i="7"/>
  <c r="BE34" i="7"/>
  <c r="BF34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AS35" i="7"/>
  <c r="AT35" i="7"/>
  <c r="AU35" i="7"/>
  <c r="AV35" i="7"/>
  <c r="AW35" i="7"/>
  <c r="AX35" i="7"/>
  <c r="AY35" i="7"/>
  <c r="AZ35" i="7"/>
  <c r="BA35" i="7"/>
  <c r="BB35" i="7"/>
  <c r="BC35" i="7"/>
  <c r="BD35" i="7"/>
  <c r="BE35" i="7"/>
  <c r="BF35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AG36" i="7"/>
  <c r="AH36" i="7"/>
  <c r="AI36" i="7"/>
  <c r="AJ36" i="7"/>
  <c r="AK36" i="7"/>
  <c r="AL36" i="7"/>
  <c r="AM36" i="7"/>
  <c r="AN36" i="7"/>
  <c r="AO36" i="7"/>
  <c r="AP36" i="7"/>
  <c r="AQ36" i="7"/>
  <c r="AR36" i="7"/>
  <c r="AS36" i="7"/>
  <c r="AT36" i="7"/>
  <c r="AU36" i="7"/>
  <c r="AV36" i="7"/>
  <c r="AW36" i="7"/>
  <c r="AX36" i="7"/>
  <c r="AY36" i="7"/>
  <c r="AZ36" i="7"/>
  <c r="BA36" i="7"/>
  <c r="BB36" i="7"/>
  <c r="BC36" i="7"/>
  <c r="BD36" i="7"/>
  <c r="BE36" i="7"/>
  <c r="BF36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AF37" i="7"/>
  <c r="AG37" i="7"/>
  <c r="AH37" i="7"/>
  <c r="AI37" i="7"/>
  <c r="AJ37" i="7"/>
  <c r="AK37" i="7"/>
  <c r="AL37" i="7"/>
  <c r="AM37" i="7"/>
  <c r="AN37" i="7"/>
  <c r="AO37" i="7"/>
  <c r="AP37" i="7"/>
  <c r="AQ37" i="7"/>
  <c r="AR37" i="7"/>
  <c r="AS37" i="7"/>
  <c r="AT37" i="7"/>
  <c r="AU37" i="7"/>
  <c r="AV37" i="7"/>
  <c r="AW37" i="7"/>
  <c r="AX37" i="7"/>
  <c r="AY37" i="7"/>
  <c r="AZ37" i="7"/>
  <c r="BA37" i="7"/>
  <c r="BB37" i="7"/>
  <c r="BC37" i="7"/>
  <c r="BD37" i="7"/>
  <c r="BE37" i="7"/>
  <c r="BF37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AJ38" i="7"/>
  <c r="AK38" i="7"/>
  <c r="AL38" i="7"/>
  <c r="AM38" i="7"/>
  <c r="AN38" i="7"/>
  <c r="AO38" i="7"/>
  <c r="AP38" i="7"/>
  <c r="AQ38" i="7"/>
  <c r="AR38" i="7"/>
  <c r="AS38" i="7"/>
  <c r="AT38" i="7"/>
  <c r="AU38" i="7"/>
  <c r="AV38" i="7"/>
  <c r="AW38" i="7"/>
  <c r="AX38" i="7"/>
  <c r="AY38" i="7"/>
  <c r="AZ38" i="7"/>
  <c r="BA38" i="7"/>
  <c r="BB38" i="7"/>
  <c r="BC38" i="7"/>
  <c r="BD38" i="7"/>
  <c r="BE38" i="7"/>
  <c r="BF38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U39" i="7"/>
  <c r="V39" i="7"/>
  <c r="W39" i="7"/>
  <c r="X39" i="7"/>
  <c r="Y39" i="7"/>
  <c r="Z39" i="7"/>
  <c r="AA39" i="7"/>
  <c r="AB39" i="7"/>
  <c r="AC39" i="7"/>
  <c r="AD39" i="7"/>
  <c r="AE39" i="7"/>
  <c r="AF39" i="7"/>
  <c r="AG39" i="7"/>
  <c r="AH39" i="7"/>
  <c r="AI39" i="7"/>
  <c r="AJ39" i="7"/>
  <c r="AK39" i="7"/>
  <c r="AL39" i="7"/>
  <c r="AM39" i="7"/>
  <c r="AN39" i="7"/>
  <c r="AO39" i="7"/>
  <c r="AP39" i="7"/>
  <c r="AQ39" i="7"/>
  <c r="AR39" i="7"/>
  <c r="AS39" i="7"/>
  <c r="AT39" i="7"/>
  <c r="AU39" i="7"/>
  <c r="AV39" i="7"/>
  <c r="AW39" i="7"/>
  <c r="AX39" i="7"/>
  <c r="AY39" i="7"/>
  <c r="AZ39" i="7"/>
  <c r="BA39" i="7"/>
  <c r="BB39" i="7"/>
  <c r="BC39" i="7"/>
  <c r="BD39" i="7"/>
  <c r="BE39" i="7"/>
  <c r="BF39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T40" i="7"/>
  <c r="U40" i="7"/>
  <c r="V40" i="7"/>
  <c r="W40" i="7"/>
  <c r="X40" i="7"/>
  <c r="Y40" i="7"/>
  <c r="Z40" i="7"/>
  <c r="AA40" i="7"/>
  <c r="AB40" i="7"/>
  <c r="AC40" i="7"/>
  <c r="AD40" i="7"/>
  <c r="AE40" i="7"/>
  <c r="AF40" i="7"/>
  <c r="AG40" i="7"/>
  <c r="AH40" i="7"/>
  <c r="AI40" i="7"/>
  <c r="AJ40" i="7"/>
  <c r="AK40" i="7"/>
  <c r="AL40" i="7"/>
  <c r="AM40" i="7"/>
  <c r="AN40" i="7"/>
  <c r="AO40" i="7"/>
  <c r="AP40" i="7"/>
  <c r="AQ40" i="7"/>
  <c r="AR40" i="7"/>
  <c r="AS40" i="7"/>
  <c r="AT40" i="7"/>
  <c r="AU40" i="7"/>
  <c r="AV40" i="7"/>
  <c r="AW40" i="7"/>
  <c r="AX40" i="7"/>
  <c r="AY40" i="7"/>
  <c r="AZ40" i="7"/>
  <c r="BA40" i="7"/>
  <c r="BB40" i="7"/>
  <c r="BC40" i="7"/>
  <c r="BD40" i="7"/>
  <c r="BE40" i="7"/>
  <c r="BF40" i="7"/>
  <c r="F41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U41" i="7"/>
  <c r="V41" i="7"/>
  <c r="W41" i="7"/>
  <c r="X41" i="7"/>
  <c r="Y41" i="7"/>
  <c r="Z41" i="7"/>
  <c r="AA41" i="7"/>
  <c r="AB41" i="7"/>
  <c r="AC41" i="7"/>
  <c r="AD41" i="7"/>
  <c r="AE41" i="7"/>
  <c r="AF41" i="7"/>
  <c r="AG41" i="7"/>
  <c r="AH41" i="7"/>
  <c r="AI41" i="7"/>
  <c r="AJ41" i="7"/>
  <c r="AK41" i="7"/>
  <c r="AL41" i="7"/>
  <c r="AM41" i="7"/>
  <c r="AN41" i="7"/>
  <c r="AO41" i="7"/>
  <c r="AP41" i="7"/>
  <c r="AQ41" i="7"/>
  <c r="AR41" i="7"/>
  <c r="AS41" i="7"/>
  <c r="AT41" i="7"/>
  <c r="AU41" i="7"/>
  <c r="AV41" i="7"/>
  <c r="AW41" i="7"/>
  <c r="AX41" i="7"/>
  <c r="AY41" i="7"/>
  <c r="AZ41" i="7"/>
  <c r="BA41" i="7"/>
  <c r="BB41" i="7"/>
  <c r="BC41" i="7"/>
  <c r="BD41" i="7"/>
  <c r="BE41" i="7"/>
  <c r="BF41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T42" i="7"/>
  <c r="U42" i="7"/>
  <c r="V42" i="7"/>
  <c r="W42" i="7"/>
  <c r="X42" i="7"/>
  <c r="Y42" i="7"/>
  <c r="Z42" i="7"/>
  <c r="AA42" i="7"/>
  <c r="AB42" i="7"/>
  <c r="AC42" i="7"/>
  <c r="AD42" i="7"/>
  <c r="AE42" i="7"/>
  <c r="AF42" i="7"/>
  <c r="AG42" i="7"/>
  <c r="AH42" i="7"/>
  <c r="AI42" i="7"/>
  <c r="AJ42" i="7"/>
  <c r="AK42" i="7"/>
  <c r="AL42" i="7"/>
  <c r="AM42" i="7"/>
  <c r="AN42" i="7"/>
  <c r="AO42" i="7"/>
  <c r="AP42" i="7"/>
  <c r="AQ42" i="7"/>
  <c r="AR42" i="7"/>
  <c r="AS42" i="7"/>
  <c r="AT42" i="7"/>
  <c r="AU42" i="7"/>
  <c r="AV42" i="7"/>
  <c r="AW42" i="7"/>
  <c r="AX42" i="7"/>
  <c r="AY42" i="7"/>
  <c r="AZ42" i="7"/>
  <c r="BA42" i="7"/>
  <c r="BB42" i="7"/>
  <c r="BC42" i="7"/>
  <c r="BD42" i="7"/>
  <c r="BE42" i="7"/>
  <c r="BF42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T43" i="7"/>
  <c r="U43" i="7"/>
  <c r="V43" i="7"/>
  <c r="W43" i="7"/>
  <c r="X43" i="7"/>
  <c r="Y43" i="7"/>
  <c r="Z43" i="7"/>
  <c r="AA43" i="7"/>
  <c r="AB43" i="7"/>
  <c r="AC43" i="7"/>
  <c r="AD43" i="7"/>
  <c r="AE43" i="7"/>
  <c r="AF43" i="7"/>
  <c r="AG43" i="7"/>
  <c r="AH43" i="7"/>
  <c r="AI43" i="7"/>
  <c r="AJ43" i="7"/>
  <c r="AK43" i="7"/>
  <c r="AL43" i="7"/>
  <c r="AM43" i="7"/>
  <c r="AN43" i="7"/>
  <c r="AO43" i="7"/>
  <c r="AP43" i="7"/>
  <c r="AQ43" i="7"/>
  <c r="AR43" i="7"/>
  <c r="AS43" i="7"/>
  <c r="AT43" i="7"/>
  <c r="AU43" i="7"/>
  <c r="AV43" i="7"/>
  <c r="AW43" i="7"/>
  <c r="AX43" i="7"/>
  <c r="AY43" i="7"/>
  <c r="AZ43" i="7"/>
  <c r="BA43" i="7"/>
  <c r="BB43" i="7"/>
  <c r="BC43" i="7"/>
  <c r="BD43" i="7"/>
  <c r="BE43" i="7"/>
  <c r="BF43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V44" i="7"/>
  <c r="W44" i="7"/>
  <c r="X44" i="7"/>
  <c r="Y44" i="7"/>
  <c r="Z44" i="7"/>
  <c r="AA44" i="7"/>
  <c r="AB44" i="7"/>
  <c r="AC44" i="7"/>
  <c r="AD44" i="7"/>
  <c r="AE44" i="7"/>
  <c r="AF44" i="7"/>
  <c r="AG44" i="7"/>
  <c r="AH44" i="7"/>
  <c r="AI44" i="7"/>
  <c r="AJ44" i="7"/>
  <c r="AK44" i="7"/>
  <c r="AL44" i="7"/>
  <c r="AM44" i="7"/>
  <c r="AN44" i="7"/>
  <c r="AO44" i="7"/>
  <c r="AP44" i="7"/>
  <c r="AQ44" i="7"/>
  <c r="AR44" i="7"/>
  <c r="AS44" i="7"/>
  <c r="AT44" i="7"/>
  <c r="AU44" i="7"/>
  <c r="AV44" i="7"/>
  <c r="AW44" i="7"/>
  <c r="AX44" i="7"/>
  <c r="AY44" i="7"/>
  <c r="AZ44" i="7"/>
  <c r="BA44" i="7"/>
  <c r="BB44" i="7"/>
  <c r="BC44" i="7"/>
  <c r="BD44" i="7"/>
  <c r="BE44" i="7"/>
  <c r="BF44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T45" i="7"/>
  <c r="U45" i="7"/>
  <c r="V45" i="7"/>
  <c r="W45" i="7"/>
  <c r="X45" i="7"/>
  <c r="Y45" i="7"/>
  <c r="Z45" i="7"/>
  <c r="AA45" i="7"/>
  <c r="AB45" i="7"/>
  <c r="AC45" i="7"/>
  <c r="AD45" i="7"/>
  <c r="AE45" i="7"/>
  <c r="AF45" i="7"/>
  <c r="AG45" i="7"/>
  <c r="AH45" i="7"/>
  <c r="AI45" i="7"/>
  <c r="AJ45" i="7"/>
  <c r="AK45" i="7"/>
  <c r="AL45" i="7"/>
  <c r="AM45" i="7"/>
  <c r="AN45" i="7"/>
  <c r="AO45" i="7"/>
  <c r="AP45" i="7"/>
  <c r="AQ45" i="7"/>
  <c r="AR45" i="7"/>
  <c r="AS45" i="7"/>
  <c r="AT45" i="7"/>
  <c r="AU45" i="7"/>
  <c r="AV45" i="7"/>
  <c r="AW45" i="7"/>
  <c r="AX45" i="7"/>
  <c r="AY45" i="7"/>
  <c r="AZ45" i="7"/>
  <c r="BA45" i="7"/>
  <c r="BB45" i="7"/>
  <c r="BC45" i="7"/>
  <c r="BD45" i="7"/>
  <c r="BE45" i="7"/>
  <c r="BF45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V46" i="7"/>
  <c r="W46" i="7"/>
  <c r="X46" i="7"/>
  <c r="Y46" i="7"/>
  <c r="Z46" i="7"/>
  <c r="AA46" i="7"/>
  <c r="AB46" i="7"/>
  <c r="AC46" i="7"/>
  <c r="AD46" i="7"/>
  <c r="AE46" i="7"/>
  <c r="AF46" i="7"/>
  <c r="AG46" i="7"/>
  <c r="AH46" i="7"/>
  <c r="AI46" i="7"/>
  <c r="AJ46" i="7"/>
  <c r="AK46" i="7"/>
  <c r="AL46" i="7"/>
  <c r="AM46" i="7"/>
  <c r="AN46" i="7"/>
  <c r="AO46" i="7"/>
  <c r="AP46" i="7"/>
  <c r="AQ46" i="7"/>
  <c r="AR46" i="7"/>
  <c r="AS46" i="7"/>
  <c r="AT46" i="7"/>
  <c r="AU46" i="7"/>
  <c r="AV46" i="7"/>
  <c r="AW46" i="7"/>
  <c r="AX46" i="7"/>
  <c r="AY46" i="7"/>
  <c r="AZ46" i="7"/>
  <c r="BA46" i="7"/>
  <c r="BB46" i="7"/>
  <c r="BC46" i="7"/>
  <c r="BD46" i="7"/>
  <c r="BE46" i="7"/>
  <c r="BF46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AF47" i="7"/>
  <c r="AG47" i="7"/>
  <c r="AH47" i="7"/>
  <c r="AI47" i="7"/>
  <c r="AJ47" i="7"/>
  <c r="AK47" i="7"/>
  <c r="AL47" i="7"/>
  <c r="AM47" i="7"/>
  <c r="AN47" i="7"/>
  <c r="AO47" i="7"/>
  <c r="AP47" i="7"/>
  <c r="AQ47" i="7"/>
  <c r="AR47" i="7"/>
  <c r="AS47" i="7"/>
  <c r="AT47" i="7"/>
  <c r="AU47" i="7"/>
  <c r="AV47" i="7"/>
  <c r="AW47" i="7"/>
  <c r="AX47" i="7"/>
  <c r="AY47" i="7"/>
  <c r="AZ47" i="7"/>
  <c r="BA47" i="7"/>
  <c r="BB47" i="7"/>
  <c r="BC47" i="7"/>
  <c r="BD47" i="7"/>
  <c r="BE47" i="7"/>
  <c r="BF47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T48" i="7"/>
  <c r="U48" i="7"/>
  <c r="V48" i="7"/>
  <c r="W48" i="7"/>
  <c r="X48" i="7"/>
  <c r="Y48" i="7"/>
  <c r="Z48" i="7"/>
  <c r="AA48" i="7"/>
  <c r="AB48" i="7"/>
  <c r="AC48" i="7"/>
  <c r="AD48" i="7"/>
  <c r="AE48" i="7"/>
  <c r="AF48" i="7"/>
  <c r="AG48" i="7"/>
  <c r="AH48" i="7"/>
  <c r="AI48" i="7"/>
  <c r="AJ48" i="7"/>
  <c r="AK48" i="7"/>
  <c r="AL48" i="7"/>
  <c r="AM48" i="7"/>
  <c r="AN48" i="7"/>
  <c r="AO48" i="7"/>
  <c r="AP48" i="7"/>
  <c r="AQ48" i="7"/>
  <c r="AR48" i="7"/>
  <c r="AS48" i="7"/>
  <c r="AT48" i="7"/>
  <c r="AU48" i="7"/>
  <c r="AV48" i="7"/>
  <c r="AW48" i="7"/>
  <c r="AX48" i="7"/>
  <c r="AY48" i="7"/>
  <c r="AZ48" i="7"/>
  <c r="BA48" i="7"/>
  <c r="BB48" i="7"/>
  <c r="BC48" i="7"/>
  <c r="BD48" i="7"/>
  <c r="BE48" i="7"/>
  <c r="BF48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AD49" i="7"/>
  <c r="AE49" i="7"/>
  <c r="AF49" i="7"/>
  <c r="AG49" i="7"/>
  <c r="AH49" i="7"/>
  <c r="AI49" i="7"/>
  <c r="AJ49" i="7"/>
  <c r="AK49" i="7"/>
  <c r="AL49" i="7"/>
  <c r="AM49" i="7"/>
  <c r="AN49" i="7"/>
  <c r="AO49" i="7"/>
  <c r="AP49" i="7"/>
  <c r="AQ49" i="7"/>
  <c r="AR49" i="7"/>
  <c r="AS49" i="7"/>
  <c r="AT49" i="7"/>
  <c r="AU49" i="7"/>
  <c r="AV49" i="7"/>
  <c r="AW49" i="7"/>
  <c r="AX49" i="7"/>
  <c r="AY49" i="7"/>
  <c r="AZ49" i="7"/>
  <c r="BA49" i="7"/>
  <c r="BB49" i="7"/>
  <c r="BC49" i="7"/>
  <c r="BD49" i="7"/>
  <c r="BE49" i="7"/>
  <c r="BF49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AD50" i="7"/>
  <c r="AE50" i="7"/>
  <c r="AF50" i="7"/>
  <c r="AG50" i="7"/>
  <c r="AH50" i="7"/>
  <c r="AI50" i="7"/>
  <c r="AJ50" i="7"/>
  <c r="AK50" i="7"/>
  <c r="AL50" i="7"/>
  <c r="AM50" i="7"/>
  <c r="AN50" i="7"/>
  <c r="AO50" i="7"/>
  <c r="AP50" i="7"/>
  <c r="AQ50" i="7"/>
  <c r="AR50" i="7"/>
  <c r="AS50" i="7"/>
  <c r="AT50" i="7"/>
  <c r="AU50" i="7"/>
  <c r="AV50" i="7"/>
  <c r="AW50" i="7"/>
  <c r="AX50" i="7"/>
  <c r="AY50" i="7"/>
  <c r="AZ50" i="7"/>
  <c r="BA50" i="7"/>
  <c r="BB50" i="7"/>
  <c r="BC50" i="7"/>
  <c r="BD50" i="7"/>
  <c r="BE50" i="7"/>
  <c r="BF50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AF51" i="7"/>
  <c r="AG51" i="7"/>
  <c r="AH51" i="7"/>
  <c r="AI51" i="7"/>
  <c r="AJ51" i="7"/>
  <c r="AK51" i="7"/>
  <c r="AL51" i="7"/>
  <c r="AM51" i="7"/>
  <c r="AN51" i="7"/>
  <c r="AO51" i="7"/>
  <c r="AP51" i="7"/>
  <c r="AQ51" i="7"/>
  <c r="AR51" i="7"/>
  <c r="AS51" i="7"/>
  <c r="AT51" i="7"/>
  <c r="AU51" i="7"/>
  <c r="AV51" i="7"/>
  <c r="AW51" i="7"/>
  <c r="AX51" i="7"/>
  <c r="AY51" i="7"/>
  <c r="AZ51" i="7"/>
  <c r="BA51" i="7"/>
  <c r="BB51" i="7"/>
  <c r="BC51" i="7"/>
  <c r="BD51" i="7"/>
  <c r="BE51" i="7"/>
  <c r="BF51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AF52" i="7"/>
  <c r="AG52" i="7"/>
  <c r="AH52" i="7"/>
  <c r="AI52" i="7"/>
  <c r="AJ52" i="7"/>
  <c r="AK52" i="7"/>
  <c r="AL52" i="7"/>
  <c r="AM52" i="7"/>
  <c r="AN52" i="7"/>
  <c r="AO52" i="7"/>
  <c r="AP52" i="7"/>
  <c r="AQ52" i="7"/>
  <c r="AR52" i="7"/>
  <c r="AS52" i="7"/>
  <c r="AT52" i="7"/>
  <c r="AU52" i="7"/>
  <c r="AV52" i="7"/>
  <c r="AW52" i="7"/>
  <c r="AX52" i="7"/>
  <c r="AY52" i="7"/>
  <c r="AZ52" i="7"/>
  <c r="BA52" i="7"/>
  <c r="BB52" i="7"/>
  <c r="BC52" i="7"/>
  <c r="BD52" i="7"/>
  <c r="BE52" i="7"/>
  <c r="BF52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AG53" i="7"/>
  <c r="AH53" i="7"/>
  <c r="AI53" i="7"/>
  <c r="AJ53" i="7"/>
  <c r="AK53" i="7"/>
  <c r="AL53" i="7"/>
  <c r="AM53" i="7"/>
  <c r="AN53" i="7"/>
  <c r="AO53" i="7"/>
  <c r="AP53" i="7"/>
  <c r="AQ53" i="7"/>
  <c r="AR53" i="7"/>
  <c r="AS53" i="7"/>
  <c r="AT53" i="7"/>
  <c r="AU53" i="7"/>
  <c r="AV53" i="7"/>
  <c r="AW53" i="7"/>
  <c r="AX53" i="7"/>
  <c r="AY53" i="7"/>
  <c r="AZ53" i="7"/>
  <c r="BA53" i="7"/>
  <c r="BB53" i="7"/>
  <c r="BC53" i="7"/>
  <c r="BD53" i="7"/>
  <c r="BE53" i="7"/>
  <c r="BF53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AF54" i="7"/>
  <c r="AG54" i="7"/>
  <c r="AH54" i="7"/>
  <c r="AI54" i="7"/>
  <c r="AJ54" i="7"/>
  <c r="AK54" i="7"/>
  <c r="AL54" i="7"/>
  <c r="AM54" i="7"/>
  <c r="AN54" i="7"/>
  <c r="AO54" i="7"/>
  <c r="AP54" i="7"/>
  <c r="AQ54" i="7"/>
  <c r="AR54" i="7"/>
  <c r="AS54" i="7"/>
  <c r="AT54" i="7"/>
  <c r="AU54" i="7"/>
  <c r="AV54" i="7"/>
  <c r="AW54" i="7"/>
  <c r="AX54" i="7"/>
  <c r="AY54" i="7"/>
  <c r="AZ54" i="7"/>
  <c r="BA54" i="7"/>
  <c r="BB54" i="7"/>
  <c r="BC54" i="7"/>
  <c r="BD54" i="7"/>
  <c r="BE54" i="7"/>
  <c r="BF54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AF55" i="7"/>
  <c r="AG55" i="7"/>
  <c r="AH55" i="7"/>
  <c r="AI55" i="7"/>
  <c r="AJ55" i="7"/>
  <c r="AK55" i="7"/>
  <c r="AL55" i="7"/>
  <c r="AM55" i="7"/>
  <c r="AN55" i="7"/>
  <c r="AO55" i="7"/>
  <c r="AP55" i="7"/>
  <c r="AQ55" i="7"/>
  <c r="AR55" i="7"/>
  <c r="AS55" i="7"/>
  <c r="AT55" i="7"/>
  <c r="AU55" i="7"/>
  <c r="AV55" i="7"/>
  <c r="AW55" i="7"/>
  <c r="AX55" i="7"/>
  <c r="AY55" i="7"/>
  <c r="AZ55" i="7"/>
  <c r="BA55" i="7"/>
  <c r="BB55" i="7"/>
  <c r="BC55" i="7"/>
  <c r="BD55" i="7"/>
  <c r="BE55" i="7"/>
  <c r="BF55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AF56" i="7"/>
  <c r="AG56" i="7"/>
  <c r="AH56" i="7"/>
  <c r="AI56" i="7"/>
  <c r="AJ56" i="7"/>
  <c r="AK56" i="7"/>
  <c r="AL56" i="7"/>
  <c r="AM56" i="7"/>
  <c r="AN56" i="7"/>
  <c r="AO56" i="7"/>
  <c r="AP56" i="7"/>
  <c r="AQ56" i="7"/>
  <c r="AR56" i="7"/>
  <c r="AS56" i="7"/>
  <c r="AT56" i="7"/>
  <c r="AU56" i="7"/>
  <c r="AV56" i="7"/>
  <c r="AW56" i="7"/>
  <c r="AX56" i="7"/>
  <c r="AY56" i="7"/>
  <c r="AZ56" i="7"/>
  <c r="BA56" i="7"/>
  <c r="BB56" i="7"/>
  <c r="BC56" i="7"/>
  <c r="BD56" i="7"/>
  <c r="BE56" i="7"/>
  <c r="BF56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AD57" i="7"/>
  <c r="AE57" i="7"/>
  <c r="AF57" i="7"/>
  <c r="AG57" i="7"/>
  <c r="AH57" i="7"/>
  <c r="AI57" i="7"/>
  <c r="AJ57" i="7"/>
  <c r="AK57" i="7"/>
  <c r="AL57" i="7"/>
  <c r="AM57" i="7"/>
  <c r="AN57" i="7"/>
  <c r="AO57" i="7"/>
  <c r="AP57" i="7"/>
  <c r="AQ57" i="7"/>
  <c r="AR57" i="7"/>
  <c r="AS57" i="7"/>
  <c r="AT57" i="7"/>
  <c r="AU57" i="7"/>
  <c r="AV57" i="7"/>
  <c r="AW57" i="7"/>
  <c r="AX57" i="7"/>
  <c r="AY57" i="7"/>
  <c r="AZ57" i="7"/>
  <c r="BA57" i="7"/>
  <c r="BB57" i="7"/>
  <c r="BC57" i="7"/>
  <c r="BD57" i="7"/>
  <c r="BE57" i="7"/>
  <c r="BF57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AF58" i="7"/>
  <c r="AG58" i="7"/>
  <c r="AH58" i="7"/>
  <c r="AI58" i="7"/>
  <c r="AJ58" i="7"/>
  <c r="AK58" i="7"/>
  <c r="AL58" i="7"/>
  <c r="AM58" i="7"/>
  <c r="AN58" i="7"/>
  <c r="AO58" i="7"/>
  <c r="AP58" i="7"/>
  <c r="AQ58" i="7"/>
  <c r="AR58" i="7"/>
  <c r="AS58" i="7"/>
  <c r="AT58" i="7"/>
  <c r="AU58" i="7"/>
  <c r="AV58" i="7"/>
  <c r="AW58" i="7"/>
  <c r="AX58" i="7"/>
  <c r="AY58" i="7"/>
  <c r="AZ58" i="7"/>
  <c r="BA58" i="7"/>
  <c r="BB58" i="7"/>
  <c r="BC58" i="7"/>
  <c r="BD58" i="7"/>
  <c r="BE58" i="7"/>
  <c r="BF58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B59" i="7"/>
  <c r="AC59" i="7"/>
  <c r="AD59" i="7"/>
  <c r="AE59" i="7"/>
  <c r="AF59" i="7"/>
  <c r="AG59" i="7"/>
  <c r="AH59" i="7"/>
  <c r="AI59" i="7"/>
  <c r="AJ59" i="7"/>
  <c r="AK59" i="7"/>
  <c r="AL59" i="7"/>
  <c r="AM59" i="7"/>
  <c r="AN59" i="7"/>
  <c r="AO59" i="7"/>
  <c r="AP59" i="7"/>
  <c r="AQ59" i="7"/>
  <c r="AR59" i="7"/>
  <c r="AS59" i="7"/>
  <c r="AT59" i="7"/>
  <c r="AU59" i="7"/>
  <c r="AV59" i="7"/>
  <c r="AW59" i="7"/>
  <c r="AX59" i="7"/>
  <c r="AY59" i="7"/>
  <c r="AZ59" i="7"/>
  <c r="BA59" i="7"/>
  <c r="BB59" i="7"/>
  <c r="BC59" i="7"/>
  <c r="BD59" i="7"/>
  <c r="BE59" i="7"/>
  <c r="BF59" i="7"/>
  <c r="F60" i="7"/>
  <c r="G60" i="7"/>
  <c r="H60" i="7"/>
  <c r="I60" i="7"/>
  <c r="J60" i="7"/>
  <c r="K60" i="7"/>
  <c r="L60" i="7"/>
  <c r="M60" i="7"/>
  <c r="N60" i="7"/>
  <c r="O60" i="7"/>
  <c r="P60" i="7"/>
  <c r="Q60" i="7"/>
  <c r="R60" i="7"/>
  <c r="S60" i="7"/>
  <c r="T60" i="7"/>
  <c r="U60" i="7"/>
  <c r="V60" i="7"/>
  <c r="W60" i="7"/>
  <c r="X60" i="7"/>
  <c r="Y60" i="7"/>
  <c r="Z60" i="7"/>
  <c r="AA60" i="7"/>
  <c r="AB60" i="7"/>
  <c r="AC60" i="7"/>
  <c r="AD60" i="7"/>
  <c r="AE60" i="7"/>
  <c r="AF60" i="7"/>
  <c r="AG60" i="7"/>
  <c r="AH60" i="7"/>
  <c r="AI60" i="7"/>
  <c r="AJ60" i="7"/>
  <c r="AK60" i="7"/>
  <c r="AL60" i="7"/>
  <c r="AM60" i="7"/>
  <c r="AN60" i="7"/>
  <c r="AO60" i="7"/>
  <c r="AP60" i="7"/>
  <c r="AQ60" i="7"/>
  <c r="AR60" i="7"/>
  <c r="AS60" i="7"/>
  <c r="AT60" i="7"/>
  <c r="AU60" i="7"/>
  <c r="AV60" i="7"/>
  <c r="AW60" i="7"/>
  <c r="AX60" i="7"/>
  <c r="AY60" i="7"/>
  <c r="AZ60" i="7"/>
  <c r="BA60" i="7"/>
  <c r="BB60" i="7"/>
  <c r="BC60" i="7"/>
  <c r="BD60" i="7"/>
  <c r="BE60" i="7"/>
  <c r="BF60" i="7"/>
  <c r="F61" i="7"/>
  <c r="G61" i="7"/>
  <c r="H61" i="7"/>
  <c r="I61" i="7"/>
  <c r="J61" i="7"/>
  <c r="K61" i="7"/>
  <c r="L61" i="7"/>
  <c r="M61" i="7"/>
  <c r="N61" i="7"/>
  <c r="O61" i="7"/>
  <c r="P61" i="7"/>
  <c r="Q61" i="7"/>
  <c r="R61" i="7"/>
  <c r="S61" i="7"/>
  <c r="T61" i="7"/>
  <c r="U61" i="7"/>
  <c r="V61" i="7"/>
  <c r="W61" i="7"/>
  <c r="X61" i="7"/>
  <c r="Y61" i="7"/>
  <c r="Z61" i="7"/>
  <c r="AA61" i="7"/>
  <c r="AB61" i="7"/>
  <c r="AC61" i="7"/>
  <c r="AD61" i="7"/>
  <c r="AE61" i="7"/>
  <c r="AF61" i="7"/>
  <c r="AG61" i="7"/>
  <c r="AH61" i="7"/>
  <c r="AI61" i="7"/>
  <c r="AJ61" i="7"/>
  <c r="AK61" i="7"/>
  <c r="AL61" i="7"/>
  <c r="AM61" i="7"/>
  <c r="AN61" i="7"/>
  <c r="AO61" i="7"/>
  <c r="AP61" i="7"/>
  <c r="AQ61" i="7"/>
  <c r="AR61" i="7"/>
  <c r="AS61" i="7"/>
  <c r="AT61" i="7"/>
  <c r="AU61" i="7"/>
  <c r="AV61" i="7"/>
  <c r="AW61" i="7"/>
  <c r="AX61" i="7"/>
  <c r="AY61" i="7"/>
  <c r="AZ61" i="7"/>
  <c r="BA61" i="7"/>
  <c r="BB61" i="7"/>
  <c r="BC61" i="7"/>
  <c r="BD61" i="7"/>
  <c r="BE61" i="7"/>
  <c r="BF61" i="7"/>
  <c r="F62" i="7"/>
  <c r="G62" i="7"/>
  <c r="H62" i="7"/>
  <c r="I62" i="7"/>
  <c r="J62" i="7"/>
  <c r="K62" i="7"/>
  <c r="L62" i="7"/>
  <c r="M62" i="7"/>
  <c r="N62" i="7"/>
  <c r="O62" i="7"/>
  <c r="P62" i="7"/>
  <c r="Q62" i="7"/>
  <c r="R62" i="7"/>
  <c r="S62" i="7"/>
  <c r="T62" i="7"/>
  <c r="U62" i="7"/>
  <c r="V62" i="7"/>
  <c r="W62" i="7"/>
  <c r="X62" i="7"/>
  <c r="Y62" i="7"/>
  <c r="Z62" i="7"/>
  <c r="AA62" i="7"/>
  <c r="AB62" i="7"/>
  <c r="AC62" i="7"/>
  <c r="AD62" i="7"/>
  <c r="AE62" i="7"/>
  <c r="AF62" i="7"/>
  <c r="AG62" i="7"/>
  <c r="AH62" i="7"/>
  <c r="AI62" i="7"/>
  <c r="AJ62" i="7"/>
  <c r="AK62" i="7"/>
  <c r="AL62" i="7"/>
  <c r="AM62" i="7"/>
  <c r="AN62" i="7"/>
  <c r="AO62" i="7"/>
  <c r="AP62" i="7"/>
  <c r="AQ62" i="7"/>
  <c r="AR62" i="7"/>
  <c r="AS62" i="7"/>
  <c r="AT62" i="7"/>
  <c r="AU62" i="7"/>
  <c r="AV62" i="7"/>
  <c r="AW62" i="7"/>
  <c r="AX62" i="7"/>
  <c r="AY62" i="7"/>
  <c r="AZ62" i="7"/>
  <c r="BA62" i="7"/>
  <c r="BB62" i="7"/>
  <c r="BC62" i="7"/>
  <c r="BD62" i="7"/>
  <c r="BE62" i="7"/>
  <c r="BF62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T63" i="7"/>
  <c r="U63" i="7"/>
  <c r="V63" i="7"/>
  <c r="W63" i="7"/>
  <c r="X63" i="7"/>
  <c r="Y63" i="7"/>
  <c r="Z63" i="7"/>
  <c r="AA63" i="7"/>
  <c r="AB63" i="7"/>
  <c r="AC63" i="7"/>
  <c r="AD63" i="7"/>
  <c r="AE63" i="7"/>
  <c r="AF63" i="7"/>
  <c r="AG63" i="7"/>
  <c r="AH63" i="7"/>
  <c r="AI63" i="7"/>
  <c r="AJ63" i="7"/>
  <c r="AK63" i="7"/>
  <c r="AL63" i="7"/>
  <c r="AM63" i="7"/>
  <c r="AN63" i="7"/>
  <c r="AO63" i="7"/>
  <c r="AP63" i="7"/>
  <c r="AQ63" i="7"/>
  <c r="AR63" i="7"/>
  <c r="AS63" i="7"/>
  <c r="AT63" i="7"/>
  <c r="AU63" i="7"/>
  <c r="AV63" i="7"/>
  <c r="AW63" i="7"/>
  <c r="AX63" i="7"/>
  <c r="AY63" i="7"/>
  <c r="AZ63" i="7"/>
  <c r="BA63" i="7"/>
  <c r="BB63" i="7"/>
  <c r="BC63" i="7"/>
  <c r="BD63" i="7"/>
  <c r="BE63" i="7"/>
  <c r="BF63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T64" i="7"/>
  <c r="U64" i="7"/>
  <c r="V64" i="7"/>
  <c r="W64" i="7"/>
  <c r="X64" i="7"/>
  <c r="Y64" i="7"/>
  <c r="Z64" i="7"/>
  <c r="AA64" i="7"/>
  <c r="AB64" i="7"/>
  <c r="AC64" i="7"/>
  <c r="AD64" i="7"/>
  <c r="AE64" i="7"/>
  <c r="AF64" i="7"/>
  <c r="AG64" i="7"/>
  <c r="AH64" i="7"/>
  <c r="AI64" i="7"/>
  <c r="AJ64" i="7"/>
  <c r="AK64" i="7"/>
  <c r="AL64" i="7"/>
  <c r="AM64" i="7"/>
  <c r="AN64" i="7"/>
  <c r="AO64" i="7"/>
  <c r="AP64" i="7"/>
  <c r="AQ64" i="7"/>
  <c r="AR64" i="7"/>
  <c r="AS64" i="7"/>
  <c r="AT64" i="7"/>
  <c r="AU64" i="7"/>
  <c r="AV64" i="7"/>
  <c r="AW64" i="7"/>
  <c r="AX64" i="7"/>
  <c r="AY64" i="7"/>
  <c r="AZ64" i="7"/>
  <c r="BA64" i="7"/>
  <c r="BB64" i="7"/>
  <c r="BC64" i="7"/>
  <c r="BD64" i="7"/>
  <c r="BE64" i="7"/>
  <c r="BF64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T65" i="7"/>
  <c r="U65" i="7"/>
  <c r="V65" i="7"/>
  <c r="W65" i="7"/>
  <c r="X65" i="7"/>
  <c r="Y65" i="7"/>
  <c r="Z65" i="7"/>
  <c r="AA65" i="7"/>
  <c r="AB65" i="7"/>
  <c r="AC65" i="7"/>
  <c r="AD65" i="7"/>
  <c r="AE65" i="7"/>
  <c r="AF65" i="7"/>
  <c r="AG65" i="7"/>
  <c r="AH65" i="7"/>
  <c r="AI65" i="7"/>
  <c r="AJ65" i="7"/>
  <c r="AK65" i="7"/>
  <c r="AL65" i="7"/>
  <c r="AM65" i="7"/>
  <c r="AN65" i="7"/>
  <c r="AO65" i="7"/>
  <c r="AP65" i="7"/>
  <c r="AQ65" i="7"/>
  <c r="AR65" i="7"/>
  <c r="AS65" i="7"/>
  <c r="AT65" i="7"/>
  <c r="AU65" i="7"/>
  <c r="AV65" i="7"/>
  <c r="AW65" i="7"/>
  <c r="AX65" i="7"/>
  <c r="AY65" i="7"/>
  <c r="AZ65" i="7"/>
  <c r="BA65" i="7"/>
  <c r="BB65" i="7"/>
  <c r="BC65" i="7"/>
  <c r="BD65" i="7"/>
  <c r="BE65" i="7"/>
  <c r="BF65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T66" i="7"/>
  <c r="U66" i="7"/>
  <c r="V66" i="7"/>
  <c r="W66" i="7"/>
  <c r="X66" i="7"/>
  <c r="Y66" i="7"/>
  <c r="Z66" i="7"/>
  <c r="AA66" i="7"/>
  <c r="AB66" i="7"/>
  <c r="AC66" i="7"/>
  <c r="AD66" i="7"/>
  <c r="AE66" i="7"/>
  <c r="AF66" i="7"/>
  <c r="AG66" i="7"/>
  <c r="AH66" i="7"/>
  <c r="AI66" i="7"/>
  <c r="AJ66" i="7"/>
  <c r="AK66" i="7"/>
  <c r="AL66" i="7"/>
  <c r="AM66" i="7"/>
  <c r="AN66" i="7"/>
  <c r="AO66" i="7"/>
  <c r="AP66" i="7"/>
  <c r="AQ66" i="7"/>
  <c r="AR66" i="7"/>
  <c r="AS66" i="7"/>
  <c r="AT66" i="7"/>
  <c r="AU66" i="7"/>
  <c r="AV66" i="7"/>
  <c r="AW66" i="7"/>
  <c r="AX66" i="7"/>
  <c r="AY66" i="7"/>
  <c r="AZ66" i="7"/>
  <c r="BA66" i="7"/>
  <c r="BB66" i="7"/>
  <c r="BC66" i="7"/>
  <c r="BD66" i="7"/>
  <c r="BE66" i="7"/>
  <c r="BF66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T67" i="7"/>
  <c r="U67" i="7"/>
  <c r="V67" i="7"/>
  <c r="W67" i="7"/>
  <c r="X67" i="7"/>
  <c r="Y67" i="7"/>
  <c r="Z67" i="7"/>
  <c r="AA67" i="7"/>
  <c r="AB67" i="7"/>
  <c r="AC67" i="7"/>
  <c r="AD67" i="7"/>
  <c r="AE67" i="7"/>
  <c r="AF67" i="7"/>
  <c r="AG67" i="7"/>
  <c r="AH67" i="7"/>
  <c r="AI67" i="7"/>
  <c r="AJ67" i="7"/>
  <c r="AK67" i="7"/>
  <c r="AL67" i="7"/>
  <c r="AM67" i="7"/>
  <c r="AN67" i="7"/>
  <c r="AO67" i="7"/>
  <c r="AP67" i="7"/>
  <c r="AQ67" i="7"/>
  <c r="AR67" i="7"/>
  <c r="AS67" i="7"/>
  <c r="AT67" i="7"/>
  <c r="AU67" i="7"/>
  <c r="AV67" i="7"/>
  <c r="AW67" i="7"/>
  <c r="AX67" i="7"/>
  <c r="AY67" i="7"/>
  <c r="AZ67" i="7"/>
  <c r="BA67" i="7"/>
  <c r="BB67" i="7"/>
  <c r="BC67" i="7"/>
  <c r="BD67" i="7"/>
  <c r="BE67" i="7"/>
  <c r="BF67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W4" i="7"/>
  <c r="X4" i="7"/>
  <c r="Y4" i="7"/>
  <c r="Z4" i="7"/>
  <c r="AA4" i="7"/>
  <c r="AB4" i="7"/>
  <c r="AC4" i="7"/>
  <c r="AD4" i="7"/>
  <c r="AE4" i="7"/>
  <c r="AF4" i="7"/>
  <c r="AG4" i="7"/>
  <c r="AH4" i="7"/>
  <c r="AI4" i="7"/>
  <c r="AJ4" i="7"/>
  <c r="AK4" i="7"/>
  <c r="AL4" i="7"/>
  <c r="AM4" i="7"/>
  <c r="AN4" i="7"/>
  <c r="AO4" i="7"/>
  <c r="AP4" i="7"/>
  <c r="AQ4" i="7"/>
  <c r="AR4" i="7"/>
  <c r="AS4" i="7"/>
  <c r="AT4" i="7"/>
  <c r="AU4" i="7"/>
  <c r="AV4" i="7"/>
  <c r="AW4" i="7"/>
  <c r="AX4" i="7"/>
  <c r="AY4" i="7"/>
  <c r="AZ4" i="7"/>
  <c r="BA4" i="7"/>
  <c r="BB4" i="7"/>
  <c r="BC4" i="7"/>
  <c r="BD4" i="7"/>
  <c r="BE4" i="7"/>
  <c r="BF4" i="7"/>
  <c r="F4" i="7"/>
  <c r="B16" i="7"/>
  <c r="B15" i="7"/>
  <c r="B5" i="7"/>
  <c r="C5" i="7"/>
  <c r="D5" i="7"/>
  <c r="B6" i="7"/>
  <c r="C6" i="7"/>
  <c r="D6" i="7"/>
  <c r="B7" i="7"/>
  <c r="C7" i="7"/>
  <c r="D7" i="7"/>
  <c r="B8" i="7"/>
  <c r="C8" i="7"/>
  <c r="D8" i="7"/>
  <c r="B9" i="7"/>
  <c r="C9" i="7"/>
  <c r="D9" i="7"/>
  <c r="B10" i="7"/>
  <c r="C10" i="7"/>
  <c r="D10" i="7"/>
  <c r="B11" i="7"/>
  <c r="C11" i="7"/>
  <c r="D11" i="7"/>
  <c r="B12" i="7"/>
  <c r="C12" i="7"/>
  <c r="D12" i="7"/>
  <c r="B13" i="7"/>
  <c r="C13" i="7"/>
  <c r="D13" i="7"/>
  <c r="B14" i="7"/>
  <c r="C14" i="7"/>
  <c r="D14" i="7"/>
  <c r="C15" i="7"/>
  <c r="D15" i="7"/>
  <c r="C16" i="7"/>
  <c r="D16" i="7"/>
  <c r="B17" i="7"/>
  <c r="C17" i="7"/>
  <c r="D17" i="7"/>
  <c r="B18" i="7"/>
  <c r="C18" i="7"/>
  <c r="D18" i="7"/>
  <c r="B19" i="7"/>
  <c r="C19" i="7"/>
  <c r="D19" i="7"/>
  <c r="B20" i="7"/>
  <c r="C20" i="7"/>
  <c r="D20" i="7"/>
  <c r="B21" i="7"/>
  <c r="C21" i="7"/>
  <c r="D21" i="7"/>
  <c r="B22" i="7"/>
  <c r="C22" i="7"/>
  <c r="D22" i="7"/>
  <c r="B23" i="7"/>
  <c r="C23" i="7"/>
  <c r="D23" i="7"/>
  <c r="B24" i="7"/>
  <c r="C24" i="7"/>
  <c r="D24" i="7"/>
  <c r="B25" i="7"/>
  <c r="C25" i="7"/>
  <c r="D25" i="7"/>
  <c r="B26" i="7"/>
  <c r="C26" i="7"/>
  <c r="D26" i="7"/>
  <c r="B27" i="7"/>
  <c r="C27" i="7"/>
  <c r="D27" i="7"/>
  <c r="B28" i="7"/>
  <c r="C28" i="7"/>
  <c r="D28" i="7"/>
  <c r="B29" i="7"/>
  <c r="C29" i="7"/>
  <c r="D29" i="7"/>
  <c r="B30" i="7"/>
  <c r="C30" i="7"/>
  <c r="D30" i="7"/>
  <c r="B31" i="7"/>
  <c r="C31" i="7"/>
  <c r="D31" i="7"/>
  <c r="B32" i="7"/>
  <c r="C32" i="7"/>
  <c r="D32" i="7"/>
  <c r="B33" i="7"/>
  <c r="C33" i="7"/>
  <c r="D33" i="7"/>
  <c r="B34" i="7"/>
  <c r="C34" i="7"/>
  <c r="D34" i="7"/>
  <c r="B35" i="7"/>
  <c r="C35" i="7"/>
  <c r="D35" i="7"/>
  <c r="B36" i="7"/>
  <c r="C36" i="7"/>
  <c r="D36" i="7"/>
  <c r="B37" i="7"/>
  <c r="C37" i="7"/>
  <c r="D37" i="7"/>
  <c r="B38" i="7"/>
  <c r="C38" i="7"/>
  <c r="D38" i="7"/>
  <c r="B39" i="7"/>
  <c r="C39" i="7"/>
  <c r="D39" i="7"/>
  <c r="B40" i="7"/>
  <c r="C40" i="7"/>
  <c r="D40" i="7"/>
  <c r="B41" i="7"/>
  <c r="C41" i="7"/>
  <c r="D41" i="7"/>
  <c r="B42" i="7"/>
  <c r="C42" i="7"/>
  <c r="D42" i="7"/>
  <c r="B43" i="7"/>
  <c r="C43" i="7"/>
  <c r="D43" i="7"/>
  <c r="B44" i="7"/>
  <c r="C44" i="7"/>
  <c r="D44" i="7"/>
  <c r="B45" i="7"/>
  <c r="C45" i="7"/>
  <c r="D45" i="7"/>
  <c r="B46" i="7"/>
  <c r="C46" i="7"/>
  <c r="D46" i="7"/>
  <c r="B47" i="7"/>
  <c r="C47" i="7"/>
  <c r="D47" i="7"/>
  <c r="B48" i="7"/>
  <c r="C48" i="7"/>
  <c r="D48" i="7"/>
  <c r="B49" i="7"/>
  <c r="C49" i="7"/>
  <c r="D49" i="7"/>
  <c r="B50" i="7"/>
  <c r="C50" i="7"/>
  <c r="D50" i="7"/>
  <c r="B51" i="7"/>
  <c r="C51" i="7"/>
  <c r="D51" i="7"/>
  <c r="B52" i="7"/>
  <c r="C52" i="7"/>
  <c r="D52" i="7"/>
  <c r="B53" i="7"/>
  <c r="C53" i="7"/>
  <c r="D53" i="7"/>
  <c r="B54" i="7"/>
  <c r="C54" i="7"/>
  <c r="D54" i="7"/>
  <c r="B55" i="7"/>
  <c r="C55" i="7"/>
  <c r="D55" i="7"/>
  <c r="B56" i="7"/>
  <c r="C56" i="7"/>
  <c r="D56" i="7"/>
  <c r="B57" i="7"/>
  <c r="C57" i="7"/>
  <c r="D57" i="7"/>
  <c r="B58" i="7"/>
  <c r="C58" i="7"/>
  <c r="D58" i="7"/>
  <c r="B59" i="7"/>
  <c r="C59" i="7"/>
  <c r="D59" i="7"/>
  <c r="B60" i="7"/>
  <c r="C60" i="7"/>
  <c r="D60" i="7"/>
  <c r="B61" i="7"/>
  <c r="C61" i="7"/>
  <c r="D61" i="7"/>
  <c r="B62" i="7"/>
  <c r="C62" i="7"/>
  <c r="D62" i="7"/>
  <c r="B63" i="7"/>
  <c r="C63" i="7"/>
  <c r="D63" i="7"/>
  <c r="B64" i="7"/>
  <c r="C64" i="7"/>
  <c r="D64" i="7"/>
  <c r="B65" i="7"/>
  <c r="C65" i="7"/>
  <c r="D65" i="7"/>
  <c r="B66" i="7"/>
  <c r="C66" i="7"/>
  <c r="D66" i="7"/>
  <c r="B67" i="7"/>
  <c r="C67" i="7"/>
  <c r="D67" i="7"/>
  <c r="B68" i="7"/>
  <c r="C68" i="7"/>
  <c r="D68" i="7"/>
  <c r="B69" i="7"/>
  <c r="C69" i="7"/>
  <c r="D69" i="7"/>
  <c r="C4" i="7"/>
  <c r="D4" i="7"/>
  <c r="B4" i="7"/>
  <c r="N2" i="7"/>
  <c r="B9" i="6"/>
  <c r="X9" i="6"/>
  <c r="J9" i="6"/>
  <c r="C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AX12" i="6"/>
  <c r="AY12" i="6"/>
  <c r="AZ12" i="6"/>
  <c r="BA12" i="6"/>
  <c r="BB12" i="6"/>
  <c r="BC12" i="6"/>
  <c r="BD12" i="6"/>
  <c r="BE12" i="6"/>
  <c r="BF12" i="6"/>
  <c r="F12" i="6"/>
  <c r="D49" i="6"/>
  <c r="B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AX49" i="6"/>
  <c r="AY49" i="6"/>
  <c r="AZ49" i="6"/>
  <c r="BA49" i="6"/>
  <c r="BB49" i="6"/>
  <c r="BC49" i="6"/>
  <c r="BD49" i="6"/>
  <c r="BE49" i="6"/>
  <c r="BF49" i="6"/>
  <c r="F50" i="6"/>
  <c r="G50" i="6"/>
  <c r="H50" i="6"/>
  <c r="I50" i="6"/>
  <c r="J50" i="6"/>
  <c r="K50" i="6"/>
  <c r="L50" i="6"/>
  <c r="M50" i="6"/>
  <c r="N50" i="6"/>
  <c r="O50" i="6"/>
  <c r="P50" i="6"/>
  <c r="Q50" i="6"/>
  <c r="R50" i="6"/>
  <c r="S50" i="6"/>
  <c r="T50" i="6"/>
  <c r="U50" i="6"/>
  <c r="V50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AX50" i="6"/>
  <c r="AY50" i="6"/>
  <c r="AZ50" i="6"/>
  <c r="BA50" i="6"/>
  <c r="BB50" i="6"/>
  <c r="BC50" i="6"/>
  <c r="BD50" i="6"/>
  <c r="BE50" i="6"/>
  <c r="BF50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AX51" i="6"/>
  <c r="AY51" i="6"/>
  <c r="AZ51" i="6"/>
  <c r="BA51" i="6"/>
  <c r="BB51" i="6"/>
  <c r="BC51" i="6"/>
  <c r="BD51" i="6"/>
  <c r="BE51" i="6"/>
  <c r="BF51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AX52" i="6"/>
  <c r="AY52" i="6"/>
  <c r="AZ52" i="6"/>
  <c r="BA52" i="6"/>
  <c r="BB52" i="6"/>
  <c r="BC52" i="6"/>
  <c r="BD52" i="6"/>
  <c r="BE52" i="6"/>
  <c r="BF52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AX53" i="6"/>
  <c r="AY53" i="6"/>
  <c r="AZ53" i="6"/>
  <c r="BA53" i="6"/>
  <c r="BB53" i="6"/>
  <c r="BC53" i="6"/>
  <c r="BD53" i="6"/>
  <c r="BE53" i="6"/>
  <c r="BF53" i="6"/>
  <c r="F54" i="6"/>
  <c r="G54" i="6"/>
  <c r="H54" i="6"/>
  <c r="I54" i="6"/>
  <c r="J54" i="6"/>
  <c r="K54" i="6"/>
  <c r="L54" i="6"/>
  <c r="M54" i="6"/>
  <c r="N54" i="6"/>
  <c r="O54" i="6"/>
  <c r="P54" i="6"/>
  <c r="Q54" i="6"/>
  <c r="R54" i="6"/>
  <c r="S54" i="6"/>
  <c r="T54" i="6"/>
  <c r="U54" i="6"/>
  <c r="V54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AX54" i="6"/>
  <c r="AY54" i="6"/>
  <c r="AZ54" i="6"/>
  <c r="BA54" i="6"/>
  <c r="BB54" i="6"/>
  <c r="BC54" i="6"/>
  <c r="BD54" i="6"/>
  <c r="BE54" i="6"/>
  <c r="BF54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X55" i="6"/>
  <c r="Y55" i="6"/>
  <c r="Z55" i="6"/>
  <c r="AA55" i="6"/>
  <c r="AB55" i="6"/>
  <c r="AC55" i="6"/>
  <c r="AD55" i="6"/>
  <c r="AE55" i="6"/>
  <c r="AF55" i="6"/>
  <c r="AG55" i="6"/>
  <c r="AH55" i="6"/>
  <c r="AI55" i="6"/>
  <c r="AJ55" i="6"/>
  <c r="AK55" i="6"/>
  <c r="AL55" i="6"/>
  <c r="AM55" i="6"/>
  <c r="AN55" i="6"/>
  <c r="AO55" i="6"/>
  <c r="AP55" i="6"/>
  <c r="AQ55" i="6"/>
  <c r="AR55" i="6"/>
  <c r="AS55" i="6"/>
  <c r="AT55" i="6"/>
  <c r="AU55" i="6"/>
  <c r="AV55" i="6"/>
  <c r="AW55" i="6"/>
  <c r="AX55" i="6"/>
  <c r="AY55" i="6"/>
  <c r="AZ55" i="6"/>
  <c r="BA55" i="6"/>
  <c r="BB55" i="6"/>
  <c r="BC55" i="6"/>
  <c r="BD55" i="6"/>
  <c r="BE55" i="6"/>
  <c r="BF55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AE56" i="6"/>
  <c r="AF56" i="6"/>
  <c r="AG56" i="6"/>
  <c r="AH56" i="6"/>
  <c r="AI56" i="6"/>
  <c r="AJ56" i="6"/>
  <c r="AK56" i="6"/>
  <c r="AL56" i="6"/>
  <c r="AM56" i="6"/>
  <c r="AN56" i="6"/>
  <c r="AO56" i="6"/>
  <c r="AP56" i="6"/>
  <c r="AQ56" i="6"/>
  <c r="AR56" i="6"/>
  <c r="AS56" i="6"/>
  <c r="AT56" i="6"/>
  <c r="AU56" i="6"/>
  <c r="AV56" i="6"/>
  <c r="AW56" i="6"/>
  <c r="AX56" i="6"/>
  <c r="AY56" i="6"/>
  <c r="AZ56" i="6"/>
  <c r="BA56" i="6"/>
  <c r="BB56" i="6"/>
  <c r="BC56" i="6"/>
  <c r="BD56" i="6"/>
  <c r="BE56" i="6"/>
  <c r="BF56" i="6"/>
  <c r="F57" i="6"/>
  <c r="G57" i="6"/>
  <c r="H57" i="6"/>
  <c r="I57" i="6"/>
  <c r="J57" i="6"/>
  <c r="K57" i="6"/>
  <c r="L57" i="6"/>
  <c r="M57" i="6"/>
  <c r="N57" i="6"/>
  <c r="O57" i="6"/>
  <c r="P57" i="6"/>
  <c r="Q57" i="6"/>
  <c r="R57" i="6"/>
  <c r="S57" i="6"/>
  <c r="T57" i="6"/>
  <c r="U57" i="6"/>
  <c r="V57" i="6"/>
  <c r="W57" i="6"/>
  <c r="X57" i="6"/>
  <c r="Y57" i="6"/>
  <c r="Z57" i="6"/>
  <c r="AA57" i="6"/>
  <c r="AB57" i="6"/>
  <c r="AC57" i="6"/>
  <c r="AD57" i="6"/>
  <c r="AE57" i="6"/>
  <c r="AF57" i="6"/>
  <c r="AG57" i="6"/>
  <c r="AH57" i="6"/>
  <c r="AI57" i="6"/>
  <c r="AJ57" i="6"/>
  <c r="AK57" i="6"/>
  <c r="AL57" i="6"/>
  <c r="AM57" i="6"/>
  <c r="AN57" i="6"/>
  <c r="AO57" i="6"/>
  <c r="AP57" i="6"/>
  <c r="AQ57" i="6"/>
  <c r="AR57" i="6"/>
  <c r="AS57" i="6"/>
  <c r="AT57" i="6"/>
  <c r="AU57" i="6"/>
  <c r="AV57" i="6"/>
  <c r="AW57" i="6"/>
  <c r="AX57" i="6"/>
  <c r="AY57" i="6"/>
  <c r="AZ57" i="6"/>
  <c r="BA57" i="6"/>
  <c r="BB57" i="6"/>
  <c r="BC57" i="6"/>
  <c r="BD57" i="6"/>
  <c r="BE57" i="6"/>
  <c r="BF57" i="6"/>
  <c r="F58" i="6"/>
  <c r="G58" i="6"/>
  <c r="H58" i="6"/>
  <c r="I58" i="6"/>
  <c r="J58" i="6"/>
  <c r="K58" i="6"/>
  <c r="L58" i="6"/>
  <c r="M58" i="6"/>
  <c r="N58" i="6"/>
  <c r="O58" i="6"/>
  <c r="P58" i="6"/>
  <c r="Q58" i="6"/>
  <c r="R58" i="6"/>
  <c r="S58" i="6"/>
  <c r="T58" i="6"/>
  <c r="U58" i="6"/>
  <c r="V58" i="6"/>
  <c r="W58" i="6"/>
  <c r="X58" i="6"/>
  <c r="Y58" i="6"/>
  <c r="Z58" i="6"/>
  <c r="AA58" i="6"/>
  <c r="AB58" i="6"/>
  <c r="AC58" i="6"/>
  <c r="AD58" i="6"/>
  <c r="AE58" i="6"/>
  <c r="AF58" i="6"/>
  <c r="AG58" i="6"/>
  <c r="AH58" i="6"/>
  <c r="AI58" i="6"/>
  <c r="AJ58" i="6"/>
  <c r="AK58" i="6"/>
  <c r="AL58" i="6"/>
  <c r="AM58" i="6"/>
  <c r="AN58" i="6"/>
  <c r="AO58" i="6"/>
  <c r="AP58" i="6"/>
  <c r="AQ58" i="6"/>
  <c r="AR58" i="6"/>
  <c r="AS58" i="6"/>
  <c r="AT58" i="6"/>
  <c r="AU58" i="6"/>
  <c r="AV58" i="6"/>
  <c r="AW58" i="6"/>
  <c r="AX58" i="6"/>
  <c r="AY58" i="6"/>
  <c r="AZ58" i="6"/>
  <c r="BA58" i="6"/>
  <c r="BB58" i="6"/>
  <c r="BC58" i="6"/>
  <c r="BD58" i="6"/>
  <c r="BE58" i="6"/>
  <c r="BF58" i="6"/>
  <c r="F59" i="6"/>
  <c r="G59" i="6"/>
  <c r="H59" i="6"/>
  <c r="I59" i="6"/>
  <c r="J59" i="6"/>
  <c r="K59" i="6"/>
  <c r="L59" i="6"/>
  <c r="M59" i="6"/>
  <c r="N59" i="6"/>
  <c r="O59" i="6"/>
  <c r="P59" i="6"/>
  <c r="Q59" i="6"/>
  <c r="R59" i="6"/>
  <c r="S59" i="6"/>
  <c r="T59" i="6"/>
  <c r="U59" i="6"/>
  <c r="V59" i="6"/>
  <c r="W59" i="6"/>
  <c r="X59" i="6"/>
  <c r="Y59" i="6"/>
  <c r="Z59" i="6"/>
  <c r="AA59" i="6"/>
  <c r="AB59" i="6"/>
  <c r="AC59" i="6"/>
  <c r="AD59" i="6"/>
  <c r="AE59" i="6"/>
  <c r="AF59" i="6"/>
  <c r="AG59" i="6"/>
  <c r="AH59" i="6"/>
  <c r="AI59" i="6"/>
  <c r="AJ59" i="6"/>
  <c r="AK59" i="6"/>
  <c r="AL59" i="6"/>
  <c r="AM59" i="6"/>
  <c r="AN59" i="6"/>
  <c r="AO59" i="6"/>
  <c r="AP59" i="6"/>
  <c r="AQ59" i="6"/>
  <c r="AR59" i="6"/>
  <c r="AS59" i="6"/>
  <c r="AT59" i="6"/>
  <c r="AU59" i="6"/>
  <c r="AV59" i="6"/>
  <c r="AW59" i="6"/>
  <c r="AX59" i="6"/>
  <c r="AY59" i="6"/>
  <c r="AZ59" i="6"/>
  <c r="BA59" i="6"/>
  <c r="BB59" i="6"/>
  <c r="BC59" i="6"/>
  <c r="BD59" i="6"/>
  <c r="BE59" i="6"/>
  <c r="BF59" i="6"/>
  <c r="F60" i="6"/>
  <c r="G60" i="6"/>
  <c r="H60" i="6"/>
  <c r="I60" i="6"/>
  <c r="J60" i="6"/>
  <c r="K60" i="6"/>
  <c r="L60" i="6"/>
  <c r="M60" i="6"/>
  <c r="N60" i="6"/>
  <c r="O60" i="6"/>
  <c r="P60" i="6"/>
  <c r="Q60" i="6"/>
  <c r="R60" i="6"/>
  <c r="S60" i="6"/>
  <c r="T60" i="6"/>
  <c r="U60" i="6"/>
  <c r="V60" i="6"/>
  <c r="W60" i="6"/>
  <c r="X60" i="6"/>
  <c r="Y60" i="6"/>
  <c r="Z60" i="6"/>
  <c r="AA60" i="6"/>
  <c r="AB60" i="6"/>
  <c r="AC60" i="6"/>
  <c r="AD60" i="6"/>
  <c r="AE60" i="6"/>
  <c r="AF60" i="6"/>
  <c r="AG60" i="6"/>
  <c r="AH60" i="6"/>
  <c r="AI60" i="6"/>
  <c r="AJ60" i="6"/>
  <c r="AK60" i="6"/>
  <c r="AL60" i="6"/>
  <c r="AM60" i="6"/>
  <c r="AN60" i="6"/>
  <c r="AO60" i="6"/>
  <c r="AP60" i="6"/>
  <c r="AQ60" i="6"/>
  <c r="AR60" i="6"/>
  <c r="AS60" i="6"/>
  <c r="AT60" i="6"/>
  <c r="AU60" i="6"/>
  <c r="AV60" i="6"/>
  <c r="AW60" i="6"/>
  <c r="AX60" i="6"/>
  <c r="AY60" i="6"/>
  <c r="AZ60" i="6"/>
  <c r="BA60" i="6"/>
  <c r="BB60" i="6"/>
  <c r="BC60" i="6"/>
  <c r="BD60" i="6"/>
  <c r="BE60" i="6"/>
  <c r="BF60" i="6"/>
  <c r="F61" i="6"/>
  <c r="G61" i="6"/>
  <c r="H61" i="6"/>
  <c r="I61" i="6"/>
  <c r="J61" i="6"/>
  <c r="K61" i="6"/>
  <c r="L61" i="6"/>
  <c r="M61" i="6"/>
  <c r="N61" i="6"/>
  <c r="O61" i="6"/>
  <c r="P61" i="6"/>
  <c r="Q61" i="6"/>
  <c r="R61" i="6"/>
  <c r="S61" i="6"/>
  <c r="T61" i="6"/>
  <c r="U61" i="6"/>
  <c r="V61" i="6"/>
  <c r="W61" i="6"/>
  <c r="X61" i="6"/>
  <c r="Y61" i="6"/>
  <c r="Z61" i="6"/>
  <c r="AA61" i="6"/>
  <c r="AB61" i="6"/>
  <c r="AC61" i="6"/>
  <c r="AD61" i="6"/>
  <c r="AE61" i="6"/>
  <c r="AF61" i="6"/>
  <c r="AG61" i="6"/>
  <c r="AH61" i="6"/>
  <c r="AI61" i="6"/>
  <c r="AJ61" i="6"/>
  <c r="AK61" i="6"/>
  <c r="AL61" i="6"/>
  <c r="AM61" i="6"/>
  <c r="AN61" i="6"/>
  <c r="AO61" i="6"/>
  <c r="AP61" i="6"/>
  <c r="AQ61" i="6"/>
  <c r="AR61" i="6"/>
  <c r="AS61" i="6"/>
  <c r="AT61" i="6"/>
  <c r="AU61" i="6"/>
  <c r="AV61" i="6"/>
  <c r="AW61" i="6"/>
  <c r="AX61" i="6"/>
  <c r="AY61" i="6"/>
  <c r="AZ61" i="6"/>
  <c r="BA61" i="6"/>
  <c r="BB61" i="6"/>
  <c r="BC61" i="6"/>
  <c r="BD61" i="6"/>
  <c r="BE61" i="6"/>
  <c r="BF61" i="6"/>
  <c r="F62" i="6"/>
  <c r="G62" i="6"/>
  <c r="H62" i="6"/>
  <c r="I62" i="6"/>
  <c r="J62" i="6"/>
  <c r="K62" i="6"/>
  <c r="L62" i="6"/>
  <c r="M62" i="6"/>
  <c r="N62" i="6"/>
  <c r="O62" i="6"/>
  <c r="P62" i="6"/>
  <c r="Q62" i="6"/>
  <c r="R62" i="6"/>
  <c r="S62" i="6"/>
  <c r="T62" i="6"/>
  <c r="U62" i="6"/>
  <c r="V62" i="6"/>
  <c r="W62" i="6"/>
  <c r="X62" i="6"/>
  <c r="Y62" i="6"/>
  <c r="Z62" i="6"/>
  <c r="AA62" i="6"/>
  <c r="AB62" i="6"/>
  <c r="AC62" i="6"/>
  <c r="AD62" i="6"/>
  <c r="AE62" i="6"/>
  <c r="AF62" i="6"/>
  <c r="AG62" i="6"/>
  <c r="AH62" i="6"/>
  <c r="AI62" i="6"/>
  <c r="AJ62" i="6"/>
  <c r="AK62" i="6"/>
  <c r="AL62" i="6"/>
  <c r="AM62" i="6"/>
  <c r="AN62" i="6"/>
  <c r="AO62" i="6"/>
  <c r="AP62" i="6"/>
  <c r="AQ62" i="6"/>
  <c r="AR62" i="6"/>
  <c r="AS62" i="6"/>
  <c r="AT62" i="6"/>
  <c r="AU62" i="6"/>
  <c r="AV62" i="6"/>
  <c r="AW62" i="6"/>
  <c r="AX62" i="6"/>
  <c r="AY62" i="6"/>
  <c r="AZ62" i="6"/>
  <c r="BA62" i="6"/>
  <c r="BB62" i="6"/>
  <c r="BC62" i="6"/>
  <c r="BD62" i="6"/>
  <c r="BE62" i="6"/>
  <c r="BF62" i="6"/>
  <c r="F63" i="6"/>
  <c r="G63" i="6"/>
  <c r="H63" i="6"/>
  <c r="I63" i="6"/>
  <c r="J63" i="6"/>
  <c r="K63" i="6"/>
  <c r="L63" i="6"/>
  <c r="M63" i="6"/>
  <c r="N63" i="6"/>
  <c r="O63" i="6"/>
  <c r="P63" i="6"/>
  <c r="Q63" i="6"/>
  <c r="R63" i="6"/>
  <c r="S63" i="6"/>
  <c r="T63" i="6"/>
  <c r="U63" i="6"/>
  <c r="V63" i="6"/>
  <c r="W63" i="6"/>
  <c r="X63" i="6"/>
  <c r="Y63" i="6"/>
  <c r="Z63" i="6"/>
  <c r="AA63" i="6"/>
  <c r="AB63" i="6"/>
  <c r="AC63" i="6"/>
  <c r="AD63" i="6"/>
  <c r="AE63" i="6"/>
  <c r="AF63" i="6"/>
  <c r="AG63" i="6"/>
  <c r="AH63" i="6"/>
  <c r="AI63" i="6"/>
  <c r="AJ63" i="6"/>
  <c r="AK63" i="6"/>
  <c r="AL63" i="6"/>
  <c r="AM63" i="6"/>
  <c r="AN63" i="6"/>
  <c r="AO63" i="6"/>
  <c r="AP63" i="6"/>
  <c r="AQ63" i="6"/>
  <c r="AR63" i="6"/>
  <c r="AS63" i="6"/>
  <c r="AT63" i="6"/>
  <c r="AU63" i="6"/>
  <c r="AV63" i="6"/>
  <c r="AW63" i="6"/>
  <c r="AX63" i="6"/>
  <c r="AY63" i="6"/>
  <c r="AZ63" i="6"/>
  <c r="BA63" i="6"/>
  <c r="BB63" i="6"/>
  <c r="BC63" i="6"/>
  <c r="BD63" i="6"/>
  <c r="BE63" i="6"/>
  <c r="BF63" i="6"/>
  <c r="F64" i="6"/>
  <c r="G64" i="6"/>
  <c r="H64" i="6"/>
  <c r="I64" i="6"/>
  <c r="J64" i="6"/>
  <c r="K64" i="6"/>
  <c r="L64" i="6"/>
  <c r="M64" i="6"/>
  <c r="N64" i="6"/>
  <c r="O64" i="6"/>
  <c r="P64" i="6"/>
  <c r="Q64" i="6"/>
  <c r="R64" i="6"/>
  <c r="S64" i="6"/>
  <c r="T64" i="6"/>
  <c r="U64" i="6"/>
  <c r="V64" i="6"/>
  <c r="W64" i="6"/>
  <c r="X64" i="6"/>
  <c r="Y64" i="6"/>
  <c r="Z64" i="6"/>
  <c r="AA64" i="6"/>
  <c r="AB64" i="6"/>
  <c r="AC64" i="6"/>
  <c r="AD64" i="6"/>
  <c r="AE64" i="6"/>
  <c r="AF64" i="6"/>
  <c r="AG64" i="6"/>
  <c r="AH64" i="6"/>
  <c r="AI64" i="6"/>
  <c r="AJ64" i="6"/>
  <c r="AK64" i="6"/>
  <c r="AL64" i="6"/>
  <c r="AM64" i="6"/>
  <c r="AN64" i="6"/>
  <c r="AO64" i="6"/>
  <c r="AP64" i="6"/>
  <c r="AQ64" i="6"/>
  <c r="AR64" i="6"/>
  <c r="AS64" i="6"/>
  <c r="AT64" i="6"/>
  <c r="AU64" i="6"/>
  <c r="AV64" i="6"/>
  <c r="AW64" i="6"/>
  <c r="AX64" i="6"/>
  <c r="AY64" i="6"/>
  <c r="AZ64" i="6"/>
  <c r="BA64" i="6"/>
  <c r="BB64" i="6"/>
  <c r="BC64" i="6"/>
  <c r="BD64" i="6"/>
  <c r="BE64" i="6"/>
  <c r="BF64" i="6"/>
  <c r="F65" i="6"/>
  <c r="G65" i="6"/>
  <c r="H65" i="6"/>
  <c r="I65" i="6"/>
  <c r="J65" i="6"/>
  <c r="K65" i="6"/>
  <c r="L65" i="6"/>
  <c r="M65" i="6"/>
  <c r="N65" i="6"/>
  <c r="O65" i="6"/>
  <c r="P65" i="6"/>
  <c r="Q65" i="6"/>
  <c r="R65" i="6"/>
  <c r="S65" i="6"/>
  <c r="T65" i="6"/>
  <c r="U65" i="6"/>
  <c r="V65" i="6"/>
  <c r="W65" i="6"/>
  <c r="X65" i="6"/>
  <c r="Y65" i="6"/>
  <c r="Z65" i="6"/>
  <c r="AA65" i="6"/>
  <c r="AB65" i="6"/>
  <c r="AC65" i="6"/>
  <c r="AD65" i="6"/>
  <c r="AE65" i="6"/>
  <c r="AF65" i="6"/>
  <c r="AG65" i="6"/>
  <c r="AH65" i="6"/>
  <c r="AI65" i="6"/>
  <c r="AJ65" i="6"/>
  <c r="AK65" i="6"/>
  <c r="AL65" i="6"/>
  <c r="AM65" i="6"/>
  <c r="AN65" i="6"/>
  <c r="AO65" i="6"/>
  <c r="AP65" i="6"/>
  <c r="AQ65" i="6"/>
  <c r="AR65" i="6"/>
  <c r="AS65" i="6"/>
  <c r="AT65" i="6"/>
  <c r="AU65" i="6"/>
  <c r="AV65" i="6"/>
  <c r="AW65" i="6"/>
  <c r="AX65" i="6"/>
  <c r="AY65" i="6"/>
  <c r="AZ65" i="6"/>
  <c r="BA65" i="6"/>
  <c r="BB65" i="6"/>
  <c r="BC65" i="6"/>
  <c r="BD65" i="6"/>
  <c r="BE65" i="6"/>
  <c r="BF65" i="6"/>
  <c r="F66" i="6"/>
  <c r="G66" i="6"/>
  <c r="H66" i="6"/>
  <c r="I66" i="6"/>
  <c r="J66" i="6"/>
  <c r="K66" i="6"/>
  <c r="L66" i="6"/>
  <c r="M66" i="6"/>
  <c r="N66" i="6"/>
  <c r="O66" i="6"/>
  <c r="P66" i="6"/>
  <c r="Q66" i="6"/>
  <c r="R66" i="6"/>
  <c r="S66" i="6"/>
  <c r="T66" i="6"/>
  <c r="U66" i="6"/>
  <c r="V66" i="6"/>
  <c r="W66" i="6"/>
  <c r="X66" i="6"/>
  <c r="Y66" i="6"/>
  <c r="Z66" i="6"/>
  <c r="AA66" i="6"/>
  <c r="AB66" i="6"/>
  <c r="AC66" i="6"/>
  <c r="AD66" i="6"/>
  <c r="AE66" i="6"/>
  <c r="AF66" i="6"/>
  <c r="AG66" i="6"/>
  <c r="AH66" i="6"/>
  <c r="AI66" i="6"/>
  <c r="AJ66" i="6"/>
  <c r="AK66" i="6"/>
  <c r="AL66" i="6"/>
  <c r="AM66" i="6"/>
  <c r="AN66" i="6"/>
  <c r="AO66" i="6"/>
  <c r="AP66" i="6"/>
  <c r="AQ66" i="6"/>
  <c r="AR66" i="6"/>
  <c r="AS66" i="6"/>
  <c r="AT66" i="6"/>
  <c r="AU66" i="6"/>
  <c r="AV66" i="6"/>
  <c r="AW66" i="6"/>
  <c r="AX66" i="6"/>
  <c r="AY66" i="6"/>
  <c r="AZ66" i="6"/>
  <c r="BA66" i="6"/>
  <c r="BB66" i="6"/>
  <c r="BC66" i="6"/>
  <c r="BD66" i="6"/>
  <c r="BE66" i="6"/>
  <c r="BF66" i="6"/>
  <c r="F67" i="6"/>
  <c r="G67" i="6"/>
  <c r="H67" i="6"/>
  <c r="I67" i="6"/>
  <c r="J67" i="6"/>
  <c r="K67" i="6"/>
  <c r="L67" i="6"/>
  <c r="M67" i="6"/>
  <c r="N67" i="6"/>
  <c r="O67" i="6"/>
  <c r="P67" i="6"/>
  <c r="Q67" i="6"/>
  <c r="R67" i="6"/>
  <c r="S67" i="6"/>
  <c r="T67" i="6"/>
  <c r="U67" i="6"/>
  <c r="V67" i="6"/>
  <c r="W67" i="6"/>
  <c r="X67" i="6"/>
  <c r="Y67" i="6"/>
  <c r="Z67" i="6"/>
  <c r="AA67" i="6"/>
  <c r="AB67" i="6"/>
  <c r="AC67" i="6"/>
  <c r="AD67" i="6"/>
  <c r="AE67" i="6"/>
  <c r="AF67" i="6"/>
  <c r="AG67" i="6"/>
  <c r="AH67" i="6"/>
  <c r="AI67" i="6"/>
  <c r="AJ67" i="6"/>
  <c r="AK67" i="6"/>
  <c r="AL67" i="6"/>
  <c r="AM67" i="6"/>
  <c r="AN67" i="6"/>
  <c r="AO67" i="6"/>
  <c r="AP67" i="6"/>
  <c r="AQ67" i="6"/>
  <c r="AR67" i="6"/>
  <c r="AS67" i="6"/>
  <c r="AT67" i="6"/>
  <c r="AU67" i="6"/>
  <c r="AV67" i="6"/>
  <c r="AW67" i="6"/>
  <c r="AX67" i="6"/>
  <c r="AY67" i="6"/>
  <c r="AZ67" i="6"/>
  <c r="BA67" i="6"/>
  <c r="BB67" i="6"/>
  <c r="BC67" i="6"/>
  <c r="BD67" i="6"/>
  <c r="BE67" i="6"/>
  <c r="BF67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AX48" i="6"/>
  <c r="AY48" i="6"/>
  <c r="AZ48" i="6"/>
  <c r="BA48" i="6"/>
  <c r="BB48" i="6"/>
  <c r="BC48" i="6"/>
  <c r="BD48" i="6"/>
  <c r="BE48" i="6"/>
  <c r="BF48" i="6"/>
  <c r="F48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V33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AX33" i="6"/>
  <c r="AY33" i="6"/>
  <c r="AZ33" i="6"/>
  <c r="BA33" i="6"/>
  <c r="BB33" i="6"/>
  <c r="BC33" i="6"/>
  <c r="BD33" i="6"/>
  <c r="BE33" i="6"/>
  <c r="BF33" i="6"/>
  <c r="G34" i="6"/>
  <c r="H34" i="6"/>
  <c r="I34" i="6"/>
  <c r="J34" i="6"/>
  <c r="K34" i="6"/>
  <c r="L34" i="6"/>
  <c r="M34" i="6"/>
  <c r="N34" i="6"/>
  <c r="O34" i="6"/>
  <c r="P34" i="6"/>
  <c r="Q34" i="6"/>
  <c r="R34" i="6"/>
  <c r="S34" i="6"/>
  <c r="T34" i="6"/>
  <c r="U34" i="6"/>
  <c r="V34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AX34" i="6"/>
  <c r="AY34" i="6"/>
  <c r="AZ34" i="6"/>
  <c r="BA34" i="6"/>
  <c r="BB34" i="6"/>
  <c r="BC34" i="6"/>
  <c r="BD34" i="6"/>
  <c r="BE34" i="6"/>
  <c r="BF34" i="6"/>
  <c r="F33" i="6"/>
  <c r="F34" i="6"/>
  <c r="F36" i="6"/>
  <c r="G36" i="6"/>
  <c r="H36" i="6"/>
  <c r="I36" i="6"/>
  <c r="J36" i="6"/>
  <c r="K36" i="6"/>
  <c r="L36" i="6"/>
  <c r="M36" i="6"/>
  <c r="N36" i="6"/>
  <c r="O36" i="6"/>
  <c r="P36" i="6"/>
  <c r="Q36" i="6"/>
  <c r="R36" i="6"/>
  <c r="S36" i="6"/>
  <c r="T36" i="6"/>
  <c r="U36" i="6"/>
  <c r="V36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AX36" i="6"/>
  <c r="AY36" i="6"/>
  <c r="AZ36" i="6"/>
  <c r="BA36" i="6"/>
  <c r="BB36" i="6"/>
  <c r="BC36" i="6"/>
  <c r="BD36" i="6"/>
  <c r="BE36" i="6"/>
  <c r="BF36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AX37" i="6"/>
  <c r="AY37" i="6"/>
  <c r="AZ37" i="6"/>
  <c r="BA37" i="6"/>
  <c r="BB37" i="6"/>
  <c r="BC37" i="6"/>
  <c r="BD37" i="6"/>
  <c r="BE37" i="6"/>
  <c r="BF37" i="6"/>
  <c r="F38" i="6"/>
  <c r="G38" i="6"/>
  <c r="H38" i="6"/>
  <c r="I38" i="6"/>
  <c r="J38" i="6"/>
  <c r="K38" i="6"/>
  <c r="L38" i="6"/>
  <c r="M38" i="6"/>
  <c r="N38" i="6"/>
  <c r="O38" i="6"/>
  <c r="P38" i="6"/>
  <c r="Q38" i="6"/>
  <c r="R38" i="6"/>
  <c r="S38" i="6"/>
  <c r="T38" i="6"/>
  <c r="U38" i="6"/>
  <c r="V38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AX38" i="6"/>
  <c r="AY38" i="6"/>
  <c r="AZ38" i="6"/>
  <c r="BA38" i="6"/>
  <c r="BB38" i="6"/>
  <c r="BC38" i="6"/>
  <c r="BD38" i="6"/>
  <c r="BE38" i="6"/>
  <c r="BF38" i="6"/>
  <c r="F39" i="6"/>
  <c r="G39" i="6"/>
  <c r="H39" i="6"/>
  <c r="I39" i="6"/>
  <c r="J39" i="6"/>
  <c r="K39" i="6"/>
  <c r="L39" i="6"/>
  <c r="M39" i="6"/>
  <c r="N39" i="6"/>
  <c r="O39" i="6"/>
  <c r="P39" i="6"/>
  <c r="Q39" i="6"/>
  <c r="R39" i="6"/>
  <c r="S39" i="6"/>
  <c r="T39" i="6"/>
  <c r="U39" i="6"/>
  <c r="V39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AX39" i="6"/>
  <c r="AY39" i="6"/>
  <c r="AZ39" i="6"/>
  <c r="BA39" i="6"/>
  <c r="BB39" i="6"/>
  <c r="BC39" i="6"/>
  <c r="BD39" i="6"/>
  <c r="BE39" i="6"/>
  <c r="BF39" i="6"/>
  <c r="F40" i="6"/>
  <c r="G40" i="6"/>
  <c r="H40" i="6"/>
  <c r="I40" i="6"/>
  <c r="J40" i="6"/>
  <c r="K40" i="6"/>
  <c r="L40" i="6"/>
  <c r="M40" i="6"/>
  <c r="N40" i="6"/>
  <c r="O40" i="6"/>
  <c r="P40" i="6"/>
  <c r="Q40" i="6"/>
  <c r="R40" i="6"/>
  <c r="S40" i="6"/>
  <c r="T40" i="6"/>
  <c r="U40" i="6"/>
  <c r="V40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AX40" i="6"/>
  <c r="AY40" i="6"/>
  <c r="AZ40" i="6"/>
  <c r="BA40" i="6"/>
  <c r="BB40" i="6"/>
  <c r="BC40" i="6"/>
  <c r="BD40" i="6"/>
  <c r="BE40" i="6"/>
  <c r="BF40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AX41" i="6"/>
  <c r="AY41" i="6"/>
  <c r="AZ41" i="6"/>
  <c r="BA41" i="6"/>
  <c r="BB41" i="6"/>
  <c r="BC41" i="6"/>
  <c r="BD41" i="6"/>
  <c r="BE41" i="6"/>
  <c r="BF41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AX42" i="6"/>
  <c r="AY42" i="6"/>
  <c r="AZ42" i="6"/>
  <c r="BA42" i="6"/>
  <c r="BB42" i="6"/>
  <c r="BC42" i="6"/>
  <c r="BD42" i="6"/>
  <c r="BE42" i="6"/>
  <c r="BF42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AX43" i="6"/>
  <c r="AY43" i="6"/>
  <c r="AZ43" i="6"/>
  <c r="BA43" i="6"/>
  <c r="BB43" i="6"/>
  <c r="BC43" i="6"/>
  <c r="BD43" i="6"/>
  <c r="BE43" i="6"/>
  <c r="BF43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AX44" i="6"/>
  <c r="AY44" i="6"/>
  <c r="AZ44" i="6"/>
  <c r="BA44" i="6"/>
  <c r="BB44" i="6"/>
  <c r="BC44" i="6"/>
  <c r="BD44" i="6"/>
  <c r="BE44" i="6"/>
  <c r="BF44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AX45" i="6"/>
  <c r="AY45" i="6"/>
  <c r="AZ45" i="6"/>
  <c r="BA45" i="6"/>
  <c r="BB45" i="6"/>
  <c r="BC45" i="6"/>
  <c r="BD45" i="6"/>
  <c r="BE45" i="6"/>
  <c r="BF45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AX46" i="6"/>
  <c r="AY46" i="6"/>
  <c r="AZ46" i="6"/>
  <c r="BA46" i="6"/>
  <c r="BB46" i="6"/>
  <c r="BC46" i="6"/>
  <c r="BD46" i="6"/>
  <c r="BE46" i="6"/>
  <c r="BF46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AX47" i="6"/>
  <c r="AY47" i="6"/>
  <c r="AZ47" i="6"/>
  <c r="BA47" i="6"/>
  <c r="BB47" i="6"/>
  <c r="BC47" i="6"/>
  <c r="BD47" i="6"/>
  <c r="BE47" i="6"/>
  <c r="BF47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U35" i="6"/>
  <c r="V35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AX35" i="6"/>
  <c r="AY35" i="6"/>
  <c r="AZ35" i="6"/>
  <c r="BA35" i="6"/>
  <c r="BB35" i="6"/>
  <c r="BC35" i="6"/>
  <c r="BD35" i="6"/>
  <c r="BE35" i="6"/>
  <c r="BF35" i="6"/>
  <c r="F35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AX23" i="6"/>
  <c r="AY23" i="6"/>
  <c r="AZ23" i="6"/>
  <c r="BA23" i="6"/>
  <c r="BB23" i="6"/>
  <c r="BC23" i="6"/>
  <c r="BD23" i="6"/>
  <c r="BE23" i="6"/>
  <c r="BF23" i="6"/>
  <c r="F23" i="6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AX32" i="6"/>
  <c r="AY32" i="6"/>
  <c r="AZ32" i="6"/>
  <c r="BA32" i="6"/>
  <c r="BB32" i="6"/>
  <c r="BC32" i="6"/>
  <c r="BD32" i="6"/>
  <c r="BE32" i="6"/>
  <c r="BF32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AX27" i="6"/>
  <c r="AY27" i="6"/>
  <c r="AZ27" i="6"/>
  <c r="BA27" i="6"/>
  <c r="BB27" i="6"/>
  <c r="BC27" i="6"/>
  <c r="BD27" i="6"/>
  <c r="BE27" i="6"/>
  <c r="BF27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AX28" i="6"/>
  <c r="AY28" i="6"/>
  <c r="AZ28" i="6"/>
  <c r="BA28" i="6"/>
  <c r="BB28" i="6"/>
  <c r="BC28" i="6"/>
  <c r="BD28" i="6"/>
  <c r="BE28" i="6"/>
  <c r="BF28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AX29" i="6"/>
  <c r="AY29" i="6"/>
  <c r="AZ29" i="6"/>
  <c r="BA29" i="6"/>
  <c r="BB29" i="6"/>
  <c r="BC29" i="6"/>
  <c r="BD29" i="6"/>
  <c r="BE29" i="6"/>
  <c r="BF29" i="6"/>
  <c r="F30" i="6"/>
  <c r="G30" i="6"/>
  <c r="H30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AX30" i="6"/>
  <c r="AY30" i="6"/>
  <c r="AZ30" i="6"/>
  <c r="BA30" i="6"/>
  <c r="BB30" i="6"/>
  <c r="BC30" i="6"/>
  <c r="BD30" i="6"/>
  <c r="BE30" i="6"/>
  <c r="BF30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AX31" i="6"/>
  <c r="AY31" i="6"/>
  <c r="AZ31" i="6"/>
  <c r="BA31" i="6"/>
  <c r="BB31" i="6"/>
  <c r="BC31" i="6"/>
  <c r="BD31" i="6"/>
  <c r="BE31" i="6"/>
  <c r="BF31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AX26" i="6"/>
  <c r="AY26" i="6"/>
  <c r="AZ26" i="6"/>
  <c r="BA26" i="6"/>
  <c r="BB26" i="6"/>
  <c r="BC26" i="6"/>
  <c r="BD26" i="6"/>
  <c r="BE26" i="6"/>
  <c r="BF26" i="6"/>
  <c r="F26" i="6"/>
  <c r="G24" i="6"/>
  <c r="H24" i="6"/>
  <c r="I24" i="6"/>
  <c r="J24" i="6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AX24" i="6"/>
  <c r="AY24" i="6"/>
  <c r="AZ24" i="6"/>
  <c r="BA24" i="6"/>
  <c r="BB24" i="6"/>
  <c r="BC24" i="6"/>
  <c r="BD24" i="6"/>
  <c r="BE24" i="6"/>
  <c r="BF24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AX25" i="6"/>
  <c r="AY25" i="6"/>
  <c r="AZ25" i="6"/>
  <c r="BA25" i="6"/>
  <c r="BB25" i="6"/>
  <c r="BC25" i="6"/>
  <c r="BD25" i="6"/>
  <c r="BE25" i="6"/>
  <c r="BF25" i="6"/>
  <c r="F25" i="6"/>
  <c r="F24" i="6"/>
  <c r="X5" i="6"/>
  <c r="X4" i="6" s="1"/>
  <c r="G9" i="6"/>
  <c r="H9" i="6"/>
  <c r="I9" i="6"/>
  <c r="J5" i="6"/>
  <c r="K9" i="6"/>
  <c r="L9" i="6"/>
  <c r="M9" i="6"/>
  <c r="N9" i="6"/>
  <c r="N5" i="6" s="1"/>
  <c r="O9" i="6"/>
  <c r="P9" i="6"/>
  <c r="Q9" i="6"/>
  <c r="R9" i="6"/>
  <c r="R5" i="6" s="1"/>
  <c r="S9" i="6"/>
  <c r="T9" i="6"/>
  <c r="U9" i="6"/>
  <c r="V9" i="6"/>
  <c r="V5" i="6" s="1"/>
  <c r="W9" i="6"/>
  <c r="Y9" i="6"/>
  <c r="Z9" i="6"/>
  <c r="Z5" i="6" s="1"/>
  <c r="AA9" i="6"/>
  <c r="AB9" i="6"/>
  <c r="AC9" i="6"/>
  <c r="AD9" i="6"/>
  <c r="AD5" i="6" s="1"/>
  <c r="AE9" i="6"/>
  <c r="AF9" i="6"/>
  <c r="AG9" i="6"/>
  <c r="AH9" i="6"/>
  <c r="AH5" i="6" s="1"/>
  <c r="AI9" i="6"/>
  <c r="AJ9" i="6"/>
  <c r="AK9" i="6"/>
  <c r="AL9" i="6"/>
  <c r="AL5" i="6" s="1"/>
  <c r="AM9" i="6"/>
  <c r="AN9" i="6"/>
  <c r="AO9" i="6"/>
  <c r="AP9" i="6"/>
  <c r="AP5" i="6" s="1"/>
  <c r="AQ9" i="6"/>
  <c r="AR9" i="6"/>
  <c r="AS9" i="6"/>
  <c r="AT9" i="6"/>
  <c r="AT5" i="6" s="1"/>
  <c r="AU9" i="6"/>
  <c r="AV9" i="6"/>
  <c r="AW9" i="6"/>
  <c r="AW5" i="6" s="1"/>
  <c r="AW4" i="6" s="1"/>
  <c r="AX9" i="6"/>
  <c r="AX5" i="6" s="1"/>
  <c r="AY9" i="6"/>
  <c r="AZ9" i="6"/>
  <c r="BA9" i="6"/>
  <c r="BA5" i="6" s="1"/>
  <c r="BA4" i="6" s="1"/>
  <c r="BB9" i="6"/>
  <c r="BB5" i="6" s="1"/>
  <c r="BC9" i="6"/>
  <c r="BD9" i="6"/>
  <c r="BE9" i="6"/>
  <c r="BE5" i="6" s="1"/>
  <c r="BE4" i="6" s="1"/>
  <c r="BF9" i="6"/>
  <c r="BF5" i="6" s="1"/>
  <c r="F9" i="6"/>
  <c r="F5" i="6"/>
  <c r="P4" i="6"/>
  <c r="AJ4" i="6"/>
  <c r="AZ4" i="6"/>
  <c r="G5" i="6"/>
  <c r="G4" i="6" s="1"/>
  <c r="H5" i="6"/>
  <c r="I5" i="6"/>
  <c r="I4" i="6" s="1"/>
  <c r="K5" i="6"/>
  <c r="L5" i="6"/>
  <c r="M5" i="6"/>
  <c r="O5" i="6"/>
  <c r="O4" i="6" s="1"/>
  <c r="P5" i="6"/>
  <c r="Q5" i="6"/>
  <c r="Q4" i="6" s="1"/>
  <c r="S5" i="6"/>
  <c r="T5" i="6"/>
  <c r="U5" i="6"/>
  <c r="W5" i="6"/>
  <c r="W4" i="6" s="1"/>
  <c r="Y5" i="6"/>
  <c r="AA5" i="6"/>
  <c r="AA4" i="6" s="1"/>
  <c r="AB5" i="6"/>
  <c r="AC5" i="6"/>
  <c r="AC4" i="6" s="1"/>
  <c r="AE5" i="6"/>
  <c r="AF5" i="6"/>
  <c r="AG5" i="6"/>
  <c r="AI5" i="6"/>
  <c r="AI4" i="6" s="1"/>
  <c r="AJ5" i="6"/>
  <c r="AK5" i="6"/>
  <c r="AK4" i="6" s="1"/>
  <c r="AM5" i="6"/>
  <c r="AN5" i="6"/>
  <c r="AO5" i="6"/>
  <c r="AQ5" i="6"/>
  <c r="AQ4" i="6" s="1"/>
  <c r="AR5" i="6"/>
  <c r="AS5" i="6"/>
  <c r="AS4" i="6" s="1"/>
  <c r="AU5" i="6"/>
  <c r="AV5" i="6"/>
  <c r="AY5" i="6"/>
  <c r="AZ5" i="6"/>
  <c r="BC5" i="6"/>
  <c r="BD5" i="6"/>
  <c r="G10" i="6"/>
  <c r="H10" i="6"/>
  <c r="H4" i="6" s="1"/>
  <c r="I10" i="6"/>
  <c r="J10" i="6"/>
  <c r="K10" i="6"/>
  <c r="L10" i="6"/>
  <c r="L4" i="6" s="1"/>
  <c r="M10" i="6"/>
  <c r="N10" i="6"/>
  <c r="O10" i="6"/>
  <c r="P10" i="6"/>
  <c r="Q10" i="6"/>
  <c r="R10" i="6"/>
  <c r="S10" i="6"/>
  <c r="T10" i="6"/>
  <c r="T4" i="6" s="1"/>
  <c r="U10" i="6"/>
  <c r="V10" i="6"/>
  <c r="W10" i="6"/>
  <c r="X10" i="6"/>
  <c r="Y10" i="6"/>
  <c r="Z10" i="6"/>
  <c r="AA10" i="6"/>
  <c r="AB10" i="6"/>
  <c r="AB4" i="6" s="1"/>
  <c r="AC10" i="6"/>
  <c r="AD10" i="6"/>
  <c r="AE10" i="6"/>
  <c r="AF10" i="6"/>
  <c r="AF4" i="6" s="1"/>
  <c r="AG10" i="6"/>
  <c r="AH10" i="6"/>
  <c r="AI10" i="6"/>
  <c r="AJ10" i="6"/>
  <c r="AK10" i="6"/>
  <c r="AL10" i="6"/>
  <c r="AM10" i="6"/>
  <c r="AN10" i="6"/>
  <c r="AN4" i="6" s="1"/>
  <c r="AO10" i="6"/>
  <c r="AP10" i="6"/>
  <c r="AQ10" i="6"/>
  <c r="AR10" i="6"/>
  <c r="AR4" i="6" s="1"/>
  <c r="AS10" i="6"/>
  <c r="AT10" i="6"/>
  <c r="AU10" i="6"/>
  <c r="AV10" i="6"/>
  <c r="AV4" i="6" s="1"/>
  <c r="AW10" i="6"/>
  <c r="AX10" i="6"/>
  <c r="AY10" i="6"/>
  <c r="AZ10" i="6"/>
  <c r="BA10" i="6"/>
  <c r="BB10" i="6"/>
  <c r="BC10" i="6"/>
  <c r="BD10" i="6"/>
  <c r="BD4" i="6" s="1"/>
  <c r="BE10" i="6"/>
  <c r="BF10" i="6"/>
  <c r="F10" i="6"/>
  <c r="F4" i="6" s="1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AX15" i="6"/>
  <c r="AY15" i="6"/>
  <c r="AZ15" i="6"/>
  <c r="BA15" i="6"/>
  <c r="BB15" i="6"/>
  <c r="BC15" i="6"/>
  <c r="BD15" i="6"/>
  <c r="BE15" i="6"/>
  <c r="BF15" i="6"/>
  <c r="F15" i="6"/>
  <c r="C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AX18" i="6"/>
  <c r="AY18" i="6"/>
  <c r="AZ18" i="6"/>
  <c r="BA18" i="6"/>
  <c r="BB18" i="6"/>
  <c r="BC18" i="6"/>
  <c r="BD18" i="6"/>
  <c r="BE18" i="6"/>
  <c r="BF18" i="6"/>
  <c r="F18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AX19" i="6"/>
  <c r="AY19" i="6"/>
  <c r="AZ19" i="6"/>
  <c r="BA19" i="6"/>
  <c r="BB19" i="6"/>
  <c r="BC19" i="6"/>
  <c r="BD19" i="6"/>
  <c r="BE19" i="6"/>
  <c r="BF19" i="6"/>
  <c r="F19" i="6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AX22" i="6"/>
  <c r="AY22" i="6"/>
  <c r="AZ22" i="6"/>
  <c r="BA22" i="6"/>
  <c r="BB22" i="6"/>
  <c r="BC22" i="6"/>
  <c r="BD22" i="6"/>
  <c r="BE22" i="6"/>
  <c r="BF22" i="6"/>
  <c r="F22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AX21" i="6"/>
  <c r="AY21" i="6"/>
  <c r="AZ21" i="6"/>
  <c r="BA21" i="6"/>
  <c r="BB21" i="6"/>
  <c r="BC21" i="6"/>
  <c r="BD21" i="6"/>
  <c r="BE21" i="6"/>
  <c r="BF21" i="6"/>
  <c r="F21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AX20" i="6"/>
  <c r="AY20" i="6"/>
  <c r="AZ20" i="6"/>
  <c r="BA20" i="6"/>
  <c r="BB20" i="6"/>
  <c r="BC20" i="6"/>
  <c r="BD20" i="6"/>
  <c r="BE20" i="6"/>
  <c r="BF20" i="6"/>
  <c r="F20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AX17" i="6"/>
  <c r="AY17" i="6"/>
  <c r="AZ17" i="6"/>
  <c r="BA17" i="6"/>
  <c r="BB17" i="6"/>
  <c r="BC17" i="6"/>
  <c r="BD17" i="6"/>
  <c r="BE17" i="6"/>
  <c r="BF17" i="6"/>
  <c r="F17" i="6"/>
  <c r="G14" i="6"/>
  <c r="H14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AX14" i="6"/>
  <c r="AY14" i="6"/>
  <c r="AZ14" i="6"/>
  <c r="BA14" i="6"/>
  <c r="BB14" i="6"/>
  <c r="BC14" i="6"/>
  <c r="BD14" i="6"/>
  <c r="BE14" i="6"/>
  <c r="BF14" i="6"/>
  <c r="F14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AX13" i="6"/>
  <c r="AY13" i="6"/>
  <c r="AZ13" i="6"/>
  <c r="BA13" i="6"/>
  <c r="BB13" i="6"/>
  <c r="BC13" i="6"/>
  <c r="BD13" i="6"/>
  <c r="BE13" i="6"/>
  <c r="BF13" i="6"/>
  <c r="F13" i="6"/>
  <c r="G11" i="6"/>
  <c r="H11" i="6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V11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AX11" i="6"/>
  <c r="AY11" i="6"/>
  <c r="AZ11" i="6"/>
  <c r="BA11" i="6"/>
  <c r="BB11" i="6"/>
  <c r="BC11" i="6"/>
  <c r="BD11" i="6"/>
  <c r="BE11" i="6"/>
  <c r="BF11" i="6"/>
  <c r="F11" i="6"/>
  <c r="M8" i="6"/>
  <c r="O8" i="6" s="1"/>
  <c r="BC8" i="6"/>
  <c r="BB8" i="6"/>
  <c r="AS8" i="6"/>
  <c r="AR8" i="6"/>
  <c r="AI8" i="6"/>
  <c r="AH8" i="6"/>
  <c r="Y8" i="6"/>
  <c r="T8" i="6"/>
  <c r="X8" i="6" s="1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AX7" i="6"/>
  <c r="AY7" i="6"/>
  <c r="AZ7" i="6"/>
  <c r="BA7" i="6"/>
  <c r="BB7" i="6"/>
  <c r="BC7" i="6"/>
  <c r="BD7" i="6"/>
  <c r="BE7" i="6"/>
  <c r="BF7" i="6"/>
  <c r="F7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AX6" i="6"/>
  <c r="AY6" i="6"/>
  <c r="AZ6" i="6"/>
  <c r="BA6" i="6"/>
  <c r="BB6" i="6"/>
  <c r="BC6" i="6"/>
  <c r="BD6" i="6"/>
  <c r="BE6" i="6"/>
  <c r="BF6" i="6"/>
  <c r="F6" i="6"/>
  <c r="N2" i="6"/>
  <c r="BC4" i="6" l="1"/>
  <c r="AU4" i="6"/>
  <c r="AO4" i="6"/>
  <c r="AE4" i="6"/>
  <c r="Y4" i="6"/>
  <c r="S4" i="6"/>
  <c r="M4" i="6"/>
  <c r="BF4" i="6"/>
  <c r="BB4" i="6"/>
  <c r="AX4" i="6"/>
  <c r="AT4" i="6"/>
  <c r="AP4" i="6"/>
  <c r="AL4" i="6"/>
  <c r="AH4" i="6"/>
  <c r="AD4" i="6"/>
  <c r="Z4" i="6"/>
  <c r="V4" i="6"/>
  <c r="N4" i="6"/>
  <c r="R4" i="6"/>
  <c r="J4" i="6"/>
  <c r="AY4" i="6"/>
  <c r="AM4" i="6"/>
  <c r="AG4" i="6"/>
  <c r="U4" i="6"/>
  <c r="K4" i="6"/>
  <c r="BE8" i="6"/>
  <c r="C8" i="6" s="1"/>
  <c r="BD8" i="6"/>
  <c r="BF8" i="6" s="1"/>
  <c r="BB94" i="4" l="1"/>
  <c r="V59" i="4"/>
  <c r="T59" i="4"/>
  <c r="R59" i="4"/>
  <c r="AI57" i="4"/>
  <c r="Y53" i="4"/>
  <c r="Y57" i="4"/>
  <c r="AB40" i="4"/>
  <c r="V39" i="4"/>
  <c r="V42" i="4"/>
  <c r="X42" i="4" s="1"/>
  <c r="L38" i="4"/>
  <c r="AG36" i="4"/>
  <c r="AI36" i="4" s="1"/>
  <c r="W36" i="4"/>
  <c r="M36" i="4"/>
  <c r="O36" i="4" s="1"/>
  <c r="X59" i="4" l="1"/>
  <c r="BE46" i="4"/>
  <c r="BE47" i="4"/>
  <c r="BE48" i="4"/>
  <c r="BE49" i="4"/>
  <c r="BE50" i="4"/>
  <c r="BE51" i="4"/>
  <c r="BE52" i="4"/>
  <c r="BE53" i="4"/>
  <c r="BE54" i="4"/>
  <c r="BE55" i="4"/>
  <c r="BE56" i="4"/>
  <c r="BE57" i="4"/>
  <c r="BE58" i="4"/>
  <c r="BE59" i="4"/>
  <c r="BE60" i="4"/>
  <c r="BE61" i="4"/>
  <c r="BE62" i="4"/>
  <c r="BE63" i="4"/>
  <c r="BE64" i="4"/>
  <c r="BE45" i="4"/>
  <c r="BD46" i="4"/>
  <c r="BD47" i="4"/>
  <c r="BD48" i="4"/>
  <c r="BD49" i="4"/>
  <c r="BF49" i="4" s="1"/>
  <c r="BD50" i="4"/>
  <c r="BD51" i="4"/>
  <c r="BD52" i="4"/>
  <c r="BF52" i="4" s="1"/>
  <c r="BD53" i="4"/>
  <c r="BF53" i="4" s="1"/>
  <c r="BD54" i="4"/>
  <c r="BD55" i="4"/>
  <c r="BD56" i="4"/>
  <c r="BD57" i="4"/>
  <c r="BF57" i="4" s="1"/>
  <c r="BD58" i="4"/>
  <c r="BD59" i="4"/>
  <c r="BD60" i="4"/>
  <c r="BD61" i="4"/>
  <c r="BD62" i="4"/>
  <c r="BD63" i="4"/>
  <c r="BD64" i="4"/>
  <c r="BD45" i="4"/>
  <c r="G51" i="4"/>
  <c r="AI53" i="4"/>
  <c r="O41" i="4"/>
  <c r="BE41" i="4"/>
  <c r="O16" i="4"/>
  <c r="BE16" i="4" s="1"/>
  <c r="BF16" i="4" s="1"/>
  <c r="O17" i="4"/>
  <c r="O18" i="4"/>
  <c r="BE18" i="4" s="1"/>
  <c r="BF18" i="4" s="1"/>
  <c r="O19" i="4"/>
  <c r="BE19" i="4" s="1"/>
  <c r="BF19" i="4" s="1"/>
  <c r="O20" i="4"/>
  <c r="BE20" i="4" s="1"/>
  <c r="BF20" i="4" s="1"/>
  <c r="O15" i="4"/>
  <c r="BE15" i="4" s="1"/>
  <c r="BF15" i="4" s="1"/>
  <c r="G13" i="4"/>
  <c r="O13" i="4" s="1"/>
  <c r="C5" i="4"/>
  <c r="B33" i="4"/>
  <c r="C33" i="4"/>
  <c r="D41" i="4"/>
  <c r="BF41" i="4" s="1"/>
  <c r="B5" i="4"/>
  <c r="D19" i="4"/>
  <c r="D17" i="4"/>
  <c r="BC111" i="4"/>
  <c r="BB111" i="4"/>
  <c r="AS111" i="4"/>
  <c r="AR111" i="4"/>
  <c r="AI111" i="4"/>
  <c r="AH111" i="4"/>
  <c r="Y111" i="4"/>
  <c r="X111" i="4"/>
  <c r="O111" i="4"/>
  <c r="N111" i="4"/>
  <c r="BC110" i="4"/>
  <c r="BB110" i="4"/>
  <c r="AS110" i="4"/>
  <c r="AR110" i="4"/>
  <c r="AI110" i="4"/>
  <c r="AH110" i="4"/>
  <c r="X110" i="4"/>
  <c r="Q110" i="4"/>
  <c r="Y110" i="4" s="1"/>
  <c r="M110" i="4"/>
  <c r="K110" i="4"/>
  <c r="K109" i="4" s="1"/>
  <c r="I110" i="4"/>
  <c r="I109" i="4" s="1"/>
  <c r="BA109" i="4"/>
  <c r="AZ109" i="4"/>
  <c r="AY109" i="4"/>
  <c r="AX109" i="4"/>
  <c r="AW109" i="4"/>
  <c r="AV109" i="4"/>
  <c r="AU109" i="4"/>
  <c r="AT109" i="4"/>
  <c r="AQ109" i="4"/>
  <c r="AP109" i="4"/>
  <c r="AO109" i="4"/>
  <c r="AN109" i="4"/>
  <c r="AM109" i="4"/>
  <c r="AL109" i="4"/>
  <c r="AK109" i="4"/>
  <c r="AJ109" i="4"/>
  <c r="AG109" i="4"/>
  <c r="AF109" i="4"/>
  <c r="AE109" i="4"/>
  <c r="AD109" i="4"/>
  <c r="AC109" i="4"/>
  <c r="AB109" i="4"/>
  <c r="AA109" i="4"/>
  <c r="Z109" i="4"/>
  <c r="W109" i="4"/>
  <c r="V109" i="4"/>
  <c r="U109" i="4"/>
  <c r="T109" i="4"/>
  <c r="S109" i="4"/>
  <c r="R109" i="4"/>
  <c r="P109" i="4"/>
  <c r="O109" i="4"/>
  <c r="N109" i="4"/>
  <c r="M109" i="4"/>
  <c r="L109" i="4"/>
  <c r="J109" i="4"/>
  <c r="H109" i="4"/>
  <c r="G109" i="4"/>
  <c r="F109" i="4"/>
  <c r="BC108" i="4"/>
  <c r="BB108" i="4"/>
  <c r="AS108" i="4"/>
  <c r="AL108" i="4"/>
  <c r="AI108" i="4"/>
  <c r="AH108" i="4"/>
  <c r="Y108" i="4"/>
  <c r="X108" i="4"/>
  <c r="O108" i="4"/>
  <c r="N108" i="4"/>
  <c r="N107" i="4"/>
  <c r="BC106" i="4"/>
  <c r="BB106" i="4"/>
  <c r="AS106" i="4"/>
  <c r="AR106" i="4"/>
  <c r="AI106" i="4"/>
  <c r="AH106" i="4"/>
  <c r="Y106" i="4"/>
  <c r="X106" i="4"/>
  <c r="O106" i="4"/>
  <c r="N106" i="4"/>
  <c r="BC105" i="4"/>
  <c r="BB105" i="4"/>
  <c r="AS105" i="4"/>
  <c r="AR105" i="4"/>
  <c r="AI105" i="4"/>
  <c r="AH105" i="4"/>
  <c r="Y105" i="4"/>
  <c r="X105" i="4"/>
  <c r="O105" i="4"/>
  <c r="N105" i="4"/>
  <c r="BC104" i="4"/>
  <c r="BB104" i="4"/>
  <c r="AS104" i="4"/>
  <c r="AR104" i="4"/>
  <c r="AI104" i="4"/>
  <c r="AH104" i="4"/>
  <c r="Y104" i="4"/>
  <c r="X104" i="4"/>
  <c r="O104" i="4"/>
  <c r="N104" i="4"/>
  <c r="BC103" i="4"/>
  <c r="BB103" i="4"/>
  <c r="AS103" i="4"/>
  <c r="AR103" i="4"/>
  <c r="AI103" i="4"/>
  <c r="AH103" i="4"/>
  <c r="Y103" i="4"/>
  <c r="X103" i="4"/>
  <c r="O103" i="4"/>
  <c r="N103" i="4"/>
  <c r="BE102" i="4"/>
  <c r="BD102" i="4"/>
  <c r="BF101" i="4"/>
  <c r="BC100" i="4"/>
  <c r="BB100" i="4"/>
  <c r="AS100" i="4"/>
  <c r="AR100" i="4"/>
  <c r="AI100" i="4"/>
  <c r="AH100" i="4"/>
  <c r="X100" i="4"/>
  <c r="W100" i="4"/>
  <c r="U100" i="4"/>
  <c r="U93" i="4" s="1"/>
  <c r="S100" i="4"/>
  <c r="S93" i="4" s="1"/>
  <c r="Q100" i="4"/>
  <c r="N100" i="4"/>
  <c r="M100" i="4"/>
  <c r="M93" i="4" s="1"/>
  <c r="K100" i="4"/>
  <c r="K93" i="4" s="1"/>
  <c r="I100" i="4"/>
  <c r="I93" i="4" s="1"/>
  <c r="G93" i="4"/>
  <c r="BC99" i="4"/>
  <c r="BB99" i="4"/>
  <c r="AS99" i="4"/>
  <c r="AR99" i="4"/>
  <c r="AI99" i="4"/>
  <c r="AH99" i="4"/>
  <c r="Y99" i="4"/>
  <c r="X99" i="4"/>
  <c r="O99" i="4"/>
  <c r="N99" i="4"/>
  <c r="BC98" i="4"/>
  <c r="BB98" i="4"/>
  <c r="AS98" i="4"/>
  <c r="AR98" i="4"/>
  <c r="AI98" i="4"/>
  <c r="AH98" i="4"/>
  <c r="Y98" i="4"/>
  <c r="X98" i="4"/>
  <c r="O98" i="4"/>
  <c r="N98" i="4"/>
  <c r="BE97" i="4"/>
  <c r="X97" i="4"/>
  <c r="BD97" i="4" s="1"/>
  <c r="BC96" i="4"/>
  <c r="AV96" i="4"/>
  <c r="AT96" i="4"/>
  <c r="AS96" i="4"/>
  <c r="AP96" i="4"/>
  <c r="AN96" i="4"/>
  <c r="AL96" i="4"/>
  <c r="AJ96" i="4"/>
  <c r="AI96" i="4"/>
  <c r="AF96" i="4"/>
  <c r="AD96" i="4"/>
  <c r="AB96" i="4"/>
  <c r="Z96" i="4"/>
  <c r="Y96" i="4"/>
  <c r="V96" i="4"/>
  <c r="T96" i="4"/>
  <c r="T93" i="4" s="1"/>
  <c r="R96" i="4"/>
  <c r="R93" i="4" s="1"/>
  <c r="P96" i="4"/>
  <c r="P93" i="4" s="1"/>
  <c r="O96" i="4"/>
  <c r="L96" i="4"/>
  <c r="J96" i="4"/>
  <c r="J93" i="4" s="1"/>
  <c r="BC95" i="4"/>
  <c r="AZ95" i="4"/>
  <c r="AX95" i="4"/>
  <c r="AX93" i="4" s="1"/>
  <c r="AV95" i="4"/>
  <c r="AT95" i="4"/>
  <c r="AS95" i="4"/>
  <c r="AP95" i="4"/>
  <c r="AN95" i="4"/>
  <c r="AL95" i="4"/>
  <c r="AJ95" i="4"/>
  <c r="AI95" i="4"/>
  <c r="AF95" i="4"/>
  <c r="AD95" i="4"/>
  <c r="AB95" i="4"/>
  <c r="Z95" i="4"/>
  <c r="Y95" i="4"/>
  <c r="V95" i="4"/>
  <c r="X95" i="4" s="1"/>
  <c r="O95" i="4"/>
  <c r="N95" i="4"/>
  <c r="BC94" i="4"/>
  <c r="AS94" i="4"/>
  <c r="AR94" i="4"/>
  <c r="AI94" i="4"/>
  <c r="AH94" i="4"/>
  <c r="Y94" i="4"/>
  <c r="X94" i="4"/>
  <c r="O94" i="4"/>
  <c r="N94" i="4"/>
  <c r="BA93" i="4"/>
  <c r="AY93" i="4"/>
  <c r="AW93" i="4"/>
  <c r="AU93" i="4"/>
  <c r="AQ93" i="4"/>
  <c r="AO93" i="4"/>
  <c r="AM93" i="4"/>
  <c r="AK93" i="4"/>
  <c r="AG93" i="4"/>
  <c r="AE93" i="4"/>
  <c r="AC93" i="4"/>
  <c r="AA93" i="4"/>
  <c r="Q93" i="4"/>
  <c r="H93" i="4"/>
  <c r="F93" i="4"/>
  <c r="BE92" i="4"/>
  <c r="BF92" i="4" s="1"/>
  <c r="BE91" i="4"/>
  <c r="BF91" i="4" s="1"/>
  <c r="BE90" i="4"/>
  <c r="BF90" i="4" s="1"/>
  <c r="BE89" i="4"/>
  <c r="BF89" i="4" s="1"/>
  <c r="BE88" i="4"/>
  <c r="BD87" i="4"/>
  <c r="BC87" i="4"/>
  <c r="BC79" i="4" s="1"/>
  <c r="BC78" i="4" s="1"/>
  <c r="BB87" i="4"/>
  <c r="BB79" i="4" s="1"/>
  <c r="BB78" i="4" s="1"/>
  <c r="BA87" i="4"/>
  <c r="BA79" i="4" s="1"/>
  <c r="BA78" i="4" s="1"/>
  <c r="AZ87" i="4"/>
  <c r="AY87" i="4"/>
  <c r="AY79" i="4" s="1"/>
  <c r="AY78" i="4" s="1"/>
  <c r="AX87" i="4"/>
  <c r="AW87" i="4"/>
  <c r="AW79" i="4" s="1"/>
  <c r="AW78" i="4" s="1"/>
  <c r="AV87" i="4"/>
  <c r="AU87" i="4"/>
  <c r="AU79" i="4" s="1"/>
  <c r="AU78" i="4" s="1"/>
  <c r="AT87" i="4"/>
  <c r="AS87" i="4"/>
  <c r="AS79" i="4" s="1"/>
  <c r="AS78" i="4" s="1"/>
  <c r="AR87" i="4"/>
  <c r="AR79" i="4" s="1"/>
  <c r="AR78" i="4" s="1"/>
  <c r="AQ87" i="4"/>
  <c r="AQ79" i="4" s="1"/>
  <c r="AQ78" i="4" s="1"/>
  <c r="AP87" i="4"/>
  <c r="AO87" i="4"/>
  <c r="AN87" i="4"/>
  <c r="AM87" i="4"/>
  <c r="AM79" i="4" s="1"/>
  <c r="AM78" i="4" s="1"/>
  <c r="AL87" i="4"/>
  <c r="AK87" i="4"/>
  <c r="AK79" i="4" s="1"/>
  <c r="AK78" i="4" s="1"/>
  <c r="AJ87" i="4"/>
  <c r="AI87" i="4"/>
  <c r="AI79" i="4" s="1"/>
  <c r="AI78" i="4" s="1"/>
  <c r="AH87" i="4"/>
  <c r="AG87" i="4"/>
  <c r="AG79" i="4" s="1"/>
  <c r="AG78" i="4" s="1"/>
  <c r="AF87" i="4"/>
  <c r="AE87" i="4"/>
  <c r="AE79" i="4" s="1"/>
  <c r="AE78" i="4" s="1"/>
  <c r="AD87" i="4"/>
  <c r="AC87" i="4"/>
  <c r="AC79" i="4" s="1"/>
  <c r="AC78" i="4" s="1"/>
  <c r="AB87" i="4"/>
  <c r="AA87" i="4"/>
  <c r="AA79" i="4" s="1"/>
  <c r="AA78" i="4" s="1"/>
  <c r="Z87" i="4"/>
  <c r="Y87" i="4"/>
  <c r="Y79" i="4" s="1"/>
  <c r="Y78" i="4" s="1"/>
  <c r="X87" i="4"/>
  <c r="W87" i="4"/>
  <c r="W79" i="4" s="1"/>
  <c r="W78" i="4" s="1"/>
  <c r="V87" i="4"/>
  <c r="U87" i="4"/>
  <c r="U79" i="4" s="1"/>
  <c r="U78" i="4" s="1"/>
  <c r="T87" i="4"/>
  <c r="S87" i="4"/>
  <c r="S79" i="4" s="1"/>
  <c r="S78" i="4" s="1"/>
  <c r="R87" i="4"/>
  <c r="Q87" i="4"/>
  <c r="Q79" i="4" s="1"/>
  <c r="Q78" i="4" s="1"/>
  <c r="P87" i="4"/>
  <c r="O87" i="4"/>
  <c r="O79" i="4" s="1"/>
  <c r="O78" i="4" s="1"/>
  <c r="N87" i="4"/>
  <c r="M87" i="4"/>
  <c r="M79" i="4" s="1"/>
  <c r="M78" i="4" s="1"/>
  <c r="L87" i="4"/>
  <c r="K87" i="4"/>
  <c r="K79" i="4" s="1"/>
  <c r="K78" i="4" s="1"/>
  <c r="J87" i="4"/>
  <c r="I87" i="4"/>
  <c r="I79" i="4" s="1"/>
  <c r="I78" i="4" s="1"/>
  <c r="H87" i="4"/>
  <c r="H79" i="4" s="1"/>
  <c r="H78" i="4" s="1"/>
  <c r="G87" i="4"/>
  <c r="G79" i="4" s="1"/>
  <c r="G78" i="4" s="1"/>
  <c r="F87" i="4"/>
  <c r="F79" i="4" s="1"/>
  <c r="F78" i="4" s="1"/>
  <c r="BE86" i="4"/>
  <c r="BB86" i="4"/>
  <c r="AR86" i="4"/>
  <c r="AH86" i="4"/>
  <c r="X86" i="4"/>
  <c r="N86" i="4"/>
  <c r="BE85" i="4"/>
  <c r="BB85" i="4"/>
  <c r="AR85" i="4"/>
  <c r="AH85" i="4"/>
  <c r="X85" i="4"/>
  <c r="N85" i="4"/>
  <c r="BE84" i="4"/>
  <c r="BB84" i="4"/>
  <c r="AR84" i="4"/>
  <c r="AH84" i="4"/>
  <c r="X84" i="4"/>
  <c r="N84" i="4"/>
  <c r="BE83" i="4"/>
  <c r="BB83" i="4"/>
  <c r="BD83" i="4" s="1"/>
  <c r="BE82" i="4"/>
  <c r="BB82" i="4"/>
  <c r="AR82" i="4"/>
  <c r="AH82" i="4"/>
  <c r="X82" i="4"/>
  <c r="N82" i="4"/>
  <c r="BE81" i="4"/>
  <c r="BB81" i="4"/>
  <c r="AR81" i="4"/>
  <c r="AH81" i="4"/>
  <c r="X81" i="4"/>
  <c r="N81" i="4"/>
  <c r="BE80" i="4"/>
  <c r="AZ80" i="4"/>
  <c r="AZ79" i="4" s="1"/>
  <c r="AZ78" i="4" s="1"/>
  <c r="AX80" i="4"/>
  <c r="AV80" i="4"/>
  <c r="AT80" i="4"/>
  <c r="AP80" i="4"/>
  <c r="AN80" i="4"/>
  <c r="AL80" i="4"/>
  <c r="AL79" i="4" s="1"/>
  <c r="AL78" i="4" s="1"/>
  <c r="AJ80" i="4"/>
  <c r="AF80" i="4"/>
  <c r="AD80" i="4"/>
  <c r="AB80" i="4"/>
  <c r="Z80" i="4"/>
  <c r="V80" i="4"/>
  <c r="T80" i="4"/>
  <c r="R80" i="4"/>
  <c r="R79" i="4" s="1"/>
  <c r="R78" i="4" s="1"/>
  <c r="P80" i="4"/>
  <c r="L80" i="4"/>
  <c r="J80" i="4"/>
  <c r="AO79" i="4"/>
  <c r="AO78" i="4" s="1"/>
  <c r="AH77" i="4"/>
  <c r="X77" i="4"/>
  <c r="O77" i="4"/>
  <c r="N77" i="4"/>
  <c r="BC76" i="4"/>
  <c r="BB76" i="4"/>
  <c r="AS76" i="4"/>
  <c r="AR76" i="4"/>
  <c r="AI76" i="4"/>
  <c r="AH76" i="4"/>
  <c r="Y76" i="4"/>
  <c r="T76" i="4"/>
  <c r="X76" i="4" s="1"/>
  <c r="O76" i="4"/>
  <c r="N76" i="4"/>
  <c r="BC75" i="4"/>
  <c r="BB75" i="4"/>
  <c r="AS75" i="4"/>
  <c r="AR75" i="4"/>
  <c r="Y74" i="4"/>
  <c r="BE74" i="4" s="1"/>
  <c r="X74" i="4"/>
  <c r="BD74" i="4" s="1"/>
  <c r="BC73" i="4"/>
  <c r="BB73" i="4"/>
  <c r="AS73" i="4"/>
  <c r="AR73" i="4"/>
  <c r="AI73" i="4"/>
  <c r="AH73" i="4"/>
  <c r="Y73" i="4"/>
  <c r="X73" i="4"/>
  <c r="O73" i="4"/>
  <c r="N73" i="4"/>
  <c r="Y72" i="4"/>
  <c r="X72" i="4"/>
  <c r="O72" i="4"/>
  <c r="N72" i="4"/>
  <c r="BC71" i="4"/>
  <c r="BB71" i="4"/>
  <c r="AS71" i="4"/>
  <c r="AR71" i="4"/>
  <c r="AI71" i="4"/>
  <c r="AH71" i="4"/>
  <c r="Y71" i="4"/>
  <c r="X71" i="4"/>
  <c r="O71" i="4"/>
  <c r="N71" i="4"/>
  <c r="BC70" i="4"/>
  <c r="BB70" i="4"/>
  <c r="AS70" i="4"/>
  <c r="AR70" i="4"/>
  <c r="AI70" i="4"/>
  <c r="AH70" i="4"/>
  <c r="Y70" i="4"/>
  <c r="X70" i="4"/>
  <c r="O70" i="4"/>
  <c r="N70" i="4"/>
  <c r="BC69" i="4"/>
  <c r="BB69" i="4"/>
  <c r="AS69" i="4"/>
  <c r="AR69" i="4"/>
  <c r="AI69" i="4"/>
  <c r="AH69" i="4"/>
  <c r="Y69" i="4"/>
  <c r="X69" i="4"/>
  <c r="O69" i="4"/>
  <c r="N69" i="4"/>
  <c r="BC68" i="4"/>
  <c r="BB68" i="4"/>
  <c r="AS68" i="4"/>
  <c r="AR68" i="4"/>
  <c r="AI68" i="4"/>
  <c r="AH68" i="4"/>
  <c r="X68" i="4"/>
  <c r="BA67" i="4"/>
  <c r="BA65" i="4" s="1"/>
  <c r="AZ67" i="4"/>
  <c r="AZ65" i="4" s="1"/>
  <c r="AY67" i="4"/>
  <c r="AY65" i="4" s="1"/>
  <c r="AX67" i="4"/>
  <c r="AX65" i="4" s="1"/>
  <c r="AW67" i="4"/>
  <c r="AW65" i="4" s="1"/>
  <c r="AV67" i="4"/>
  <c r="AV65" i="4" s="1"/>
  <c r="AU67" i="4"/>
  <c r="AU65" i="4" s="1"/>
  <c r="AT67" i="4"/>
  <c r="AT65" i="4" s="1"/>
  <c r="AQ67" i="4"/>
  <c r="AQ65" i="4" s="1"/>
  <c r="AP67" i="4"/>
  <c r="AP65" i="4" s="1"/>
  <c r="AO67" i="4"/>
  <c r="AO65" i="4" s="1"/>
  <c r="AN67" i="4"/>
  <c r="AN65" i="4" s="1"/>
  <c r="AM67" i="4"/>
  <c r="AM65" i="4" s="1"/>
  <c r="AL67" i="4"/>
  <c r="AL65" i="4" s="1"/>
  <c r="AK67" i="4"/>
  <c r="AK65" i="4" s="1"/>
  <c r="AJ67" i="4"/>
  <c r="AJ65" i="4" s="1"/>
  <c r="AG67" i="4"/>
  <c r="AG65" i="4" s="1"/>
  <c r="AF67" i="4"/>
  <c r="AF65" i="4" s="1"/>
  <c r="AE67" i="4"/>
  <c r="AE65" i="4" s="1"/>
  <c r="AD67" i="4"/>
  <c r="AD65" i="4" s="1"/>
  <c r="AC67" i="4"/>
  <c r="AC65" i="4" s="1"/>
  <c r="AB67" i="4"/>
  <c r="AB65" i="4" s="1"/>
  <c r="AA67" i="4"/>
  <c r="AA65" i="4" s="1"/>
  <c r="Z67" i="4"/>
  <c r="Z65" i="4" s="1"/>
  <c r="W67" i="4"/>
  <c r="W65" i="4" s="1"/>
  <c r="V67" i="4"/>
  <c r="V65" i="4" s="1"/>
  <c r="U67" i="4"/>
  <c r="U65" i="4" s="1"/>
  <c r="T67" i="4"/>
  <c r="S67" i="4"/>
  <c r="S65" i="4" s="1"/>
  <c r="R67" i="4"/>
  <c r="R65" i="4" s="1"/>
  <c r="Q67" i="4"/>
  <c r="Q65" i="4" s="1"/>
  <c r="P67" i="4"/>
  <c r="P65" i="4" s="1"/>
  <c r="M67" i="4"/>
  <c r="M65" i="4" s="1"/>
  <c r="L67" i="4"/>
  <c r="L65" i="4" s="1"/>
  <c r="K67" i="4"/>
  <c r="K65" i="4" s="1"/>
  <c r="J67" i="4"/>
  <c r="J65" i="4" s="1"/>
  <c r="I67" i="4"/>
  <c r="I65" i="4" s="1"/>
  <c r="H67" i="4"/>
  <c r="H65" i="4" s="1"/>
  <c r="G67" i="4"/>
  <c r="G65" i="4" s="1"/>
  <c r="F67" i="4"/>
  <c r="F65" i="4" s="1"/>
  <c r="BC66" i="4"/>
  <c r="BB66" i="4"/>
  <c r="AS66" i="4"/>
  <c r="AR66" i="4"/>
  <c r="AI66" i="4"/>
  <c r="AH66" i="4"/>
  <c r="Y66" i="4"/>
  <c r="X66" i="4"/>
  <c r="O66" i="4"/>
  <c r="N66" i="4"/>
  <c r="BC64" i="4"/>
  <c r="BB64" i="4"/>
  <c r="AS64" i="4"/>
  <c r="AR64" i="4"/>
  <c r="AI64" i="4"/>
  <c r="AH64" i="4"/>
  <c r="Y64" i="4"/>
  <c r="X64" i="4"/>
  <c r="O64" i="4"/>
  <c r="N64" i="4"/>
  <c r="BC63" i="4"/>
  <c r="BB63" i="4"/>
  <c r="AS63" i="4"/>
  <c r="AR63" i="4"/>
  <c r="AI63" i="4"/>
  <c r="AH63" i="4"/>
  <c r="Y63" i="4"/>
  <c r="X63" i="4"/>
  <c r="N63" i="4"/>
  <c r="I63" i="4"/>
  <c r="I44" i="4" s="1"/>
  <c r="BC61" i="4"/>
  <c r="BB61" i="4"/>
  <c r="AS61" i="4"/>
  <c r="AR61" i="4"/>
  <c r="AI61" i="4"/>
  <c r="AH61" i="4"/>
  <c r="Y61" i="4"/>
  <c r="X61" i="4"/>
  <c r="O61" i="4"/>
  <c r="N61" i="4"/>
  <c r="BC60" i="4"/>
  <c r="BB60" i="4"/>
  <c r="AS60" i="4"/>
  <c r="AR60" i="4"/>
  <c r="AI60" i="4"/>
  <c r="AH60" i="4"/>
  <c r="Y60" i="4"/>
  <c r="V60" i="4"/>
  <c r="V44" i="4" s="1"/>
  <c r="T60" i="4"/>
  <c r="T44" i="4" s="1"/>
  <c r="O60" i="4"/>
  <c r="N60" i="4"/>
  <c r="BC59" i="4"/>
  <c r="BB59" i="4"/>
  <c r="AS59" i="4"/>
  <c r="AR59" i="4"/>
  <c r="AI59" i="4"/>
  <c r="AH59" i="4"/>
  <c r="Y59" i="4"/>
  <c r="O59" i="4"/>
  <c r="N59" i="4"/>
  <c r="BF58" i="4"/>
  <c r="BF55" i="4"/>
  <c r="BF54" i="4"/>
  <c r="O51" i="4"/>
  <c r="N51" i="4"/>
  <c r="BC50" i="4"/>
  <c r="BB50" i="4"/>
  <c r="AS50" i="4"/>
  <c r="AR50" i="4"/>
  <c r="AI50" i="4"/>
  <c r="AH50" i="4"/>
  <c r="Y50" i="4"/>
  <c r="X50" i="4"/>
  <c r="O50" i="4"/>
  <c r="N50" i="4"/>
  <c r="O47" i="4"/>
  <c r="N47" i="4"/>
  <c r="O46" i="4"/>
  <c r="N46" i="4"/>
  <c r="BC45" i="4"/>
  <c r="BB45" i="4"/>
  <c r="AS45" i="4"/>
  <c r="AR45" i="4"/>
  <c r="AI45" i="4"/>
  <c r="AH45" i="4"/>
  <c r="Y45" i="4"/>
  <c r="X45" i="4"/>
  <c r="O45" i="4"/>
  <c r="N45" i="4"/>
  <c r="BA44" i="4"/>
  <c r="AZ44" i="4"/>
  <c r="AY44" i="4"/>
  <c r="AX44" i="4"/>
  <c r="AW44" i="4"/>
  <c r="AV44" i="4"/>
  <c r="AU44" i="4"/>
  <c r="AT44" i="4"/>
  <c r="AQ44" i="4"/>
  <c r="AP44" i="4"/>
  <c r="AO44" i="4"/>
  <c r="AN44" i="4"/>
  <c r="AM44" i="4"/>
  <c r="AL44" i="4"/>
  <c r="AK44" i="4"/>
  <c r="AJ44" i="4"/>
  <c r="AG44" i="4"/>
  <c r="AF44" i="4"/>
  <c r="AE44" i="4"/>
  <c r="AD44" i="4"/>
  <c r="AC44" i="4"/>
  <c r="AB44" i="4"/>
  <c r="AA44" i="4"/>
  <c r="Z44" i="4"/>
  <c r="W44" i="4"/>
  <c r="U44" i="4"/>
  <c r="S44" i="4"/>
  <c r="R44" i="4"/>
  <c r="Q44" i="4"/>
  <c r="P44" i="4"/>
  <c r="M44" i="4"/>
  <c r="L44" i="4"/>
  <c r="K44" i="4"/>
  <c r="J44" i="4"/>
  <c r="H44" i="4"/>
  <c r="G44" i="4"/>
  <c r="F44" i="4"/>
  <c r="BC42" i="4"/>
  <c r="BB42" i="4"/>
  <c r="O42" i="4"/>
  <c r="N42" i="4"/>
  <c r="BC40" i="4"/>
  <c r="BB40" i="4"/>
  <c r="AS40" i="4"/>
  <c r="AR40" i="4"/>
  <c r="AI40" i="4"/>
  <c r="AH40" i="4"/>
  <c r="BC39" i="4"/>
  <c r="BB39" i="4"/>
  <c r="AS39" i="4"/>
  <c r="AR39" i="4"/>
  <c r="AI39" i="4"/>
  <c r="AH39" i="4"/>
  <c r="Y39" i="4"/>
  <c r="X39" i="4"/>
  <c r="O39" i="4"/>
  <c r="N39" i="4"/>
  <c r="BC38" i="4"/>
  <c r="BB38" i="4"/>
  <c r="AS38" i="4"/>
  <c r="AR38" i="4"/>
  <c r="AI38" i="4"/>
  <c r="AH38" i="4"/>
  <c r="Y38" i="4"/>
  <c r="X38" i="4"/>
  <c r="O38" i="4"/>
  <c r="L33" i="4"/>
  <c r="Y36" i="4"/>
  <c r="X36" i="4"/>
  <c r="BC35" i="4"/>
  <c r="BB35" i="4"/>
  <c r="AS35" i="4"/>
  <c r="AR35" i="4"/>
  <c r="AI35" i="4"/>
  <c r="AH35" i="4"/>
  <c r="Y35" i="4"/>
  <c r="X35" i="4"/>
  <c r="O35" i="4"/>
  <c r="N35" i="4"/>
  <c r="BC34" i="4"/>
  <c r="BB34" i="4"/>
  <c r="AS34" i="4"/>
  <c r="AR34" i="4"/>
  <c r="AI34" i="4"/>
  <c r="AH34" i="4"/>
  <c r="Y34" i="4"/>
  <c r="X34" i="4"/>
  <c r="O34" i="4"/>
  <c r="N34" i="4"/>
  <c r="BA33" i="4"/>
  <c r="AZ33" i="4"/>
  <c r="AY33" i="4"/>
  <c r="AX33" i="4"/>
  <c r="AW33" i="4"/>
  <c r="AV33" i="4"/>
  <c r="AU33" i="4"/>
  <c r="AT33" i="4"/>
  <c r="AQ33" i="4"/>
  <c r="AP33" i="4"/>
  <c r="AO33" i="4"/>
  <c r="AN33" i="4"/>
  <c r="AM33" i="4"/>
  <c r="AL33" i="4"/>
  <c r="AK33" i="4"/>
  <c r="AJ33" i="4"/>
  <c r="AG33" i="4"/>
  <c r="AF33" i="4"/>
  <c r="AE33" i="4"/>
  <c r="AD33" i="4"/>
  <c r="AC33" i="4"/>
  <c r="AB33" i="4"/>
  <c r="AA33" i="4"/>
  <c r="Z33" i="4"/>
  <c r="W33" i="4"/>
  <c r="V33" i="4"/>
  <c r="U33" i="4"/>
  <c r="T33" i="4"/>
  <c r="S33" i="4"/>
  <c r="R33" i="4"/>
  <c r="Q33" i="4"/>
  <c r="P33" i="4"/>
  <c r="M33" i="4"/>
  <c r="K33" i="4"/>
  <c r="J33" i="4"/>
  <c r="I33" i="4"/>
  <c r="H33" i="4"/>
  <c r="G33" i="4"/>
  <c r="F33" i="4"/>
  <c r="BC32" i="4"/>
  <c r="BB32" i="4"/>
  <c r="AS32" i="4"/>
  <c r="AR32" i="4"/>
  <c r="AI32" i="4"/>
  <c r="AH32" i="4"/>
  <c r="Y32" i="4"/>
  <c r="X32" i="4"/>
  <c r="O32" i="4"/>
  <c r="N32" i="4"/>
  <c r="BC31" i="4"/>
  <c r="BB31" i="4"/>
  <c r="AS31" i="4"/>
  <c r="AR31" i="4"/>
  <c r="AI31" i="4"/>
  <c r="AH31" i="4"/>
  <c r="Y31" i="4"/>
  <c r="X31" i="4"/>
  <c r="O31" i="4"/>
  <c r="N31" i="4"/>
  <c r="BC30" i="4"/>
  <c r="BB30" i="4"/>
  <c r="AS30" i="4"/>
  <c r="AR30" i="4"/>
  <c r="AI30" i="4"/>
  <c r="AH30" i="4"/>
  <c r="Y30" i="4"/>
  <c r="V30" i="4"/>
  <c r="T30" i="4"/>
  <c r="O30" i="4"/>
  <c r="N30" i="4"/>
  <c r="BC29" i="4"/>
  <c r="BB29" i="4"/>
  <c r="AS29" i="4"/>
  <c r="AR29" i="4"/>
  <c r="AI29" i="4"/>
  <c r="AH29" i="4"/>
  <c r="Y29" i="4"/>
  <c r="V29" i="4"/>
  <c r="T29" i="4"/>
  <c r="O29" i="4"/>
  <c r="N29" i="4"/>
  <c r="BC28" i="4"/>
  <c r="BB28" i="4"/>
  <c r="AS28" i="4"/>
  <c r="AR28" i="4"/>
  <c r="AI28" i="4"/>
  <c r="AH28" i="4"/>
  <c r="Y28" i="4"/>
  <c r="V28" i="4"/>
  <c r="T28" i="4"/>
  <c r="O28" i="4"/>
  <c r="N28" i="4"/>
  <c r="BC27" i="4"/>
  <c r="BB27" i="4"/>
  <c r="AS27" i="4"/>
  <c r="AR27" i="4"/>
  <c r="AI27" i="4"/>
  <c r="AH27" i="4"/>
  <c r="Y27" i="4"/>
  <c r="V27" i="4"/>
  <c r="T27" i="4"/>
  <c r="O27" i="4"/>
  <c r="N27" i="4"/>
  <c r="BC26" i="4"/>
  <c r="BB26" i="4"/>
  <c r="AS26" i="4"/>
  <c r="AR26" i="4"/>
  <c r="AI26" i="4"/>
  <c r="AH26" i="4"/>
  <c r="Y26" i="4"/>
  <c r="X26" i="4"/>
  <c r="O26" i="4"/>
  <c r="N26" i="4"/>
  <c r="BC25" i="4"/>
  <c r="BB25" i="4"/>
  <c r="AS25" i="4"/>
  <c r="AR25" i="4"/>
  <c r="AI25" i="4"/>
  <c r="AH25" i="4"/>
  <c r="Y25" i="4"/>
  <c r="V25" i="4"/>
  <c r="T25" i="4"/>
  <c r="O25" i="4"/>
  <c r="N25" i="4"/>
  <c r="BC24" i="4"/>
  <c r="BB24" i="4"/>
  <c r="AS24" i="4"/>
  <c r="AR24" i="4"/>
  <c r="AI24" i="4"/>
  <c r="AH24" i="4"/>
  <c r="Y24" i="4"/>
  <c r="X24" i="4"/>
  <c r="O24" i="4"/>
  <c r="N24" i="4"/>
  <c r="BC23" i="4"/>
  <c r="BB23" i="4"/>
  <c r="AS23" i="4"/>
  <c r="AR23" i="4"/>
  <c r="AI23" i="4"/>
  <c r="AH23" i="4"/>
  <c r="Y23" i="4"/>
  <c r="T23" i="4"/>
  <c r="X23" i="4" s="1"/>
  <c r="O23" i="4"/>
  <c r="N23" i="4"/>
  <c r="BC22" i="4"/>
  <c r="BB22" i="4"/>
  <c r="AS22" i="4"/>
  <c r="AR22" i="4"/>
  <c r="AI22" i="4"/>
  <c r="AH22" i="4"/>
  <c r="Y22" i="4"/>
  <c r="X22" i="4"/>
  <c r="O22" i="4"/>
  <c r="N22" i="4"/>
  <c r="BC21" i="4"/>
  <c r="BB21" i="4"/>
  <c r="AS21" i="4"/>
  <c r="AR21" i="4"/>
  <c r="AI21" i="4"/>
  <c r="AH21" i="4"/>
  <c r="Y21" i="4"/>
  <c r="V21" i="4"/>
  <c r="T21" i="4"/>
  <c r="X21" i="4" s="1"/>
  <c r="O21" i="4"/>
  <c r="N21" i="4"/>
  <c r="Y13" i="4"/>
  <c r="X13" i="4"/>
  <c r="BD13" i="4" s="1"/>
  <c r="BD12" i="4"/>
  <c r="BE11" i="4"/>
  <c r="BD11" i="4"/>
  <c r="BC10" i="4"/>
  <c r="BB10" i="4"/>
  <c r="AS10" i="4"/>
  <c r="AR10" i="4"/>
  <c r="AI10" i="4"/>
  <c r="AH10" i="4"/>
  <c r="Y10" i="4"/>
  <c r="T10" i="4"/>
  <c r="O10" i="4"/>
  <c r="BF9" i="4"/>
  <c r="BC8" i="4"/>
  <c r="BB8" i="4"/>
  <c r="AS8" i="4"/>
  <c r="AR8" i="4"/>
  <c r="AI8" i="4"/>
  <c r="AH8" i="4"/>
  <c r="Y8" i="4"/>
  <c r="X8" i="4"/>
  <c r="O8" i="4"/>
  <c r="N8" i="4"/>
  <c r="Y7" i="4"/>
  <c r="X7" i="4"/>
  <c r="O7" i="4"/>
  <c r="N7" i="4"/>
  <c r="BC6" i="4"/>
  <c r="BB6" i="4"/>
  <c r="AS6" i="4"/>
  <c r="AR6" i="4"/>
  <c r="AI6" i="4"/>
  <c r="AH6" i="4"/>
  <c r="Y6" i="4"/>
  <c r="X6" i="4"/>
  <c r="O6" i="4"/>
  <c r="N6" i="4"/>
  <c r="BA5" i="4"/>
  <c r="AZ5" i="4"/>
  <c r="AY5" i="4"/>
  <c r="AX5" i="4"/>
  <c r="AW5" i="4"/>
  <c r="AV5" i="4"/>
  <c r="AU5" i="4"/>
  <c r="AT5" i="4"/>
  <c r="AQ5" i="4"/>
  <c r="AP5" i="4"/>
  <c r="AO5" i="4"/>
  <c r="AN5" i="4"/>
  <c r="AM5" i="4"/>
  <c r="AL5" i="4"/>
  <c r="AK5" i="4"/>
  <c r="AJ5" i="4"/>
  <c r="AG5" i="4"/>
  <c r="AF5" i="4"/>
  <c r="AE5" i="4"/>
  <c r="AD5" i="4"/>
  <c r="AC5" i="4"/>
  <c r="AB5" i="4"/>
  <c r="AA5" i="4"/>
  <c r="Z5" i="4"/>
  <c r="W5" i="4"/>
  <c r="U5" i="4"/>
  <c r="S5" i="4"/>
  <c r="R5" i="4"/>
  <c r="Q5" i="4"/>
  <c r="P5" i="4"/>
  <c r="M5" i="4"/>
  <c r="L5" i="4"/>
  <c r="K5" i="4"/>
  <c r="J5" i="4"/>
  <c r="I5" i="4"/>
  <c r="H5" i="4"/>
  <c r="G5" i="4"/>
  <c r="F5" i="4"/>
  <c r="N2" i="4"/>
  <c r="BF48" i="4" l="1"/>
  <c r="BF56" i="4"/>
  <c r="BD85" i="4"/>
  <c r="BF85" i="4" s="1"/>
  <c r="BE7" i="4"/>
  <c r="M4" i="4"/>
  <c r="M112" i="4" s="1"/>
  <c r="J79" i="4"/>
  <c r="J78" i="4" s="1"/>
  <c r="AX79" i="4"/>
  <c r="AX78" i="4" s="1"/>
  <c r="AT93" i="4"/>
  <c r="BB96" i="4"/>
  <c r="BC109" i="4"/>
  <c r="BE17" i="4"/>
  <c r="BF17" i="4" s="1"/>
  <c r="BF51" i="4"/>
  <c r="BD76" i="4"/>
  <c r="V79" i="4"/>
  <c r="V78" i="4" s="1"/>
  <c r="AP79" i="4"/>
  <c r="AP78" i="4" s="1"/>
  <c r="BD82" i="4"/>
  <c r="BF82" i="4" s="1"/>
  <c r="AV79" i="4"/>
  <c r="AV78" i="4" s="1"/>
  <c r="Z93" i="4"/>
  <c r="BD36" i="4"/>
  <c r="AF4" i="4"/>
  <c r="AL4" i="4"/>
  <c r="AV4" i="4"/>
  <c r="Z79" i="4"/>
  <c r="Z78" i="4" s="1"/>
  <c r="N80" i="4"/>
  <c r="AN79" i="4"/>
  <c r="AN78" i="4" s="1"/>
  <c r="T65" i="4"/>
  <c r="BE75" i="4"/>
  <c r="BD77" i="4"/>
  <c r="BF77" i="4" s="1"/>
  <c r="BF102" i="4"/>
  <c r="F4" i="4"/>
  <c r="F112" i="4" s="1"/>
  <c r="X25" i="4"/>
  <c r="BD25" i="4" s="1"/>
  <c r="BE36" i="4"/>
  <c r="AH67" i="4"/>
  <c r="AH65" i="4" s="1"/>
  <c r="N67" i="4"/>
  <c r="AR44" i="4"/>
  <c r="BD70" i="4"/>
  <c r="P4" i="4"/>
  <c r="U4" i="4"/>
  <c r="U112" i="4" s="1"/>
  <c r="AC4" i="4"/>
  <c r="AC112" i="4" s="1"/>
  <c r="AG4" i="4"/>
  <c r="AG112" i="4" s="1"/>
  <c r="AM4" i="4"/>
  <c r="AM112" i="4" s="1"/>
  <c r="AW4" i="4"/>
  <c r="BA4" i="4"/>
  <c r="BA112" i="4" s="1"/>
  <c r="BF11" i="4"/>
  <c r="AR5" i="4"/>
  <c r="N5" i="4"/>
  <c r="AS5" i="4"/>
  <c r="AF79" i="4"/>
  <c r="AF78" i="4" s="1"/>
  <c r="G4" i="4"/>
  <c r="G112" i="4" s="1"/>
  <c r="BE27" i="4"/>
  <c r="X28" i="4"/>
  <c r="BE38" i="4"/>
  <c r="R4" i="4"/>
  <c r="R112" i="4" s="1"/>
  <c r="BE68" i="4"/>
  <c r="BC67" i="4"/>
  <c r="BC65" i="4" s="1"/>
  <c r="AS67" i="4"/>
  <c r="AS65" i="4" s="1"/>
  <c r="BE72" i="4"/>
  <c r="BE76" i="4"/>
  <c r="BD81" i="4"/>
  <c r="BF81" i="4" s="1"/>
  <c r="AN93" i="4"/>
  <c r="Y109" i="4"/>
  <c r="BE21" i="4"/>
  <c r="BE26" i="4"/>
  <c r="X30" i="4"/>
  <c r="BD30" i="4" s="1"/>
  <c r="BE30" i="4"/>
  <c r="BE31" i="4"/>
  <c r="BE32" i="4"/>
  <c r="BF46" i="4"/>
  <c r="AB79" i="4"/>
  <c r="AB78" i="4" s="1"/>
  <c r="BF83" i="4"/>
  <c r="N96" i="4"/>
  <c r="AJ93" i="4"/>
  <c r="BD105" i="4"/>
  <c r="AI93" i="4"/>
  <c r="AR109" i="4"/>
  <c r="AH109" i="4"/>
  <c r="L79" i="4"/>
  <c r="L78" i="4" s="1"/>
  <c r="Q4" i="4"/>
  <c r="BE95" i="4"/>
  <c r="BB95" i="4"/>
  <c r="BB93" i="4" s="1"/>
  <c r="X96" i="4"/>
  <c r="X93" i="4" s="1"/>
  <c r="BE103" i="4"/>
  <c r="BE10" i="4"/>
  <c r="BD14" i="4"/>
  <c r="BE23" i="4"/>
  <c r="AB4" i="4"/>
  <c r="AP4" i="4"/>
  <c r="BD22" i="4"/>
  <c r="L4" i="4"/>
  <c r="BD68" i="4"/>
  <c r="BB67" i="4"/>
  <c r="BB65" i="4" s="1"/>
  <c r="BE22" i="4"/>
  <c r="BD106" i="4"/>
  <c r="W4" i="4"/>
  <c r="BD8" i="4"/>
  <c r="T5" i="4"/>
  <c r="T4" i="4" s="1"/>
  <c r="X10" i="4"/>
  <c r="AH96" i="4"/>
  <c r="N38" i="4"/>
  <c r="S4" i="4"/>
  <c r="S112" i="4" s="1"/>
  <c r="AZ93" i="4"/>
  <c r="AH95" i="4"/>
  <c r="AH93" i="4" s="1"/>
  <c r="AF93" i="4"/>
  <c r="BD98" i="4"/>
  <c r="Y100" i="4"/>
  <c r="Y93" i="4" s="1"/>
  <c r="W93" i="4"/>
  <c r="AZ4" i="4"/>
  <c r="AZ112" i="4" s="1"/>
  <c r="Y5" i="4"/>
  <c r="V5" i="4"/>
  <c r="V4" i="4" s="1"/>
  <c r="BE39" i="4"/>
  <c r="AQ4" i="4"/>
  <c r="AQ112" i="4" s="1"/>
  <c r="BD71" i="4"/>
  <c r="AI33" i="4"/>
  <c r="AS33" i="4"/>
  <c r="BD40" i="4"/>
  <c r="AI44" i="4"/>
  <c r="X60" i="4"/>
  <c r="X44" i="4" s="1"/>
  <c r="I4" i="4"/>
  <c r="I112" i="4" s="1"/>
  <c r="AE4" i="4"/>
  <c r="AE112" i="4" s="1"/>
  <c r="AK4" i="4"/>
  <c r="AK112" i="4" s="1"/>
  <c r="AO4" i="4"/>
  <c r="AO112" i="4" s="1"/>
  <c r="AU4" i="4"/>
  <c r="AU112" i="4" s="1"/>
  <c r="BD26" i="4"/>
  <c r="X27" i="4"/>
  <c r="BD27" i="4" s="1"/>
  <c r="BE29" i="4"/>
  <c r="X33" i="4"/>
  <c r="AR33" i="4"/>
  <c r="BD35" i="4"/>
  <c r="AY4" i="4"/>
  <c r="AY112" i="4" s="1"/>
  <c r="O44" i="4"/>
  <c r="AH80" i="4"/>
  <c r="AH79" i="4" s="1"/>
  <c r="AH78" i="4" s="1"/>
  <c r="P79" i="4"/>
  <c r="P78" i="4" s="1"/>
  <c r="P112" i="4" s="1"/>
  <c r="AR96" i="4"/>
  <c r="BE96" i="4"/>
  <c r="Q109" i="4"/>
  <c r="BE6" i="4"/>
  <c r="BF6" i="4" s="1"/>
  <c r="BE12" i="4"/>
  <c r="BF12" i="4" s="1"/>
  <c r="BE13" i="4"/>
  <c r="BF13" i="4" s="1"/>
  <c r="BE14" i="4"/>
  <c r="BE24" i="4"/>
  <c r="BE25" i="4"/>
  <c r="BE28" i="4"/>
  <c r="AH33" i="4"/>
  <c r="BD39" i="4"/>
  <c r="BD42" i="4"/>
  <c r="K4" i="4"/>
  <c r="K112" i="4" s="1"/>
  <c r="AA4" i="4"/>
  <c r="AA112" i="4" s="1"/>
  <c r="AX4" i="4"/>
  <c r="AX112" i="4" s="1"/>
  <c r="N44" i="4"/>
  <c r="BF47" i="4"/>
  <c r="Y44" i="4"/>
  <c r="BE66" i="4"/>
  <c r="X67" i="4"/>
  <c r="X65" i="4" s="1"/>
  <c r="O67" i="4"/>
  <c r="O65" i="4" s="1"/>
  <c r="BE69" i="4"/>
  <c r="Y67" i="4"/>
  <c r="Y65" i="4" s="1"/>
  <c r="BE71" i="4"/>
  <c r="BF71" i="4" s="1"/>
  <c r="BE73" i="4"/>
  <c r="X80" i="4"/>
  <c r="X79" i="4" s="1"/>
  <c r="X78" i="4" s="1"/>
  <c r="BE94" i="4"/>
  <c r="AD93" i="4"/>
  <c r="AR95" i="4"/>
  <c r="BF97" i="4"/>
  <c r="BE99" i="4"/>
  <c r="BD100" i="4"/>
  <c r="BE105" i="4"/>
  <c r="X109" i="4"/>
  <c r="AJ79" i="4"/>
  <c r="AJ78" i="4" s="1"/>
  <c r="BE87" i="4"/>
  <c r="BE79" i="4" s="1"/>
  <c r="BE78" i="4" s="1"/>
  <c r="AS93" i="4"/>
  <c r="O93" i="4"/>
  <c r="BE98" i="4"/>
  <c r="BD103" i="4"/>
  <c r="BE104" i="4"/>
  <c r="BE106" i="4"/>
  <c r="BF106" i="4" s="1"/>
  <c r="AL93" i="4"/>
  <c r="H4" i="4"/>
  <c r="H112" i="4" s="1"/>
  <c r="AD4" i="4"/>
  <c r="AN4" i="4"/>
  <c r="AT4" i="4"/>
  <c r="BD6" i="4"/>
  <c r="BD7" i="4"/>
  <c r="O5" i="4"/>
  <c r="BC5" i="4"/>
  <c r="BD24" i="4"/>
  <c r="X29" i="4"/>
  <c r="BD29" i="4" s="1"/>
  <c r="BD31" i="4"/>
  <c r="BF31" i="4" s="1"/>
  <c r="BD32" i="4"/>
  <c r="BF32" i="4" s="1"/>
  <c r="Y33" i="4"/>
  <c r="O33" i="4"/>
  <c r="BE40" i="4"/>
  <c r="BE42" i="4"/>
  <c r="J4" i="4"/>
  <c r="Z4" i="4"/>
  <c r="Z112" i="4" s="1"/>
  <c r="AJ4" i="4"/>
  <c r="AS44" i="4"/>
  <c r="BF63" i="4"/>
  <c r="AR67" i="4"/>
  <c r="AR65" i="4" s="1"/>
  <c r="BD69" i="4"/>
  <c r="BD72" i="4"/>
  <c r="BD73" i="4"/>
  <c r="BF74" i="4"/>
  <c r="T79" i="4"/>
  <c r="T78" i="4" s="1"/>
  <c r="BD84" i="4"/>
  <c r="BF84" i="4" s="1"/>
  <c r="BD86" i="4"/>
  <c r="BF86" i="4" s="1"/>
  <c r="AD79" i="4"/>
  <c r="AD78" i="4" s="1"/>
  <c r="AT79" i="4"/>
  <c r="AT78" i="4" s="1"/>
  <c r="L93" i="4"/>
  <c r="BD94" i="4"/>
  <c r="AB93" i="4"/>
  <c r="AP93" i="4"/>
  <c r="BD99" i="4"/>
  <c r="BD104" i="4"/>
  <c r="AR108" i="4"/>
  <c r="BE110" i="4"/>
  <c r="AI109" i="4"/>
  <c r="BD110" i="4"/>
  <c r="Q112" i="4"/>
  <c r="BD75" i="4"/>
  <c r="BF98" i="4"/>
  <c r="BF61" i="4"/>
  <c r="AW112" i="4"/>
  <c r="BD23" i="4"/>
  <c r="BF45" i="4"/>
  <c r="BD21" i="4"/>
  <c r="BE111" i="4"/>
  <c r="BD111" i="4"/>
  <c r="BB5" i="4"/>
  <c r="BE34" i="4"/>
  <c r="AH44" i="4"/>
  <c r="BF59" i="4"/>
  <c r="BE108" i="4"/>
  <c r="BF88" i="4"/>
  <c r="BF87" i="4" s="1"/>
  <c r="BC33" i="4"/>
  <c r="BE70" i="4"/>
  <c r="BF70" i="4" s="1"/>
  <c r="AV93" i="4"/>
  <c r="BB33" i="4"/>
  <c r="AS109" i="4"/>
  <c r="BD34" i="4"/>
  <c r="BD66" i="4"/>
  <c r="AI5" i="4"/>
  <c r="BE35" i="4"/>
  <c r="BC44" i="4"/>
  <c r="BB109" i="4"/>
  <c r="BC93" i="4"/>
  <c r="AI67" i="4"/>
  <c r="AI65" i="4" s="1"/>
  <c r="V93" i="4"/>
  <c r="AH5" i="4"/>
  <c r="BE8" i="4"/>
  <c r="BB44" i="4"/>
  <c r="BF75" i="4" l="1"/>
  <c r="BF7" i="4"/>
  <c r="BF73" i="4"/>
  <c r="AF112" i="4"/>
  <c r="BF76" i="4"/>
  <c r="N79" i="4"/>
  <c r="BD96" i="4"/>
  <c r="BF96" i="4" s="1"/>
  <c r="J112" i="4"/>
  <c r="BF26" i="4"/>
  <c r="N65" i="4"/>
  <c r="N93" i="4"/>
  <c r="BD28" i="4"/>
  <c r="BF28" i="4" s="1"/>
  <c r="BD10" i="4"/>
  <c r="V112" i="4"/>
  <c r="AL112" i="4"/>
  <c r="N33" i="4"/>
  <c r="BF103" i="4"/>
  <c r="AV112" i="4"/>
  <c r="BF99" i="4"/>
  <c r="L112" i="4"/>
  <c r="BF94" i="4"/>
  <c r="BF105" i="4"/>
  <c r="AR93" i="4"/>
  <c r="AP112" i="4"/>
  <c r="AI4" i="4"/>
  <c r="AI112" i="4" s="1"/>
  <c r="L120" i="4" s="1"/>
  <c r="AN112" i="4"/>
  <c r="AR4" i="4"/>
  <c r="AR112" i="4" s="1"/>
  <c r="M120" i="4" s="1"/>
  <c r="BF30" i="4"/>
  <c r="BF25" i="4"/>
  <c r="BF27" i="4"/>
  <c r="AS4" i="4"/>
  <c r="AS112" i="4" s="1"/>
  <c r="N120" i="4" s="1"/>
  <c r="BF23" i="4"/>
  <c r="BF29" i="4"/>
  <c r="BD95" i="4"/>
  <c r="BF95" i="4" s="1"/>
  <c r="BF14" i="4"/>
  <c r="BF50" i="4"/>
  <c r="BF69" i="4"/>
  <c r="X5" i="4"/>
  <c r="X4" i="4" s="1"/>
  <c r="X112" i="4" s="1"/>
  <c r="I120" i="4" s="1"/>
  <c r="BF110" i="4"/>
  <c r="BF64" i="4"/>
  <c r="AT112" i="4"/>
  <c r="BD67" i="4"/>
  <c r="BD65" i="4" s="1"/>
  <c r="AB112" i="4"/>
  <c r="AD112" i="4"/>
  <c r="BF24" i="4"/>
  <c r="BF8" i="4"/>
  <c r="BC4" i="4"/>
  <c r="BC112" i="4" s="1"/>
  <c r="P120" i="4" s="1"/>
  <c r="BF60" i="4"/>
  <c r="BF44" i="4" s="1"/>
  <c r="BF72" i="4"/>
  <c r="AJ112" i="4"/>
  <c r="O4" i="4"/>
  <c r="O112" i="4" s="1"/>
  <c r="H120" i="4" s="1"/>
  <c r="T112" i="4"/>
  <c r="BF10" i="4"/>
  <c r="BD38" i="4"/>
  <c r="BE100" i="4"/>
  <c r="BF100" i="4" s="1"/>
  <c r="AH4" i="4"/>
  <c r="AH112" i="4" s="1"/>
  <c r="K120" i="4" s="1"/>
  <c r="Y4" i="4"/>
  <c r="Y112" i="4" s="1"/>
  <c r="J120" i="4" s="1"/>
  <c r="W112" i="4"/>
  <c r="BF22" i="4"/>
  <c r="BD80" i="4"/>
  <c r="BF21" i="4"/>
  <c r="BF68" i="4"/>
  <c r="BF104" i="4"/>
  <c r="BD108" i="4"/>
  <c r="BD109" i="4"/>
  <c r="BE67" i="4"/>
  <c r="BE65" i="4" s="1"/>
  <c r="BB4" i="4"/>
  <c r="BB112" i="4" s="1"/>
  <c r="O120" i="4" s="1"/>
  <c r="BE5" i="4"/>
  <c r="BE33" i="4"/>
  <c r="BE44" i="4"/>
  <c r="BF66" i="4"/>
  <c r="BF111" i="4"/>
  <c r="BE109" i="4"/>
  <c r="BD5" i="4" l="1"/>
  <c r="N78" i="4"/>
  <c r="N4" i="4"/>
  <c r="BF109" i="4"/>
  <c r="BF67" i="4"/>
  <c r="BD93" i="4"/>
  <c r="BD33" i="4"/>
  <c r="BF5" i="4"/>
  <c r="BF65" i="4"/>
  <c r="BD44" i="4"/>
  <c r="BF108" i="4"/>
  <c r="BF93" i="4" s="1"/>
  <c r="BE93" i="4"/>
  <c r="BD79" i="4"/>
  <c r="BD78" i="4" s="1"/>
  <c r="BF80" i="4"/>
  <c r="BF79" i="4" s="1"/>
  <c r="BF78" i="4" s="1"/>
  <c r="BE4" i="4"/>
  <c r="R120" i="4"/>
  <c r="L121" i="4" s="1"/>
  <c r="BE112" i="4" l="1"/>
  <c r="N112" i="4"/>
  <c r="G120" i="4"/>
  <c r="Q120" i="4" s="1"/>
  <c r="M121" i="4" s="1"/>
  <c r="BD4" i="4"/>
  <c r="BD112" i="4" s="1"/>
  <c r="H121" i="4"/>
  <c r="H122" i="4" s="1"/>
  <c r="J121" i="4"/>
  <c r="N121" i="4"/>
  <c r="P121" i="4"/>
  <c r="I121" i="4" l="1"/>
  <c r="G121" i="4"/>
  <c r="G122" i="4" s="1"/>
  <c r="I122" i="4" s="1"/>
  <c r="K121" i="4"/>
  <c r="O121" i="4"/>
  <c r="R121" i="4"/>
  <c r="J122" i="4"/>
  <c r="L122" i="4" s="1"/>
  <c r="N122" i="4" s="1"/>
  <c r="P122" i="4" s="1"/>
  <c r="Q121" i="4" l="1"/>
  <c r="K122" i="4"/>
  <c r="M122" i="4" s="1"/>
  <c r="O122" i="4" s="1"/>
  <c r="D68" i="4"/>
  <c r="D69" i="4"/>
  <c r="D70" i="4"/>
  <c r="B67" i="4"/>
  <c r="B65" i="4" s="1"/>
  <c r="C44" i="4"/>
  <c r="B44" i="4"/>
  <c r="D63" i="4"/>
  <c r="D64" i="4"/>
  <c r="D61" i="4"/>
  <c r="D60" i="4"/>
  <c r="D59" i="4"/>
  <c r="D50" i="4"/>
  <c r="D51" i="4"/>
  <c r="D52" i="4"/>
  <c r="D53" i="4"/>
  <c r="D54" i="4"/>
  <c r="D55" i="4"/>
  <c r="D56" i="4"/>
  <c r="D57" i="4"/>
  <c r="D58" i="4"/>
  <c r="D49" i="4"/>
  <c r="D48" i="4"/>
  <c r="D46" i="4"/>
  <c r="D47" i="4"/>
  <c r="D45" i="4"/>
  <c r="D43" i="4"/>
  <c r="BF43" i="4" s="1"/>
  <c r="D42" i="4"/>
  <c r="BF42" i="4" s="1"/>
  <c r="D40" i="4"/>
  <c r="BF40" i="4" s="1"/>
  <c r="D39" i="4"/>
  <c r="BF39" i="4" s="1"/>
  <c r="D38" i="4"/>
  <c r="BF38" i="4" s="1"/>
  <c r="D35" i="4"/>
  <c r="BF35" i="4" s="1"/>
  <c r="D36" i="4"/>
  <c r="BF36" i="4" s="1"/>
  <c r="D37" i="4"/>
  <c r="BF37" i="4" s="1"/>
  <c r="D34" i="4"/>
  <c r="BF34" i="4" s="1"/>
  <c r="D15" i="4"/>
  <c r="D16" i="4"/>
  <c r="D18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13" i="4"/>
  <c r="D10" i="4"/>
  <c r="D8" i="4"/>
  <c r="D6" i="4"/>
  <c r="D7" i="4"/>
  <c r="D68" i="6"/>
  <c r="D66" i="6"/>
  <c r="D65" i="6"/>
  <c r="C64" i="6"/>
  <c r="B64" i="6"/>
  <c r="D63" i="6"/>
  <c r="D62" i="6"/>
  <c r="D61" i="6"/>
  <c r="D60" i="6"/>
  <c r="D59" i="6"/>
  <c r="D58" i="6"/>
  <c r="D57" i="6"/>
  <c r="D56" i="6"/>
  <c r="C55" i="6"/>
  <c r="C48" i="6" s="1"/>
  <c r="B55" i="6"/>
  <c r="B48" i="6" s="1"/>
  <c r="D54" i="6"/>
  <c r="D53" i="6"/>
  <c r="D52" i="6"/>
  <c r="D51" i="6"/>
  <c r="D50" i="6"/>
  <c r="D47" i="6"/>
  <c r="D46" i="6"/>
  <c r="D45" i="6"/>
  <c r="D44" i="6"/>
  <c r="D43" i="6"/>
  <c r="C42" i="6"/>
  <c r="B42" i="6"/>
  <c r="D41" i="6"/>
  <c r="D40" i="6"/>
  <c r="D39" i="6"/>
  <c r="D38" i="6"/>
  <c r="D37" i="6"/>
  <c r="D36" i="6"/>
  <c r="C35" i="6"/>
  <c r="B35" i="6"/>
  <c r="B34" i="6" s="1"/>
  <c r="B33" i="6" s="1"/>
  <c r="D32" i="6"/>
  <c r="D31" i="6"/>
  <c r="D30" i="6"/>
  <c r="D29" i="6"/>
  <c r="D28" i="6"/>
  <c r="D27" i="6"/>
  <c r="D26" i="6"/>
  <c r="D25" i="6"/>
  <c r="D24" i="6"/>
  <c r="C23" i="6"/>
  <c r="B23" i="6"/>
  <c r="D22" i="6"/>
  <c r="D21" i="6"/>
  <c r="D20" i="6"/>
  <c r="D19" i="6"/>
  <c r="D18" i="6"/>
  <c r="D17" i="6"/>
  <c r="D16" i="6"/>
  <c r="C15" i="6"/>
  <c r="B15" i="6"/>
  <c r="D14" i="6"/>
  <c r="D13" i="6"/>
  <c r="D12" i="6"/>
  <c r="D11" i="6"/>
  <c r="C10" i="6"/>
  <c r="B10" i="6"/>
  <c r="D10" i="6" s="1"/>
  <c r="D9" i="6"/>
  <c r="D8" i="6"/>
  <c r="D7" i="6"/>
  <c r="D6" i="6"/>
  <c r="C5" i="6"/>
  <c r="B5" i="6"/>
  <c r="D9" i="4"/>
  <c r="C65" i="4"/>
  <c r="C100" i="4"/>
  <c r="C93" i="4" s="1"/>
  <c r="B100" i="4"/>
  <c r="B93" i="4" s="1"/>
  <c r="D113" i="4"/>
  <c r="D111" i="4"/>
  <c r="D110" i="4"/>
  <c r="C109" i="4"/>
  <c r="B109" i="4"/>
  <c r="D108" i="4"/>
  <c r="D107" i="4"/>
  <c r="BF107" i="4" s="1"/>
  <c r="D106" i="4"/>
  <c r="D105" i="4"/>
  <c r="D104" i="4"/>
  <c r="D103" i="4"/>
  <c r="D102" i="4"/>
  <c r="D101" i="4"/>
  <c r="D99" i="4"/>
  <c r="D98" i="4"/>
  <c r="D97" i="4"/>
  <c r="D96" i="4"/>
  <c r="D95" i="4"/>
  <c r="D94" i="4"/>
  <c r="D92" i="4"/>
  <c r="D91" i="4"/>
  <c r="D90" i="4"/>
  <c r="D89" i="4"/>
  <c r="D88" i="4"/>
  <c r="C87" i="4"/>
  <c r="B87" i="4"/>
  <c r="D86" i="4"/>
  <c r="D85" i="4"/>
  <c r="D84" i="4"/>
  <c r="D83" i="4"/>
  <c r="D82" i="4"/>
  <c r="D81" i="4"/>
  <c r="C80" i="4"/>
  <c r="B80" i="4"/>
  <c r="D77" i="4"/>
  <c r="D76" i="4"/>
  <c r="D75" i="4"/>
  <c r="D74" i="4"/>
  <c r="D73" i="4"/>
  <c r="D72" i="4"/>
  <c r="D71" i="4"/>
  <c r="D66" i="4"/>
  <c r="D62" i="4"/>
  <c r="D35" i="6" l="1"/>
  <c r="D55" i="6"/>
  <c r="D23" i="6"/>
  <c r="D42" i="6"/>
  <c r="D64" i="6"/>
  <c r="BF33" i="4"/>
  <c r="BF4" i="4" s="1"/>
  <c r="BF112" i="4" s="1"/>
  <c r="C34" i="6"/>
  <c r="C33" i="6" s="1"/>
  <c r="D33" i="6" s="1"/>
  <c r="D15" i="6"/>
  <c r="B4" i="6"/>
  <c r="B67" i="6" s="1"/>
  <c r="C4" i="6"/>
  <c r="C79" i="4"/>
  <c r="C78" i="4" s="1"/>
  <c r="B79" i="4"/>
  <c r="B78" i="4" s="1"/>
  <c r="D100" i="4"/>
  <c r="D65" i="4"/>
  <c r="D48" i="6"/>
  <c r="D5" i="6"/>
  <c r="D67" i="4"/>
  <c r="D87" i="4"/>
  <c r="D109" i="4"/>
  <c r="D33" i="4"/>
  <c r="D80" i="4"/>
  <c r="D93" i="4"/>
  <c r="D44" i="4"/>
  <c r="B4" i="4"/>
  <c r="C67" i="6" l="1"/>
  <c r="C69" i="6" s="1"/>
  <c r="D4" i="6"/>
  <c r="D34" i="6"/>
  <c r="D78" i="4"/>
  <c r="D79" i="4"/>
  <c r="B69" i="6"/>
  <c r="B112" i="4"/>
  <c r="D67" i="6" l="1"/>
  <c r="D69" i="6"/>
  <c r="B114" i="4"/>
  <c r="D14" i="4" l="1"/>
  <c r="D5" i="4"/>
  <c r="C4" i="4" l="1"/>
  <c r="D4" i="4" s="1"/>
  <c r="C112" i="4" l="1"/>
  <c r="C114" i="4" s="1"/>
  <c r="D114" i="4" s="1"/>
  <c r="D11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 Nascimento, Daniela Rocha</author>
  </authors>
  <commentList>
    <comment ref="A1" authorId="0" shapeId="0" xr:uid="{902A4808-858F-498A-A1BD-3A6ECB89FCA4}">
      <text>
        <r>
          <rPr>
            <b/>
            <sz val="9"/>
            <color indexed="81"/>
            <rFont val="Tahoma"/>
            <family val="2"/>
          </rPr>
          <t>do Nascimento, Daniela Rocha:</t>
        </r>
        <r>
          <rPr>
            <sz val="9"/>
            <color indexed="81"/>
            <rFont val="Tahoma"/>
            <family val="2"/>
          </rPr>
          <t xml:space="preserve">
Cambio R$1,00 = US$3.40</t>
        </r>
      </text>
    </comment>
  </commentList>
</comments>
</file>

<file path=xl/sharedStrings.xml><?xml version="1.0" encoding="utf-8"?>
<sst xmlns="http://schemas.openxmlformats.org/spreadsheetml/2006/main" count="629" uniqueCount="153">
  <si>
    <t>COMPONENTES</t>
  </si>
  <si>
    <t>TOTAL PLANEJADO</t>
  </si>
  <si>
    <t>BID</t>
  </si>
  <si>
    <t>Local</t>
  </si>
  <si>
    <t>Total</t>
  </si>
  <si>
    <t>Componente I - Desenvolvimento Urbano Integrado</t>
  </si>
  <si>
    <t>Urbanização Integrada Bairro Santa Maria e Conjunto 17 de Março</t>
  </si>
  <si>
    <t xml:space="preserve">   Pavimentação de vias, drenagem e infraestrutura local</t>
  </si>
  <si>
    <t>Implantação de 12 praças</t>
  </si>
  <si>
    <t>Equipamentos Sociais Bairro Santa Maria e Conjunto 17 de Março</t>
  </si>
  <si>
    <t>Implantação de 2 Centro de Referência Assistência Social (CRAS/CREAS)</t>
  </si>
  <si>
    <t>Implantação de uma Unidade de Assistência Social (Casa Idoso)</t>
  </si>
  <si>
    <t>Intervenções complementares bairros adjacentes (Lamarão/Bugio/Olaria)</t>
  </si>
  <si>
    <t xml:space="preserve">Implantação de 746 Unidades Habitações </t>
  </si>
  <si>
    <t>Implantação de uma Unidade de Assistência Social (Casa Lar)</t>
  </si>
  <si>
    <t>EMEF Lamarão</t>
  </si>
  <si>
    <t xml:space="preserve">Unidades esportivas (duas) </t>
  </si>
  <si>
    <t>Componente II - Recuperação Ambiental</t>
  </si>
  <si>
    <t>Parque Ecológico Póxim</t>
  </si>
  <si>
    <t>Revitalização do Parque da Sementeira</t>
  </si>
  <si>
    <t>Horto</t>
  </si>
  <si>
    <t>Edificações de Apoio executadas</t>
  </si>
  <si>
    <t xml:space="preserve">Infraestrutura do parque </t>
  </si>
  <si>
    <t>Inventário de Arborização Urbana de Aracaju</t>
  </si>
  <si>
    <t>Plano Municipal de Coleta Seletiva</t>
  </si>
  <si>
    <t>Sistema de Informacoes para o Monitoramento de Areas Protegidas Implantado</t>
  </si>
  <si>
    <t>Implantação de Ecopontos (10 ecopontos)</t>
  </si>
  <si>
    <t>Plano Saneamento</t>
  </si>
  <si>
    <t>Estudos para Parques (Plano de Gestão Póxim e estudos Lamarão)</t>
  </si>
  <si>
    <t>Central de Triagem de Recicláveis construída e equipada</t>
  </si>
  <si>
    <t>Componente III - Mobilidade Urbana</t>
  </si>
  <si>
    <t>S - Integração Urbana - Av. Perimetral Oeste</t>
  </si>
  <si>
    <t>Trecho 01</t>
  </si>
  <si>
    <t>Avenida implantada</t>
  </si>
  <si>
    <t>Ponte Construída</t>
  </si>
  <si>
    <t>Viaduto Construído</t>
  </si>
  <si>
    <t>Iluminação Pública Implantada</t>
  </si>
  <si>
    <t>sinalização</t>
  </si>
  <si>
    <t>paisagismo</t>
  </si>
  <si>
    <t>Trecho 02</t>
  </si>
  <si>
    <t>C - Administração do Programa</t>
  </si>
  <si>
    <t>Unidade Coordenadora - UGP</t>
  </si>
  <si>
    <t>Sistema de Gestão do Programa</t>
  </si>
  <si>
    <t>Supervisão de Obras/Gestão Ambiental</t>
  </si>
  <si>
    <t>Aquisição de Equipamentos para o Programa</t>
  </si>
  <si>
    <t>Avaliação e Monitoramento do Programa</t>
  </si>
  <si>
    <t xml:space="preserve">Auditoria </t>
  </si>
  <si>
    <t>Estudos e Projetos</t>
  </si>
  <si>
    <t>Projeto Parque Sementeira</t>
  </si>
  <si>
    <t>Projeto BRT</t>
  </si>
  <si>
    <t>Projeto Executivo Av. Perimetral</t>
  </si>
  <si>
    <t>Ponte Riacho do Cabral</t>
  </si>
  <si>
    <t>Viaduto Av. Perimetral</t>
  </si>
  <si>
    <t>Projeto arqueologico Av. Perimetral</t>
  </si>
  <si>
    <t>Elaboração de estudos e projetos diversos</t>
  </si>
  <si>
    <t>C - Imprevistos</t>
  </si>
  <si>
    <t>Desapropriações/indenizações</t>
  </si>
  <si>
    <t>Reassentamentos</t>
  </si>
  <si>
    <t>VALOR TOTAL</t>
  </si>
  <si>
    <r>
      <t xml:space="preserve">Implantação de 3 Unidades de Saúde (UPA, CAPS, Maternidade e </t>
    </r>
    <r>
      <rPr>
        <b/>
        <sz val="9"/>
        <color rgb="FFFF0000"/>
        <rFont val="Calibri"/>
        <family val="2"/>
        <scheme val="minor"/>
      </rPr>
      <t>UBS</t>
    </r>
    <r>
      <rPr>
        <sz val="9"/>
        <rFont val="Calibri"/>
        <family val="2"/>
        <scheme val="minor"/>
      </rPr>
      <t>)</t>
    </r>
  </si>
  <si>
    <t>Escolas Municipais de Ensino Fundamental - EMEF Santa Maria e 17 de março</t>
  </si>
  <si>
    <t>Infraestrutura e pavimentação vias locais e Av. Gal Euclides Figueredo.</t>
  </si>
  <si>
    <t>Avaliação de Imóveis Av. Perimetral</t>
  </si>
  <si>
    <t>VALOR CONTRATO</t>
  </si>
  <si>
    <t>DIFERENÇA</t>
  </si>
  <si>
    <t>Implantação de 488 UH</t>
  </si>
  <si>
    <t>Construção de 206 Unidades Habitacionais</t>
  </si>
  <si>
    <t xml:space="preserve">Infraestrutura para complexo de equipamentos sociais Santa Maria </t>
  </si>
  <si>
    <t xml:space="preserve">       PTTS - 17 Março / Santa Maria</t>
  </si>
  <si>
    <t>Construção de 576 apartamentos Bloco 1 - 17 de março</t>
  </si>
  <si>
    <t>Empreendimento Vista Nova - 468 UH  SM (em conclusão) - Santa Maria</t>
  </si>
  <si>
    <t xml:space="preserve"> Pavimentação e rede esgoto - Convênio: nº 132/2007.</t>
  </si>
  <si>
    <t xml:space="preserve"> Infraestrutura - Convênio: nº 101/2014 -</t>
  </si>
  <si>
    <t xml:space="preserve"> Complementação da interligação av. 04 com Av. Alexandre Alcino - Convênio: nº 105/2005</t>
  </si>
  <si>
    <t xml:space="preserve">         Pavimentação de vias urbanas locais - 17 de março</t>
  </si>
  <si>
    <t>Praça 1 - Praça da Música 17 de março</t>
  </si>
  <si>
    <t>Área Comercial (Calcadão e conexão local) - 17 de março</t>
  </si>
  <si>
    <t>Praça 2 - Academia da Cidade - 17 de março</t>
  </si>
  <si>
    <t>Praça 3 - Verde dos Encontros - 17 de março</t>
  </si>
  <si>
    <t>Praça 4 - Relogio do Sol - 17 de março</t>
  </si>
  <si>
    <t>Posto da Guarda Municipal - 17 de março</t>
  </si>
  <si>
    <t>Praça 1 - Praça da Brinquedoteca - Bloco 2</t>
  </si>
  <si>
    <t>Praça 2 - Praça da Maternidade - - Bloco 2</t>
  </si>
  <si>
    <t>Praça 3 - Praça - Bloco 2</t>
  </si>
  <si>
    <t>Praça 4 - Praça Verde - Bloco 2</t>
  </si>
  <si>
    <t>Polo Academia de Saúde - Santa Maria</t>
  </si>
  <si>
    <t>Praça Verde - 4000m - Santa Maria</t>
  </si>
  <si>
    <t xml:space="preserve"> UPA Santa Maria</t>
  </si>
  <si>
    <t>CAPS - santa maria</t>
  </si>
  <si>
    <t xml:space="preserve"> Maternidade - 17 de março</t>
  </si>
  <si>
    <t xml:space="preserve">17 de Março/Construção de UBS </t>
  </si>
  <si>
    <t>CREAS Santa Mária</t>
  </si>
  <si>
    <t>CRAS 17 de março bloco 01</t>
  </si>
  <si>
    <t>Casa do Idoso 17 de março</t>
  </si>
  <si>
    <t>EMEF Santa Maria</t>
  </si>
  <si>
    <t xml:space="preserve">17 de Março/Construção de EMEF </t>
  </si>
  <si>
    <t xml:space="preserve">  410 unidades habitacoes (C-1) - Lamarão PAC</t>
  </si>
  <si>
    <t>144 casas - Cidade Nova</t>
  </si>
  <si>
    <t>Empreendimento Jardim Centenário - 192 UH. (a contratar)</t>
  </si>
  <si>
    <t>Área 2 356 UH - Residencial Lamarão</t>
  </si>
  <si>
    <t>Área 1 132 UH - Residencial Lamarão</t>
  </si>
  <si>
    <t xml:space="preserve">         Pavimentação de vias urbanas locais</t>
  </si>
  <si>
    <t xml:space="preserve">Convênio: no 131/2014 - Complementação infraestrutura Coqueiral e recuperação pavimentação Av. Gal Euclides Figueredo. Contrato nov/14. </t>
  </si>
  <si>
    <t>Jardim Bahia I e II (via Emenda Impositiva)</t>
  </si>
  <si>
    <t>Coqueiral/Infraestrutura</t>
  </si>
  <si>
    <t>CRAS Lamarão</t>
  </si>
  <si>
    <t>CREAS Lamarão</t>
  </si>
  <si>
    <t>Casa LAR Lamarão</t>
  </si>
  <si>
    <t>Centro de Iniciação ao Esporte - Praça - Bugio</t>
  </si>
  <si>
    <t>Praça da Cultura e dos Esportes (C-26) - Olaria</t>
  </si>
  <si>
    <t>CRONOGRAMA EM REAL</t>
  </si>
  <si>
    <t>CRONOGRAMA EM DÓLAR</t>
  </si>
  <si>
    <t xml:space="preserve">ANO 1 </t>
  </si>
  <si>
    <t>ANO 2</t>
  </si>
  <si>
    <t xml:space="preserve">ANO 3 </t>
  </si>
  <si>
    <t xml:space="preserve">ANO 4 </t>
  </si>
  <si>
    <t xml:space="preserve">ANO 5 </t>
  </si>
  <si>
    <t>TOTAL</t>
  </si>
  <si>
    <t>1º</t>
  </si>
  <si>
    <t>2º</t>
  </si>
  <si>
    <t>3º</t>
  </si>
  <si>
    <t>4º</t>
  </si>
  <si>
    <t>LOCAL</t>
  </si>
  <si>
    <t>PARRI-PASSU</t>
  </si>
  <si>
    <t>1º ano</t>
  </si>
  <si>
    <t>2º ano</t>
  </si>
  <si>
    <t>3º ano</t>
  </si>
  <si>
    <t>4º ano</t>
  </si>
  <si>
    <t>5º ano</t>
  </si>
  <si>
    <t>Item</t>
  </si>
  <si>
    <t>local</t>
  </si>
  <si>
    <t>Valor</t>
  </si>
  <si>
    <t>%</t>
  </si>
  <si>
    <t>% acumulado</t>
  </si>
  <si>
    <t>17 de Março/Infraestrutura do Bloco II (CT 218819-92)</t>
  </si>
  <si>
    <t>Infraestrutura dos 16 Blocos de Apartamentos (CT 99014-15) (CR 211874-25)</t>
  </si>
  <si>
    <t>Área externa dos Apartamentos (CR 218819-92) (CT 99005-18)</t>
  </si>
  <si>
    <t>17 de Março/Infraestrutura do Loteamento Marivan (CT 350979-27)</t>
  </si>
  <si>
    <t>Invasões Santa Maria - Infraestrutura (Camel ) (CT 99003-18) (CR218819-92/07)</t>
  </si>
  <si>
    <t>Santa Maria (Padre Pedro e Valadares)/Infraestrutura (CT 99002-18) (CR 227412-75)</t>
  </si>
  <si>
    <t>CRAS SANTA MARIA (CR 400627-34)</t>
  </si>
  <si>
    <t>Pantanal/Infraestrutura (CT 350983-88)</t>
  </si>
  <si>
    <t>Infraestrutura de Vias Primárias (corredores) - Pro transporte ( CT 411704-4)</t>
  </si>
  <si>
    <t>Japãozinho/Infraestrutura (CT 1029995-24)</t>
  </si>
  <si>
    <t>Moema Meire/Infraestrutura Ruas M, G, H (CT 1024842-22)</t>
  </si>
  <si>
    <t>Moema Meire/Ruas A, B, C, D e E1  (CT 1025289-69)</t>
  </si>
  <si>
    <t>PLANO OPERATIVO ANUAL (POA)</t>
  </si>
  <si>
    <t>PTTS - 17 Março / Santa Maria</t>
  </si>
  <si>
    <t>ANO 1</t>
  </si>
  <si>
    <t>ANO 3</t>
  </si>
  <si>
    <t>ANO 4</t>
  </si>
  <si>
    <t>ANO 5</t>
  </si>
  <si>
    <t>TOTAL PLANEJADO (US$)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</si>
</sst>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&quot;R$&quot;\ #,##0.00;[Red]\-&quot;R$&quot;\ #,##0.00"/>
    <numFmt numFmtId="165" formatCode="_-* #,##0_-;\-* #,##0_-;_-* &quot;-&quot;_-;_-@_-"/>
    <numFmt numFmtId="166" formatCode="_-* #,##0.00_-;\-* #,##0.00_-;_-* &quot;-&quot;??_-;_-@_-"/>
    <numFmt numFmtId="167" formatCode="_-* #,##0_-;\-* #,##0_-;_-* &quot;-&quot;??_-;_-@_-"/>
    <numFmt numFmtId="168" formatCode="_-* #,##0.000_-;\-* #,##0.0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b/>
      <i/>
      <u/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u/>
      <sz val="9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rgb="FFFF0000"/>
      <name val="Calibri"/>
      <family val="2"/>
    </font>
    <font>
      <b/>
      <sz val="9"/>
      <color rgb="FFFF0000"/>
      <name val="Calibri"/>
      <family val="2"/>
    </font>
    <font>
      <strike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trike/>
      <sz val="9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234">
    <xf numFmtId="0" fontId="0" fillId="0" borderId="0" xfId="0"/>
    <xf numFmtId="166" fontId="3" fillId="0" borderId="1" xfId="1" applyFont="1" applyBorder="1" applyAlignment="1">
      <alignment horizontal="left" vertical="center" wrapText="1" indent="1"/>
    </xf>
    <xf numFmtId="166" fontId="3" fillId="0" borderId="1" xfId="1" applyFont="1" applyBorder="1" applyAlignment="1">
      <alignment vertical="center" wrapText="1"/>
    </xf>
    <xf numFmtId="167" fontId="3" fillId="0" borderId="1" xfId="1" applyNumberFormat="1" applyFont="1" applyBorder="1" applyAlignment="1">
      <alignment horizontal="right" vertical="center" wrapText="1"/>
    </xf>
    <xf numFmtId="166" fontId="4" fillId="4" borderId="1" xfId="1" applyFont="1" applyFill="1" applyBorder="1" applyAlignment="1">
      <alignment horizontal="left" vertical="center" wrapText="1" indent="1"/>
    </xf>
    <xf numFmtId="167" fontId="5" fillId="4" borderId="1" xfId="1" applyNumberFormat="1" applyFont="1" applyFill="1" applyBorder="1" applyAlignment="1">
      <alignment vertical="center" wrapText="1"/>
    </xf>
    <xf numFmtId="167" fontId="5" fillId="0" borderId="1" xfId="1" applyNumberFormat="1" applyFont="1" applyBorder="1" applyAlignment="1">
      <alignment vertical="center" wrapText="1"/>
    </xf>
    <xf numFmtId="166" fontId="5" fillId="0" borderId="1" xfId="1" applyFont="1" applyBorder="1" applyAlignment="1">
      <alignment vertical="center" wrapText="1"/>
    </xf>
    <xf numFmtId="166" fontId="5" fillId="4" borderId="1" xfId="1" applyFont="1" applyFill="1" applyBorder="1" applyAlignment="1">
      <alignment vertical="center" wrapText="1"/>
    </xf>
    <xf numFmtId="166" fontId="5" fillId="0" borderId="1" xfId="1" applyFont="1" applyBorder="1" applyAlignment="1">
      <alignment horizontal="left" vertical="center" wrapText="1" indent="1"/>
    </xf>
    <xf numFmtId="167" fontId="5" fillId="3" borderId="1" xfId="0" applyNumberFormat="1" applyFont="1" applyFill="1" applyBorder="1"/>
    <xf numFmtId="167" fontId="5" fillId="0" borderId="1" xfId="1" applyNumberFormat="1" applyFont="1" applyBorder="1" applyAlignment="1">
      <alignment horizontal="right" vertical="center" wrapText="1"/>
    </xf>
    <xf numFmtId="167" fontId="3" fillId="5" borderId="2" xfId="1" applyNumberFormat="1" applyFont="1" applyFill="1" applyBorder="1" applyAlignment="1">
      <alignment vertical="center" wrapText="1"/>
    </xf>
    <xf numFmtId="166" fontId="7" fillId="4" borderId="1" xfId="1" applyFont="1" applyFill="1" applyBorder="1" applyAlignment="1">
      <alignment horizontal="left" vertical="center" wrapText="1" indent="1"/>
    </xf>
    <xf numFmtId="166" fontId="3" fillId="9" borderId="1" xfId="1" applyFont="1" applyFill="1" applyBorder="1" applyAlignment="1">
      <alignment horizontal="left" vertical="center" wrapText="1" indent="2"/>
    </xf>
    <xf numFmtId="165" fontId="0" fillId="0" borderId="0" xfId="2" applyFont="1"/>
    <xf numFmtId="166" fontId="8" fillId="10" borderId="1" xfId="1" applyFont="1" applyFill="1" applyBorder="1" applyAlignment="1">
      <alignment horizontal="left" vertical="center" wrapText="1" indent="2"/>
    </xf>
    <xf numFmtId="0" fontId="0" fillId="0" borderId="0" xfId="0"/>
    <xf numFmtId="167" fontId="14" fillId="0" borderId="1" xfId="1" applyNumberFormat="1" applyFont="1" applyFill="1" applyBorder="1" applyAlignment="1">
      <alignment vertical="center" wrapText="1"/>
    </xf>
    <xf numFmtId="166" fontId="13" fillId="7" borderId="1" xfId="1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7" fontId="5" fillId="2" borderId="1" xfId="1" applyNumberFormat="1" applyFont="1" applyFill="1" applyBorder="1" applyAlignment="1">
      <alignment vertical="center" wrapText="1"/>
    </xf>
    <xf numFmtId="166" fontId="7" fillId="6" borderId="1" xfId="1" applyFont="1" applyFill="1" applyBorder="1" applyAlignment="1">
      <alignment horizontal="left" vertical="center" wrapText="1" indent="1"/>
    </xf>
    <xf numFmtId="167" fontId="3" fillId="5" borderId="1" xfId="1" applyNumberFormat="1" applyFont="1" applyFill="1" applyBorder="1" applyAlignment="1">
      <alignment vertical="center" wrapText="1"/>
    </xf>
    <xf numFmtId="166" fontId="3" fillId="5" borderId="1" xfId="1" applyFont="1" applyFill="1" applyBorder="1" applyAlignment="1">
      <alignment horizontal="left" vertical="center" wrapText="1" indent="1"/>
    </xf>
    <xf numFmtId="166" fontId="3" fillId="5" borderId="1" xfId="1" applyFont="1" applyFill="1" applyBorder="1" applyAlignment="1">
      <alignment horizontal="left" vertical="center" indent="2"/>
    </xf>
    <xf numFmtId="166" fontId="3" fillId="5" borderId="1" xfId="1" applyFont="1" applyFill="1" applyBorder="1" applyAlignment="1">
      <alignment vertical="center" wrapText="1"/>
    </xf>
    <xf numFmtId="166" fontId="5" fillId="5" borderId="1" xfId="1" applyFont="1" applyFill="1" applyBorder="1" applyAlignment="1">
      <alignment vertical="center" wrapText="1"/>
    </xf>
    <xf numFmtId="167" fontId="5" fillId="5" borderId="1" xfId="1" applyNumberFormat="1" applyFont="1" applyFill="1" applyBorder="1" applyAlignment="1">
      <alignment vertical="center" wrapText="1"/>
    </xf>
    <xf numFmtId="166" fontId="5" fillId="2" borderId="1" xfId="1" applyFont="1" applyFill="1" applyBorder="1" applyAlignment="1">
      <alignment vertical="center" wrapText="1"/>
    </xf>
    <xf numFmtId="166" fontId="5" fillId="5" borderId="1" xfId="1" applyFont="1" applyFill="1" applyBorder="1" applyAlignment="1">
      <alignment horizontal="left" vertical="center" wrapText="1" indent="1"/>
    </xf>
    <xf numFmtId="0" fontId="5" fillId="3" borderId="1" xfId="0" applyFont="1" applyFill="1" applyBorder="1"/>
    <xf numFmtId="166" fontId="3" fillId="0" borderId="1" xfId="1" applyFont="1" applyBorder="1" applyAlignment="1">
      <alignment horizontal="center" vertical="center"/>
    </xf>
    <xf numFmtId="9" fontId="5" fillId="0" borderId="1" xfId="3" applyFont="1" applyBorder="1" applyAlignment="1">
      <alignment horizontal="center" vertical="center"/>
    </xf>
    <xf numFmtId="167" fontId="5" fillId="0" borderId="1" xfId="1" applyNumberFormat="1" applyFont="1" applyBorder="1" applyAlignment="1">
      <alignment horizontal="center" vertical="center"/>
    </xf>
    <xf numFmtId="167" fontId="3" fillId="0" borderId="1" xfId="1" applyNumberFormat="1" applyFont="1" applyBorder="1" applyAlignment="1">
      <alignment vertical="center" wrapText="1"/>
    </xf>
    <xf numFmtId="167" fontId="3" fillId="0" borderId="1" xfId="1" applyNumberFormat="1" applyFont="1" applyBorder="1" applyAlignment="1">
      <alignment vertical="center"/>
    </xf>
    <xf numFmtId="166" fontId="15" fillId="5" borderId="1" xfId="1" applyFont="1" applyFill="1" applyBorder="1" applyAlignment="1">
      <alignment horizontal="left" vertical="center" wrapText="1" indent="2"/>
    </xf>
    <xf numFmtId="0" fontId="11" fillId="0" borderId="0" xfId="0" applyFont="1"/>
    <xf numFmtId="165" fontId="10" fillId="0" borderId="0" xfId="2" applyFont="1"/>
    <xf numFmtId="165" fontId="10" fillId="0" borderId="0" xfId="0" applyNumberFormat="1" applyFont="1"/>
    <xf numFmtId="167" fontId="16" fillId="5" borderId="2" xfId="1" applyNumberFormat="1" applyFont="1" applyFill="1" applyBorder="1" applyAlignment="1">
      <alignment vertical="center" wrapText="1"/>
    </xf>
    <xf numFmtId="167" fontId="12" fillId="5" borderId="1" xfId="1" applyNumberFormat="1" applyFont="1" applyFill="1" applyBorder="1" applyAlignment="1">
      <alignment vertical="center" wrapText="1"/>
    </xf>
    <xf numFmtId="167" fontId="16" fillId="5" borderId="1" xfId="1" applyNumberFormat="1" applyFont="1" applyFill="1" applyBorder="1" applyAlignment="1">
      <alignment vertical="center" wrapText="1"/>
    </xf>
    <xf numFmtId="167" fontId="5" fillId="2" borderId="1" xfId="1" applyNumberFormat="1" applyFont="1" applyFill="1" applyBorder="1" applyAlignment="1">
      <alignment vertical="center" wrapText="1"/>
    </xf>
    <xf numFmtId="166" fontId="3" fillId="5" borderId="1" xfId="1" applyFont="1" applyFill="1" applyBorder="1" applyAlignment="1">
      <alignment horizontal="left" vertical="center" wrapText="1" indent="1"/>
    </xf>
    <xf numFmtId="0" fontId="0" fillId="0" borderId="0" xfId="0"/>
    <xf numFmtId="167" fontId="14" fillId="0" borderId="1" xfId="1" applyNumberFormat="1" applyFont="1" applyFill="1" applyBorder="1" applyAlignment="1">
      <alignment vertical="center" wrapText="1"/>
    </xf>
    <xf numFmtId="166" fontId="13" fillId="7" borderId="1" xfId="1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7" fontId="5" fillId="2" borderId="1" xfId="1" applyNumberFormat="1" applyFont="1" applyFill="1" applyBorder="1" applyAlignment="1">
      <alignment vertical="center" wrapText="1"/>
    </xf>
    <xf numFmtId="166" fontId="7" fillId="6" borderId="1" xfId="1" applyFont="1" applyFill="1" applyBorder="1" applyAlignment="1">
      <alignment horizontal="left" vertical="center" wrapText="1" indent="1"/>
    </xf>
    <xf numFmtId="166" fontId="3" fillId="5" borderId="1" xfId="1" applyFont="1" applyFill="1" applyBorder="1" applyAlignment="1">
      <alignment horizontal="left" vertical="center" wrapText="1" indent="2"/>
    </xf>
    <xf numFmtId="167" fontId="3" fillId="5" borderId="1" xfId="1" applyNumberFormat="1" applyFont="1" applyFill="1" applyBorder="1" applyAlignment="1">
      <alignment vertical="center" wrapText="1"/>
    </xf>
    <xf numFmtId="166" fontId="3" fillId="5" borderId="1" xfId="1" applyFont="1" applyFill="1" applyBorder="1" applyAlignment="1">
      <alignment horizontal="left" vertical="center" wrapText="1" indent="1"/>
    </xf>
    <xf numFmtId="166" fontId="3" fillId="5" borderId="1" xfId="1" applyFont="1" applyFill="1" applyBorder="1" applyAlignment="1">
      <alignment horizontal="left" vertical="center" indent="2"/>
    </xf>
    <xf numFmtId="166" fontId="3" fillId="5" borderId="1" xfId="1" applyFont="1" applyFill="1" applyBorder="1" applyAlignment="1">
      <alignment vertical="center" wrapText="1"/>
    </xf>
    <xf numFmtId="166" fontId="5" fillId="5" borderId="1" xfId="1" applyFont="1" applyFill="1" applyBorder="1" applyAlignment="1">
      <alignment vertical="center" wrapText="1"/>
    </xf>
    <xf numFmtId="167" fontId="5" fillId="5" borderId="1" xfId="1" applyNumberFormat="1" applyFont="1" applyFill="1" applyBorder="1" applyAlignment="1">
      <alignment vertical="center" wrapText="1"/>
    </xf>
    <xf numFmtId="166" fontId="5" fillId="2" borderId="1" xfId="1" applyFont="1" applyFill="1" applyBorder="1" applyAlignment="1">
      <alignment vertical="center" wrapText="1"/>
    </xf>
    <xf numFmtId="166" fontId="5" fillId="5" borderId="1" xfId="1" applyFont="1" applyFill="1" applyBorder="1" applyAlignment="1">
      <alignment horizontal="left" vertical="center" wrapText="1" indent="1"/>
    </xf>
    <xf numFmtId="0" fontId="5" fillId="3" borderId="1" xfId="0" applyFont="1" applyFill="1" applyBorder="1"/>
    <xf numFmtId="166" fontId="3" fillId="0" borderId="1" xfId="1" applyFont="1" applyBorder="1" applyAlignment="1">
      <alignment horizontal="center" vertical="center"/>
    </xf>
    <xf numFmtId="9" fontId="5" fillId="0" borderId="1" xfId="3" applyFont="1" applyBorder="1" applyAlignment="1">
      <alignment horizontal="center" vertical="center"/>
    </xf>
    <xf numFmtId="167" fontId="5" fillId="0" borderId="1" xfId="1" applyNumberFormat="1" applyFont="1" applyBorder="1" applyAlignment="1">
      <alignment horizontal="center" vertical="center"/>
    </xf>
    <xf numFmtId="167" fontId="3" fillId="0" borderId="1" xfId="1" applyNumberFormat="1" applyFont="1" applyBorder="1" applyAlignment="1">
      <alignment vertical="center" wrapText="1"/>
    </xf>
    <xf numFmtId="167" fontId="3" fillId="0" borderId="1" xfId="1" applyNumberFormat="1" applyFont="1" applyBorder="1" applyAlignment="1">
      <alignment vertical="center"/>
    </xf>
    <xf numFmtId="166" fontId="15" fillId="5" borderId="1" xfId="1" applyFont="1" applyFill="1" applyBorder="1" applyAlignment="1">
      <alignment horizontal="left" vertical="center" wrapText="1" indent="2"/>
    </xf>
    <xf numFmtId="0" fontId="13" fillId="8" borderId="1" xfId="0" applyFont="1" applyFill="1" applyBorder="1" applyAlignment="1">
      <alignment horizontal="left" vertical="center" indent="2"/>
    </xf>
    <xf numFmtId="0" fontId="0" fillId="0" borderId="0" xfId="0" applyFill="1"/>
    <xf numFmtId="166" fontId="16" fillId="5" borderId="1" xfId="1" applyFont="1" applyFill="1" applyBorder="1" applyAlignment="1">
      <alignment horizontal="left" vertical="center" wrapText="1" indent="1"/>
    </xf>
    <xf numFmtId="166" fontId="15" fillId="5" borderId="1" xfId="1" applyFont="1" applyFill="1" applyBorder="1" applyAlignment="1">
      <alignment horizontal="left" vertical="center" wrapText="1" indent="2"/>
    </xf>
    <xf numFmtId="167" fontId="3" fillId="5" borderId="1" xfId="1" applyNumberFormat="1" applyFont="1" applyFill="1" applyBorder="1" applyAlignment="1">
      <alignment vertical="center" wrapText="1"/>
    </xf>
    <xf numFmtId="166" fontId="3" fillId="5" borderId="1" xfId="1" applyFont="1" applyFill="1" applyBorder="1" applyAlignment="1">
      <alignment vertical="center" wrapText="1"/>
    </xf>
    <xf numFmtId="167" fontId="5" fillId="5" borderId="1" xfId="1" applyNumberFormat="1" applyFont="1" applyFill="1" applyBorder="1" applyAlignment="1">
      <alignment vertical="center" wrapText="1"/>
    </xf>
    <xf numFmtId="167" fontId="3" fillId="5" borderId="0" xfId="1" applyNumberFormat="1" applyFont="1" applyFill="1" applyAlignment="1">
      <alignment vertical="center"/>
    </xf>
    <xf numFmtId="166" fontId="3" fillId="5" borderId="1" xfId="1" applyFont="1" applyFill="1" applyBorder="1" applyAlignment="1">
      <alignment horizontal="left" vertical="center" wrapText="1" indent="2"/>
    </xf>
    <xf numFmtId="167" fontId="5" fillId="5" borderId="1" xfId="1" applyNumberFormat="1" applyFont="1" applyFill="1" applyBorder="1" applyAlignment="1">
      <alignment vertical="center" wrapText="1"/>
    </xf>
    <xf numFmtId="167" fontId="3" fillId="5" borderId="1" xfId="1" applyNumberFormat="1" applyFont="1" applyFill="1" applyBorder="1" applyAlignment="1">
      <alignment vertical="center" wrapText="1"/>
    </xf>
    <xf numFmtId="166" fontId="3" fillId="5" borderId="1" xfId="1" applyFont="1" applyFill="1" applyBorder="1" applyAlignment="1">
      <alignment horizontal="left" vertical="center" wrapText="1" indent="1"/>
    </xf>
    <xf numFmtId="167" fontId="14" fillId="0" borderId="1" xfId="1" applyNumberFormat="1" applyFont="1" applyFill="1" applyBorder="1" applyAlignment="1">
      <alignment vertical="center" wrapText="1"/>
    </xf>
    <xf numFmtId="167" fontId="5" fillId="5" borderId="1" xfId="1" applyNumberFormat="1" applyFont="1" applyFill="1" applyBorder="1" applyAlignment="1">
      <alignment vertical="center" wrapText="1"/>
    </xf>
    <xf numFmtId="167" fontId="3" fillId="5" borderId="1" xfId="1" applyNumberFormat="1" applyFont="1" applyFill="1" applyBorder="1" applyAlignment="1">
      <alignment vertical="center" wrapText="1"/>
    </xf>
    <xf numFmtId="167" fontId="3" fillId="0" borderId="1" xfId="1" applyNumberFormat="1" applyFont="1" applyBorder="1" applyAlignment="1">
      <alignment vertical="center" wrapText="1"/>
    </xf>
    <xf numFmtId="166" fontId="3" fillId="5" borderId="1" xfId="1" applyFont="1" applyFill="1" applyBorder="1" applyAlignment="1">
      <alignment horizontal="left" vertical="center" wrapText="1" indent="2"/>
    </xf>
    <xf numFmtId="167" fontId="5" fillId="5" borderId="1" xfId="1" applyNumberFormat="1" applyFont="1" applyFill="1" applyBorder="1" applyAlignment="1">
      <alignment vertical="center" wrapText="1"/>
    </xf>
    <xf numFmtId="167" fontId="5" fillId="4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 wrapText="1"/>
    </xf>
    <xf numFmtId="167" fontId="14" fillId="0" borderId="1" xfId="1" applyNumberFormat="1" applyFont="1" applyFill="1" applyBorder="1" applyAlignment="1">
      <alignment vertical="center" wrapText="1"/>
    </xf>
    <xf numFmtId="166" fontId="3" fillId="5" borderId="1" xfId="1" applyFont="1" applyFill="1" applyBorder="1" applyAlignment="1">
      <alignment horizontal="left" vertical="center" wrapText="1" indent="2"/>
    </xf>
    <xf numFmtId="166" fontId="3" fillId="5" borderId="1" xfId="1" applyFont="1" applyFill="1" applyBorder="1" applyAlignment="1">
      <alignment horizontal="left" vertical="center" wrapText="1" indent="1"/>
    </xf>
    <xf numFmtId="0" fontId="3" fillId="5" borderId="1" xfId="0" applyFont="1" applyFill="1" applyBorder="1" applyAlignment="1">
      <alignment horizontal="left" vertical="center" wrapText="1" indent="2"/>
    </xf>
    <xf numFmtId="167" fontId="3" fillId="0" borderId="1" xfId="1" applyNumberFormat="1" applyFont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 wrapText="1"/>
    </xf>
    <xf numFmtId="167" fontId="14" fillId="0" borderId="1" xfId="1" applyNumberFormat="1" applyFont="1" applyFill="1" applyBorder="1" applyAlignment="1">
      <alignment vertical="center" wrapText="1"/>
    </xf>
    <xf numFmtId="166" fontId="13" fillId="7" borderId="1" xfId="1" applyFont="1" applyFill="1" applyBorder="1" applyAlignment="1">
      <alignment horizontal="left" vertical="center" wrapText="1" indent="2"/>
    </xf>
    <xf numFmtId="167" fontId="13" fillId="0" borderId="1" xfId="1" applyNumberFormat="1" applyFont="1" applyFill="1" applyBorder="1" applyAlignment="1">
      <alignment vertical="center" wrapText="1"/>
    </xf>
    <xf numFmtId="165" fontId="16" fillId="0" borderId="2" xfId="2" applyFont="1" applyBorder="1" applyAlignment="1">
      <alignment horizontal="center" vertical="center"/>
    </xf>
    <xf numFmtId="167" fontId="3" fillId="5" borderId="1" xfId="1" applyNumberFormat="1" applyFont="1" applyFill="1" applyBorder="1" applyAlignment="1">
      <alignment vertical="center" wrapText="1"/>
    </xf>
    <xf numFmtId="167" fontId="3" fillId="0" borderId="1" xfId="1" applyNumberFormat="1" applyFont="1" applyBorder="1" applyAlignment="1">
      <alignment vertical="center" wrapText="1"/>
    </xf>
    <xf numFmtId="166" fontId="3" fillId="5" borderId="1" xfId="1" applyFont="1" applyFill="1" applyBorder="1" applyAlignment="1">
      <alignment horizontal="left" vertical="center" wrapText="1" indent="2"/>
    </xf>
    <xf numFmtId="167" fontId="3" fillId="0" borderId="1" xfId="1" applyNumberFormat="1" applyFont="1" applyBorder="1" applyAlignment="1">
      <alignment vertical="center" wrapText="1"/>
    </xf>
    <xf numFmtId="166" fontId="3" fillId="5" borderId="1" xfId="1" applyFont="1" applyFill="1" applyBorder="1" applyAlignment="1">
      <alignment horizontal="left" vertical="center" wrapText="1" indent="2"/>
    </xf>
    <xf numFmtId="167" fontId="3" fillId="0" borderId="1" xfId="1" applyNumberFormat="1" applyFont="1" applyBorder="1" applyAlignment="1">
      <alignment vertical="center" wrapText="1"/>
    </xf>
    <xf numFmtId="166" fontId="3" fillId="5" borderId="1" xfId="1" applyFont="1" applyFill="1" applyBorder="1" applyAlignment="1">
      <alignment horizontal="left" vertical="center" wrapText="1" indent="2"/>
    </xf>
    <xf numFmtId="167" fontId="5" fillId="4" borderId="1" xfId="1" applyNumberFormat="1" applyFont="1" applyFill="1" applyBorder="1" applyAlignment="1">
      <alignment vertical="center" wrapText="1"/>
    </xf>
    <xf numFmtId="167" fontId="9" fillId="0" borderId="1" xfId="1" applyNumberFormat="1" applyFont="1" applyFill="1" applyBorder="1" applyAlignment="1">
      <alignment vertical="center" wrapText="1"/>
    </xf>
    <xf numFmtId="167" fontId="14" fillId="0" borderId="1" xfId="1" applyNumberFormat="1" applyFont="1" applyFill="1" applyBorder="1" applyAlignment="1">
      <alignment vertical="center" wrapText="1"/>
    </xf>
    <xf numFmtId="166" fontId="13" fillId="7" borderId="1" xfId="1" applyFont="1" applyFill="1" applyBorder="1" applyAlignment="1">
      <alignment horizontal="left" vertical="center" wrapText="1" indent="2"/>
    </xf>
    <xf numFmtId="167" fontId="13" fillId="0" borderId="1" xfId="1" applyNumberFormat="1" applyFont="1" applyFill="1" applyBorder="1" applyAlignment="1">
      <alignment vertical="center" wrapText="1"/>
    </xf>
    <xf numFmtId="166" fontId="15" fillId="5" borderId="1" xfId="1" applyFont="1" applyFill="1" applyBorder="1" applyAlignment="1">
      <alignment horizontal="left" vertical="center" wrapText="1" indent="2"/>
    </xf>
    <xf numFmtId="0" fontId="13" fillId="8" borderId="1" xfId="0" applyFont="1" applyFill="1" applyBorder="1" applyAlignment="1">
      <alignment horizontal="left" vertical="center" indent="2"/>
    </xf>
    <xf numFmtId="167" fontId="3" fillId="5" borderId="1" xfId="1" applyNumberFormat="1" applyFont="1" applyFill="1" applyBorder="1" applyAlignment="1">
      <alignment vertical="center" wrapText="1"/>
    </xf>
    <xf numFmtId="167" fontId="3" fillId="5" borderId="1" xfId="1" applyNumberFormat="1" applyFont="1" applyFill="1" applyBorder="1" applyAlignment="1">
      <alignment vertical="center"/>
    </xf>
    <xf numFmtId="165" fontId="12" fillId="5" borderId="1" xfId="0" applyNumberFormat="1" applyFont="1" applyFill="1" applyBorder="1" applyAlignment="1">
      <alignment horizontal="left" vertical="center" wrapText="1" indent="2"/>
    </xf>
    <xf numFmtId="167" fontId="3" fillId="5" borderId="1" xfId="1" applyNumberFormat="1" applyFont="1" applyFill="1" applyBorder="1" applyAlignment="1">
      <alignment vertical="center" wrapText="1"/>
    </xf>
    <xf numFmtId="166" fontId="3" fillId="5" borderId="1" xfId="1" applyFont="1" applyFill="1" applyBorder="1" applyAlignment="1">
      <alignment horizontal="left" vertical="center" wrapText="1" indent="2"/>
    </xf>
    <xf numFmtId="167" fontId="3" fillId="0" borderId="2" xfId="1" applyNumberFormat="1" applyFont="1" applyBorder="1" applyAlignment="1">
      <alignment vertical="center" wrapText="1"/>
    </xf>
    <xf numFmtId="166" fontId="13" fillId="7" borderId="1" xfId="1" applyFont="1" applyFill="1" applyBorder="1" applyAlignment="1">
      <alignment horizontal="left" vertical="center" indent="2"/>
    </xf>
    <xf numFmtId="167" fontId="14" fillId="0" borderId="1" xfId="1" applyNumberFormat="1" applyFont="1" applyFill="1" applyBorder="1" applyAlignment="1">
      <alignment vertical="center" wrapText="1"/>
    </xf>
    <xf numFmtId="166" fontId="13" fillId="7" borderId="1" xfId="1" applyFont="1" applyFill="1" applyBorder="1" applyAlignment="1">
      <alignment horizontal="left" vertical="center" wrapText="1" indent="2"/>
    </xf>
    <xf numFmtId="167" fontId="3" fillId="5" borderId="1" xfId="1" applyNumberFormat="1" applyFont="1" applyFill="1" applyBorder="1" applyAlignment="1">
      <alignment vertical="center" wrapText="1"/>
    </xf>
    <xf numFmtId="165" fontId="5" fillId="5" borderId="1" xfId="0" applyNumberFormat="1" applyFont="1" applyFill="1" applyBorder="1" applyAlignment="1">
      <alignment horizontal="left" vertical="center" wrapText="1" indent="2"/>
    </xf>
    <xf numFmtId="167" fontId="3" fillId="5" borderId="1" xfId="1" applyNumberFormat="1" applyFont="1" applyFill="1" applyBorder="1" applyAlignment="1">
      <alignment vertical="center" wrapText="1"/>
    </xf>
    <xf numFmtId="166" fontId="3" fillId="5" borderId="1" xfId="1" applyFont="1" applyFill="1" applyBorder="1" applyAlignment="1">
      <alignment horizontal="left" vertical="center" indent="2"/>
    </xf>
    <xf numFmtId="167" fontId="3" fillId="0" borderId="1" xfId="1" applyNumberFormat="1" applyFont="1" applyBorder="1" applyAlignment="1">
      <alignment vertical="center"/>
    </xf>
    <xf numFmtId="166" fontId="3" fillId="5" borderId="1" xfId="1" applyFont="1" applyFill="1" applyBorder="1" applyAlignment="1">
      <alignment horizontal="left" vertical="center" indent="2"/>
    </xf>
    <xf numFmtId="0" fontId="3" fillId="5" borderId="1" xfId="0" applyFont="1" applyFill="1" applyBorder="1" applyAlignment="1">
      <alignment horizontal="left" vertical="center" indent="2"/>
    </xf>
    <xf numFmtId="167" fontId="3" fillId="0" borderId="1" xfId="1" applyNumberFormat="1" applyFont="1" applyBorder="1" applyAlignment="1">
      <alignment vertical="center"/>
    </xf>
    <xf numFmtId="167" fontId="3" fillId="5" borderId="1" xfId="1" applyNumberFormat="1" applyFont="1" applyFill="1" applyBorder="1" applyAlignment="1">
      <alignment vertical="center" wrapText="1"/>
    </xf>
    <xf numFmtId="167" fontId="5" fillId="4" borderId="1" xfId="1" applyNumberFormat="1" applyFont="1" applyFill="1" applyBorder="1" applyAlignment="1">
      <alignment vertical="center" wrapText="1"/>
    </xf>
    <xf numFmtId="166" fontId="3" fillId="5" borderId="1" xfId="1" applyFont="1" applyFill="1" applyBorder="1" applyAlignment="1">
      <alignment horizontal="left" vertical="center" indent="2"/>
    </xf>
    <xf numFmtId="167" fontId="3" fillId="5" borderId="1" xfId="1" applyNumberFormat="1" applyFont="1" applyFill="1" applyBorder="1" applyAlignment="1">
      <alignment vertical="center" wrapText="1"/>
    </xf>
    <xf numFmtId="166" fontId="3" fillId="5" borderId="1" xfId="1" applyFont="1" applyFill="1" applyBorder="1" applyAlignment="1">
      <alignment horizontal="left" vertical="center" wrapText="1" indent="2"/>
    </xf>
    <xf numFmtId="167" fontId="5" fillId="5" borderId="1" xfId="1" applyNumberFormat="1" applyFont="1" applyFill="1" applyBorder="1" applyAlignment="1">
      <alignment vertical="center" wrapText="1"/>
    </xf>
    <xf numFmtId="167" fontId="5" fillId="2" borderId="1" xfId="1" applyNumberFormat="1" applyFont="1" applyFill="1" applyBorder="1" applyAlignment="1">
      <alignment vertical="center" wrapText="1"/>
    </xf>
    <xf numFmtId="167" fontId="5" fillId="4" borderId="1" xfId="1" applyNumberFormat="1" applyFont="1" applyFill="1" applyBorder="1" applyAlignment="1">
      <alignment vertical="center" wrapText="1"/>
    </xf>
    <xf numFmtId="167" fontId="5" fillId="0" borderId="1" xfId="1" applyNumberFormat="1" applyFont="1" applyBorder="1" applyAlignment="1">
      <alignment vertical="center" wrapText="1"/>
    </xf>
    <xf numFmtId="167" fontId="5" fillId="3" borderId="1" xfId="0" applyNumberFormat="1" applyFont="1" applyFill="1" applyBorder="1"/>
    <xf numFmtId="167" fontId="6" fillId="5" borderId="1" xfId="1" applyNumberFormat="1" applyFont="1" applyFill="1" applyBorder="1" applyAlignment="1">
      <alignment vertical="center" wrapText="1"/>
    </xf>
    <xf numFmtId="167" fontId="16" fillId="0" borderId="1" xfId="1" applyNumberFormat="1" applyFont="1" applyBorder="1" applyAlignment="1">
      <alignment vertical="center" wrapText="1"/>
    </xf>
    <xf numFmtId="165" fontId="16" fillId="0" borderId="1" xfId="2" applyFont="1" applyBorder="1" applyAlignment="1">
      <alignment horizontal="center" vertical="center"/>
    </xf>
    <xf numFmtId="3" fontId="17" fillId="12" borderId="1" xfId="4" applyNumberFormat="1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/>
    </xf>
    <xf numFmtId="166" fontId="17" fillId="12" borderId="1" xfId="1" applyNumberFormat="1" applyFont="1" applyFill="1" applyBorder="1" applyAlignment="1">
      <alignment vertical="center"/>
    </xf>
    <xf numFmtId="166" fontId="17" fillId="12" borderId="1" xfId="1" applyNumberFormat="1" applyFont="1" applyFill="1" applyBorder="1" applyAlignment="1">
      <alignment horizontal="right" vertical="center"/>
    </xf>
    <xf numFmtId="167" fontId="18" fillId="5" borderId="1" xfId="1" applyNumberFormat="1" applyFont="1" applyFill="1" applyBorder="1" applyAlignment="1">
      <alignment vertical="center"/>
    </xf>
    <xf numFmtId="167" fontId="18" fillId="0" borderId="1" xfId="1" applyNumberFormat="1" applyFont="1" applyFill="1" applyBorder="1" applyAlignment="1">
      <alignment vertical="center"/>
    </xf>
    <xf numFmtId="167" fontId="3" fillId="0" borderId="1" xfId="1" applyNumberFormat="1" applyFont="1" applyBorder="1"/>
    <xf numFmtId="167" fontId="16" fillId="0" borderId="1" xfId="1" applyNumberFormat="1" applyFont="1" applyFill="1" applyBorder="1" applyAlignment="1">
      <alignment vertical="center" wrapText="1"/>
    </xf>
    <xf numFmtId="167" fontId="17" fillId="5" borderId="1" xfId="1" applyNumberFormat="1" applyFont="1" applyFill="1" applyBorder="1" applyAlignment="1">
      <alignment vertical="center"/>
    </xf>
    <xf numFmtId="167" fontId="17" fillId="0" borderId="1" xfId="1" applyNumberFormat="1" applyFont="1" applyFill="1" applyBorder="1" applyAlignment="1">
      <alignment vertical="center"/>
    </xf>
    <xf numFmtId="167" fontId="5" fillId="0" borderId="1" xfId="1" applyNumberFormat="1" applyFont="1" applyBorder="1"/>
    <xf numFmtId="167" fontId="18" fillId="5" borderId="1" xfId="1" applyNumberFormat="1" applyFont="1" applyFill="1" applyBorder="1" applyAlignment="1">
      <alignment horizontal="center" vertical="center"/>
    </xf>
    <xf numFmtId="167" fontId="3" fillId="5" borderId="1" xfId="1" applyNumberFormat="1" applyFont="1" applyFill="1" applyBorder="1"/>
    <xf numFmtId="167" fontId="3" fillId="0" borderId="1" xfId="1" applyNumberFormat="1" applyFont="1" applyFill="1" applyBorder="1"/>
    <xf numFmtId="167" fontId="5" fillId="6" borderId="1" xfId="1" applyNumberFormat="1" applyFont="1" applyFill="1" applyBorder="1" applyAlignment="1">
      <alignment vertical="center" wrapText="1"/>
    </xf>
    <xf numFmtId="167" fontId="19" fillId="5" borderId="1" xfId="1" applyNumberFormat="1" applyFont="1" applyFill="1" applyBorder="1" applyAlignment="1">
      <alignment vertical="center"/>
    </xf>
    <xf numFmtId="0" fontId="3" fillId="0" borderId="1" xfId="0" applyFont="1" applyBorder="1"/>
    <xf numFmtId="165" fontId="3" fillId="0" borderId="1" xfId="2" applyFont="1" applyBorder="1"/>
    <xf numFmtId="167" fontId="17" fillId="6" borderId="1" xfId="1" applyNumberFormat="1" applyFont="1" applyFill="1" applyBorder="1" applyAlignment="1">
      <alignment vertical="center"/>
    </xf>
    <xf numFmtId="167" fontId="16" fillId="5" borderId="1" xfId="1" applyNumberFormat="1" applyFont="1" applyFill="1" applyBorder="1" applyAlignment="1">
      <alignment vertical="center"/>
    </xf>
    <xf numFmtId="167" fontId="5" fillId="5" borderId="1" xfId="1" applyNumberFormat="1" applyFont="1" applyFill="1" applyBorder="1"/>
    <xf numFmtId="0" fontId="5" fillId="5" borderId="1" xfId="0" applyFont="1" applyFill="1" applyBorder="1"/>
    <xf numFmtId="167" fontId="17" fillId="5" borderId="1" xfId="1" applyNumberFormat="1" applyFont="1" applyFill="1" applyBorder="1" applyAlignment="1">
      <alignment horizontal="center" vertical="center"/>
    </xf>
    <xf numFmtId="0" fontId="3" fillId="5" borderId="1" xfId="0" applyFont="1" applyFill="1" applyBorder="1"/>
    <xf numFmtId="167" fontId="3" fillId="5" borderId="1" xfId="1" quotePrefix="1" applyNumberFormat="1" applyFont="1" applyFill="1" applyBorder="1"/>
    <xf numFmtId="165" fontId="16" fillId="0" borderId="1" xfId="2" applyFont="1" applyFill="1" applyBorder="1" applyAlignment="1">
      <alignment vertical="center"/>
    </xf>
    <xf numFmtId="168" fontId="18" fillId="0" borderId="1" xfId="1" applyNumberFormat="1" applyFont="1" applyFill="1" applyBorder="1" applyAlignment="1">
      <alignment vertical="center"/>
    </xf>
    <xf numFmtId="166" fontId="3" fillId="0" borderId="1" xfId="1" applyFont="1" applyBorder="1"/>
    <xf numFmtId="0" fontId="3" fillId="0" borderId="0" xfId="0" applyFont="1"/>
    <xf numFmtId="167" fontId="3" fillId="0" borderId="0" xfId="0" applyNumberFormat="1" applyFont="1"/>
    <xf numFmtId="0" fontId="5" fillId="0" borderId="0" xfId="0" applyFont="1"/>
    <xf numFmtId="0" fontId="5" fillId="0" borderId="1" xfId="0" applyFont="1" applyBorder="1"/>
    <xf numFmtId="166" fontId="3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9" fontId="3" fillId="0" borderId="1" xfId="3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/>
    </xf>
    <xf numFmtId="166" fontId="15" fillId="0" borderId="1" xfId="1" applyFont="1" applyFill="1" applyBorder="1" applyAlignment="1">
      <alignment horizontal="left" vertical="center" wrapText="1" indent="1"/>
    </xf>
    <xf numFmtId="167" fontId="5" fillId="0" borderId="1" xfId="1" applyNumberFormat="1" applyFont="1" applyFill="1" applyBorder="1" applyAlignment="1">
      <alignment vertical="center" wrapText="1"/>
    </xf>
    <xf numFmtId="167" fontId="5" fillId="0" borderId="1" xfId="1" applyNumberFormat="1" applyFont="1" applyFill="1" applyBorder="1"/>
    <xf numFmtId="0" fontId="15" fillId="0" borderId="1" xfId="0" applyFont="1" applyFill="1" applyBorder="1" applyAlignment="1">
      <alignment vertical="center" wrapText="1"/>
    </xf>
    <xf numFmtId="166" fontId="16" fillId="5" borderId="1" xfId="1" applyFont="1" applyFill="1" applyBorder="1" applyAlignment="1">
      <alignment horizontal="left" vertical="center" wrapText="1" indent="2"/>
    </xf>
    <xf numFmtId="0" fontId="15" fillId="5" borderId="1" xfId="0" applyFont="1" applyFill="1" applyBorder="1" applyAlignment="1">
      <alignment vertical="center" wrapText="1"/>
    </xf>
    <xf numFmtId="166" fontId="20" fillId="7" borderId="1" xfId="1" applyFont="1" applyFill="1" applyBorder="1" applyAlignment="1">
      <alignment horizontal="left" vertical="center" indent="2"/>
    </xf>
    <xf numFmtId="167" fontId="19" fillId="0" borderId="1" xfId="1" applyNumberFormat="1" applyFont="1" applyFill="1" applyBorder="1" applyAlignment="1">
      <alignment vertical="center"/>
    </xf>
    <xf numFmtId="43" fontId="19" fillId="5" borderId="1" xfId="1" applyNumberFormat="1" applyFont="1" applyFill="1" applyBorder="1" applyAlignment="1">
      <alignment vertical="center"/>
    </xf>
    <xf numFmtId="43" fontId="5" fillId="0" borderId="1" xfId="1" applyNumberFormat="1" applyFont="1" applyBorder="1"/>
    <xf numFmtId="43" fontId="18" fillId="0" borderId="1" xfId="1" applyNumberFormat="1" applyFont="1" applyFill="1" applyBorder="1" applyAlignment="1">
      <alignment vertical="center"/>
    </xf>
    <xf numFmtId="0" fontId="21" fillId="3" borderId="0" xfId="0" applyFont="1" applyFill="1"/>
    <xf numFmtId="166" fontId="16" fillId="5" borderId="1" xfId="1" applyFont="1" applyFill="1" applyBorder="1" applyAlignment="1">
      <alignment vertical="center" wrapText="1"/>
    </xf>
    <xf numFmtId="166" fontId="3" fillId="0" borderId="1" xfId="1" applyFont="1" applyBorder="1" applyAlignment="1">
      <alignment vertical="center"/>
    </xf>
    <xf numFmtId="166" fontId="3" fillId="5" borderId="1" xfId="1" applyFont="1" applyFill="1" applyBorder="1" applyAlignment="1">
      <alignment vertical="center"/>
    </xf>
    <xf numFmtId="168" fontId="5" fillId="12" borderId="1" xfId="1" applyNumberFormat="1" applyFont="1" applyFill="1" applyBorder="1" applyAlignment="1">
      <alignment horizontal="center" vertical="center"/>
    </xf>
    <xf numFmtId="168" fontId="5" fillId="12" borderId="1" xfId="1" applyNumberFormat="1" applyFont="1" applyFill="1" applyBorder="1" applyAlignment="1">
      <alignment horizontal="center"/>
    </xf>
    <xf numFmtId="168" fontId="5" fillId="12" borderId="1" xfId="1" applyNumberFormat="1" applyFont="1" applyFill="1" applyBorder="1" applyAlignment="1">
      <alignment vertical="center"/>
    </xf>
    <xf numFmtId="168" fontId="5" fillId="12" borderId="1" xfId="1" applyNumberFormat="1" applyFont="1" applyFill="1" applyBorder="1" applyAlignment="1">
      <alignment horizontal="right" vertical="center"/>
    </xf>
    <xf numFmtId="168" fontId="1" fillId="0" borderId="0" xfId="1" applyNumberFormat="1" applyFont="1" applyBorder="1"/>
    <xf numFmtId="167" fontId="5" fillId="3" borderId="1" xfId="1" applyNumberFormat="1" applyFont="1" applyFill="1" applyBorder="1" applyAlignment="1">
      <alignment vertical="center" wrapText="1"/>
    </xf>
    <xf numFmtId="0" fontId="0" fillId="5" borderId="0" xfId="0" applyFill="1"/>
    <xf numFmtId="166" fontId="3" fillId="0" borderId="1" xfId="1" applyFont="1" applyFill="1" applyBorder="1" applyAlignment="1">
      <alignment vertical="center" wrapText="1"/>
    </xf>
    <xf numFmtId="0" fontId="0" fillId="0" borderId="0" xfId="0" applyAlignment="1"/>
    <xf numFmtId="166" fontId="7" fillId="4" borderId="1" xfId="1" applyFont="1" applyFill="1" applyBorder="1" applyAlignment="1">
      <alignment vertical="center" wrapText="1"/>
    </xf>
    <xf numFmtId="166" fontId="7" fillId="6" borderId="1" xfId="1" applyFont="1" applyFill="1" applyBorder="1" applyAlignment="1">
      <alignment vertical="center" wrapText="1"/>
    </xf>
    <xf numFmtId="166" fontId="4" fillId="4" borderId="1" xfId="1" applyFont="1" applyFill="1" applyBorder="1" applyAlignment="1">
      <alignment vertical="center" wrapText="1"/>
    </xf>
    <xf numFmtId="166" fontId="15" fillId="5" borderId="1" xfId="1" applyFont="1" applyFill="1" applyBorder="1" applyAlignment="1">
      <alignment vertical="center" wrapText="1"/>
    </xf>
    <xf numFmtId="0" fontId="13" fillId="8" borderId="1" xfId="0" applyFont="1" applyFill="1" applyBorder="1" applyAlignment="1">
      <alignment vertical="center"/>
    </xf>
    <xf numFmtId="166" fontId="8" fillId="0" borderId="1" xfId="1" applyFont="1" applyFill="1" applyBorder="1" applyAlignment="1">
      <alignment vertical="center" wrapText="1"/>
    </xf>
    <xf numFmtId="166" fontId="13" fillId="7" borderId="1" xfId="1" applyFont="1" applyFill="1" applyBorder="1" applyAlignment="1">
      <alignment vertical="center" wrapText="1"/>
    </xf>
    <xf numFmtId="0" fontId="5" fillId="3" borderId="1" xfId="0" applyFont="1" applyFill="1" applyBorder="1" applyAlignment="1"/>
    <xf numFmtId="0" fontId="11" fillId="0" borderId="0" xfId="0" applyFont="1" applyAlignment="1"/>
    <xf numFmtId="166" fontId="3" fillId="5" borderId="1" xfId="1" applyFont="1" applyFill="1" applyBorder="1" applyAlignment="1">
      <alignment horizontal="left" vertical="center" wrapText="1"/>
    </xf>
    <xf numFmtId="168" fontId="5" fillId="12" borderId="1" xfId="1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8" fontId="5" fillId="11" borderId="1" xfId="1" applyNumberFormat="1" applyFont="1" applyFill="1" applyBorder="1" applyAlignment="1">
      <alignment horizontal="center" vertical="center"/>
    </xf>
    <xf numFmtId="164" fontId="3" fillId="3" borderId="7" xfId="0" applyNumberFormat="1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17" fillId="12" borderId="1" xfId="4" applyNumberFormat="1" applyFont="1" applyFill="1" applyBorder="1" applyAlignment="1">
      <alignment horizontal="center" vertical="center"/>
    </xf>
    <xf numFmtId="3" fontId="17" fillId="11" borderId="1" xfId="4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wrapText="1"/>
    </xf>
    <xf numFmtId="164" fontId="3" fillId="13" borderId="7" xfId="0" applyNumberFormat="1" applyFont="1" applyFill="1" applyBorder="1" applyAlignment="1">
      <alignment horizontal="center" wrapText="1"/>
    </xf>
    <xf numFmtId="168" fontId="5" fillId="13" borderId="1" xfId="1" applyNumberFormat="1" applyFont="1" applyFill="1" applyBorder="1" applyAlignment="1">
      <alignment horizontal="center" vertical="center"/>
    </xf>
    <xf numFmtId="168" fontId="5" fillId="13" borderId="1" xfId="1" applyNumberFormat="1" applyFont="1" applyFill="1" applyBorder="1" applyAlignment="1">
      <alignment horizontal="center" vertical="center"/>
    </xf>
  </cellXfs>
  <cellStyles count="5">
    <cellStyle name="Comma" xfId="1" builtinId="3"/>
    <cellStyle name="Comma [0]" xfId="2" builtinId="6"/>
    <cellStyle name="Normal" xfId="0" builtinId="0"/>
    <cellStyle name="Normal 2" xfId="4" xr:uid="{00000000-0005-0000-0000-000001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RSPEZIALI\Dropbox\BID%20PARANACIDADES\2014\POA\Plan_Operacional_Anual-POA-PPUIII_14_0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personal/danielado_iadb_org/Documents/HUD/Jason/BR-L1411%20-%20Aracaju%20II/POA%202018-Cronograma%20set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 EXECUÇÃO"/>
      <sheetName val="POA 18 meses"/>
      <sheetName val="POA"/>
    </sheetNames>
    <sheetDataSet>
      <sheetData sheetId="0" refreshError="1">
        <row r="4">
          <cell r="E4" t="str">
            <v>Total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mulação Dólar Fechada (US$)"/>
      <sheetName val="Simulação Real Fechada"/>
      <sheetName val="Simulação Real Aberta"/>
    </sheetNames>
    <sheetDataSet>
      <sheetData sheetId="0">
        <row r="1">
          <cell r="A1">
            <v>3.4</v>
          </cell>
        </row>
      </sheetData>
      <sheetData sheetId="1">
        <row r="4">
          <cell r="B4">
            <v>71179436.229999989</v>
          </cell>
          <cell r="C4">
            <v>248484999.69799998</v>
          </cell>
          <cell r="D4">
            <v>319664435.92799997</v>
          </cell>
          <cell r="N4">
            <v>41907217.480000004</v>
          </cell>
          <cell r="O4">
            <v>99076811.277999997</v>
          </cell>
          <cell r="X4">
            <v>22503700.740000002</v>
          </cell>
          <cell r="Y4">
            <v>51076883.57</v>
          </cell>
          <cell r="AH4">
            <v>6018518.8799999999</v>
          </cell>
          <cell r="AI4">
            <v>98331304.849999994</v>
          </cell>
          <cell r="AR4">
            <v>400000</v>
          </cell>
          <cell r="AS4">
            <v>0</v>
          </cell>
          <cell r="BB4">
            <v>350000</v>
          </cell>
          <cell r="BC4">
            <v>0</v>
          </cell>
          <cell r="BD4">
            <v>71179436.099999994</v>
          </cell>
          <cell r="BE4">
            <v>248484999.69799998</v>
          </cell>
          <cell r="BF4">
            <v>319664435.79799998</v>
          </cell>
        </row>
        <row r="5">
          <cell r="B5">
            <v>11695293.050000001</v>
          </cell>
          <cell r="C5">
            <v>70753188.965999991</v>
          </cell>
          <cell r="D5">
            <v>82448482.015999988</v>
          </cell>
          <cell r="N5">
            <v>1050904</v>
          </cell>
          <cell r="O5">
            <v>54891188.965999998</v>
          </cell>
          <cell r="X5">
            <v>9544389.9199999999</v>
          </cell>
          <cell r="Y5">
            <v>15862000</v>
          </cell>
          <cell r="AH5">
            <v>350000</v>
          </cell>
          <cell r="AI5">
            <v>0</v>
          </cell>
          <cell r="AR5">
            <v>400000</v>
          </cell>
          <cell r="AS5">
            <v>0</v>
          </cell>
          <cell r="BB5">
            <v>350000</v>
          </cell>
          <cell r="BC5">
            <v>0</v>
          </cell>
          <cell r="BD5">
            <v>11695292.92</v>
          </cell>
          <cell r="BE5">
            <v>70753188.965999991</v>
          </cell>
          <cell r="BF5">
            <v>82448481.885999992</v>
          </cell>
        </row>
        <row r="6">
          <cell r="B6">
            <v>1250000</v>
          </cell>
          <cell r="C6">
            <v>0</v>
          </cell>
          <cell r="D6">
            <v>1250000</v>
          </cell>
          <cell r="N6">
            <v>0</v>
          </cell>
          <cell r="O6">
            <v>0</v>
          </cell>
          <cell r="X6">
            <v>150000</v>
          </cell>
          <cell r="Y6">
            <v>0</v>
          </cell>
          <cell r="AH6">
            <v>350000</v>
          </cell>
          <cell r="AI6">
            <v>0</v>
          </cell>
          <cell r="AR6">
            <v>400000</v>
          </cell>
          <cell r="AS6">
            <v>0</v>
          </cell>
          <cell r="BB6">
            <v>350000</v>
          </cell>
          <cell r="BC6">
            <v>0</v>
          </cell>
          <cell r="BD6">
            <v>1250000</v>
          </cell>
          <cell r="BE6">
            <v>0</v>
          </cell>
          <cell r="BF6">
            <v>1250000</v>
          </cell>
        </row>
        <row r="7">
          <cell r="B7">
            <v>0</v>
          </cell>
          <cell r="C7">
            <v>15862000</v>
          </cell>
          <cell r="D7">
            <v>15862000</v>
          </cell>
          <cell r="N7">
            <v>0</v>
          </cell>
          <cell r="O7">
            <v>0</v>
          </cell>
          <cell r="X7">
            <v>0</v>
          </cell>
          <cell r="Y7">
            <v>15862000</v>
          </cell>
          <cell r="AH7">
            <v>0</v>
          </cell>
          <cell r="AI7">
            <v>0</v>
          </cell>
          <cell r="AR7">
            <v>0</v>
          </cell>
          <cell r="AS7">
            <v>0</v>
          </cell>
          <cell r="BB7">
            <v>0</v>
          </cell>
          <cell r="BC7">
            <v>0</v>
          </cell>
          <cell r="BD7">
            <v>0</v>
          </cell>
          <cell r="BE7">
            <v>15862000</v>
          </cell>
          <cell r="BF7">
            <v>15862000</v>
          </cell>
        </row>
        <row r="8">
          <cell r="B8">
            <v>2036963.34</v>
          </cell>
          <cell r="C8">
            <v>54891188.965999998</v>
          </cell>
          <cell r="D8">
            <v>56928152.306000002</v>
          </cell>
          <cell r="N8">
            <v>185664</v>
          </cell>
          <cell r="O8">
            <v>54891188.965999998</v>
          </cell>
          <cell r="X8">
            <v>1851299</v>
          </cell>
          <cell r="Y8">
            <v>0</v>
          </cell>
          <cell r="AH8">
            <v>0</v>
          </cell>
          <cell r="AI8">
            <v>0</v>
          </cell>
          <cell r="AR8">
            <v>0</v>
          </cell>
          <cell r="AS8">
            <v>0</v>
          </cell>
          <cell r="BB8">
            <v>0</v>
          </cell>
          <cell r="BC8">
            <v>0</v>
          </cell>
          <cell r="BD8">
            <v>2036963</v>
          </cell>
          <cell r="BE8">
            <v>54891188.965999998</v>
          </cell>
          <cell r="BF8">
            <v>56928151.965999998</v>
          </cell>
        </row>
        <row r="9">
          <cell r="B9">
            <v>8408329.7100000009</v>
          </cell>
          <cell r="C9">
            <v>0</v>
          </cell>
          <cell r="D9">
            <v>8408329.7100000009</v>
          </cell>
          <cell r="N9">
            <v>865240</v>
          </cell>
          <cell r="O9">
            <v>0</v>
          </cell>
          <cell r="X9">
            <v>7543090.9199999999</v>
          </cell>
          <cell r="Y9">
            <v>0</v>
          </cell>
          <cell r="AH9">
            <v>0</v>
          </cell>
          <cell r="AI9">
            <v>0</v>
          </cell>
          <cell r="AR9">
            <v>0</v>
          </cell>
          <cell r="AS9">
            <v>0</v>
          </cell>
          <cell r="BB9">
            <v>0</v>
          </cell>
          <cell r="BC9">
            <v>0</v>
          </cell>
          <cell r="BD9">
            <v>8408329.9199999999</v>
          </cell>
          <cell r="BE9">
            <v>0</v>
          </cell>
          <cell r="BF9">
            <v>8408329.9199999999</v>
          </cell>
        </row>
        <row r="10">
          <cell r="B10">
            <v>14418693.609999999</v>
          </cell>
          <cell r="C10">
            <v>22175499.880000003</v>
          </cell>
          <cell r="D10">
            <v>36594193.490000002</v>
          </cell>
          <cell r="N10">
            <v>4132071.48</v>
          </cell>
          <cell r="O10">
            <v>9534214.7400000002</v>
          </cell>
          <cell r="X10">
            <v>8957747.7199999988</v>
          </cell>
          <cell r="Y10">
            <v>6320642.5700000003</v>
          </cell>
          <cell r="AH10">
            <v>1328874.4099999999</v>
          </cell>
          <cell r="AI10">
            <v>6320642.5700000003</v>
          </cell>
          <cell r="AR10">
            <v>0</v>
          </cell>
          <cell r="AS10">
            <v>0</v>
          </cell>
          <cell r="BB10">
            <v>0</v>
          </cell>
          <cell r="BC10">
            <v>0</v>
          </cell>
          <cell r="BD10">
            <v>14418693.609999999</v>
          </cell>
          <cell r="BE10">
            <v>22175499.880000003</v>
          </cell>
          <cell r="BF10">
            <v>36594193.490000002</v>
          </cell>
        </row>
        <row r="11">
          <cell r="B11">
            <v>6081666.9100000001</v>
          </cell>
          <cell r="C11">
            <v>19761927.710000001</v>
          </cell>
          <cell r="D11">
            <v>25843594.620000001</v>
          </cell>
          <cell r="N11">
            <v>3710928.91</v>
          </cell>
          <cell r="O11">
            <v>7120642.5700000003</v>
          </cell>
          <cell r="X11">
            <v>2370738</v>
          </cell>
          <cell r="Y11">
            <v>6320642.5700000003</v>
          </cell>
          <cell r="AH11">
            <v>0</v>
          </cell>
          <cell r="AI11">
            <v>6320642.5700000003</v>
          </cell>
          <cell r="AR11">
            <v>0</v>
          </cell>
          <cell r="AS11">
            <v>0</v>
          </cell>
          <cell r="BB11">
            <v>0</v>
          </cell>
          <cell r="BC11">
            <v>0</v>
          </cell>
          <cell r="BD11">
            <v>6081666.9100000001</v>
          </cell>
          <cell r="BE11">
            <v>19761927.710000001</v>
          </cell>
          <cell r="BF11">
            <v>25843594.620000001</v>
          </cell>
        </row>
        <row r="12">
          <cell r="B12">
            <v>1310507.82</v>
          </cell>
          <cell r="C12">
            <v>413572.17</v>
          </cell>
          <cell r="D12">
            <v>1724079.99</v>
          </cell>
          <cell r="N12">
            <v>421142.57</v>
          </cell>
          <cell r="O12">
            <v>413572.17</v>
          </cell>
          <cell r="X12">
            <v>889365.25</v>
          </cell>
          <cell r="Y12">
            <v>0</v>
          </cell>
          <cell r="AH12">
            <v>0</v>
          </cell>
          <cell r="AI12">
            <v>0</v>
          </cell>
          <cell r="AR12">
            <v>0</v>
          </cell>
          <cell r="AS12">
            <v>0</v>
          </cell>
          <cell r="BB12">
            <v>0</v>
          </cell>
          <cell r="BC12">
            <v>0</v>
          </cell>
          <cell r="BD12">
            <v>1310507.82</v>
          </cell>
          <cell r="BE12">
            <v>413572.17</v>
          </cell>
          <cell r="BF12">
            <v>1724079.99</v>
          </cell>
        </row>
        <row r="13">
          <cell r="B13">
            <v>1328874.4099999999</v>
          </cell>
          <cell r="C13">
            <v>0</v>
          </cell>
          <cell r="D13">
            <v>1328874.4099999999</v>
          </cell>
          <cell r="N13">
            <v>0</v>
          </cell>
          <cell r="O13">
            <v>0</v>
          </cell>
          <cell r="X13">
            <v>0</v>
          </cell>
          <cell r="Y13">
            <v>0</v>
          </cell>
          <cell r="AH13">
            <v>1328874.4099999999</v>
          </cell>
          <cell r="AI13">
            <v>0</v>
          </cell>
          <cell r="AR13">
            <v>0</v>
          </cell>
          <cell r="AS13">
            <v>0</v>
          </cell>
          <cell r="BB13">
            <v>0</v>
          </cell>
          <cell r="BC13">
            <v>0</v>
          </cell>
          <cell r="BD13">
            <v>1328874.4099999999</v>
          </cell>
          <cell r="BE13">
            <v>0</v>
          </cell>
          <cell r="BF13">
            <v>1328874.4099999999</v>
          </cell>
        </row>
        <row r="14">
          <cell r="B14">
            <v>5697644.4699999997</v>
          </cell>
          <cell r="C14">
            <v>2000000</v>
          </cell>
          <cell r="D14">
            <v>7697644.4699999997</v>
          </cell>
          <cell r="N14">
            <v>0</v>
          </cell>
          <cell r="O14">
            <v>2000000</v>
          </cell>
          <cell r="X14">
            <v>5697644.4699999997</v>
          </cell>
          <cell r="Y14">
            <v>0</v>
          </cell>
          <cell r="AH14">
            <v>0</v>
          </cell>
          <cell r="AI14">
            <v>0</v>
          </cell>
          <cell r="AR14">
            <v>0</v>
          </cell>
          <cell r="AS14">
            <v>0</v>
          </cell>
          <cell r="BB14">
            <v>0</v>
          </cell>
          <cell r="BC14">
            <v>0</v>
          </cell>
          <cell r="BD14">
            <v>5697644.4699999997</v>
          </cell>
          <cell r="BE14">
            <v>2000000</v>
          </cell>
          <cell r="BF14">
            <v>7697644.4699999997</v>
          </cell>
        </row>
        <row r="15">
          <cell r="B15">
            <v>45065449.569999993</v>
          </cell>
          <cell r="C15">
            <v>155556310.852</v>
          </cell>
          <cell r="D15">
            <v>200621760.42199999</v>
          </cell>
          <cell r="N15">
            <v>36724242</v>
          </cell>
          <cell r="O15">
            <v>34651407.572000004</v>
          </cell>
          <cell r="X15">
            <v>4001563.0999999996</v>
          </cell>
          <cell r="Y15">
            <v>28894241</v>
          </cell>
          <cell r="AH15">
            <v>4339644.47</v>
          </cell>
          <cell r="AI15">
            <v>92010662.280000001</v>
          </cell>
          <cell r="AR15">
            <v>0</v>
          </cell>
          <cell r="AS15">
            <v>0</v>
          </cell>
          <cell r="BB15">
            <v>0</v>
          </cell>
          <cell r="BC15">
            <v>0</v>
          </cell>
          <cell r="BD15">
            <v>45065449.569999993</v>
          </cell>
          <cell r="BE15">
            <v>155556310.852</v>
          </cell>
          <cell r="BF15">
            <v>200621760.42199999</v>
          </cell>
        </row>
        <row r="16">
          <cell r="B16">
            <v>0</v>
          </cell>
          <cell r="C16">
            <v>0</v>
          </cell>
          <cell r="D16">
            <v>0</v>
          </cell>
          <cell r="N16"/>
          <cell r="O16"/>
          <cell r="X16"/>
          <cell r="Y16"/>
          <cell r="AH16"/>
          <cell r="AI16"/>
          <cell r="AR16"/>
          <cell r="AS16"/>
          <cell r="BB16"/>
          <cell r="BC16"/>
          <cell r="BD16"/>
          <cell r="BE16"/>
          <cell r="BF16"/>
        </row>
        <row r="17">
          <cell r="B17">
            <v>36724242</v>
          </cell>
          <cell r="C17">
            <v>15612726</v>
          </cell>
          <cell r="D17">
            <v>52336968</v>
          </cell>
          <cell r="N17">
            <v>36724242</v>
          </cell>
          <cell r="O17">
            <v>15612726</v>
          </cell>
          <cell r="X17">
            <v>0</v>
          </cell>
          <cell r="Y17">
            <v>0</v>
          </cell>
          <cell r="AH17">
            <v>0</v>
          </cell>
          <cell r="AI17">
            <v>0</v>
          </cell>
          <cell r="AR17">
            <v>0</v>
          </cell>
          <cell r="AS17">
            <v>0</v>
          </cell>
          <cell r="BB17">
            <v>0</v>
          </cell>
          <cell r="BC17">
            <v>0</v>
          </cell>
          <cell r="BD17">
            <v>36724242</v>
          </cell>
          <cell r="BE17">
            <v>15612726</v>
          </cell>
          <cell r="BF17">
            <v>52336968</v>
          </cell>
        </row>
        <row r="18">
          <cell r="B18">
            <v>0</v>
          </cell>
          <cell r="C18">
            <v>134525409.852</v>
          </cell>
          <cell r="D18">
            <v>134525409.852</v>
          </cell>
          <cell r="N18">
            <v>0</v>
          </cell>
          <cell r="O18">
            <v>13620506.572000002</v>
          </cell>
          <cell r="X18">
            <v>0</v>
          </cell>
          <cell r="Y18">
            <v>28894241</v>
          </cell>
          <cell r="AH18">
            <v>0</v>
          </cell>
          <cell r="AI18">
            <v>92010662.280000001</v>
          </cell>
          <cell r="AR18">
            <v>0</v>
          </cell>
          <cell r="AS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134525409.852</v>
          </cell>
          <cell r="BF18">
            <v>134525409.852</v>
          </cell>
        </row>
        <row r="19">
          <cell r="B19">
            <v>1314688.69</v>
          </cell>
          <cell r="C19">
            <v>0</v>
          </cell>
          <cell r="D19">
            <v>1314688.69</v>
          </cell>
          <cell r="N19">
            <v>0</v>
          </cell>
          <cell r="O19">
            <v>0</v>
          </cell>
          <cell r="X19">
            <v>1314688.69</v>
          </cell>
          <cell r="Y19">
            <v>0</v>
          </cell>
          <cell r="AH19">
            <v>0</v>
          </cell>
          <cell r="AI19">
            <v>0</v>
          </cell>
          <cell r="AR19">
            <v>0</v>
          </cell>
          <cell r="AS19">
            <v>0</v>
          </cell>
          <cell r="BB19">
            <v>0</v>
          </cell>
          <cell r="BC19">
            <v>0</v>
          </cell>
          <cell r="BD19">
            <v>1314688.69</v>
          </cell>
          <cell r="BE19">
            <v>0</v>
          </cell>
          <cell r="BF19">
            <v>1314688.69</v>
          </cell>
        </row>
        <row r="20">
          <cell r="B20">
            <v>1328874.4099999999</v>
          </cell>
          <cell r="C20"/>
          <cell r="D20">
            <v>1328874.4099999999</v>
          </cell>
          <cell r="N20">
            <v>0</v>
          </cell>
          <cell r="O20">
            <v>0</v>
          </cell>
          <cell r="X20">
            <v>1328874.4099999999</v>
          </cell>
          <cell r="Y20">
            <v>0</v>
          </cell>
          <cell r="AH20">
            <v>0</v>
          </cell>
          <cell r="AI20">
            <v>0</v>
          </cell>
          <cell r="AR20">
            <v>0</v>
          </cell>
          <cell r="AS20">
            <v>0</v>
          </cell>
          <cell r="BB20">
            <v>0</v>
          </cell>
          <cell r="BC20">
            <v>0</v>
          </cell>
          <cell r="BD20">
            <v>1328874.4099999999</v>
          </cell>
          <cell r="BE20">
            <v>0</v>
          </cell>
          <cell r="BF20">
            <v>1328874.4099999999</v>
          </cell>
        </row>
        <row r="21">
          <cell r="B21">
            <v>5697644.4699999997</v>
          </cell>
          <cell r="C21">
            <v>0</v>
          </cell>
          <cell r="D21">
            <v>5697644.4699999997</v>
          </cell>
          <cell r="N21">
            <v>0</v>
          </cell>
          <cell r="O21">
            <v>0</v>
          </cell>
          <cell r="X21">
            <v>1358000</v>
          </cell>
          <cell r="Y21">
            <v>0</v>
          </cell>
          <cell r="AH21">
            <v>4339644.47</v>
          </cell>
          <cell r="AI21">
            <v>0</v>
          </cell>
          <cell r="AR21">
            <v>0</v>
          </cell>
          <cell r="AS21">
            <v>0</v>
          </cell>
          <cell r="BB21">
            <v>0</v>
          </cell>
          <cell r="BC21">
            <v>0</v>
          </cell>
          <cell r="BD21">
            <v>5697644.4699999997</v>
          </cell>
          <cell r="BE21">
            <v>0</v>
          </cell>
          <cell r="BF21">
            <v>5697644.4699999997</v>
          </cell>
        </row>
        <row r="22">
          <cell r="B22">
            <v>0</v>
          </cell>
          <cell r="C22">
            <v>5418175</v>
          </cell>
          <cell r="D22">
            <v>5418175</v>
          </cell>
          <cell r="N22">
            <v>0</v>
          </cell>
          <cell r="O22">
            <v>5418175</v>
          </cell>
          <cell r="X22">
            <v>0</v>
          </cell>
          <cell r="Y22">
            <v>0</v>
          </cell>
          <cell r="AH22">
            <v>0</v>
          </cell>
          <cell r="AI22">
            <v>0</v>
          </cell>
          <cell r="AR22">
            <v>0</v>
          </cell>
          <cell r="AS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5418175</v>
          </cell>
          <cell r="BF22">
            <v>5418175</v>
          </cell>
        </row>
        <row r="23">
          <cell r="B23">
            <v>21774000</v>
          </cell>
          <cell r="C23">
            <v>0</v>
          </cell>
          <cell r="D23">
            <v>21774000</v>
          </cell>
          <cell r="N23">
            <v>710000</v>
          </cell>
          <cell r="O23">
            <v>0</v>
          </cell>
          <cell r="X23">
            <v>5101580</v>
          </cell>
          <cell r="Y23">
            <v>0</v>
          </cell>
          <cell r="AH23">
            <v>9407840</v>
          </cell>
          <cell r="AI23">
            <v>0</v>
          </cell>
          <cell r="AR23">
            <v>5318330</v>
          </cell>
          <cell r="AS23">
            <v>0</v>
          </cell>
          <cell r="BB23">
            <v>1236250</v>
          </cell>
          <cell r="BC23">
            <v>0</v>
          </cell>
          <cell r="BD23">
            <v>21774000</v>
          </cell>
          <cell r="BE23">
            <v>0</v>
          </cell>
          <cell r="BF23">
            <v>21774000</v>
          </cell>
        </row>
        <row r="24">
          <cell r="B24">
            <v>3345000</v>
          </cell>
          <cell r="C24">
            <v>0</v>
          </cell>
          <cell r="D24">
            <v>3345000</v>
          </cell>
          <cell r="N24">
            <v>0</v>
          </cell>
          <cell r="O24">
            <v>0</v>
          </cell>
          <cell r="X24">
            <v>0</v>
          </cell>
          <cell r="Y24">
            <v>0</v>
          </cell>
          <cell r="AH24">
            <v>0</v>
          </cell>
          <cell r="AI24">
            <v>0</v>
          </cell>
          <cell r="AR24">
            <v>2108750</v>
          </cell>
          <cell r="AS24">
            <v>0</v>
          </cell>
          <cell r="BB24">
            <v>1236250</v>
          </cell>
          <cell r="BC24">
            <v>0</v>
          </cell>
          <cell r="BD24">
            <v>3345000</v>
          </cell>
          <cell r="BE24">
            <v>0</v>
          </cell>
          <cell r="BF24">
            <v>3345000</v>
          </cell>
        </row>
        <row r="25">
          <cell r="B25">
            <v>13589000</v>
          </cell>
          <cell r="C25">
            <v>0</v>
          </cell>
          <cell r="D25">
            <v>13589000</v>
          </cell>
          <cell r="N25">
            <v>0</v>
          </cell>
          <cell r="O25">
            <v>0</v>
          </cell>
          <cell r="X25">
            <v>2309580</v>
          </cell>
          <cell r="Y25">
            <v>0</v>
          </cell>
          <cell r="AH25">
            <v>8069840</v>
          </cell>
          <cell r="AI25">
            <v>0</v>
          </cell>
          <cell r="AR25">
            <v>3209580</v>
          </cell>
          <cell r="AS25">
            <v>0</v>
          </cell>
          <cell r="BB25">
            <v>0</v>
          </cell>
          <cell r="BC25">
            <v>0</v>
          </cell>
          <cell r="BD25">
            <v>13589000</v>
          </cell>
          <cell r="BE25">
            <v>0</v>
          </cell>
          <cell r="BF25">
            <v>13589000</v>
          </cell>
        </row>
        <row r="26">
          <cell r="B26">
            <v>350000</v>
          </cell>
          <cell r="C26"/>
          <cell r="D26">
            <v>350000</v>
          </cell>
          <cell r="N26">
            <v>350000</v>
          </cell>
          <cell r="O26">
            <v>0</v>
          </cell>
          <cell r="X26">
            <v>0</v>
          </cell>
          <cell r="Y26">
            <v>0</v>
          </cell>
          <cell r="AH26">
            <v>0</v>
          </cell>
          <cell r="AI26">
            <v>0</v>
          </cell>
          <cell r="AR26">
            <v>0</v>
          </cell>
          <cell r="AS26">
            <v>0</v>
          </cell>
          <cell r="BB26">
            <v>0</v>
          </cell>
          <cell r="BC26">
            <v>0</v>
          </cell>
          <cell r="BD26">
            <v>350000</v>
          </cell>
          <cell r="BE26">
            <v>0</v>
          </cell>
          <cell r="BF26">
            <v>350000</v>
          </cell>
        </row>
        <row r="27">
          <cell r="B27">
            <v>200000</v>
          </cell>
          <cell r="C27"/>
          <cell r="D27">
            <v>200000</v>
          </cell>
          <cell r="N27">
            <v>0</v>
          </cell>
          <cell r="O27">
            <v>0</v>
          </cell>
          <cell r="X27">
            <v>200000</v>
          </cell>
          <cell r="Y27">
            <v>0</v>
          </cell>
          <cell r="AH27">
            <v>0</v>
          </cell>
          <cell r="AI27">
            <v>0</v>
          </cell>
          <cell r="AR27">
            <v>0</v>
          </cell>
          <cell r="AS27">
            <v>0</v>
          </cell>
          <cell r="BB27">
            <v>0</v>
          </cell>
          <cell r="BC27">
            <v>0</v>
          </cell>
          <cell r="BD27">
            <v>200000</v>
          </cell>
          <cell r="BE27">
            <v>0</v>
          </cell>
          <cell r="BF27">
            <v>200000</v>
          </cell>
        </row>
        <row r="28">
          <cell r="B28">
            <v>360000</v>
          </cell>
          <cell r="C28"/>
          <cell r="D28">
            <v>360000</v>
          </cell>
          <cell r="N28">
            <v>360000</v>
          </cell>
          <cell r="O28">
            <v>0</v>
          </cell>
          <cell r="X28">
            <v>0</v>
          </cell>
          <cell r="Y28">
            <v>0</v>
          </cell>
          <cell r="AH28">
            <v>0</v>
          </cell>
          <cell r="AI28">
            <v>0</v>
          </cell>
          <cell r="AR28">
            <v>0</v>
          </cell>
          <cell r="AS28">
            <v>0</v>
          </cell>
          <cell r="BB28">
            <v>0</v>
          </cell>
          <cell r="BC28">
            <v>0</v>
          </cell>
          <cell r="BD28">
            <v>360000</v>
          </cell>
          <cell r="BE28">
            <v>0</v>
          </cell>
          <cell r="BF28">
            <v>360000</v>
          </cell>
        </row>
        <row r="29">
          <cell r="B29">
            <v>350000</v>
          </cell>
          <cell r="C29"/>
          <cell r="D29">
            <v>350000</v>
          </cell>
          <cell r="N29">
            <v>0</v>
          </cell>
          <cell r="O29">
            <v>0</v>
          </cell>
          <cell r="X29">
            <v>350000</v>
          </cell>
          <cell r="Y29">
            <v>0</v>
          </cell>
          <cell r="AH29">
            <v>0</v>
          </cell>
          <cell r="AI29">
            <v>0</v>
          </cell>
          <cell r="AR29">
            <v>0</v>
          </cell>
          <cell r="AS29">
            <v>0</v>
          </cell>
          <cell r="BB29">
            <v>0</v>
          </cell>
          <cell r="BC29">
            <v>0</v>
          </cell>
          <cell r="BD29">
            <v>350000</v>
          </cell>
          <cell r="BE29">
            <v>0</v>
          </cell>
          <cell r="BF29">
            <v>350000</v>
          </cell>
        </row>
        <row r="30">
          <cell r="B30">
            <v>0</v>
          </cell>
          <cell r="C30">
            <v>0</v>
          </cell>
          <cell r="D30">
            <v>0</v>
          </cell>
          <cell r="N30">
            <v>0</v>
          </cell>
          <cell r="O30">
            <v>0</v>
          </cell>
          <cell r="X30">
            <v>0</v>
          </cell>
          <cell r="Y30">
            <v>0</v>
          </cell>
          <cell r="AH30">
            <v>0</v>
          </cell>
          <cell r="AI30">
            <v>0</v>
          </cell>
          <cell r="AR30">
            <v>0</v>
          </cell>
          <cell r="AS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</row>
        <row r="31">
          <cell r="B31">
            <v>1350000</v>
          </cell>
          <cell r="C31">
            <v>0</v>
          </cell>
          <cell r="D31">
            <v>1350000</v>
          </cell>
          <cell r="N31">
            <v>0</v>
          </cell>
          <cell r="O31">
            <v>0</v>
          </cell>
          <cell r="X31">
            <v>681000</v>
          </cell>
          <cell r="Y31">
            <v>0</v>
          </cell>
          <cell r="AH31">
            <v>669000</v>
          </cell>
          <cell r="AI31">
            <v>0</v>
          </cell>
          <cell r="AR31">
            <v>0</v>
          </cell>
          <cell r="AS31">
            <v>0</v>
          </cell>
          <cell r="BB31">
            <v>0</v>
          </cell>
          <cell r="BC31">
            <v>0</v>
          </cell>
          <cell r="BD31">
            <v>1350000</v>
          </cell>
          <cell r="BE31">
            <v>0</v>
          </cell>
          <cell r="BF31">
            <v>1350000</v>
          </cell>
        </row>
        <row r="32">
          <cell r="B32">
            <v>2230000</v>
          </cell>
          <cell r="C32">
            <v>0</v>
          </cell>
          <cell r="D32">
            <v>2230000</v>
          </cell>
          <cell r="N32">
            <v>0</v>
          </cell>
          <cell r="O32">
            <v>0</v>
          </cell>
          <cell r="X32">
            <v>1561000</v>
          </cell>
          <cell r="Y32">
            <v>0</v>
          </cell>
          <cell r="AH32">
            <v>669000</v>
          </cell>
          <cell r="AI32">
            <v>0</v>
          </cell>
          <cell r="AR32">
            <v>0</v>
          </cell>
          <cell r="AS32">
            <v>0</v>
          </cell>
          <cell r="BB32">
            <v>0</v>
          </cell>
          <cell r="BC32">
            <v>0</v>
          </cell>
          <cell r="BD32">
            <v>2230000</v>
          </cell>
          <cell r="BE32">
            <v>0</v>
          </cell>
          <cell r="BF32">
            <v>2230000</v>
          </cell>
        </row>
        <row r="33">
          <cell r="B33">
            <v>128537072.95</v>
          </cell>
          <cell r="C33">
            <v>0</v>
          </cell>
          <cell r="D33">
            <v>128537072.95</v>
          </cell>
          <cell r="N33">
            <v>25057325</v>
          </cell>
          <cell r="O33">
            <v>0</v>
          </cell>
          <cell r="X33">
            <v>71617384</v>
          </cell>
          <cell r="Y33">
            <v>0</v>
          </cell>
          <cell r="AH33">
            <v>31862363.949999999</v>
          </cell>
          <cell r="AI33">
            <v>0</v>
          </cell>
          <cell r="AR33">
            <v>0</v>
          </cell>
          <cell r="AS33">
            <v>0</v>
          </cell>
          <cell r="BB33">
            <v>0</v>
          </cell>
          <cell r="BC33">
            <v>0</v>
          </cell>
          <cell r="BD33">
            <v>128537072.95</v>
          </cell>
          <cell r="BE33">
            <v>0</v>
          </cell>
          <cell r="BF33">
            <v>128537072.95</v>
          </cell>
        </row>
        <row r="34">
          <cell r="B34">
            <v>128537072.95</v>
          </cell>
          <cell r="C34">
            <v>0</v>
          </cell>
          <cell r="D34">
            <v>128537072.95</v>
          </cell>
          <cell r="N34">
            <v>25057325</v>
          </cell>
          <cell r="O34">
            <v>0</v>
          </cell>
          <cell r="X34">
            <v>71617384</v>
          </cell>
          <cell r="Y34">
            <v>0</v>
          </cell>
          <cell r="AH34">
            <v>31862363.949999999</v>
          </cell>
          <cell r="AI34">
            <v>0</v>
          </cell>
          <cell r="AR34">
            <v>0</v>
          </cell>
          <cell r="AS34">
            <v>0</v>
          </cell>
          <cell r="BB34">
            <v>0</v>
          </cell>
          <cell r="BC34">
            <v>0</v>
          </cell>
          <cell r="BD34">
            <v>128537072.95</v>
          </cell>
          <cell r="BE34">
            <v>0</v>
          </cell>
          <cell r="BF34">
            <v>128537072.95</v>
          </cell>
        </row>
        <row r="35">
          <cell r="B35">
            <v>128537072.95</v>
          </cell>
          <cell r="C35">
            <v>0</v>
          </cell>
          <cell r="D35">
            <v>128537072.95</v>
          </cell>
          <cell r="N35">
            <v>25057325</v>
          </cell>
          <cell r="O35">
            <v>0</v>
          </cell>
          <cell r="X35">
            <v>71617384</v>
          </cell>
          <cell r="Y35">
            <v>0</v>
          </cell>
          <cell r="AH35">
            <v>31862363.949999999</v>
          </cell>
          <cell r="AI35">
            <v>0</v>
          </cell>
          <cell r="AR35">
            <v>0</v>
          </cell>
          <cell r="AS35">
            <v>0</v>
          </cell>
          <cell r="BB35">
            <v>0</v>
          </cell>
          <cell r="BC35">
            <v>0</v>
          </cell>
          <cell r="BD35">
            <v>128537072.95</v>
          </cell>
          <cell r="BE35">
            <v>0</v>
          </cell>
          <cell r="BF35">
            <v>128537072.95</v>
          </cell>
        </row>
        <row r="36">
          <cell r="B36">
            <v>73693708.090000018</v>
          </cell>
          <cell r="C36">
            <v>0</v>
          </cell>
          <cell r="D36">
            <v>73693708.090000018</v>
          </cell>
          <cell r="N36">
            <v>14717893</v>
          </cell>
          <cell r="O36">
            <v>0</v>
          </cell>
          <cell r="X36">
            <v>39668388</v>
          </cell>
          <cell r="Y36">
            <v>0</v>
          </cell>
          <cell r="AH36">
            <v>19307427.09</v>
          </cell>
          <cell r="AI36">
            <v>0</v>
          </cell>
          <cell r="AR36">
            <v>0</v>
          </cell>
          <cell r="AS36">
            <v>0</v>
          </cell>
          <cell r="BB36">
            <v>0</v>
          </cell>
          <cell r="BC36">
            <v>0</v>
          </cell>
          <cell r="BD36">
            <v>73693708.090000004</v>
          </cell>
          <cell r="BE36">
            <v>0</v>
          </cell>
          <cell r="BF36">
            <v>73693708.090000004</v>
          </cell>
        </row>
        <row r="37">
          <cell r="B37">
            <v>50699581.140000001</v>
          </cell>
          <cell r="C37">
            <v>0</v>
          </cell>
          <cell r="D37">
            <v>50699581.140000001</v>
          </cell>
          <cell r="N37">
            <v>10339432</v>
          </cell>
          <cell r="O37">
            <v>0</v>
          </cell>
          <cell r="X37">
            <v>31448996</v>
          </cell>
          <cell r="Y37">
            <v>0</v>
          </cell>
          <cell r="AH37">
            <v>8911153.1400000006</v>
          </cell>
          <cell r="AI37">
            <v>0</v>
          </cell>
          <cell r="AR37">
            <v>0</v>
          </cell>
          <cell r="AS37">
            <v>0</v>
          </cell>
          <cell r="BB37">
            <v>0</v>
          </cell>
          <cell r="BC37">
            <v>0</v>
          </cell>
          <cell r="BD37">
            <v>50699581.140000001</v>
          </cell>
          <cell r="BE37">
            <v>0</v>
          </cell>
          <cell r="BF37">
            <v>50699581.140000001</v>
          </cell>
        </row>
        <row r="38">
          <cell r="B38">
            <v>0</v>
          </cell>
          <cell r="C38">
            <v>0</v>
          </cell>
          <cell r="D38">
            <v>0</v>
          </cell>
          <cell r="N38">
            <v>0</v>
          </cell>
          <cell r="O38">
            <v>0</v>
          </cell>
          <cell r="X38">
            <v>0</v>
          </cell>
          <cell r="Y38">
            <v>0</v>
          </cell>
          <cell r="AH38">
            <v>0</v>
          </cell>
          <cell r="AI38">
            <v>0</v>
          </cell>
          <cell r="AR38">
            <v>0</v>
          </cell>
          <cell r="AS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</row>
        <row r="39">
          <cell r="B39">
            <v>1575577.35</v>
          </cell>
          <cell r="C39">
            <v>0</v>
          </cell>
          <cell r="D39">
            <v>1575577.35</v>
          </cell>
          <cell r="N39">
            <v>0</v>
          </cell>
          <cell r="O39">
            <v>0</v>
          </cell>
          <cell r="X39">
            <v>500000</v>
          </cell>
          <cell r="Y39">
            <v>0</v>
          </cell>
          <cell r="AH39">
            <v>1075577.3500000001</v>
          </cell>
          <cell r="AI39">
            <v>0</v>
          </cell>
          <cell r="AR39">
            <v>0</v>
          </cell>
          <cell r="AS39">
            <v>0</v>
          </cell>
          <cell r="BB39">
            <v>0</v>
          </cell>
          <cell r="BC39">
            <v>0</v>
          </cell>
          <cell r="BD39">
            <v>1575577.35</v>
          </cell>
          <cell r="BE39">
            <v>0</v>
          </cell>
          <cell r="BF39">
            <v>1575577.35</v>
          </cell>
        </row>
        <row r="40">
          <cell r="B40">
            <v>1294332.74</v>
          </cell>
          <cell r="C40">
            <v>0</v>
          </cell>
          <cell r="D40">
            <v>1294332.74</v>
          </cell>
          <cell r="N40">
            <v>0</v>
          </cell>
          <cell r="O40">
            <v>0</v>
          </cell>
          <cell r="X40">
            <v>0</v>
          </cell>
          <cell r="Y40">
            <v>0</v>
          </cell>
          <cell r="AH40">
            <v>1294332.74</v>
          </cell>
          <cell r="AI40">
            <v>0</v>
          </cell>
          <cell r="AR40">
            <v>0</v>
          </cell>
          <cell r="AS40">
            <v>0</v>
          </cell>
          <cell r="BB40">
            <v>0</v>
          </cell>
          <cell r="BC40">
            <v>0</v>
          </cell>
          <cell r="BD40">
            <v>1294332.74</v>
          </cell>
          <cell r="BE40">
            <v>0</v>
          </cell>
          <cell r="BF40">
            <v>1294332.74</v>
          </cell>
        </row>
        <row r="41">
          <cell r="B41">
            <v>1273873.6299999999</v>
          </cell>
          <cell r="C41"/>
          <cell r="D41">
            <v>1273873.6299999999</v>
          </cell>
          <cell r="N41">
            <v>0</v>
          </cell>
          <cell r="O41">
            <v>0</v>
          </cell>
          <cell r="X41">
            <v>0</v>
          </cell>
          <cell r="Y41">
            <v>0</v>
          </cell>
          <cell r="AH41">
            <v>1273873.6299999999</v>
          </cell>
          <cell r="AI41">
            <v>0</v>
          </cell>
          <cell r="AR41">
            <v>0</v>
          </cell>
          <cell r="AS41">
            <v>0</v>
          </cell>
          <cell r="BB41">
            <v>0</v>
          </cell>
          <cell r="BC41">
            <v>0</v>
          </cell>
          <cell r="BD41">
            <v>1273873.6299999999</v>
          </cell>
          <cell r="BE41">
            <v>0</v>
          </cell>
          <cell r="BF41">
            <v>1273873.6299999999</v>
          </cell>
        </row>
        <row r="42">
          <cell r="B42">
            <v>0</v>
          </cell>
          <cell r="C42">
            <v>0</v>
          </cell>
          <cell r="D42">
            <v>0</v>
          </cell>
          <cell r="N42">
            <v>0</v>
          </cell>
          <cell r="O42">
            <v>0</v>
          </cell>
          <cell r="X42">
            <v>0</v>
          </cell>
          <cell r="Y42">
            <v>0</v>
          </cell>
          <cell r="AH42">
            <v>0</v>
          </cell>
          <cell r="AI42">
            <v>0</v>
          </cell>
          <cell r="AR42">
            <v>0</v>
          </cell>
          <cell r="AS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</row>
        <row r="43">
          <cell r="B43">
            <v>0</v>
          </cell>
          <cell r="C43">
            <v>0</v>
          </cell>
          <cell r="D43">
            <v>0</v>
          </cell>
          <cell r="N43">
            <v>0</v>
          </cell>
          <cell r="O43">
            <v>0</v>
          </cell>
          <cell r="X43">
            <v>0</v>
          </cell>
          <cell r="Y43">
            <v>0</v>
          </cell>
          <cell r="AH43">
            <v>0</v>
          </cell>
          <cell r="AI43">
            <v>0</v>
          </cell>
          <cell r="AR43">
            <v>0</v>
          </cell>
          <cell r="AS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</row>
        <row r="44">
          <cell r="B44">
            <v>0</v>
          </cell>
          <cell r="C44">
            <v>0</v>
          </cell>
          <cell r="D44">
            <v>0</v>
          </cell>
          <cell r="N44">
            <v>0</v>
          </cell>
          <cell r="O44">
            <v>0</v>
          </cell>
          <cell r="X44">
            <v>0</v>
          </cell>
          <cell r="Y44">
            <v>0</v>
          </cell>
          <cell r="AH44">
            <v>0</v>
          </cell>
          <cell r="AI44">
            <v>0</v>
          </cell>
          <cell r="AR44">
            <v>0</v>
          </cell>
          <cell r="AS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</row>
        <row r="45">
          <cell r="B45">
            <v>0</v>
          </cell>
          <cell r="C45">
            <v>0</v>
          </cell>
          <cell r="D45">
            <v>0</v>
          </cell>
          <cell r="N45">
            <v>0</v>
          </cell>
          <cell r="O45">
            <v>0</v>
          </cell>
          <cell r="X45">
            <v>0</v>
          </cell>
          <cell r="Y45">
            <v>0</v>
          </cell>
          <cell r="AH45">
            <v>0</v>
          </cell>
          <cell r="AI45">
            <v>0</v>
          </cell>
          <cell r="AR45">
            <v>0</v>
          </cell>
          <cell r="AS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</row>
        <row r="46">
          <cell r="B46">
            <v>0</v>
          </cell>
          <cell r="C46">
            <v>0</v>
          </cell>
          <cell r="D46">
            <v>0</v>
          </cell>
          <cell r="N46">
            <v>0</v>
          </cell>
          <cell r="O46">
            <v>0</v>
          </cell>
          <cell r="X46">
            <v>0</v>
          </cell>
          <cell r="Y46">
            <v>0</v>
          </cell>
          <cell r="AH46">
            <v>0</v>
          </cell>
          <cell r="AI46">
            <v>0</v>
          </cell>
          <cell r="AR46">
            <v>0</v>
          </cell>
          <cell r="AS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</row>
        <row r="47">
          <cell r="B47">
            <v>0</v>
          </cell>
          <cell r="C47">
            <v>0</v>
          </cell>
          <cell r="D47">
            <v>0</v>
          </cell>
          <cell r="N47">
            <v>0</v>
          </cell>
          <cell r="O47">
            <v>0</v>
          </cell>
          <cell r="X47">
            <v>0</v>
          </cell>
          <cell r="Y47">
            <v>0</v>
          </cell>
          <cell r="AH47">
            <v>0</v>
          </cell>
          <cell r="AI47">
            <v>0</v>
          </cell>
          <cell r="AR47">
            <v>0</v>
          </cell>
          <cell r="AS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</row>
        <row r="48">
          <cell r="B48">
            <v>27109491</v>
          </cell>
          <cell r="C48">
            <v>915000</v>
          </cell>
          <cell r="D48">
            <v>28024491</v>
          </cell>
          <cell r="N48">
            <v>3207193</v>
          </cell>
          <cell r="O48">
            <v>915000</v>
          </cell>
          <cell r="X48">
            <v>6659160</v>
          </cell>
          <cell r="Y48">
            <v>0</v>
          </cell>
          <cell r="AH48">
            <v>7445000</v>
          </cell>
          <cell r="AI48">
            <v>0</v>
          </cell>
          <cell r="AR48">
            <v>5717539</v>
          </cell>
          <cell r="AS48">
            <v>0</v>
          </cell>
          <cell r="BB48">
            <v>4080599</v>
          </cell>
          <cell r="BC48">
            <v>0</v>
          </cell>
          <cell r="BD48">
            <v>27109491</v>
          </cell>
          <cell r="BE48">
            <v>915000</v>
          </cell>
          <cell r="BF48">
            <v>28024491</v>
          </cell>
        </row>
        <row r="49">
          <cell r="B49">
            <v>4905999</v>
          </cell>
          <cell r="C49">
            <v>0</v>
          </cell>
          <cell r="D49">
            <v>4905999</v>
          </cell>
          <cell r="N49">
            <v>530600</v>
          </cell>
          <cell r="O49">
            <v>0</v>
          </cell>
          <cell r="X49">
            <v>1091200</v>
          </cell>
          <cell r="Y49">
            <v>0</v>
          </cell>
          <cell r="AH49">
            <v>1091200</v>
          </cell>
          <cell r="AI49">
            <v>0</v>
          </cell>
          <cell r="AR49">
            <v>1091200</v>
          </cell>
          <cell r="AS49">
            <v>0</v>
          </cell>
          <cell r="BB49">
            <v>1101799</v>
          </cell>
          <cell r="BC49">
            <v>0</v>
          </cell>
          <cell r="BD49">
            <v>4905999</v>
          </cell>
          <cell r="BE49">
            <v>0</v>
          </cell>
          <cell r="BF49">
            <v>4905999</v>
          </cell>
        </row>
        <row r="50">
          <cell r="B50">
            <v>660000</v>
          </cell>
          <cell r="C50">
            <v>0</v>
          </cell>
          <cell r="D50">
            <v>660000</v>
          </cell>
          <cell r="N50">
            <v>91000</v>
          </cell>
          <cell r="O50">
            <v>0</v>
          </cell>
          <cell r="X50">
            <v>167600</v>
          </cell>
          <cell r="Y50">
            <v>0</v>
          </cell>
          <cell r="AH50">
            <v>133800</v>
          </cell>
          <cell r="AI50">
            <v>0</v>
          </cell>
          <cell r="AR50">
            <v>133800</v>
          </cell>
          <cell r="AS50">
            <v>0</v>
          </cell>
          <cell r="BB50">
            <v>133800</v>
          </cell>
          <cell r="BC50">
            <v>0</v>
          </cell>
          <cell r="BD50">
            <v>660000</v>
          </cell>
          <cell r="BE50">
            <v>0</v>
          </cell>
          <cell r="BF50">
            <v>660000</v>
          </cell>
        </row>
        <row r="51">
          <cell r="B51">
            <v>13380000</v>
          </cell>
          <cell r="C51">
            <v>0</v>
          </cell>
          <cell r="D51">
            <v>13380000</v>
          </cell>
          <cell r="N51">
            <v>1615000</v>
          </cell>
          <cell r="O51">
            <v>0</v>
          </cell>
          <cell r="X51">
            <v>3230000</v>
          </cell>
          <cell r="Y51">
            <v>0</v>
          </cell>
          <cell r="AH51">
            <v>3150000</v>
          </cell>
          <cell r="AI51">
            <v>0</v>
          </cell>
          <cell r="AR51">
            <v>3110000</v>
          </cell>
          <cell r="AS51">
            <v>0</v>
          </cell>
          <cell r="BB51">
            <v>2275000</v>
          </cell>
          <cell r="BC51">
            <v>0</v>
          </cell>
          <cell r="BD51">
            <v>13380000</v>
          </cell>
          <cell r="BE51">
            <v>0</v>
          </cell>
          <cell r="BF51">
            <v>13380000</v>
          </cell>
        </row>
        <row r="52">
          <cell r="B52">
            <v>500000</v>
          </cell>
          <cell r="C52">
            <v>0</v>
          </cell>
          <cell r="D52">
            <v>500000</v>
          </cell>
          <cell r="N52">
            <v>0</v>
          </cell>
          <cell r="O52">
            <v>0</v>
          </cell>
          <cell r="X52">
            <v>500000</v>
          </cell>
          <cell r="Y52">
            <v>0</v>
          </cell>
          <cell r="AH52">
            <v>0</v>
          </cell>
          <cell r="AI52">
            <v>0</v>
          </cell>
          <cell r="AR52">
            <v>0</v>
          </cell>
          <cell r="AS52">
            <v>0</v>
          </cell>
          <cell r="BB52">
            <v>0</v>
          </cell>
          <cell r="BC52">
            <v>0</v>
          </cell>
          <cell r="BD52">
            <v>500000</v>
          </cell>
          <cell r="BE52">
            <v>0</v>
          </cell>
          <cell r="BF52">
            <v>500000</v>
          </cell>
        </row>
        <row r="53">
          <cell r="B53">
            <v>600000</v>
          </cell>
          <cell r="C53">
            <v>0</v>
          </cell>
          <cell r="D53">
            <v>600000</v>
          </cell>
          <cell r="N53">
            <v>0</v>
          </cell>
          <cell r="O53">
            <v>0</v>
          </cell>
          <cell r="X53">
            <v>0</v>
          </cell>
          <cell r="Y53">
            <v>0</v>
          </cell>
          <cell r="AH53">
            <v>150000</v>
          </cell>
          <cell r="AI53">
            <v>0</v>
          </cell>
          <cell r="AR53">
            <v>0</v>
          </cell>
          <cell r="AS53">
            <v>0</v>
          </cell>
          <cell r="BB53">
            <v>450000</v>
          </cell>
          <cell r="BC53">
            <v>0</v>
          </cell>
          <cell r="BD53">
            <v>600000</v>
          </cell>
          <cell r="BE53">
            <v>0</v>
          </cell>
          <cell r="BF53">
            <v>600000</v>
          </cell>
        </row>
        <row r="54">
          <cell r="B54">
            <v>600000</v>
          </cell>
          <cell r="C54">
            <v>0</v>
          </cell>
          <cell r="D54">
            <v>600000</v>
          </cell>
          <cell r="N54">
            <v>120000</v>
          </cell>
          <cell r="O54">
            <v>0</v>
          </cell>
          <cell r="X54">
            <v>120000</v>
          </cell>
          <cell r="Y54">
            <v>0</v>
          </cell>
          <cell r="AH54">
            <v>120000</v>
          </cell>
          <cell r="AI54">
            <v>0</v>
          </cell>
          <cell r="AR54">
            <v>120000</v>
          </cell>
          <cell r="AS54">
            <v>0</v>
          </cell>
          <cell r="BB54">
            <v>120000</v>
          </cell>
          <cell r="BC54">
            <v>0</v>
          </cell>
          <cell r="BD54">
            <v>600000</v>
          </cell>
          <cell r="BE54">
            <v>0</v>
          </cell>
          <cell r="BF54">
            <v>600000</v>
          </cell>
        </row>
        <row r="55">
          <cell r="B55">
            <v>0</v>
          </cell>
          <cell r="C55">
            <v>915000</v>
          </cell>
          <cell r="D55">
            <v>915000</v>
          </cell>
          <cell r="N55">
            <v>0</v>
          </cell>
          <cell r="O55">
            <v>915000</v>
          </cell>
          <cell r="X55">
            <v>0</v>
          </cell>
          <cell r="Y55">
            <v>0</v>
          </cell>
          <cell r="AH55">
            <v>0</v>
          </cell>
          <cell r="AI55">
            <v>0</v>
          </cell>
          <cell r="AR55">
            <v>0</v>
          </cell>
          <cell r="AS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915000</v>
          </cell>
          <cell r="BF55">
            <v>915000</v>
          </cell>
        </row>
        <row r="56">
          <cell r="B56">
            <v>0</v>
          </cell>
          <cell r="C56">
            <v>0</v>
          </cell>
          <cell r="D56">
            <v>0</v>
          </cell>
          <cell r="N56">
            <v>0</v>
          </cell>
          <cell r="O56">
            <v>0</v>
          </cell>
          <cell r="X56">
            <v>0</v>
          </cell>
          <cell r="Y56">
            <v>0</v>
          </cell>
          <cell r="AH56">
            <v>0</v>
          </cell>
          <cell r="AI56">
            <v>0</v>
          </cell>
          <cell r="AR56">
            <v>0</v>
          </cell>
          <cell r="AS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</row>
        <row r="57">
          <cell r="B57">
            <v>0</v>
          </cell>
          <cell r="C57">
            <v>0</v>
          </cell>
          <cell r="D57">
            <v>0</v>
          </cell>
          <cell r="N57">
            <v>0</v>
          </cell>
          <cell r="O57">
            <v>0</v>
          </cell>
          <cell r="X57">
            <v>0</v>
          </cell>
          <cell r="Y57">
            <v>0</v>
          </cell>
          <cell r="AH57">
            <v>0</v>
          </cell>
          <cell r="AI57">
            <v>0</v>
          </cell>
          <cell r="AR57">
            <v>0</v>
          </cell>
          <cell r="AS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</row>
        <row r="58">
          <cell r="B58">
            <v>0</v>
          </cell>
          <cell r="C58">
            <v>0</v>
          </cell>
          <cell r="D58">
            <v>0</v>
          </cell>
          <cell r="N58">
            <v>0</v>
          </cell>
          <cell r="O58">
            <v>0</v>
          </cell>
          <cell r="X58">
            <v>0</v>
          </cell>
          <cell r="Y58">
            <v>0</v>
          </cell>
          <cell r="AH58">
            <v>0</v>
          </cell>
          <cell r="AI58">
            <v>0</v>
          </cell>
          <cell r="AR58">
            <v>0</v>
          </cell>
          <cell r="AS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</row>
        <row r="59">
          <cell r="B59">
            <v>0</v>
          </cell>
          <cell r="C59">
            <v>0</v>
          </cell>
          <cell r="D59">
            <v>0</v>
          </cell>
          <cell r="N59">
            <v>0</v>
          </cell>
          <cell r="O59">
            <v>0</v>
          </cell>
          <cell r="X59">
            <v>0</v>
          </cell>
          <cell r="Y59">
            <v>0</v>
          </cell>
          <cell r="AH59">
            <v>0</v>
          </cell>
          <cell r="AI59">
            <v>0</v>
          </cell>
          <cell r="AR59">
            <v>0</v>
          </cell>
          <cell r="AS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</row>
        <row r="60">
          <cell r="B60">
            <v>0</v>
          </cell>
          <cell r="C60">
            <v>0</v>
          </cell>
          <cell r="D60">
            <v>0</v>
          </cell>
          <cell r="N60">
            <v>0</v>
          </cell>
          <cell r="O60">
            <v>0</v>
          </cell>
          <cell r="X60">
            <v>0</v>
          </cell>
          <cell r="Y60">
            <v>0</v>
          </cell>
          <cell r="AH60">
            <v>0</v>
          </cell>
          <cell r="AI60">
            <v>0</v>
          </cell>
          <cell r="AR60">
            <v>0</v>
          </cell>
          <cell r="AS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</row>
        <row r="61">
          <cell r="B61">
            <v>0</v>
          </cell>
          <cell r="C61">
            <v>500000</v>
          </cell>
          <cell r="D61">
            <v>500000</v>
          </cell>
          <cell r="N61">
            <v>0</v>
          </cell>
          <cell r="O61">
            <v>500000</v>
          </cell>
          <cell r="X61">
            <v>0</v>
          </cell>
          <cell r="Y61">
            <v>0</v>
          </cell>
          <cell r="AH61">
            <v>0</v>
          </cell>
          <cell r="AI61">
            <v>0</v>
          </cell>
          <cell r="AR61">
            <v>0</v>
          </cell>
          <cell r="AS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500000</v>
          </cell>
          <cell r="BF61">
            <v>500000</v>
          </cell>
        </row>
        <row r="62">
          <cell r="B62">
            <v>0</v>
          </cell>
          <cell r="C62">
            <v>415000</v>
          </cell>
          <cell r="D62">
            <v>415000</v>
          </cell>
          <cell r="N62">
            <v>0</v>
          </cell>
          <cell r="O62">
            <v>415000</v>
          </cell>
          <cell r="X62">
            <v>0</v>
          </cell>
          <cell r="Y62">
            <v>0</v>
          </cell>
          <cell r="AH62">
            <v>0</v>
          </cell>
          <cell r="AI62">
            <v>0</v>
          </cell>
          <cell r="AR62">
            <v>0</v>
          </cell>
          <cell r="AS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415000</v>
          </cell>
          <cell r="BF62">
            <v>415000</v>
          </cell>
        </row>
        <row r="63">
          <cell r="B63">
            <v>6463492</v>
          </cell>
          <cell r="C63">
            <v>0</v>
          </cell>
          <cell r="D63">
            <v>6463492</v>
          </cell>
          <cell r="N63">
            <v>850593</v>
          </cell>
          <cell r="O63">
            <v>0</v>
          </cell>
          <cell r="X63">
            <v>1550360</v>
          </cell>
          <cell r="Y63">
            <v>0</v>
          </cell>
          <cell r="AH63">
            <v>2800000</v>
          </cell>
          <cell r="AI63">
            <v>0</v>
          </cell>
          <cell r="AR63">
            <v>1262539</v>
          </cell>
          <cell r="AS63">
            <v>0</v>
          </cell>
          <cell r="BB63">
            <v>0</v>
          </cell>
          <cell r="BC63">
            <v>0</v>
          </cell>
          <cell r="BD63">
            <v>6463492</v>
          </cell>
          <cell r="BE63">
            <v>0</v>
          </cell>
          <cell r="BF63">
            <v>6463492</v>
          </cell>
        </row>
        <row r="64">
          <cell r="B64">
            <v>7080000</v>
          </cell>
          <cell r="C64">
            <v>6280000</v>
          </cell>
          <cell r="D64">
            <v>13360000</v>
          </cell>
          <cell r="N64">
            <v>2680000</v>
          </cell>
          <cell r="O64">
            <v>5558125</v>
          </cell>
          <cell r="X64">
            <v>4400000</v>
          </cell>
          <cell r="Y64">
            <v>721875</v>
          </cell>
          <cell r="AH64">
            <v>0</v>
          </cell>
          <cell r="AI64">
            <v>0</v>
          </cell>
          <cell r="AR64">
            <v>0</v>
          </cell>
          <cell r="AS64">
            <v>0</v>
          </cell>
          <cell r="BB64">
            <v>0</v>
          </cell>
          <cell r="BC64">
            <v>0</v>
          </cell>
          <cell r="BD64">
            <v>7080000</v>
          </cell>
          <cell r="BE64">
            <v>6280000</v>
          </cell>
          <cell r="BF64">
            <v>13360000</v>
          </cell>
        </row>
        <row r="65">
          <cell r="B65">
            <v>680000</v>
          </cell>
          <cell r="C65">
            <v>6280000</v>
          </cell>
          <cell r="D65">
            <v>6960000</v>
          </cell>
          <cell r="N65">
            <v>680000</v>
          </cell>
          <cell r="O65">
            <v>5558125</v>
          </cell>
          <cell r="X65">
            <v>0</v>
          </cell>
          <cell r="Y65">
            <v>721875</v>
          </cell>
          <cell r="AH65">
            <v>0</v>
          </cell>
          <cell r="AI65">
            <v>0</v>
          </cell>
          <cell r="AR65">
            <v>0</v>
          </cell>
          <cell r="AS65">
            <v>0</v>
          </cell>
          <cell r="BB65">
            <v>0</v>
          </cell>
          <cell r="BC65">
            <v>0</v>
          </cell>
          <cell r="BD65">
            <v>680000</v>
          </cell>
          <cell r="BE65">
            <v>6280000</v>
          </cell>
          <cell r="BF65">
            <v>6960000</v>
          </cell>
        </row>
        <row r="66">
          <cell r="B66">
            <v>6400000</v>
          </cell>
          <cell r="C66">
            <v>0</v>
          </cell>
          <cell r="D66">
            <v>6400000</v>
          </cell>
          <cell r="N66">
            <v>2000000</v>
          </cell>
          <cell r="O66">
            <v>0</v>
          </cell>
          <cell r="X66">
            <v>4400000</v>
          </cell>
          <cell r="Y66">
            <v>0</v>
          </cell>
          <cell r="AH66">
            <v>0</v>
          </cell>
          <cell r="AI66">
            <v>0</v>
          </cell>
          <cell r="AR66">
            <v>0</v>
          </cell>
          <cell r="AS66">
            <v>0</v>
          </cell>
          <cell r="BB66">
            <v>0</v>
          </cell>
          <cell r="BC66">
            <v>0</v>
          </cell>
          <cell r="BD66">
            <v>6400000</v>
          </cell>
          <cell r="BE66">
            <v>0</v>
          </cell>
          <cell r="BF66">
            <v>6400000</v>
          </cell>
        </row>
        <row r="67">
          <cell r="B67">
            <v>255680000.18000001</v>
          </cell>
          <cell r="C67">
            <v>255679999.69799998</v>
          </cell>
          <cell r="D67">
            <v>511359999.87800002</v>
          </cell>
          <cell r="N67">
            <v>73561735.480000004</v>
          </cell>
          <cell r="O67">
            <v>105549936.278</v>
          </cell>
          <cell r="X67">
            <v>110281823.74000001</v>
          </cell>
          <cell r="Y67">
            <v>51798758.57</v>
          </cell>
          <cell r="AH67">
            <v>54733722.829999998</v>
          </cell>
          <cell r="AI67">
            <v>98331304.849999994</v>
          </cell>
          <cell r="AR67">
            <v>11435869</v>
          </cell>
          <cell r="AS67">
            <v>0</v>
          </cell>
          <cell r="BB67">
            <v>5666849</v>
          </cell>
          <cell r="BC67">
            <v>0</v>
          </cell>
          <cell r="BD67">
            <v>255680000.05000001</v>
          </cell>
          <cell r="BE67">
            <v>255679999.69800001</v>
          </cell>
          <cell r="BF67">
            <v>511359999.74799997</v>
          </cell>
        </row>
        <row r="68">
          <cell r="B68">
            <v>255680000</v>
          </cell>
          <cell r="C68">
            <v>255680000</v>
          </cell>
          <cell r="D68">
            <v>511360000</v>
          </cell>
        </row>
        <row r="69">
          <cell r="B69">
            <v>-0.18000000715255737</v>
          </cell>
          <cell r="C69">
            <v>0.3020000159740448</v>
          </cell>
          <cell r="D69">
            <v>0.12200000882148743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7D052-F3EE-429E-BDBE-52DF5D3B3BF4}">
  <dimension ref="A1:AL73"/>
  <sheetViews>
    <sheetView tabSelected="1" workbookViewId="0">
      <selection activeCell="C13" sqref="C13"/>
    </sheetView>
  </sheetViews>
  <sheetFormatPr defaultColWidth="9.109375" defaultRowHeight="14.4" x14ac:dyDescent="0.3"/>
  <cols>
    <col min="1" max="1" width="36.109375" style="206" customWidth="1"/>
    <col min="2" max="4" width="12.109375" style="47" customWidth="1"/>
    <col min="5" max="5" width="2.88671875" style="204" customWidth="1"/>
    <col min="6" max="11" width="8.5546875" style="202" bestFit="1" customWidth="1"/>
    <col min="12" max="12" width="7.77734375" style="202" bestFit="1" customWidth="1"/>
    <col min="13" max="13" width="6.21875" style="202" bestFit="1" customWidth="1"/>
    <col min="14" max="14" width="7.77734375" style="202" bestFit="1" customWidth="1"/>
    <col min="15" max="15" width="6.21875" style="202" bestFit="1" customWidth="1"/>
    <col min="16" max="17" width="8.5546875" style="202" bestFit="1" customWidth="1"/>
    <col min="18" max="18" width="9.33203125" style="202" bestFit="1" customWidth="1"/>
    <col min="19" max="38" width="9.109375" style="204"/>
    <col min="39" max="16384" width="9.109375" style="47"/>
  </cols>
  <sheetData>
    <row r="1" spans="1:18" x14ac:dyDescent="0.3">
      <c r="A1" s="206">
        <v>3.4</v>
      </c>
      <c r="B1" s="231" t="s">
        <v>111</v>
      </c>
      <c r="C1" s="231"/>
      <c r="D1" s="231"/>
      <c r="F1" s="232" t="s">
        <v>148</v>
      </c>
      <c r="G1" s="232"/>
      <c r="H1" s="232" t="s">
        <v>113</v>
      </c>
      <c r="I1" s="232"/>
      <c r="J1" s="232" t="s">
        <v>149</v>
      </c>
      <c r="K1" s="232"/>
      <c r="L1" s="232" t="s">
        <v>150</v>
      </c>
      <c r="M1" s="232"/>
      <c r="N1" s="232" t="s">
        <v>151</v>
      </c>
      <c r="O1" s="232"/>
      <c r="P1" s="232" t="s">
        <v>117</v>
      </c>
      <c r="Q1" s="232"/>
      <c r="R1" s="232"/>
    </row>
    <row r="2" spans="1:18" x14ac:dyDescent="0.3">
      <c r="A2" s="218" t="s">
        <v>0</v>
      </c>
      <c r="B2" s="220" t="s">
        <v>152</v>
      </c>
      <c r="C2" s="221"/>
      <c r="D2" s="222"/>
      <c r="F2" s="232" t="str">
        <f>+'[1]CRONOGRAMA EXECUÇÃO'!E4</f>
        <v>Total</v>
      </c>
      <c r="G2" s="232"/>
      <c r="H2" s="232" t="s">
        <v>4</v>
      </c>
      <c r="I2" s="232"/>
      <c r="J2" s="232" t="s">
        <v>4</v>
      </c>
      <c r="K2" s="232"/>
      <c r="L2" s="232" t="s">
        <v>4</v>
      </c>
      <c r="M2" s="232"/>
      <c r="N2" s="232" t="s">
        <v>4</v>
      </c>
      <c r="O2" s="232"/>
      <c r="P2" s="233" t="s">
        <v>2</v>
      </c>
      <c r="Q2" s="233" t="s">
        <v>122</v>
      </c>
      <c r="R2" s="233" t="s">
        <v>117</v>
      </c>
    </row>
    <row r="3" spans="1:18" x14ac:dyDescent="0.3">
      <c r="A3" s="219"/>
      <c r="B3" s="50" t="s">
        <v>2</v>
      </c>
      <c r="C3" s="50" t="s">
        <v>3</v>
      </c>
      <c r="D3" s="50" t="s">
        <v>4</v>
      </c>
      <c r="F3" s="199" t="s">
        <v>2</v>
      </c>
      <c r="G3" s="199" t="s">
        <v>122</v>
      </c>
      <c r="H3" s="199" t="s">
        <v>2</v>
      </c>
      <c r="I3" s="199" t="s">
        <v>122</v>
      </c>
      <c r="J3" s="199" t="s">
        <v>2</v>
      </c>
      <c r="K3" s="199" t="s">
        <v>122</v>
      </c>
      <c r="L3" s="199" t="s">
        <v>2</v>
      </c>
      <c r="M3" s="199" t="s">
        <v>122</v>
      </c>
      <c r="N3" s="199" t="s">
        <v>2</v>
      </c>
      <c r="O3" s="199" t="s">
        <v>122</v>
      </c>
      <c r="P3" s="200"/>
      <c r="Q3" s="200"/>
      <c r="R3" s="201"/>
    </row>
    <row r="4" spans="1:18" ht="39" customHeight="1" x14ac:dyDescent="0.3">
      <c r="A4" s="51" t="s">
        <v>5</v>
      </c>
      <c r="B4" s="137">
        <f>'[2]Simulação Real Fechada'!B4/'[2]Simulação Dólar Fechada (US$)'!$A$1</f>
        <v>20935128.302941173</v>
      </c>
      <c r="C4" s="137">
        <f>'[2]Simulação Real Fechada'!C4/'[2]Simulação Dólar Fechada (US$)'!$A$1</f>
        <v>73083823.440588236</v>
      </c>
      <c r="D4" s="137">
        <f>'[2]Simulação Real Fechada'!D4/'[2]Simulação Dólar Fechada (US$)'!$A$1</f>
        <v>94018951.743529409</v>
      </c>
      <c r="F4" s="137">
        <f>'[2]Simulação Real Fechada'!N4/'[2]Simulação Dólar Fechada (US$)'!$A$1</f>
        <v>12325652.200000001</v>
      </c>
      <c r="G4" s="137">
        <f>'[2]Simulação Real Fechada'!O4/'[2]Simulação Dólar Fechada (US$)'!$A$1</f>
        <v>29140238.611176472</v>
      </c>
      <c r="H4" s="137">
        <f>'[2]Simulação Real Fechada'!X4/'[2]Simulação Dólar Fechada (US$)'!$A$1</f>
        <v>6618735.511764707</v>
      </c>
      <c r="I4" s="137">
        <f>'[2]Simulação Real Fechada'!Y4/'[2]Simulação Dólar Fechada (US$)'!$A$1</f>
        <v>15022612.814705882</v>
      </c>
      <c r="J4" s="137">
        <f>'[2]Simulação Real Fechada'!AH4/'[2]Simulação Dólar Fechada (US$)'!$A$1</f>
        <v>1770152.611764706</v>
      </c>
      <c r="K4" s="137">
        <f>'[2]Simulação Real Fechada'!AI4/'[2]Simulação Dólar Fechada (US$)'!$A$1</f>
        <v>28920972.014705881</v>
      </c>
      <c r="L4" s="137">
        <f>'[2]Simulação Real Fechada'!AR4/'[2]Simulação Dólar Fechada (US$)'!$A$1</f>
        <v>117647.05882352941</v>
      </c>
      <c r="M4" s="137">
        <f>'[2]Simulação Real Fechada'!AS4/'[2]Simulação Dólar Fechada (US$)'!$A$1</f>
        <v>0</v>
      </c>
      <c r="N4" s="137">
        <f>'[2]Simulação Real Fechada'!BB4/'[2]Simulação Dólar Fechada (US$)'!$A$1</f>
        <v>102941.17647058824</v>
      </c>
      <c r="O4" s="137">
        <f>'[2]Simulação Real Fechada'!BC4/'[2]Simulação Dólar Fechada (US$)'!$A$1</f>
        <v>0</v>
      </c>
      <c r="P4" s="137">
        <f>'[2]Simulação Real Fechada'!BD4/'[2]Simulação Dólar Fechada (US$)'!$A$1</f>
        <v>20935128.264705881</v>
      </c>
      <c r="Q4" s="137">
        <f>'[2]Simulação Real Fechada'!BE4/'[2]Simulação Dólar Fechada (US$)'!$A$1</f>
        <v>73083823.440588236</v>
      </c>
      <c r="R4" s="137">
        <f>'[2]Simulação Real Fechada'!BF4/'[2]Simulação Dólar Fechada (US$)'!$A$1</f>
        <v>94018951.705294117</v>
      </c>
    </row>
    <row r="5" spans="1:18" ht="27" customHeight="1" x14ac:dyDescent="0.3">
      <c r="A5" s="207" t="s">
        <v>6</v>
      </c>
      <c r="B5" s="138">
        <f>'[2]Simulação Real Fechada'!B5/'[2]Simulação Dólar Fechada (US$)'!$A$1</f>
        <v>3439792.073529412</v>
      </c>
      <c r="C5" s="138">
        <f>'[2]Simulação Real Fechada'!C5/'[2]Simulação Dólar Fechada (US$)'!$A$1</f>
        <v>20809761.460588232</v>
      </c>
      <c r="D5" s="138">
        <f>'[2]Simulação Real Fechada'!D5/'[2]Simulação Dólar Fechada (US$)'!$A$1</f>
        <v>24249553.534117643</v>
      </c>
      <c r="F5" s="138">
        <f>'[2]Simulação Real Fechada'!N5/'[2]Simulação Dólar Fechada (US$)'!$A$1</f>
        <v>309089.4117647059</v>
      </c>
      <c r="G5" s="138">
        <f>'[2]Simulação Real Fechada'!O5/'[2]Simulação Dólar Fechada (US$)'!$A$1</f>
        <v>16144467.342941176</v>
      </c>
      <c r="H5" s="138">
        <f>'[2]Simulação Real Fechada'!X5/'[2]Simulação Dólar Fechada (US$)'!$A$1</f>
        <v>2807173.5058823531</v>
      </c>
      <c r="I5" s="138">
        <f>'[2]Simulação Real Fechada'!Y5/'[2]Simulação Dólar Fechada (US$)'!$A$1</f>
        <v>4665294.1176470593</v>
      </c>
      <c r="J5" s="138">
        <f>'[2]Simulação Real Fechada'!AH5/'[2]Simulação Dólar Fechada (US$)'!$A$1</f>
        <v>102941.17647058824</v>
      </c>
      <c r="K5" s="138">
        <f>'[2]Simulação Real Fechada'!AI5/'[2]Simulação Dólar Fechada (US$)'!$A$1</f>
        <v>0</v>
      </c>
      <c r="L5" s="138">
        <f>'[2]Simulação Real Fechada'!AR5/'[2]Simulação Dólar Fechada (US$)'!$A$1</f>
        <v>117647.05882352941</v>
      </c>
      <c r="M5" s="138">
        <f>'[2]Simulação Real Fechada'!AS5/'[2]Simulação Dólar Fechada (US$)'!$A$1</f>
        <v>0</v>
      </c>
      <c r="N5" s="138">
        <f>'[2]Simulação Real Fechada'!BB5/'[2]Simulação Dólar Fechada (US$)'!$A$1</f>
        <v>102941.17647058824</v>
      </c>
      <c r="O5" s="138">
        <f>'[2]Simulação Real Fechada'!BC5/'[2]Simulação Dólar Fechada (US$)'!$A$1</f>
        <v>0</v>
      </c>
      <c r="P5" s="138">
        <f>'[2]Simulação Real Fechada'!BD5/'[2]Simulação Dólar Fechada (US$)'!$A$1</f>
        <v>3439792.0352941179</v>
      </c>
      <c r="Q5" s="138">
        <f>'[2]Simulação Real Fechada'!BE5/'[2]Simulação Dólar Fechada (US$)'!$A$1</f>
        <v>20809761.460588232</v>
      </c>
      <c r="R5" s="138">
        <f>'[2]Simulação Real Fechada'!BF5/'[2]Simulação Dólar Fechada (US$)'!$A$1</f>
        <v>24249553.495882351</v>
      </c>
    </row>
    <row r="6" spans="1:18" ht="31.5" customHeight="1" x14ac:dyDescent="0.3">
      <c r="A6" s="75" t="s">
        <v>147</v>
      </c>
      <c r="B6" s="136">
        <f>'[2]Simulação Real Fechada'!B6/'[2]Simulação Dólar Fechada (US$)'!$A$1</f>
        <v>367647.0588235294</v>
      </c>
      <c r="C6" s="136">
        <f>'[2]Simulação Real Fechada'!C6/'[2]Simulação Dólar Fechada (US$)'!$A$1</f>
        <v>0</v>
      </c>
      <c r="D6" s="136">
        <f>'[2]Simulação Real Fechada'!D6/'[2]Simulação Dólar Fechada (US$)'!$A$1</f>
        <v>367647.0588235294</v>
      </c>
      <c r="F6" s="136">
        <f>'[2]Simulação Real Fechada'!N6/'[2]Simulação Dólar Fechada (US$)'!$A$1</f>
        <v>0</v>
      </c>
      <c r="G6" s="136">
        <f>'[2]Simulação Real Fechada'!O6/'[2]Simulação Dólar Fechada (US$)'!$A$1</f>
        <v>0</v>
      </c>
      <c r="H6" s="136">
        <f>'[2]Simulação Real Fechada'!X6/'[2]Simulação Dólar Fechada (US$)'!$A$1</f>
        <v>44117.647058823532</v>
      </c>
      <c r="I6" s="136">
        <f>'[2]Simulação Real Fechada'!Y6/'[2]Simulação Dólar Fechada (US$)'!$A$1</f>
        <v>0</v>
      </c>
      <c r="J6" s="136">
        <f>'[2]Simulação Real Fechada'!AH6/'[2]Simulação Dólar Fechada (US$)'!$A$1</f>
        <v>102941.17647058824</v>
      </c>
      <c r="K6" s="136">
        <f>'[2]Simulação Real Fechada'!AI6/'[2]Simulação Dólar Fechada (US$)'!$A$1</f>
        <v>0</v>
      </c>
      <c r="L6" s="136">
        <f>'[2]Simulação Real Fechada'!AR6/'[2]Simulação Dólar Fechada (US$)'!$A$1</f>
        <v>117647.05882352941</v>
      </c>
      <c r="M6" s="136">
        <f>'[2]Simulação Real Fechada'!AS6/'[2]Simulação Dólar Fechada (US$)'!$A$1</f>
        <v>0</v>
      </c>
      <c r="N6" s="136">
        <f>'[2]Simulação Real Fechada'!BB6/'[2]Simulação Dólar Fechada (US$)'!$A$1</f>
        <v>102941.17647058824</v>
      </c>
      <c r="O6" s="136">
        <f>'[2]Simulação Real Fechada'!BC6/'[2]Simulação Dólar Fechada (US$)'!$A$1</f>
        <v>0</v>
      </c>
      <c r="P6" s="136">
        <f>'[2]Simulação Real Fechada'!BD6/'[2]Simulação Dólar Fechada (US$)'!$A$1</f>
        <v>367647.0588235294</v>
      </c>
      <c r="Q6" s="136">
        <f>'[2]Simulação Real Fechada'!BE6/'[2]Simulação Dólar Fechada (US$)'!$A$1</f>
        <v>0</v>
      </c>
      <c r="R6" s="136">
        <f>'[2]Simulação Real Fechada'!BF6/'[2]Simulação Dólar Fechada (US$)'!$A$1</f>
        <v>367647.0588235294</v>
      </c>
    </row>
    <row r="7" spans="1:18" x14ac:dyDescent="0.3">
      <c r="A7" s="195" t="s">
        <v>66</v>
      </c>
      <c r="B7" s="136">
        <f>'[2]Simulação Real Fechada'!B7/'[2]Simulação Dólar Fechada (US$)'!$A$1</f>
        <v>0</v>
      </c>
      <c r="C7" s="136">
        <f>'[2]Simulação Real Fechada'!C7/'[2]Simulação Dólar Fechada (US$)'!$A$1</f>
        <v>4665294.1176470593</v>
      </c>
      <c r="D7" s="136">
        <f>'[2]Simulação Real Fechada'!D7/'[2]Simulação Dólar Fechada (US$)'!$A$1</f>
        <v>4665294.1176470593</v>
      </c>
      <c r="F7" s="136">
        <f>'[2]Simulação Real Fechada'!N7/'[2]Simulação Dólar Fechada (US$)'!$A$1</f>
        <v>0</v>
      </c>
      <c r="G7" s="136">
        <f>'[2]Simulação Real Fechada'!O7/'[2]Simulação Dólar Fechada (US$)'!$A$1</f>
        <v>0</v>
      </c>
      <c r="H7" s="136">
        <f>'[2]Simulação Real Fechada'!X7/'[2]Simulação Dólar Fechada (US$)'!$A$1</f>
        <v>0</v>
      </c>
      <c r="I7" s="136">
        <f>'[2]Simulação Real Fechada'!Y7/'[2]Simulação Dólar Fechada (US$)'!$A$1</f>
        <v>4665294.1176470593</v>
      </c>
      <c r="J7" s="136">
        <f>'[2]Simulação Real Fechada'!AH7/'[2]Simulação Dólar Fechada (US$)'!$A$1</f>
        <v>0</v>
      </c>
      <c r="K7" s="136">
        <f>'[2]Simulação Real Fechada'!AI7/'[2]Simulação Dólar Fechada (US$)'!$A$1</f>
        <v>0</v>
      </c>
      <c r="L7" s="136">
        <f>'[2]Simulação Real Fechada'!AR7/'[2]Simulação Dólar Fechada (US$)'!$A$1</f>
        <v>0</v>
      </c>
      <c r="M7" s="136">
        <f>'[2]Simulação Real Fechada'!AS7/'[2]Simulação Dólar Fechada (US$)'!$A$1</f>
        <v>0</v>
      </c>
      <c r="N7" s="136">
        <f>'[2]Simulação Real Fechada'!BB7/'[2]Simulação Dólar Fechada (US$)'!$A$1</f>
        <v>0</v>
      </c>
      <c r="O7" s="136">
        <f>'[2]Simulação Real Fechada'!BC7/'[2]Simulação Dólar Fechada (US$)'!$A$1</f>
        <v>0</v>
      </c>
      <c r="P7" s="136">
        <f>'[2]Simulação Real Fechada'!BD7/'[2]Simulação Dólar Fechada (US$)'!$A$1</f>
        <v>0</v>
      </c>
      <c r="Q7" s="136">
        <f>'[2]Simulação Real Fechada'!BE7/'[2]Simulação Dólar Fechada (US$)'!$A$1</f>
        <v>4665294.1176470593</v>
      </c>
      <c r="R7" s="136">
        <f>'[2]Simulação Real Fechada'!BF7/'[2]Simulação Dólar Fechada (US$)'!$A$1</f>
        <v>4665294.1176470593</v>
      </c>
    </row>
    <row r="8" spans="1:18" ht="24" x14ac:dyDescent="0.3">
      <c r="A8" s="216" t="s">
        <v>7</v>
      </c>
      <c r="B8" s="136">
        <f>'[2]Simulação Real Fechada'!B8/'[2]Simulação Dólar Fechada (US$)'!$A$1</f>
        <v>599106.86470588238</v>
      </c>
      <c r="C8" s="136">
        <f>'[2]Simulação Real Fechada'!C8/'[2]Simulação Dólar Fechada (US$)'!$A$1</f>
        <v>16144467.342941176</v>
      </c>
      <c r="D8" s="136">
        <f>'[2]Simulação Real Fechada'!D8/'[2]Simulação Dólar Fechada (US$)'!$A$1</f>
        <v>16743574.207647059</v>
      </c>
      <c r="F8" s="136">
        <f>'[2]Simulação Real Fechada'!N8/'[2]Simulação Dólar Fechada (US$)'!$A$1</f>
        <v>54607.058823529413</v>
      </c>
      <c r="G8" s="136">
        <f>'[2]Simulação Real Fechada'!O8/'[2]Simulação Dólar Fechada (US$)'!$A$1</f>
        <v>16144467.342941176</v>
      </c>
      <c r="H8" s="136">
        <f>'[2]Simulação Real Fechada'!X8/'[2]Simulação Dólar Fechada (US$)'!$A$1</f>
        <v>544499.70588235301</v>
      </c>
      <c r="I8" s="136">
        <f>'[2]Simulação Real Fechada'!Y8/'[2]Simulação Dólar Fechada (US$)'!$A$1</f>
        <v>0</v>
      </c>
      <c r="J8" s="136">
        <f>'[2]Simulação Real Fechada'!AH8/'[2]Simulação Dólar Fechada (US$)'!$A$1</f>
        <v>0</v>
      </c>
      <c r="K8" s="136">
        <f>'[2]Simulação Real Fechada'!AI8/'[2]Simulação Dólar Fechada (US$)'!$A$1</f>
        <v>0</v>
      </c>
      <c r="L8" s="136">
        <f>'[2]Simulação Real Fechada'!AR8/'[2]Simulação Dólar Fechada (US$)'!$A$1</f>
        <v>0</v>
      </c>
      <c r="M8" s="136">
        <f>'[2]Simulação Real Fechada'!AS8/'[2]Simulação Dólar Fechada (US$)'!$A$1</f>
        <v>0</v>
      </c>
      <c r="N8" s="136">
        <f>'[2]Simulação Real Fechada'!BB8/'[2]Simulação Dólar Fechada (US$)'!$A$1</f>
        <v>0</v>
      </c>
      <c r="O8" s="136">
        <f>'[2]Simulação Real Fechada'!BC8/'[2]Simulação Dólar Fechada (US$)'!$A$1</f>
        <v>0</v>
      </c>
      <c r="P8" s="136">
        <f>'[2]Simulação Real Fechada'!BD8/'[2]Simulação Dólar Fechada (US$)'!$A$1</f>
        <v>599106.76470588241</v>
      </c>
      <c r="Q8" s="136">
        <f>'[2]Simulação Real Fechada'!BE8/'[2]Simulação Dólar Fechada (US$)'!$A$1</f>
        <v>16144467.342941176</v>
      </c>
      <c r="R8" s="136">
        <f>'[2]Simulação Real Fechada'!BF8/'[2]Simulação Dólar Fechada (US$)'!$A$1</f>
        <v>16743574.107647059</v>
      </c>
    </row>
    <row r="9" spans="1:18" x14ac:dyDescent="0.3">
      <c r="A9" s="75" t="s">
        <v>8</v>
      </c>
      <c r="B9" s="136">
        <f>'[2]Simulação Real Fechada'!B9/'[2]Simulação Dólar Fechada (US$)'!$A$1</f>
        <v>2473038.1500000004</v>
      </c>
      <c r="C9" s="136">
        <f>'[2]Simulação Real Fechada'!C9/'[2]Simulação Dólar Fechada (US$)'!$A$1</f>
        <v>0</v>
      </c>
      <c r="D9" s="136">
        <f>'[2]Simulação Real Fechada'!D9/'[2]Simulação Dólar Fechada (US$)'!$A$1</f>
        <v>2473038.1500000004</v>
      </c>
      <c r="F9" s="136">
        <f>'[2]Simulação Real Fechada'!N9/'[2]Simulação Dólar Fechada (US$)'!$A$1</f>
        <v>254482.35294117648</v>
      </c>
      <c r="G9" s="136">
        <f>'[2]Simulação Real Fechada'!O9/'[2]Simulação Dólar Fechada (US$)'!$A$1</f>
        <v>0</v>
      </c>
      <c r="H9" s="136">
        <f>'[2]Simulação Real Fechada'!X9/'[2]Simulação Dólar Fechada (US$)'!$A$1</f>
        <v>2218556.1529411767</v>
      </c>
      <c r="I9" s="136">
        <f>'[2]Simulação Real Fechada'!Y9/'[2]Simulação Dólar Fechada (US$)'!$A$1</f>
        <v>0</v>
      </c>
      <c r="J9" s="136">
        <f>'[2]Simulação Real Fechada'!AH9/'[2]Simulação Dólar Fechada (US$)'!$A$1</f>
        <v>0</v>
      </c>
      <c r="K9" s="136">
        <f>'[2]Simulação Real Fechada'!AI9/'[2]Simulação Dólar Fechada (US$)'!$A$1</f>
        <v>0</v>
      </c>
      <c r="L9" s="136">
        <f>'[2]Simulação Real Fechada'!AR9/'[2]Simulação Dólar Fechada (US$)'!$A$1</f>
        <v>0</v>
      </c>
      <c r="M9" s="136">
        <f>'[2]Simulação Real Fechada'!AS9/'[2]Simulação Dólar Fechada (US$)'!$A$1</f>
        <v>0</v>
      </c>
      <c r="N9" s="136">
        <f>'[2]Simulação Real Fechada'!BB9/'[2]Simulação Dólar Fechada (US$)'!$A$1</f>
        <v>0</v>
      </c>
      <c r="O9" s="136">
        <f>'[2]Simulação Real Fechada'!BC9/'[2]Simulação Dólar Fechada (US$)'!$A$1</f>
        <v>0</v>
      </c>
      <c r="P9" s="136">
        <f>'[2]Simulação Real Fechada'!BD9/'[2]Simulação Dólar Fechada (US$)'!$A$1</f>
        <v>2473038.2117647058</v>
      </c>
      <c r="Q9" s="136">
        <f>'[2]Simulação Real Fechada'!BE9/'[2]Simulação Dólar Fechada (US$)'!$A$1</f>
        <v>0</v>
      </c>
      <c r="R9" s="136">
        <f>'[2]Simulação Real Fechada'!BF9/'[2]Simulação Dólar Fechada (US$)'!$A$1</f>
        <v>2473038.2117647058</v>
      </c>
    </row>
    <row r="10" spans="1:18" ht="27" customHeight="1" x14ac:dyDescent="0.3">
      <c r="A10" s="208" t="s">
        <v>9</v>
      </c>
      <c r="B10" s="138">
        <f>'[2]Simulação Real Fechada'!B10/'[2]Simulação Dólar Fechada (US$)'!$A$1</f>
        <v>4240792.2382352939</v>
      </c>
      <c r="C10" s="138">
        <f>'[2]Simulação Real Fechada'!C10/'[2]Simulação Dólar Fechada (US$)'!$A$1</f>
        <v>6522205.8470588243</v>
      </c>
      <c r="D10" s="138">
        <f>'[2]Simulação Real Fechada'!D10/'[2]Simulação Dólar Fechada (US$)'!$A$1</f>
        <v>10762998.085294118</v>
      </c>
      <c r="F10" s="138">
        <f>'[2]Simulação Real Fechada'!N10/'[2]Simulação Dólar Fechada (US$)'!$A$1</f>
        <v>1215315.1411764706</v>
      </c>
      <c r="G10" s="138">
        <f>'[2]Simulação Real Fechada'!O10/'[2]Simulação Dólar Fechada (US$)'!$A$1</f>
        <v>2804180.8058823529</v>
      </c>
      <c r="H10" s="138">
        <f>'[2]Simulação Real Fechada'!X10/'[2]Simulação Dólar Fechada (US$)'!$A$1</f>
        <v>2634631.682352941</v>
      </c>
      <c r="I10" s="138">
        <f>'[2]Simulação Real Fechada'!Y10/'[2]Simulação Dólar Fechada (US$)'!$A$1</f>
        <v>1859012.5205882355</v>
      </c>
      <c r="J10" s="138">
        <f>'[2]Simulação Real Fechada'!AH10/'[2]Simulação Dólar Fechada (US$)'!$A$1</f>
        <v>390845.41470588231</v>
      </c>
      <c r="K10" s="138">
        <f>'[2]Simulação Real Fechada'!AI10/'[2]Simulação Dólar Fechada (US$)'!$A$1</f>
        <v>1859012.5205882355</v>
      </c>
      <c r="L10" s="138">
        <f>'[2]Simulação Real Fechada'!AR10/'[2]Simulação Dólar Fechada (US$)'!$A$1</f>
        <v>0</v>
      </c>
      <c r="M10" s="138">
        <f>'[2]Simulação Real Fechada'!AS10/'[2]Simulação Dólar Fechada (US$)'!$A$1</f>
        <v>0</v>
      </c>
      <c r="N10" s="138">
        <f>'[2]Simulação Real Fechada'!BB10/'[2]Simulação Dólar Fechada (US$)'!$A$1</f>
        <v>0</v>
      </c>
      <c r="O10" s="138">
        <f>'[2]Simulação Real Fechada'!BC10/'[2]Simulação Dólar Fechada (US$)'!$A$1</f>
        <v>0</v>
      </c>
      <c r="P10" s="138">
        <f>'[2]Simulação Real Fechada'!BD10/'[2]Simulação Dólar Fechada (US$)'!$A$1</f>
        <v>4240792.2382352939</v>
      </c>
      <c r="Q10" s="138">
        <f>'[2]Simulação Real Fechada'!BE10/'[2]Simulação Dólar Fechada (US$)'!$A$1</f>
        <v>6522205.8470588243</v>
      </c>
      <c r="R10" s="138">
        <f>'[2]Simulação Real Fechada'!BF10/'[2]Simulação Dólar Fechada (US$)'!$A$1</f>
        <v>10762998.085294118</v>
      </c>
    </row>
    <row r="11" spans="1:18" ht="24" x14ac:dyDescent="0.3">
      <c r="A11" s="205" t="s">
        <v>59</v>
      </c>
      <c r="B11" s="136">
        <f>'[2]Simulação Real Fechada'!B11/'[2]Simulação Dólar Fechada (US$)'!$A$1</f>
        <v>1788725.5617647059</v>
      </c>
      <c r="C11" s="136">
        <f>'[2]Simulação Real Fechada'!C11/'[2]Simulação Dólar Fechada (US$)'!$A$1</f>
        <v>5812331.6794117652</v>
      </c>
      <c r="D11" s="136">
        <f>'[2]Simulação Real Fechada'!D11/'[2]Simulação Dólar Fechada (US$)'!$A$1</f>
        <v>7601057.2411764711</v>
      </c>
      <c r="F11" s="136">
        <f>'[2]Simulação Real Fechada'!N11/'[2]Simulação Dólar Fechada (US$)'!$A$1</f>
        <v>1091449.6794117647</v>
      </c>
      <c r="G11" s="136">
        <f>'[2]Simulação Real Fechada'!O11/'[2]Simulação Dólar Fechada (US$)'!$A$1</f>
        <v>2094306.6382352943</v>
      </c>
      <c r="H11" s="136">
        <f>'[2]Simulação Real Fechada'!X11/'[2]Simulação Dólar Fechada (US$)'!$A$1</f>
        <v>697275.8823529412</v>
      </c>
      <c r="I11" s="136">
        <f>'[2]Simulação Real Fechada'!Y11/'[2]Simulação Dólar Fechada (US$)'!$A$1</f>
        <v>1859012.5205882355</v>
      </c>
      <c r="J11" s="136">
        <f>'[2]Simulação Real Fechada'!AH11/'[2]Simulação Dólar Fechada (US$)'!$A$1</f>
        <v>0</v>
      </c>
      <c r="K11" s="136">
        <f>'[2]Simulação Real Fechada'!AI11/'[2]Simulação Dólar Fechada (US$)'!$A$1</f>
        <v>1859012.5205882355</v>
      </c>
      <c r="L11" s="136">
        <f>'[2]Simulação Real Fechada'!AR11/'[2]Simulação Dólar Fechada (US$)'!$A$1</f>
        <v>0</v>
      </c>
      <c r="M11" s="136">
        <f>'[2]Simulação Real Fechada'!AS11/'[2]Simulação Dólar Fechada (US$)'!$A$1</f>
        <v>0</v>
      </c>
      <c r="N11" s="136">
        <f>'[2]Simulação Real Fechada'!BB11/'[2]Simulação Dólar Fechada (US$)'!$A$1</f>
        <v>0</v>
      </c>
      <c r="O11" s="136">
        <f>'[2]Simulação Real Fechada'!BC11/'[2]Simulação Dólar Fechada (US$)'!$A$1</f>
        <v>0</v>
      </c>
      <c r="P11" s="136">
        <f>'[2]Simulação Real Fechada'!BD11/'[2]Simulação Dólar Fechada (US$)'!$A$1</f>
        <v>1788725.5617647059</v>
      </c>
      <c r="Q11" s="136">
        <f>'[2]Simulação Real Fechada'!BE11/'[2]Simulação Dólar Fechada (US$)'!$A$1</f>
        <v>5812331.6794117652</v>
      </c>
      <c r="R11" s="136">
        <f>'[2]Simulação Real Fechada'!BF11/'[2]Simulação Dólar Fechada (US$)'!$A$1</f>
        <v>7601057.2411764711</v>
      </c>
    </row>
    <row r="12" spans="1:18" ht="24" x14ac:dyDescent="0.3">
      <c r="A12" s="75" t="s">
        <v>10</v>
      </c>
      <c r="B12" s="136">
        <f>'[2]Simulação Real Fechada'!B12/'[2]Simulação Dólar Fechada (US$)'!$A$1</f>
        <v>385443.47647058824</v>
      </c>
      <c r="C12" s="136">
        <f>'[2]Simulação Real Fechada'!C12/'[2]Simulação Dólar Fechada (US$)'!$A$1</f>
        <v>121638.87352941177</v>
      </c>
      <c r="D12" s="136">
        <f>'[2]Simulação Real Fechada'!D12/'[2]Simulação Dólar Fechada (US$)'!$A$1</f>
        <v>507082.35000000003</v>
      </c>
      <c r="F12" s="136">
        <f>'[2]Simulação Real Fechada'!N12/'[2]Simulação Dólar Fechada (US$)'!$A$1</f>
        <v>123865.46176470589</v>
      </c>
      <c r="G12" s="136">
        <f>'[2]Simulação Real Fechada'!O12/'[2]Simulação Dólar Fechada (US$)'!$A$1</f>
        <v>121638.87352941177</v>
      </c>
      <c r="H12" s="136">
        <f>'[2]Simulação Real Fechada'!X12/'[2]Simulação Dólar Fechada (US$)'!$A$1</f>
        <v>261578.01470588235</v>
      </c>
      <c r="I12" s="136">
        <f>'[2]Simulação Real Fechada'!Y12/'[2]Simulação Dólar Fechada (US$)'!$A$1</f>
        <v>0</v>
      </c>
      <c r="J12" s="136">
        <f>'[2]Simulação Real Fechada'!AH12/'[2]Simulação Dólar Fechada (US$)'!$A$1</f>
        <v>0</v>
      </c>
      <c r="K12" s="136">
        <f>'[2]Simulação Real Fechada'!AI12/'[2]Simulação Dólar Fechada (US$)'!$A$1</f>
        <v>0</v>
      </c>
      <c r="L12" s="136">
        <f>'[2]Simulação Real Fechada'!AR12/'[2]Simulação Dólar Fechada (US$)'!$A$1</f>
        <v>0</v>
      </c>
      <c r="M12" s="136">
        <f>'[2]Simulação Real Fechada'!AS12/'[2]Simulação Dólar Fechada (US$)'!$A$1</f>
        <v>0</v>
      </c>
      <c r="N12" s="136">
        <f>'[2]Simulação Real Fechada'!BB12/'[2]Simulação Dólar Fechada (US$)'!$A$1</f>
        <v>0</v>
      </c>
      <c r="O12" s="136">
        <f>'[2]Simulação Real Fechada'!BC12/'[2]Simulação Dólar Fechada (US$)'!$A$1</f>
        <v>0</v>
      </c>
      <c r="P12" s="136">
        <f>'[2]Simulação Real Fechada'!BD12/'[2]Simulação Dólar Fechada (US$)'!$A$1</f>
        <v>385443.47647058824</v>
      </c>
      <c r="Q12" s="136">
        <f>'[2]Simulação Real Fechada'!BE12/'[2]Simulação Dólar Fechada (US$)'!$A$1</f>
        <v>121638.87352941177</v>
      </c>
      <c r="R12" s="136">
        <f>'[2]Simulação Real Fechada'!BF12/'[2]Simulação Dólar Fechada (US$)'!$A$1</f>
        <v>507082.35000000003</v>
      </c>
    </row>
    <row r="13" spans="1:18" ht="24" x14ac:dyDescent="0.3">
      <c r="A13" s="75" t="s">
        <v>11</v>
      </c>
      <c r="B13" s="136">
        <f>'[2]Simulação Real Fechada'!B13/'[2]Simulação Dólar Fechada (US$)'!$A$1</f>
        <v>390845.41470588231</v>
      </c>
      <c r="C13" s="136">
        <f>'[2]Simulação Real Fechada'!C13/'[2]Simulação Dólar Fechada (US$)'!$A$1</f>
        <v>0</v>
      </c>
      <c r="D13" s="136">
        <f>'[2]Simulação Real Fechada'!D13/'[2]Simulação Dólar Fechada (US$)'!$A$1</f>
        <v>390845.41470588231</v>
      </c>
      <c r="F13" s="136">
        <f>'[2]Simulação Real Fechada'!N13/'[2]Simulação Dólar Fechada (US$)'!$A$1</f>
        <v>0</v>
      </c>
      <c r="G13" s="136">
        <f>'[2]Simulação Real Fechada'!O13/'[2]Simulação Dólar Fechada (US$)'!$A$1</f>
        <v>0</v>
      </c>
      <c r="H13" s="136">
        <f>'[2]Simulação Real Fechada'!X13/'[2]Simulação Dólar Fechada (US$)'!$A$1</f>
        <v>0</v>
      </c>
      <c r="I13" s="136">
        <f>'[2]Simulação Real Fechada'!Y13/'[2]Simulação Dólar Fechada (US$)'!$A$1</f>
        <v>0</v>
      </c>
      <c r="J13" s="136">
        <f>'[2]Simulação Real Fechada'!AH13/'[2]Simulação Dólar Fechada (US$)'!$A$1</f>
        <v>390845.41470588231</v>
      </c>
      <c r="K13" s="136">
        <f>'[2]Simulação Real Fechada'!AI13/'[2]Simulação Dólar Fechada (US$)'!$A$1</f>
        <v>0</v>
      </c>
      <c r="L13" s="136">
        <f>'[2]Simulação Real Fechada'!AR13/'[2]Simulação Dólar Fechada (US$)'!$A$1</f>
        <v>0</v>
      </c>
      <c r="M13" s="136">
        <f>'[2]Simulação Real Fechada'!AS13/'[2]Simulação Dólar Fechada (US$)'!$A$1</f>
        <v>0</v>
      </c>
      <c r="N13" s="136">
        <f>'[2]Simulação Real Fechada'!BB13/'[2]Simulação Dólar Fechada (US$)'!$A$1</f>
        <v>0</v>
      </c>
      <c r="O13" s="136">
        <f>'[2]Simulação Real Fechada'!BC13/'[2]Simulação Dólar Fechada (US$)'!$A$1</f>
        <v>0</v>
      </c>
      <c r="P13" s="136">
        <f>'[2]Simulação Real Fechada'!BD13/'[2]Simulação Dólar Fechada (US$)'!$A$1</f>
        <v>390845.41470588231</v>
      </c>
      <c r="Q13" s="136">
        <f>'[2]Simulação Real Fechada'!BE13/'[2]Simulação Dólar Fechada (US$)'!$A$1</f>
        <v>0</v>
      </c>
      <c r="R13" s="136">
        <f>'[2]Simulação Real Fechada'!BF13/'[2]Simulação Dólar Fechada (US$)'!$A$1</f>
        <v>390845.41470588231</v>
      </c>
    </row>
    <row r="14" spans="1:18" ht="24" x14ac:dyDescent="0.3">
      <c r="A14" s="205" t="s">
        <v>60</v>
      </c>
      <c r="B14" s="136">
        <f>'[2]Simulação Real Fechada'!B14/'[2]Simulação Dólar Fechada (US$)'!$A$1</f>
        <v>1675777.7852941176</v>
      </c>
      <c r="C14" s="136">
        <f>'[2]Simulação Real Fechada'!C14/'[2]Simulação Dólar Fechada (US$)'!$A$1</f>
        <v>588235.29411764711</v>
      </c>
      <c r="D14" s="136">
        <f>'[2]Simulação Real Fechada'!D14/'[2]Simulação Dólar Fechada (US$)'!$A$1</f>
        <v>2264013.0794117646</v>
      </c>
      <c r="F14" s="136">
        <f>'[2]Simulação Real Fechada'!N14/'[2]Simulação Dólar Fechada (US$)'!$A$1</f>
        <v>0</v>
      </c>
      <c r="G14" s="136">
        <f>'[2]Simulação Real Fechada'!O14/'[2]Simulação Dólar Fechada (US$)'!$A$1</f>
        <v>588235.29411764711</v>
      </c>
      <c r="H14" s="136">
        <f>'[2]Simulação Real Fechada'!X14/'[2]Simulação Dólar Fechada (US$)'!$A$1</f>
        <v>1675777.7852941176</v>
      </c>
      <c r="I14" s="136">
        <f>'[2]Simulação Real Fechada'!Y14/'[2]Simulação Dólar Fechada (US$)'!$A$1</f>
        <v>0</v>
      </c>
      <c r="J14" s="136">
        <f>'[2]Simulação Real Fechada'!AH14/'[2]Simulação Dólar Fechada (US$)'!$A$1</f>
        <v>0</v>
      </c>
      <c r="K14" s="136">
        <f>'[2]Simulação Real Fechada'!AI14/'[2]Simulação Dólar Fechada (US$)'!$A$1</f>
        <v>0</v>
      </c>
      <c r="L14" s="136">
        <f>'[2]Simulação Real Fechada'!AR14/'[2]Simulação Dólar Fechada (US$)'!$A$1</f>
        <v>0</v>
      </c>
      <c r="M14" s="136">
        <f>'[2]Simulação Real Fechada'!AS14/'[2]Simulação Dólar Fechada (US$)'!$A$1</f>
        <v>0</v>
      </c>
      <c r="N14" s="136">
        <f>'[2]Simulação Real Fechada'!BB14/'[2]Simulação Dólar Fechada (US$)'!$A$1</f>
        <v>0</v>
      </c>
      <c r="O14" s="136">
        <f>'[2]Simulação Real Fechada'!BC14/'[2]Simulação Dólar Fechada (US$)'!$A$1</f>
        <v>0</v>
      </c>
      <c r="P14" s="136">
        <f>'[2]Simulação Real Fechada'!BD14/'[2]Simulação Dólar Fechada (US$)'!$A$1</f>
        <v>1675777.7852941176</v>
      </c>
      <c r="Q14" s="136">
        <f>'[2]Simulação Real Fechada'!BE14/'[2]Simulação Dólar Fechada (US$)'!$A$1</f>
        <v>588235.29411764711</v>
      </c>
      <c r="R14" s="136">
        <f>'[2]Simulação Real Fechada'!BF14/'[2]Simulação Dólar Fechada (US$)'!$A$1</f>
        <v>2264013.0794117646</v>
      </c>
    </row>
    <row r="15" spans="1:18" ht="24" x14ac:dyDescent="0.3">
      <c r="A15" s="209" t="s">
        <v>12</v>
      </c>
      <c r="B15" s="138">
        <f>'[2]Simulação Real Fechada'!B15/'[2]Simulação Dólar Fechada (US$)'!$A$1</f>
        <v>13254543.991176469</v>
      </c>
      <c r="C15" s="138">
        <f>'[2]Simulação Real Fechada'!C15/'[2]Simulação Dólar Fechada (US$)'!$A$1</f>
        <v>45751856.132941179</v>
      </c>
      <c r="D15" s="138">
        <f>'[2]Simulação Real Fechada'!D15/'[2]Simulação Dólar Fechada (US$)'!$A$1</f>
        <v>59006400.124117643</v>
      </c>
      <c r="F15" s="138">
        <f>'[2]Simulação Real Fechada'!N15/'[2]Simulação Dólar Fechada (US$)'!$A$1</f>
        <v>10801247.647058824</v>
      </c>
      <c r="G15" s="138">
        <f>'[2]Simulação Real Fechada'!O15/'[2]Simulação Dólar Fechada (US$)'!$A$1</f>
        <v>10191590.462352943</v>
      </c>
      <c r="H15" s="138">
        <f>'[2]Simulação Real Fechada'!X15/'[2]Simulação Dólar Fechada (US$)'!$A$1</f>
        <v>1176930.3235294116</v>
      </c>
      <c r="I15" s="138">
        <f>'[2]Simulação Real Fechada'!Y15/'[2]Simulação Dólar Fechada (US$)'!$A$1</f>
        <v>8498306.1764705889</v>
      </c>
      <c r="J15" s="138">
        <f>'[2]Simulação Real Fechada'!AH15/'[2]Simulação Dólar Fechada (US$)'!$A$1</f>
        <v>1276366.0205882352</v>
      </c>
      <c r="K15" s="138">
        <f>'[2]Simulação Real Fechada'!AI15/'[2]Simulação Dólar Fechada (US$)'!$A$1</f>
        <v>27061959.494117647</v>
      </c>
      <c r="L15" s="138">
        <f>'[2]Simulação Real Fechada'!AR15/'[2]Simulação Dólar Fechada (US$)'!$A$1</f>
        <v>0</v>
      </c>
      <c r="M15" s="138">
        <f>'[2]Simulação Real Fechada'!AS15/'[2]Simulação Dólar Fechada (US$)'!$A$1</f>
        <v>0</v>
      </c>
      <c r="N15" s="138">
        <f>'[2]Simulação Real Fechada'!BB15/'[2]Simulação Dólar Fechada (US$)'!$A$1</f>
        <v>0</v>
      </c>
      <c r="O15" s="138">
        <f>'[2]Simulação Real Fechada'!BC15/'[2]Simulação Dólar Fechada (US$)'!$A$1</f>
        <v>0</v>
      </c>
      <c r="P15" s="138">
        <f>'[2]Simulação Real Fechada'!BD15/'[2]Simulação Dólar Fechada (US$)'!$A$1</f>
        <v>13254543.991176469</v>
      </c>
      <c r="Q15" s="138">
        <f>'[2]Simulação Real Fechada'!BE15/'[2]Simulação Dólar Fechada (US$)'!$A$1</f>
        <v>45751856.132941179</v>
      </c>
      <c r="R15" s="138">
        <f>'[2]Simulação Real Fechada'!BF15/'[2]Simulação Dólar Fechada (US$)'!$A$1</f>
        <v>59006400.124117643</v>
      </c>
    </row>
    <row r="16" spans="1:18" x14ac:dyDescent="0.3">
      <c r="A16" s="210" t="s">
        <v>13</v>
      </c>
      <c r="B16" s="136">
        <f>'[2]Simulação Real Fechada'!B16/'[2]Simulação Dólar Fechada (US$)'!$A$1</f>
        <v>0</v>
      </c>
      <c r="C16" s="136">
        <f>'[2]Simulação Real Fechada'!C16/'[2]Simulação Dólar Fechada (US$)'!$A$1</f>
        <v>0</v>
      </c>
      <c r="D16" s="136">
        <f>'[2]Simulação Real Fechada'!D16/'[2]Simulação Dólar Fechada (US$)'!$A$1</f>
        <v>0</v>
      </c>
      <c r="F16" s="136">
        <f>'[2]Simulação Real Fechada'!N16/'[2]Simulação Dólar Fechada (US$)'!$A$1</f>
        <v>0</v>
      </c>
      <c r="G16" s="136">
        <f>'[2]Simulação Real Fechada'!O16/'[2]Simulação Dólar Fechada (US$)'!$A$1</f>
        <v>0</v>
      </c>
      <c r="H16" s="136">
        <f>'[2]Simulação Real Fechada'!X16/'[2]Simulação Dólar Fechada (US$)'!$A$1</f>
        <v>0</v>
      </c>
      <c r="I16" s="136">
        <f>'[2]Simulação Real Fechada'!Y16/'[2]Simulação Dólar Fechada (US$)'!$A$1</f>
        <v>0</v>
      </c>
      <c r="J16" s="136">
        <f>'[2]Simulação Real Fechada'!AH16/'[2]Simulação Dólar Fechada (US$)'!$A$1</f>
        <v>0</v>
      </c>
      <c r="K16" s="136">
        <f>'[2]Simulação Real Fechada'!AI16/'[2]Simulação Dólar Fechada (US$)'!$A$1</f>
        <v>0</v>
      </c>
      <c r="L16" s="136">
        <f>'[2]Simulação Real Fechada'!AR16/'[2]Simulação Dólar Fechada (US$)'!$A$1</f>
        <v>0</v>
      </c>
      <c r="M16" s="136">
        <f>'[2]Simulação Real Fechada'!AS16/'[2]Simulação Dólar Fechada (US$)'!$A$1</f>
        <v>0</v>
      </c>
      <c r="N16" s="136">
        <f>'[2]Simulação Real Fechada'!BB16/'[2]Simulação Dólar Fechada (US$)'!$A$1</f>
        <v>0</v>
      </c>
      <c r="O16" s="136">
        <f>'[2]Simulação Real Fechada'!BC16/'[2]Simulação Dólar Fechada (US$)'!$A$1</f>
        <v>0</v>
      </c>
      <c r="P16" s="136">
        <f>'[2]Simulação Real Fechada'!BD16/'[2]Simulação Dólar Fechada (US$)'!$A$1</f>
        <v>0</v>
      </c>
      <c r="Q16" s="136">
        <f>'[2]Simulação Real Fechada'!BE16/'[2]Simulação Dólar Fechada (US$)'!$A$1</f>
        <v>0</v>
      </c>
      <c r="R16" s="136">
        <f>'[2]Simulação Real Fechada'!BF16/'[2]Simulação Dólar Fechada (US$)'!$A$1</f>
        <v>0</v>
      </c>
    </row>
    <row r="17" spans="1:18" x14ac:dyDescent="0.3">
      <c r="A17" s="211" t="s">
        <v>65</v>
      </c>
      <c r="B17" s="136">
        <f>'[2]Simulação Real Fechada'!B17/'[2]Simulação Dólar Fechada (US$)'!$A$1</f>
        <v>10801247.647058824</v>
      </c>
      <c r="C17" s="136">
        <f>'[2]Simulação Real Fechada'!C17/'[2]Simulação Dólar Fechada (US$)'!$A$1</f>
        <v>4591978.2352941176</v>
      </c>
      <c r="D17" s="136">
        <f>'[2]Simulação Real Fechada'!D17/'[2]Simulação Dólar Fechada (US$)'!$A$1</f>
        <v>15393225.882352941</v>
      </c>
      <c r="F17" s="136">
        <f>'[2]Simulação Real Fechada'!N17/'[2]Simulação Dólar Fechada (US$)'!$A$1</f>
        <v>10801247.647058824</v>
      </c>
      <c r="G17" s="136">
        <f>'[2]Simulação Real Fechada'!O17/'[2]Simulação Dólar Fechada (US$)'!$A$1</f>
        <v>4591978.2352941176</v>
      </c>
      <c r="H17" s="136">
        <f>'[2]Simulação Real Fechada'!X17/'[2]Simulação Dólar Fechada (US$)'!$A$1</f>
        <v>0</v>
      </c>
      <c r="I17" s="136">
        <f>'[2]Simulação Real Fechada'!Y17/'[2]Simulação Dólar Fechada (US$)'!$A$1</f>
        <v>0</v>
      </c>
      <c r="J17" s="136">
        <f>'[2]Simulação Real Fechada'!AH17/'[2]Simulação Dólar Fechada (US$)'!$A$1</f>
        <v>0</v>
      </c>
      <c r="K17" s="136">
        <f>'[2]Simulação Real Fechada'!AI17/'[2]Simulação Dólar Fechada (US$)'!$A$1</f>
        <v>0</v>
      </c>
      <c r="L17" s="136">
        <f>'[2]Simulação Real Fechada'!AR17/'[2]Simulação Dólar Fechada (US$)'!$A$1</f>
        <v>0</v>
      </c>
      <c r="M17" s="136">
        <f>'[2]Simulação Real Fechada'!AS17/'[2]Simulação Dólar Fechada (US$)'!$A$1</f>
        <v>0</v>
      </c>
      <c r="N17" s="136">
        <f>'[2]Simulação Real Fechada'!BB17/'[2]Simulação Dólar Fechada (US$)'!$A$1</f>
        <v>0</v>
      </c>
      <c r="O17" s="136">
        <f>'[2]Simulação Real Fechada'!BC17/'[2]Simulação Dólar Fechada (US$)'!$A$1</f>
        <v>0</v>
      </c>
      <c r="P17" s="136">
        <f>'[2]Simulação Real Fechada'!BD17/'[2]Simulação Dólar Fechada (US$)'!$A$1</f>
        <v>10801247.647058824</v>
      </c>
      <c r="Q17" s="136">
        <f>'[2]Simulação Real Fechada'!BE17/'[2]Simulação Dólar Fechada (US$)'!$A$1</f>
        <v>4591978.2352941176</v>
      </c>
      <c r="R17" s="136">
        <f>'[2]Simulação Real Fechada'!BF17/'[2]Simulação Dólar Fechada (US$)'!$A$1</f>
        <v>15393225.882352941</v>
      </c>
    </row>
    <row r="18" spans="1:18" ht="24" x14ac:dyDescent="0.3">
      <c r="A18" s="212" t="s">
        <v>61</v>
      </c>
      <c r="B18" s="136">
        <f>'[2]Simulação Real Fechada'!B18/'[2]Simulação Dólar Fechada (US$)'!$A$1</f>
        <v>0</v>
      </c>
      <c r="C18" s="136">
        <f>'[2]Simulação Real Fechada'!C18/'[2]Simulação Dólar Fechada (US$)'!$A$1</f>
        <v>39566297.01529412</v>
      </c>
      <c r="D18" s="136">
        <f>'[2]Simulação Real Fechada'!D18/'[2]Simulação Dólar Fechada (US$)'!$A$1</f>
        <v>39566297.01529412</v>
      </c>
      <c r="F18" s="136">
        <f>'[2]Simulação Real Fechada'!N18/'[2]Simulação Dólar Fechada (US$)'!$A$1</f>
        <v>0</v>
      </c>
      <c r="G18" s="136">
        <f>'[2]Simulação Real Fechada'!O18/'[2]Simulação Dólar Fechada (US$)'!$A$1</f>
        <v>4006031.3447058834</v>
      </c>
      <c r="H18" s="136">
        <f>'[2]Simulação Real Fechada'!X18/'[2]Simulação Dólar Fechada (US$)'!$A$1</f>
        <v>0</v>
      </c>
      <c r="I18" s="136">
        <f>'[2]Simulação Real Fechada'!Y18/'[2]Simulação Dólar Fechada (US$)'!$A$1</f>
        <v>8498306.1764705889</v>
      </c>
      <c r="J18" s="136">
        <f>'[2]Simulação Real Fechada'!AH18/'[2]Simulação Dólar Fechada (US$)'!$A$1</f>
        <v>0</v>
      </c>
      <c r="K18" s="136">
        <f>'[2]Simulação Real Fechada'!AI18/'[2]Simulação Dólar Fechada (US$)'!$A$1</f>
        <v>27061959.494117647</v>
      </c>
      <c r="L18" s="136">
        <f>'[2]Simulação Real Fechada'!AR18/'[2]Simulação Dólar Fechada (US$)'!$A$1</f>
        <v>0</v>
      </c>
      <c r="M18" s="136">
        <f>'[2]Simulação Real Fechada'!AS18/'[2]Simulação Dólar Fechada (US$)'!$A$1</f>
        <v>0</v>
      </c>
      <c r="N18" s="136">
        <f>'[2]Simulação Real Fechada'!BB18/'[2]Simulação Dólar Fechada (US$)'!$A$1</f>
        <v>0</v>
      </c>
      <c r="O18" s="136">
        <f>'[2]Simulação Real Fechada'!BC18/'[2]Simulação Dólar Fechada (US$)'!$A$1</f>
        <v>0</v>
      </c>
      <c r="P18" s="136">
        <f>'[2]Simulação Real Fechada'!BD18/'[2]Simulação Dólar Fechada (US$)'!$A$1</f>
        <v>0</v>
      </c>
      <c r="Q18" s="136">
        <f>'[2]Simulação Real Fechada'!BE18/'[2]Simulação Dólar Fechada (US$)'!$A$1</f>
        <v>39566297.01529412</v>
      </c>
      <c r="R18" s="136">
        <f>'[2]Simulação Real Fechada'!BF18/'[2]Simulação Dólar Fechada (US$)'!$A$1</f>
        <v>39566297.01529412</v>
      </c>
    </row>
    <row r="19" spans="1:18" ht="24" x14ac:dyDescent="0.3">
      <c r="A19" s="75" t="s">
        <v>10</v>
      </c>
      <c r="B19" s="136">
        <f>'[2]Simulação Real Fechada'!B19/'[2]Simulação Dólar Fechada (US$)'!$A$1</f>
        <v>386673.14411764703</v>
      </c>
      <c r="C19" s="136">
        <f>'[2]Simulação Real Fechada'!C19/'[2]Simulação Dólar Fechada (US$)'!$A$1</f>
        <v>0</v>
      </c>
      <c r="D19" s="136">
        <f>'[2]Simulação Real Fechada'!D19/'[2]Simulação Dólar Fechada (US$)'!$A$1</f>
        <v>386673.14411764703</v>
      </c>
      <c r="F19" s="136">
        <f>'[2]Simulação Real Fechada'!N19/'[2]Simulação Dólar Fechada (US$)'!$A$1</f>
        <v>0</v>
      </c>
      <c r="G19" s="136">
        <f>'[2]Simulação Real Fechada'!O19/'[2]Simulação Dólar Fechada (US$)'!$A$1</f>
        <v>0</v>
      </c>
      <c r="H19" s="136">
        <f>'[2]Simulação Real Fechada'!X19/'[2]Simulação Dólar Fechada (US$)'!$A$1</f>
        <v>386673.14411764703</v>
      </c>
      <c r="I19" s="136">
        <f>'[2]Simulação Real Fechada'!Y19/'[2]Simulação Dólar Fechada (US$)'!$A$1</f>
        <v>0</v>
      </c>
      <c r="J19" s="136">
        <f>'[2]Simulação Real Fechada'!AH19/'[2]Simulação Dólar Fechada (US$)'!$A$1</f>
        <v>0</v>
      </c>
      <c r="K19" s="136">
        <f>'[2]Simulação Real Fechada'!AI19/'[2]Simulação Dólar Fechada (US$)'!$A$1</f>
        <v>0</v>
      </c>
      <c r="L19" s="136">
        <f>'[2]Simulação Real Fechada'!AR19/'[2]Simulação Dólar Fechada (US$)'!$A$1</f>
        <v>0</v>
      </c>
      <c r="M19" s="136">
        <f>'[2]Simulação Real Fechada'!AS19/'[2]Simulação Dólar Fechada (US$)'!$A$1</f>
        <v>0</v>
      </c>
      <c r="N19" s="136">
        <f>'[2]Simulação Real Fechada'!BB19/'[2]Simulação Dólar Fechada (US$)'!$A$1</f>
        <v>0</v>
      </c>
      <c r="O19" s="136">
        <f>'[2]Simulação Real Fechada'!BC19/'[2]Simulação Dólar Fechada (US$)'!$A$1</f>
        <v>0</v>
      </c>
      <c r="P19" s="136">
        <f>'[2]Simulação Real Fechada'!BD19/'[2]Simulação Dólar Fechada (US$)'!$A$1</f>
        <v>386673.14411764703</v>
      </c>
      <c r="Q19" s="136">
        <f>'[2]Simulação Real Fechada'!BE19/'[2]Simulação Dólar Fechada (US$)'!$A$1</f>
        <v>0</v>
      </c>
      <c r="R19" s="136">
        <f>'[2]Simulação Real Fechada'!BF19/'[2]Simulação Dólar Fechada (US$)'!$A$1</f>
        <v>386673.14411764703</v>
      </c>
    </row>
    <row r="20" spans="1:18" ht="24" x14ac:dyDescent="0.3">
      <c r="A20" s="75" t="s">
        <v>14</v>
      </c>
      <c r="B20" s="136">
        <f>'[2]Simulação Real Fechada'!B20/'[2]Simulação Dólar Fechada (US$)'!$A$1</f>
        <v>390845.41470588231</v>
      </c>
      <c r="C20" s="136">
        <f>'[2]Simulação Real Fechada'!C20/'[2]Simulação Dólar Fechada (US$)'!$A$1</f>
        <v>0</v>
      </c>
      <c r="D20" s="136">
        <f>'[2]Simulação Real Fechada'!D20/'[2]Simulação Dólar Fechada (US$)'!$A$1</f>
        <v>390845.41470588231</v>
      </c>
      <c r="F20" s="136">
        <f>'[2]Simulação Real Fechada'!N20/'[2]Simulação Dólar Fechada (US$)'!$A$1</f>
        <v>0</v>
      </c>
      <c r="G20" s="136">
        <f>'[2]Simulação Real Fechada'!O20/'[2]Simulação Dólar Fechada (US$)'!$A$1</f>
        <v>0</v>
      </c>
      <c r="H20" s="136">
        <f>'[2]Simulação Real Fechada'!X20/'[2]Simulação Dólar Fechada (US$)'!$A$1</f>
        <v>390845.41470588231</v>
      </c>
      <c r="I20" s="136">
        <f>'[2]Simulação Real Fechada'!Y20/'[2]Simulação Dólar Fechada (US$)'!$A$1</f>
        <v>0</v>
      </c>
      <c r="J20" s="136">
        <f>'[2]Simulação Real Fechada'!AH20/'[2]Simulação Dólar Fechada (US$)'!$A$1</f>
        <v>0</v>
      </c>
      <c r="K20" s="136">
        <f>'[2]Simulação Real Fechada'!AI20/'[2]Simulação Dólar Fechada (US$)'!$A$1</f>
        <v>0</v>
      </c>
      <c r="L20" s="136">
        <f>'[2]Simulação Real Fechada'!AR20/'[2]Simulação Dólar Fechada (US$)'!$A$1</f>
        <v>0</v>
      </c>
      <c r="M20" s="136">
        <f>'[2]Simulação Real Fechada'!AS20/'[2]Simulação Dólar Fechada (US$)'!$A$1</f>
        <v>0</v>
      </c>
      <c r="N20" s="136">
        <f>'[2]Simulação Real Fechada'!BB20/'[2]Simulação Dólar Fechada (US$)'!$A$1</f>
        <v>0</v>
      </c>
      <c r="O20" s="136">
        <f>'[2]Simulação Real Fechada'!BC20/'[2]Simulação Dólar Fechada (US$)'!$A$1</f>
        <v>0</v>
      </c>
      <c r="P20" s="136">
        <f>'[2]Simulação Real Fechada'!BD20/'[2]Simulação Dólar Fechada (US$)'!$A$1</f>
        <v>390845.41470588231</v>
      </c>
      <c r="Q20" s="136">
        <f>'[2]Simulação Real Fechada'!BE20/'[2]Simulação Dólar Fechada (US$)'!$A$1</f>
        <v>0</v>
      </c>
      <c r="R20" s="136">
        <f>'[2]Simulação Real Fechada'!BF20/'[2]Simulação Dólar Fechada (US$)'!$A$1</f>
        <v>390845.41470588231</v>
      </c>
    </row>
    <row r="21" spans="1:18" x14ac:dyDescent="0.3">
      <c r="A21" s="197" t="s">
        <v>15</v>
      </c>
      <c r="B21" s="136">
        <f>'[2]Simulação Real Fechada'!B21/'[2]Simulação Dólar Fechada (US$)'!$A$1</f>
        <v>1675777.7852941176</v>
      </c>
      <c r="C21" s="136">
        <f>'[2]Simulação Real Fechada'!C21/'[2]Simulação Dólar Fechada (US$)'!$A$1</f>
        <v>0</v>
      </c>
      <c r="D21" s="136">
        <f>'[2]Simulação Real Fechada'!D21/'[2]Simulação Dólar Fechada (US$)'!$A$1</f>
        <v>1675777.7852941176</v>
      </c>
      <c r="F21" s="136">
        <f>'[2]Simulação Real Fechada'!N21/'[2]Simulação Dólar Fechada (US$)'!$A$1</f>
        <v>0</v>
      </c>
      <c r="G21" s="136">
        <f>'[2]Simulação Real Fechada'!O21/'[2]Simulação Dólar Fechada (US$)'!$A$1</f>
        <v>0</v>
      </c>
      <c r="H21" s="136">
        <f>'[2]Simulação Real Fechada'!X21/'[2]Simulação Dólar Fechada (US$)'!$A$1</f>
        <v>399411.76470588235</v>
      </c>
      <c r="I21" s="136">
        <f>'[2]Simulação Real Fechada'!Y21/'[2]Simulação Dólar Fechada (US$)'!$A$1</f>
        <v>0</v>
      </c>
      <c r="J21" s="136">
        <f>'[2]Simulação Real Fechada'!AH21/'[2]Simulação Dólar Fechada (US$)'!$A$1</f>
        <v>1276366.0205882352</v>
      </c>
      <c r="K21" s="136">
        <f>'[2]Simulação Real Fechada'!AI21/'[2]Simulação Dólar Fechada (US$)'!$A$1</f>
        <v>0</v>
      </c>
      <c r="L21" s="136">
        <f>'[2]Simulação Real Fechada'!AR21/'[2]Simulação Dólar Fechada (US$)'!$A$1</f>
        <v>0</v>
      </c>
      <c r="M21" s="136">
        <f>'[2]Simulação Real Fechada'!AS21/'[2]Simulação Dólar Fechada (US$)'!$A$1</f>
        <v>0</v>
      </c>
      <c r="N21" s="136">
        <f>'[2]Simulação Real Fechada'!BB21/'[2]Simulação Dólar Fechada (US$)'!$A$1</f>
        <v>0</v>
      </c>
      <c r="O21" s="136">
        <f>'[2]Simulação Real Fechada'!BC21/'[2]Simulação Dólar Fechada (US$)'!$A$1</f>
        <v>0</v>
      </c>
      <c r="P21" s="136">
        <f>'[2]Simulação Real Fechada'!BD21/'[2]Simulação Dólar Fechada (US$)'!$A$1</f>
        <v>1675777.7852941176</v>
      </c>
      <c r="Q21" s="136">
        <f>'[2]Simulação Real Fechada'!BE21/'[2]Simulação Dólar Fechada (US$)'!$A$1</f>
        <v>0</v>
      </c>
      <c r="R21" s="136">
        <f>'[2]Simulação Real Fechada'!BF21/'[2]Simulação Dólar Fechada (US$)'!$A$1</f>
        <v>1675777.7852941176</v>
      </c>
    </row>
    <row r="22" spans="1:18" x14ac:dyDescent="0.3">
      <c r="A22" s="197" t="s">
        <v>16</v>
      </c>
      <c r="B22" s="136">
        <f>'[2]Simulação Real Fechada'!B22/'[2]Simulação Dólar Fechada (US$)'!$A$1</f>
        <v>0</v>
      </c>
      <c r="C22" s="136">
        <f>'[2]Simulação Real Fechada'!C22/'[2]Simulação Dólar Fechada (US$)'!$A$1</f>
        <v>1593580.8823529412</v>
      </c>
      <c r="D22" s="136">
        <f>'[2]Simulação Real Fechada'!D22/'[2]Simulação Dólar Fechada (US$)'!$A$1</f>
        <v>1593580.8823529412</v>
      </c>
      <c r="F22" s="136">
        <f>'[2]Simulação Real Fechada'!N22/'[2]Simulação Dólar Fechada (US$)'!$A$1</f>
        <v>0</v>
      </c>
      <c r="G22" s="136">
        <f>'[2]Simulação Real Fechada'!O22/'[2]Simulação Dólar Fechada (US$)'!$A$1</f>
        <v>1593580.8823529412</v>
      </c>
      <c r="H22" s="136">
        <f>'[2]Simulação Real Fechada'!X22/'[2]Simulação Dólar Fechada (US$)'!$A$1</f>
        <v>0</v>
      </c>
      <c r="I22" s="136">
        <f>'[2]Simulação Real Fechada'!Y22/'[2]Simulação Dólar Fechada (US$)'!$A$1</f>
        <v>0</v>
      </c>
      <c r="J22" s="136">
        <f>'[2]Simulação Real Fechada'!AH22/'[2]Simulação Dólar Fechada (US$)'!$A$1</f>
        <v>0</v>
      </c>
      <c r="K22" s="136">
        <f>'[2]Simulação Real Fechada'!AI22/'[2]Simulação Dólar Fechada (US$)'!$A$1</f>
        <v>0</v>
      </c>
      <c r="L22" s="136">
        <f>'[2]Simulação Real Fechada'!AR22/'[2]Simulação Dólar Fechada (US$)'!$A$1</f>
        <v>0</v>
      </c>
      <c r="M22" s="136">
        <f>'[2]Simulação Real Fechada'!AS22/'[2]Simulação Dólar Fechada (US$)'!$A$1</f>
        <v>0</v>
      </c>
      <c r="N22" s="136">
        <f>'[2]Simulação Real Fechada'!BB22/'[2]Simulação Dólar Fechada (US$)'!$A$1</f>
        <v>0</v>
      </c>
      <c r="O22" s="136">
        <f>'[2]Simulação Real Fechada'!BC22/'[2]Simulação Dólar Fechada (US$)'!$A$1</f>
        <v>0</v>
      </c>
      <c r="P22" s="136">
        <f>'[2]Simulação Real Fechada'!BD22/'[2]Simulação Dólar Fechada (US$)'!$A$1</f>
        <v>0</v>
      </c>
      <c r="Q22" s="136">
        <f>'[2]Simulação Real Fechada'!BE22/'[2]Simulação Dólar Fechada (US$)'!$A$1</f>
        <v>1593580.8823529412</v>
      </c>
      <c r="R22" s="136">
        <f>'[2]Simulação Real Fechada'!BF22/'[2]Simulação Dólar Fechada (US$)'!$A$1</f>
        <v>1593580.8823529412</v>
      </c>
    </row>
    <row r="23" spans="1:18" x14ac:dyDescent="0.3">
      <c r="A23" s="51" t="s">
        <v>17</v>
      </c>
      <c r="B23" s="137">
        <f>'[2]Simulação Real Fechada'!B23/'[2]Simulação Dólar Fechada (US$)'!$A$1</f>
        <v>6404117.6470588241</v>
      </c>
      <c r="C23" s="137">
        <f>'[2]Simulação Real Fechada'!C23/'[2]Simulação Dólar Fechada (US$)'!$A$1</f>
        <v>0</v>
      </c>
      <c r="D23" s="137">
        <f>'[2]Simulação Real Fechada'!D23/'[2]Simulação Dólar Fechada (US$)'!$A$1</f>
        <v>6404117.6470588241</v>
      </c>
      <c r="F23" s="137">
        <f>'[2]Simulação Real Fechada'!N23/'[2]Simulação Dólar Fechada (US$)'!$A$1</f>
        <v>208823.5294117647</v>
      </c>
      <c r="G23" s="137">
        <f>'[2]Simulação Real Fechada'!O23/'[2]Simulação Dólar Fechada (US$)'!$A$1</f>
        <v>0</v>
      </c>
      <c r="H23" s="137">
        <f>'[2]Simulação Real Fechada'!X23/'[2]Simulação Dólar Fechada (US$)'!$A$1</f>
        <v>1500464.705882353</v>
      </c>
      <c r="I23" s="137">
        <f>'[2]Simulação Real Fechada'!Y23/'[2]Simulação Dólar Fechada (US$)'!$A$1</f>
        <v>0</v>
      </c>
      <c r="J23" s="137">
        <f>'[2]Simulação Real Fechada'!AH23/'[2]Simulação Dólar Fechada (US$)'!$A$1</f>
        <v>2767011.7647058824</v>
      </c>
      <c r="K23" s="137">
        <f>'[2]Simulação Real Fechada'!AI23/'[2]Simulação Dólar Fechada (US$)'!$A$1</f>
        <v>0</v>
      </c>
      <c r="L23" s="137">
        <f>'[2]Simulação Real Fechada'!AR23/'[2]Simulação Dólar Fechada (US$)'!$A$1</f>
        <v>1564214.705882353</v>
      </c>
      <c r="M23" s="137">
        <f>'[2]Simulação Real Fechada'!AS23/'[2]Simulação Dólar Fechada (US$)'!$A$1</f>
        <v>0</v>
      </c>
      <c r="N23" s="137">
        <f>'[2]Simulação Real Fechada'!BB23/'[2]Simulação Dólar Fechada (US$)'!$A$1</f>
        <v>363602.9411764706</v>
      </c>
      <c r="O23" s="137">
        <f>'[2]Simulação Real Fechada'!BC23/'[2]Simulação Dólar Fechada (US$)'!$A$1</f>
        <v>0</v>
      </c>
      <c r="P23" s="137">
        <f>'[2]Simulação Real Fechada'!BD23/'[2]Simulação Dólar Fechada (US$)'!$A$1</f>
        <v>6404117.6470588241</v>
      </c>
      <c r="Q23" s="137">
        <f>'[2]Simulação Real Fechada'!BE23/'[2]Simulação Dólar Fechada (US$)'!$A$1</f>
        <v>0</v>
      </c>
      <c r="R23" s="137">
        <f>'[2]Simulação Real Fechada'!BF23/'[2]Simulação Dólar Fechada (US$)'!$A$1</f>
        <v>6404117.6470588241</v>
      </c>
    </row>
    <row r="24" spans="1:18" x14ac:dyDescent="0.3">
      <c r="A24" s="7" t="s">
        <v>18</v>
      </c>
      <c r="B24" s="136">
        <f>'[2]Simulação Real Fechada'!B24/'[2]Simulação Dólar Fechada (US$)'!$A$1</f>
        <v>983823.5294117647</v>
      </c>
      <c r="C24" s="136">
        <f>'[2]Simulação Real Fechada'!C24/'[2]Simulação Dólar Fechada (US$)'!$A$1</f>
        <v>0</v>
      </c>
      <c r="D24" s="136">
        <f>'[2]Simulação Real Fechada'!D24/'[2]Simulação Dólar Fechada (US$)'!$A$1</f>
        <v>983823.5294117647</v>
      </c>
      <c r="F24" s="136">
        <f>'[2]Simulação Real Fechada'!N24/'[2]Simulação Dólar Fechada (US$)'!$A$1</f>
        <v>0</v>
      </c>
      <c r="G24" s="136">
        <f>'[2]Simulação Real Fechada'!O24/'[2]Simulação Dólar Fechada (US$)'!$A$1</f>
        <v>0</v>
      </c>
      <c r="H24" s="136">
        <f>'[2]Simulação Real Fechada'!X24/'[2]Simulação Dólar Fechada (US$)'!$A$1</f>
        <v>0</v>
      </c>
      <c r="I24" s="136">
        <f>'[2]Simulação Real Fechada'!Y24/'[2]Simulação Dólar Fechada (US$)'!$A$1</f>
        <v>0</v>
      </c>
      <c r="J24" s="136">
        <f>'[2]Simulação Real Fechada'!AH24/'[2]Simulação Dólar Fechada (US$)'!$A$1</f>
        <v>0</v>
      </c>
      <c r="K24" s="136">
        <f>'[2]Simulação Real Fechada'!AI24/'[2]Simulação Dólar Fechada (US$)'!$A$1</f>
        <v>0</v>
      </c>
      <c r="L24" s="136">
        <f>'[2]Simulação Real Fechada'!AR24/'[2]Simulação Dólar Fechada (US$)'!$A$1</f>
        <v>620220.5882352941</v>
      </c>
      <c r="M24" s="136">
        <f>'[2]Simulação Real Fechada'!AS24/'[2]Simulação Dólar Fechada (US$)'!$A$1</f>
        <v>0</v>
      </c>
      <c r="N24" s="136">
        <f>'[2]Simulação Real Fechada'!BB24/'[2]Simulação Dólar Fechada (US$)'!$A$1</f>
        <v>363602.9411764706</v>
      </c>
      <c r="O24" s="136">
        <f>'[2]Simulação Real Fechada'!BC24/'[2]Simulação Dólar Fechada (US$)'!$A$1</f>
        <v>0</v>
      </c>
      <c r="P24" s="136">
        <f>'[2]Simulação Real Fechada'!BD24/'[2]Simulação Dólar Fechada (US$)'!$A$1</f>
        <v>983823.5294117647</v>
      </c>
      <c r="Q24" s="136">
        <f>'[2]Simulação Real Fechada'!BE24/'[2]Simulação Dólar Fechada (US$)'!$A$1</f>
        <v>0</v>
      </c>
      <c r="R24" s="136">
        <f>'[2]Simulação Real Fechada'!BF24/'[2]Simulação Dólar Fechada (US$)'!$A$1</f>
        <v>983823.5294117647</v>
      </c>
    </row>
    <row r="25" spans="1:18" x14ac:dyDescent="0.3">
      <c r="A25" s="59" t="s">
        <v>19</v>
      </c>
      <c r="B25" s="136">
        <f>'[2]Simulação Real Fechada'!B25/'[2]Simulação Dólar Fechada (US$)'!$A$1</f>
        <v>3996764.7058823532</v>
      </c>
      <c r="C25" s="136">
        <f>'[2]Simulação Real Fechada'!C25/'[2]Simulação Dólar Fechada (US$)'!$A$1</f>
        <v>0</v>
      </c>
      <c r="D25" s="136">
        <f>'[2]Simulação Real Fechada'!D25/'[2]Simulação Dólar Fechada (US$)'!$A$1</f>
        <v>3996764.7058823532</v>
      </c>
      <c r="F25" s="136">
        <f>'[2]Simulação Real Fechada'!N25/'[2]Simulação Dólar Fechada (US$)'!$A$1</f>
        <v>0</v>
      </c>
      <c r="G25" s="136">
        <f>'[2]Simulação Real Fechada'!O25/'[2]Simulação Dólar Fechada (US$)'!$A$1</f>
        <v>0</v>
      </c>
      <c r="H25" s="136">
        <f>'[2]Simulação Real Fechada'!X25/'[2]Simulação Dólar Fechada (US$)'!$A$1</f>
        <v>679288.23529411771</v>
      </c>
      <c r="I25" s="136">
        <f>'[2]Simulação Real Fechada'!Y25/'[2]Simulação Dólar Fechada (US$)'!$A$1</f>
        <v>0</v>
      </c>
      <c r="J25" s="136">
        <f>'[2]Simulação Real Fechada'!AH25/'[2]Simulação Dólar Fechada (US$)'!$A$1</f>
        <v>2373482.3529411764</v>
      </c>
      <c r="K25" s="136">
        <f>'[2]Simulação Real Fechada'!AI25/'[2]Simulação Dólar Fechada (US$)'!$A$1</f>
        <v>0</v>
      </c>
      <c r="L25" s="136">
        <f>'[2]Simulação Real Fechada'!AR25/'[2]Simulação Dólar Fechada (US$)'!$A$1</f>
        <v>943994.1176470588</v>
      </c>
      <c r="M25" s="136">
        <f>'[2]Simulação Real Fechada'!AS25/'[2]Simulação Dólar Fechada (US$)'!$A$1</f>
        <v>0</v>
      </c>
      <c r="N25" s="136">
        <f>'[2]Simulação Real Fechada'!BB25/'[2]Simulação Dólar Fechada (US$)'!$A$1</f>
        <v>0</v>
      </c>
      <c r="O25" s="136">
        <f>'[2]Simulação Real Fechada'!BC25/'[2]Simulação Dólar Fechada (US$)'!$A$1</f>
        <v>0</v>
      </c>
      <c r="P25" s="136">
        <f>'[2]Simulação Real Fechada'!BD25/'[2]Simulação Dólar Fechada (US$)'!$A$1</f>
        <v>3996764.7058823532</v>
      </c>
      <c r="Q25" s="136">
        <f>'[2]Simulação Real Fechada'!BE25/'[2]Simulação Dólar Fechada (US$)'!$A$1</f>
        <v>0</v>
      </c>
      <c r="R25" s="136">
        <f>'[2]Simulação Real Fechada'!BF25/'[2]Simulação Dólar Fechada (US$)'!$A$1</f>
        <v>3996764.7058823532</v>
      </c>
    </row>
    <row r="26" spans="1:18" x14ac:dyDescent="0.3">
      <c r="A26" s="2" t="s">
        <v>23</v>
      </c>
      <c r="B26" s="136">
        <f>'[2]Simulação Real Fechada'!B26/'[2]Simulação Dólar Fechada (US$)'!$A$1</f>
        <v>102941.17647058824</v>
      </c>
      <c r="C26" s="136">
        <f>'[2]Simulação Real Fechada'!C26/'[2]Simulação Dólar Fechada (US$)'!$A$1</f>
        <v>0</v>
      </c>
      <c r="D26" s="136">
        <f>'[2]Simulação Real Fechada'!D26/'[2]Simulação Dólar Fechada (US$)'!$A$1</f>
        <v>102941.17647058824</v>
      </c>
      <c r="F26" s="136">
        <f>'[2]Simulação Real Fechada'!N26/'[2]Simulação Dólar Fechada (US$)'!$A$1</f>
        <v>102941.17647058824</v>
      </c>
      <c r="G26" s="136">
        <f>'[2]Simulação Real Fechada'!O26/'[2]Simulação Dólar Fechada (US$)'!$A$1</f>
        <v>0</v>
      </c>
      <c r="H26" s="136">
        <f>'[2]Simulação Real Fechada'!X26/'[2]Simulação Dólar Fechada (US$)'!$A$1</f>
        <v>0</v>
      </c>
      <c r="I26" s="136">
        <f>'[2]Simulação Real Fechada'!Y26/'[2]Simulação Dólar Fechada (US$)'!$A$1</f>
        <v>0</v>
      </c>
      <c r="J26" s="136">
        <f>'[2]Simulação Real Fechada'!AH26/'[2]Simulação Dólar Fechada (US$)'!$A$1</f>
        <v>0</v>
      </c>
      <c r="K26" s="136">
        <f>'[2]Simulação Real Fechada'!AI26/'[2]Simulação Dólar Fechada (US$)'!$A$1</f>
        <v>0</v>
      </c>
      <c r="L26" s="136">
        <f>'[2]Simulação Real Fechada'!AR26/'[2]Simulação Dólar Fechada (US$)'!$A$1</f>
        <v>0</v>
      </c>
      <c r="M26" s="136">
        <f>'[2]Simulação Real Fechada'!AS26/'[2]Simulação Dólar Fechada (US$)'!$A$1</f>
        <v>0</v>
      </c>
      <c r="N26" s="136">
        <f>'[2]Simulação Real Fechada'!BB26/'[2]Simulação Dólar Fechada (US$)'!$A$1</f>
        <v>0</v>
      </c>
      <c r="O26" s="136">
        <f>'[2]Simulação Real Fechada'!BC26/'[2]Simulação Dólar Fechada (US$)'!$A$1</f>
        <v>0</v>
      </c>
      <c r="P26" s="136">
        <f>'[2]Simulação Real Fechada'!BD26/'[2]Simulação Dólar Fechada (US$)'!$A$1</f>
        <v>102941.17647058824</v>
      </c>
      <c r="Q26" s="136">
        <f>'[2]Simulação Real Fechada'!BE26/'[2]Simulação Dólar Fechada (US$)'!$A$1</f>
        <v>0</v>
      </c>
      <c r="R26" s="136">
        <f>'[2]Simulação Real Fechada'!BF26/'[2]Simulação Dólar Fechada (US$)'!$A$1</f>
        <v>102941.17647058824</v>
      </c>
    </row>
    <row r="27" spans="1:18" x14ac:dyDescent="0.3">
      <c r="A27" s="75" t="s">
        <v>24</v>
      </c>
      <c r="B27" s="136">
        <f>'[2]Simulação Real Fechada'!B27/'[2]Simulação Dólar Fechada (US$)'!$A$1</f>
        <v>58823.529411764706</v>
      </c>
      <c r="C27" s="136">
        <f>'[2]Simulação Real Fechada'!C27/'[2]Simulação Dólar Fechada (US$)'!$A$1</f>
        <v>0</v>
      </c>
      <c r="D27" s="136">
        <f>'[2]Simulação Real Fechada'!D27/'[2]Simulação Dólar Fechada (US$)'!$A$1</f>
        <v>58823.529411764706</v>
      </c>
      <c r="F27" s="136">
        <f>'[2]Simulação Real Fechada'!N27/'[2]Simulação Dólar Fechada (US$)'!$A$1</f>
        <v>0</v>
      </c>
      <c r="G27" s="136">
        <f>'[2]Simulação Real Fechada'!O27/'[2]Simulação Dólar Fechada (US$)'!$A$1</f>
        <v>0</v>
      </c>
      <c r="H27" s="136">
        <f>'[2]Simulação Real Fechada'!X27/'[2]Simulação Dólar Fechada (US$)'!$A$1</f>
        <v>58823.529411764706</v>
      </c>
      <c r="I27" s="136">
        <f>'[2]Simulação Real Fechada'!Y27/'[2]Simulação Dólar Fechada (US$)'!$A$1</f>
        <v>0</v>
      </c>
      <c r="J27" s="136">
        <f>'[2]Simulação Real Fechada'!AH27/'[2]Simulação Dólar Fechada (US$)'!$A$1</f>
        <v>0</v>
      </c>
      <c r="K27" s="136">
        <f>'[2]Simulação Real Fechada'!AI27/'[2]Simulação Dólar Fechada (US$)'!$A$1</f>
        <v>0</v>
      </c>
      <c r="L27" s="136">
        <f>'[2]Simulação Real Fechada'!AR27/'[2]Simulação Dólar Fechada (US$)'!$A$1</f>
        <v>0</v>
      </c>
      <c r="M27" s="136">
        <f>'[2]Simulação Real Fechada'!AS27/'[2]Simulação Dólar Fechada (US$)'!$A$1</f>
        <v>0</v>
      </c>
      <c r="N27" s="136">
        <f>'[2]Simulação Real Fechada'!BB27/'[2]Simulação Dólar Fechada (US$)'!$A$1</f>
        <v>0</v>
      </c>
      <c r="O27" s="136">
        <f>'[2]Simulação Real Fechada'!BC27/'[2]Simulação Dólar Fechada (US$)'!$A$1</f>
        <v>0</v>
      </c>
      <c r="P27" s="136">
        <f>'[2]Simulação Real Fechada'!BD27/'[2]Simulação Dólar Fechada (US$)'!$A$1</f>
        <v>58823.529411764706</v>
      </c>
      <c r="Q27" s="136">
        <f>'[2]Simulação Real Fechada'!BE27/'[2]Simulação Dólar Fechada (US$)'!$A$1</f>
        <v>0</v>
      </c>
      <c r="R27" s="136">
        <f>'[2]Simulação Real Fechada'!BF27/'[2]Simulação Dólar Fechada (US$)'!$A$1</f>
        <v>58823.529411764706</v>
      </c>
    </row>
    <row r="28" spans="1:18" ht="24" x14ac:dyDescent="0.3">
      <c r="A28" s="2" t="s">
        <v>25</v>
      </c>
      <c r="B28" s="136">
        <f>'[2]Simulação Real Fechada'!B28/'[2]Simulação Dólar Fechada (US$)'!$A$1</f>
        <v>105882.35294117648</v>
      </c>
      <c r="C28" s="136">
        <f>'[2]Simulação Real Fechada'!C28/'[2]Simulação Dólar Fechada (US$)'!$A$1</f>
        <v>0</v>
      </c>
      <c r="D28" s="136">
        <f>'[2]Simulação Real Fechada'!D28/'[2]Simulação Dólar Fechada (US$)'!$A$1</f>
        <v>105882.35294117648</v>
      </c>
      <c r="F28" s="136">
        <f>'[2]Simulação Real Fechada'!N28/'[2]Simulação Dólar Fechada (US$)'!$A$1</f>
        <v>105882.35294117648</v>
      </c>
      <c r="G28" s="136">
        <f>'[2]Simulação Real Fechada'!O28/'[2]Simulação Dólar Fechada (US$)'!$A$1</f>
        <v>0</v>
      </c>
      <c r="H28" s="136">
        <f>'[2]Simulação Real Fechada'!X28/'[2]Simulação Dólar Fechada (US$)'!$A$1</f>
        <v>0</v>
      </c>
      <c r="I28" s="136">
        <f>'[2]Simulação Real Fechada'!Y28/'[2]Simulação Dólar Fechada (US$)'!$A$1</f>
        <v>0</v>
      </c>
      <c r="J28" s="136">
        <f>'[2]Simulação Real Fechada'!AH28/'[2]Simulação Dólar Fechada (US$)'!$A$1</f>
        <v>0</v>
      </c>
      <c r="K28" s="136">
        <f>'[2]Simulação Real Fechada'!AI28/'[2]Simulação Dólar Fechada (US$)'!$A$1</f>
        <v>0</v>
      </c>
      <c r="L28" s="136">
        <f>'[2]Simulação Real Fechada'!AR28/'[2]Simulação Dólar Fechada (US$)'!$A$1</f>
        <v>0</v>
      </c>
      <c r="M28" s="136">
        <f>'[2]Simulação Real Fechada'!AS28/'[2]Simulação Dólar Fechada (US$)'!$A$1</f>
        <v>0</v>
      </c>
      <c r="N28" s="136">
        <f>'[2]Simulação Real Fechada'!BB28/'[2]Simulação Dólar Fechada (US$)'!$A$1</f>
        <v>0</v>
      </c>
      <c r="O28" s="136">
        <f>'[2]Simulação Real Fechada'!BC28/'[2]Simulação Dólar Fechada (US$)'!$A$1</f>
        <v>0</v>
      </c>
      <c r="P28" s="136">
        <f>'[2]Simulação Real Fechada'!BD28/'[2]Simulação Dólar Fechada (US$)'!$A$1</f>
        <v>105882.35294117648</v>
      </c>
      <c r="Q28" s="136">
        <f>'[2]Simulação Real Fechada'!BE28/'[2]Simulação Dólar Fechada (US$)'!$A$1</f>
        <v>0</v>
      </c>
      <c r="R28" s="136">
        <f>'[2]Simulação Real Fechada'!BF28/'[2]Simulação Dólar Fechada (US$)'!$A$1</f>
        <v>105882.35294117648</v>
      </c>
    </row>
    <row r="29" spans="1:18" x14ac:dyDescent="0.3">
      <c r="A29" s="59" t="s">
        <v>26</v>
      </c>
      <c r="B29" s="136">
        <f>'[2]Simulação Real Fechada'!B29/'[2]Simulação Dólar Fechada (US$)'!$A$1</f>
        <v>102941.17647058824</v>
      </c>
      <c r="C29" s="136">
        <f>'[2]Simulação Real Fechada'!C29/'[2]Simulação Dólar Fechada (US$)'!$A$1</f>
        <v>0</v>
      </c>
      <c r="D29" s="136">
        <f>'[2]Simulação Real Fechada'!D29/'[2]Simulação Dólar Fechada (US$)'!$A$1</f>
        <v>102941.17647058824</v>
      </c>
      <c r="F29" s="136">
        <f>'[2]Simulação Real Fechada'!N29/'[2]Simulação Dólar Fechada (US$)'!$A$1</f>
        <v>0</v>
      </c>
      <c r="G29" s="136">
        <f>'[2]Simulação Real Fechada'!O29/'[2]Simulação Dólar Fechada (US$)'!$A$1</f>
        <v>0</v>
      </c>
      <c r="H29" s="136">
        <f>'[2]Simulação Real Fechada'!X29/'[2]Simulação Dólar Fechada (US$)'!$A$1</f>
        <v>102941.17647058824</v>
      </c>
      <c r="I29" s="136">
        <f>'[2]Simulação Real Fechada'!Y29/'[2]Simulação Dólar Fechada (US$)'!$A$1</f>
        <v>0</v>
      </c>
      <c r="J29" s="136">
        <f>'[2]Simulação Real Fechada'!AH29/'[2]Simulação Dólar Fechada (US$)'!$A$1</f>
        <v>0</v>
      </c>
      <c r="K29" s="136">
        <f>'[2]Simulação Real Fechada'!AI29/'[2]Simulação Dólar Fechada (US$)'!$A$1</f>
        <v>0</v>
      </c>
      <c r="L29" s="136">
        <f>'[2]Simulação Real Fechada'!AR29/'[2]Simulação Dólar Fechada (US$)'!$A$1</f>
        <v>0</v>
      </c>
      <c r="M29" s="136">
        <f>'[2]Simulação Real Fechada'!AS29/'[2]Simulação Dólar Fechada (US$)'!$A$1</f>
        <v>0</v>
      </c>
      <c r="N29" s="136">
        <f>'[2]Simulação Real Fechada'!BB29/'[2]Simulação Dólar Fechada (US$)'!$A$1</f>
        <v>0</v>
      </c>
      <c r="O29" s="136">
        <f>'[2]Simulação Real Fechada'!BC29/'[2]Simulação Dólar Fechada (US$)'!$A$1</f>
        <v>0</v>
      </c>
      <c r="P29" s="136">
        <f>'[2]Simulação Real Fechada'!BD29/'[2]Simulação Dólar Fechada (US$)'!$A$1</f>
        <v>102941.17647058824</v>
      </c>
      <c r="Q29" s="136">
        <f>'[2]Simulação Real Fechada'!BE29/'[2]Simulação Dólar Fechada (US$)'!$A$1</f>
        <v>0</v>
      </c>
      <c r="R29" s="136">
        <f>'[2]Simulação Real Fechada'!BF29/'[2]Simulação Dólar Fechada (US$)'!$A$1</f>
        <v>102941.17647058824</v>
      </c>
    </row>
    <row r="30" spans="1:18" x14ac:dyDescent="0.3">
      <c r="A30" s="210" t="s">
        <v>27</v>
      </c>
      <c r="B30" s="136">
        <f>'[2]Simulação Real Fechada'!B30/'[2]Simulação Dólar Fechada (US$)'!$A$1</f>
        <v>0</v>
      </c>
      <c r="C30" s="136">
        <f>'[2]Simulação Real Fechada'!C30/'[2]Simulação Dólar Fechada (US$)'!$A$1</f>
        <v>0</v>
      </c>
      <c r="D30" s="136">
        <f>'[2]Simulação Real Fechada'!D30/'[2]Simulação Dólar Fechada (US$)'!$A$1</f>
        <v>0</v>
      </c>
      <c r="F30" s="136">
        <f>'[2]Simulação Real Fechada'!N30/'[2]Simulação Dólar Fechada (US$)'!$A$1</f>
        <v>0</v>
      </c>
      <c r="G30" s="136">
        <f>'[2]Simulação Real Fechada'!O30/'[2]Simulação Dólar Fechada (US$)'!$A$1</f>
        <v>0</v>
      </c>
      <c r="H30" s="136">
        <f>'[2]Simulação Real Fechada'!X30/'[2]Simulação Dólar Fechada (US$)'!$A$1</f>
        <v>0</v>
      </c>
      <c r="I30" s="136">
        <f>'[2]Simulação Real Fechada'!Y30/'[2]Simulação Dólar Fechada (US$)'!$A$1</f>
        <v>0</v>
      </c>
      <c r="J30" s="136">
        <f>'[2]Simulação Real Fechada'!AH30/'[2]Simulação Dólar Fechada (US$)'!$A$1</f>
        <v>0</v>
      </c>
      <c r="K30" s="136">
        <f>'[2]Simulação Real Fechada'!AI30/'[2]Simulação Dólar Fechada (US$)'!$A$1</f>
        <v>0</v>
      </c>
      <c r="L30" s="136">
        <f>'[2]Simulação Real Fechada'!AR30/'[2]Simulação Dólar Fechada (US$)'!$A$1</f>
        <v>0</v>
      </c>
      <c r="M30" s="136">
        <f>'[2]Simulação Real Fechada'!AS30/'[2]Simulação Dólar Fechada (US$)'!$A$1</f>
        <v>0</v>
      </c>
      <c r="N30" s="136">
        <f>'[2]Simulação Real Fechada'!BB30/'[2]Simulação Dólar Fechada (US$)'!$A$1</f>
        <v>0</v>
      </c>
      <c r="O30" s="136">
        <f>'[2]Simulação Real Fechada'!BC30/'[2]Simulação Dólar Fechada (US$)'!$A$1</f>
        <v>0</v>
      </c>
      <c r="P30" s="136">
        <f>'[2]Simulação Real Fechada'!BD30/'[2]Simulação Dólar Fechada (US$)'!$A$1</f>
        <v>0</v>
      </c>
      <c r="Q30" s="136">
        <f>'[2]Simulação Real Fechada'!BE30/'[2]Simulação Dólar Fechada (US$)'!$A$1</f>
        <v>0</v>
      </c>
      <c r="R30" s="136">
        <f>'[2]Simulação Real Fechada'!BF30/'[2]Simulação Dólar Fechada (US$)'!$A$1</f>
        <v>0</v>
      </c>
    </row>
    <row r="31" spans="1:18" ht="24" x14ac:dyDescent="0.3">
      <c r="A31" s="7" t="s">
        <v>28</v>
      </c>
      <c r="B31" s="136">
        <f>'[2]Simulação Real Fechada'!B31/'[2]Simulação Dólar Fechada (US$)'!$A$1</f>
        <v>397058.82352941175</v>
      </c>
      <c r="C31" s="136">
        <f>'[2]Simulação Real Fechada'!C31/'[2]Simulação Dólar Fechada (US$)'!$A$1</f>
        <v>0</v>
      </c>
      <c r="D31" s="136">
        <f>'[2]Simulação Real Fechada'!D31/'[2]Simulação Dólar Fechada (US$)'!$A$1</f>
        <v>397058.82352941175</v>
      </c>
      <c r="F31" s="136">
        <f>'[2]Simulação Real Fechada'!N31/'[2]Simulação Dólar Fechada (US$)'!$A$1</f>
        <v>0</v>
      </c>
      <c r="G31" s="136">
        <f>'[2]Simulação Real Fechada'!O31/'[2]Simulação Dólar Fechada (US$)'!$A$1</f>
        <v>0</v>
      </c>
      <c r="H31" s="136">
        <f>'[2]Simulação Real Fechada'!X31/'[2]Simulação Dólar Fechada (US$)'!$A$1</f>
        <v>200294.11764705883</v>
      </c>
      <c r="I31" s="136">
        <f>'[2]Simulação Real Fechada'!Y31/'[2]Simulação Dólar Fechada (US$)'!$A$1</f>
        <v>0</v>
      </c>
      <c r="J31" s="136">
        <f>'[2]Simulação Real Fechada'!AH31/'[2]Simulação Dólar Fechada (US$)'!$A$1</f>
        <v>196764.70588235295</v>
      </c>
      <c r="K31" s="136">
        <f>'[2]Simulação Real Fechada'!AI31/'[2]Simulação Dólar Fechada (US$)'!$A$1</f>
        <v>0</v>
      </c>
      <c r="L31" s="136">
        <f>'[2]Simulação Real Fechada'!AR31/'[2]Simulação Dólar Fechada (US$)'!$A$1</f>
        <v>0</v>
      </c>
      <c r="M31" s="136">
        <f>'[2]Simulação Real Fechada'!AS31/'[2]Simulação Dólar Fechada (US$)'!$A$1</f>
        <v>0</v>
      </c>
      <c r="N31" s="136">
        <f>'[2]Simulação Real Fechada'!BB31/'[2]Simulação Dólar Fechada (US$)'!$A$1</f>
        <v>0</v>
      </c>
      <c r="O31" s="136">
        <f>'[2]Simulação Real Fechada'!BC31/'[2]Simulação Dólar Fechada (US$)'!$A$1</f>
        <v>0</v>
      </c>
      <c r="P31" s="136">
        <f>'[2]Simulação Real Fechada'!BD31/'[2]Simulação Dólar Fechada (US$)'!$A$1</f>
        <v>397058.82352941175</v>
      </c>
      <c r="Q31" s="136">
        <f>'[2]Simulação Real Fechada'!BE31/'[2]Simulação Dólar Fechada (US$)'!$A$1</f>
        <v>0</v>
      </c>
      <c r="R31" s="136">
        <f>'[2]Simulação Real Fechada'!BF31/'[2]Simulação Dólar Fechada (US$)'!$A$1</f>
        <v>397058.82352941175</v>
      </c>
    </row>
    <row r="32" spans="1:18" ht="24" x14ac:dyDescent="0.3">
      <c r="A32" s="59" t="s">
        <v>29</v>
      </c>
      <c r="B32" s="136">
        <f>'[2]Simulação Real Fechada'!B32/'[2]Simulação Dólar Fechada (US$)'!$A$1</f>
        <v>655882.3529411765</v>
      </c>
      <c r="C32" s="136">
        <f>'[2]Simulação Real Fechada'!C32/'[2]Simulação Dólar Fechada (US$)'!$A$1</f>
        <v>0</v>
      </c>
      <c r="D32" s="136">
        <f>'[2]Simulação Real Fechada'!D32/'[2]Simulação Dólar Fechada (US$)'!$A$1</f>
        <v>655882.3529411765</v>
      </c>
      <c r="F32" s="136">
        <f>'[2]Simulação Real Fechada'!N32/'[2]Simulação Dólar Fechada (US$)'!$A$1</f>
        <v>0</v>
      </c>
      <c r="G32" s="136">
        <f>'[2]Simulação Real Fechada'!O32/'[2]Simulação Dólar Fechada (US$)'!$A$1</f>
        <v>0</v>
      </c>
      <c r="H32" s="136">
        <f>'[2]Simulação Real Fechada'!X32/'[2]Simulação Dólar Fechada (US$)'!$A$1</f>
        <v>459117.64705882355</v>
      </c>
      <c r="I32" s="136">
        <f>'[2]Simulação Real Fechada'!Y32/'[2]Simulação Dólar Fechada (US$)'!$A$1</f>
        <v>0</v>
      </c>
      <c r="J32" s="136">
        <f>'[2]Simulação Real Fechada'!AH32/'[2]Simulação Dólar Fechada (US$)'!$A$1</f>
        <v>196764.70588235295</v>
      </c>
      <c r="K32" s="136">
        <f>'[2]Simulação Real Fechada'!AI32/'[2]Simulação Dólar Fechada (US$)'!$A$1</f>
        <v>0</v>
      </c>
      <c r="L32" s="136">
        <f>'[2]Simulação Real Fechada'!AR32/'[2]Simulação Dólar Fechada (US$)'!$A$1</f>
        <v>0</v>
      </c>
      <c r="M32" s="136">
        <f>'[2]Simulação Real Fechada'!AS32/'[2]Simulação Dólar Fechada (US$)'!$A$1</f>
        <v>0</v>
      </c>
      <c r="N32" s="136">
        <f>'[2]Simulação Real Fechada'!BB32/'[2]Simulação Dólar Fechada (US$)'!$A$1</f>
        <v>0</v>
      </c>
      <c r="O32" s="136">
        <f>'[2]Simulação Real Fechada'!BC32/'[2]Simulação Dólar Fechada (US$)'!$A$1</f>
        <v>0</v>
      </c>
      <c r="P32" s="136">
        <f>'[2]Simulação Real Fechada'!BD32/'[2]Simulação Dólar Fechada (US$)'!$A$1</f>
        <v>655882.3529411765</v>
      </c>
      <c r="Q32" s="136">
        <f>'[2]Simulação Real Fechada'!BE32/'[2]Simulação Dólar Fechada (US$)'!$A$1</f>
        <v>0</v>
      </c>
      <c r="R32" s="136">
        <f>'[2]Simulação Real Fechada'!BF32/'[2]Simulação Dólar Fechada (US$)'!$A$1</f>
        <v>655882.3529411765</v>
      </c>
    </row>
    <row r="33" spans="1:18" x14ac:dyDescent="0.3">
      <c r="A33" s="51" t="s">
        <v>30</v>
      </c>
      <c r="B33" s="137">
        <f>'[2]Simulação Real Fechada'!B33/'[2]Simulação Dólar Fechada (US$)'!$A$1</f>
        <v>37805021.455882356</v>
      </c>
      <c r="C33" s="137">
        <f>'[2]Simulação Real Fechada'!C33/'[2]Simulação Dólar Fechada (US$)'!$A$1</f>
        <v>0</v>
      </c>
      <c r="D33" s="137">
        <f>'[2]Simulação Real Fechada'!D33/'[2]Simulação Dólar Fechada (US$)'!$A$1</f>
        <v>37805021.455882356</v>
      </c>
      <c r="F33" s="137">
        <f>'[2]Simulação Real Fechada'!N33/'[2]Simulação Dólar Fechada (US$)'!$A$1</f>
        <v>7369801.4705882352</v>
      </c>
      <c r="G33" s="137">
        <f>'[2]Simulação Real Fechada'!O33/'[2]Simulação Dólar Fechada (US$)'!$A$1</f>
        <v>0</v>
      </c>
      <c r="H33" s="137">
        <f>'[2]Simulação Real Fechada'!X33/'[2]Simulação Dólar Fechada (US$)'!$A$1</f>
        <v>21063936.470588237</v>
      </c>
      <c r="I33" s="137">
        <f>'[2]Simulação Real Fechada'!Y33/'[2]Simulação Dólar Fechada (US$)'!$A$1</f>
        <v>0</v>
      </c>
      <c r="J33" s="137">
        <f>'[2]Simulação Real Fechada'!AH33/'[2]Simulação Dólar Fechada (US$)'!$A$1</f>
        <v>9371283.5147058815</v>
      </c>
      <c r="K33" s="137">
        <f>'[2]Simulação Real Fechada'!AI33/'[2]Simulação Dólar Fechada (US$)'!$A$1</f>
        <v>0</v>
      </c>
      <c r="L33" s="137">
        <f>'[2]Simulação Real Fechada'!AR33/'[2]Simulação Dólar Fechada (US$)'!$A$1</f>
        <v>0</v>
      </c>
      <c r="M33" s="137">
        <f>'[2]Simulação Real Fechada'!AS33/'[2]Simulação Dólar Fechada (US$)'!$A$1</f>
        <v>0</v>
      </c>
      <c r="N33" s="137">
        <f>'[2]Simulação Real Fechada'!BB33/'[2]Simulação Dólar Fechada (US$)'!$A$1</f>
        <v>0</v>
      </c>
      <c r="O33" s="137">
        <f>'[2]Simulação Real Fechada'!BC33/'[2]Simulação Dólar Fechada (US$)'!$A$1</f>
        <v>0</v>
      </c>
      <c r="P33" s="137">
        <f>'[2]Simulação Real Fechada'!BD33/'[2]Simulação Dólar Fechada (US$)'!$A$1</f>
        <v>37805021.455882356</v>
      </c>
      <c r="Q33" s="137">
        <f>'[2]Simulação Real Fechada'!BE33/'[2]Simulação Dólar Fechada (US$)'!$A$1</f>
        <v>0</v>
      </c>
      <c r="R33" s="137">
        <f>'[2]Simulação Real Fechada'!BF33/'[2]Simulação Dólar Fechada (US$)'!$A$1</f>
        <v>37805021.455882356</v>
      </c>
    </row>
    <row r="34" spans="1:18" x14ac:dyDescent="0.3">
      <c r="A34" s="8" t="s">
        <v>31</v>
      </c>
      <c r="B34" s="138">
        <f>'[2]Simulação Real Fechada'!B34/'[2]Simulação Dólar Fechada (US$)'!$A$1</f>
        <v>37805021.455882356</v>
      </c>
      <c r="C34" s="138">
        <f>'[2]Simulação Real Fechada'!C34/'[2]Simulação Dólar Fechada (US$)'!$A$1</f>
        <v>0</v>
      </c>
      <c r="D34" s="138">
        <f>'[2]Simulação Real Fechada'!D34/'[2]Simulação Dólar Fechada (US$)'!$A$1</f>
        <v>37805021.455882356</v>
      </c>
      <c r="F34" s="138">
        <f>'[2]Simulação Real Fechada'!N34/'[2]Simulação Dólar Fechada (US$)'!$A$1</f>
        <v>7369801.4705882352</v>
      </c>
      <c r="G34" s="138">
        <f>'[2]Simulação Real Fechada'!O34/'[2]Simulação Dólar Fechada (US$)'!$A$1</f>
        <v>0</v>
      </c>
      <c r="H34" s="138">
        <f>'[2]Simulação Real Fechada'!X34/'[2]Simulação Dólar Fechada (US$)'!$A$1</f>
        <v>21063936.470588237</v>
      </c>
      <c r="I34" s="138">
        <f>'[2]Simulação Real Fechada'!Y34/'[2]Simulação Dólar Fechada (US$)'!$A$1</f>
        <v>0</v>
      </c>
      <c r="J34" s="138">
        <f>'[2]Simulação Real Fechada'!AH34/'[2]Simulação Dólar Fechada (US$)'!$A$1</f>
        <v>9371283.5147058815</v>
      </c>
      <c r="K34" s="138">
        <f>'[2]Simulação Real Fechada'!AI34/'[2]Simulação Dólar Fechada (US$)'!$A$1</f>
        <v>0</v>
      </c>
      <c r="L34" s="138">
        <f>'[2]Simulação Real Fechada'!AR34/'[2]Simulação Dólar Fechada (US$)'!$A$1</f>
        <v>0</v>
      </c>
      <c r="M34" s="138">
        <f>'[2]Simulação Real Fechada'!AS34/'[2]Simulação Dólar Fechada (US$)'!$A$1</f>
        <v>0</v>
      </c>
      <c r="N34" s="138">
        <f>'[2]Simulação Real Fechada'!BB34/'[2]Simulação Dólar Fechada (US$)'!$A$1</f>
        <v>0</v>
      </c>
      <c r="O34" s="138">
        <f>'[2]Simulação Real Fechada'!BC34/'[2]Simulação Dólar Fechada (US$)'!$A$1</f>
        <v>0</v>
      </c>
      <c r="P34" s="138">
        <f>'[2]Simulação Real Fechada'!BD34/'[2]Simulação Dólar Fechada (US$)'!$A$1</f>
        <v>37805021.455882356</v>
      </c>
      <c r="Q34" s="138">
        <f>'[2]Simulação Real Fechada'!BE34/'[2]Simulação Dólar Fechada (US$)'!$A$1</f>
        <v>0</v>
      </c>
      <c r="R34" s="138">
        <f>'[2]Simulação Real Fechada'!BF34/'[2]Simulação Dólar Fechada (US$)'!$A$1</f>
        <v>37805021.455882356</v>
      </c>
    </row>
    <row r="35" spans="1:18" x14ac:dyDescent="0.3">
      <c r="A35" s="59" t="s">
        <v>32</v>
      </c>
      <c r="B35" s="136">
        <f>'[2]Simulação Real Fechada'!B35/'[2]Simulação Dólar Fechada (US$)'!$A$1</f>
        <v>37805021.455882356</v>
      </c>
      <c r="C35" s="136">
        <f>'[2]Simulação Real Fechada'!C35/'[2]Simulação Dólar Fechada (US$)'!$A$1</f>
        <v>0</v>
      </c>
      <c r="D35" s="136">
        <f>'[2]Simulação Real Fechada'!D35/'[2]Simulação Dólar Fechada (US$)'!$A$1</f>
        <v>37805021.455882356</v>
      </c>
      <c r="F35" s="136">
        <f>'[2]Simulação Real Fechada'!N35/'[2]Simulação Dólar Fechada (US$)'!$A$1</f>
        <v>7369801.4705882352</v>
      </c>
      <c r="G35" s="136">
        <f>'[2]Simulação Real Fechada'!O35/'[2]Simulação Dólar Fechada (US$)'!$A$1</f>
        <v>0</v>
      </c>
      <c r="H35" s="136">
        <f>'[2]Simulação Real Fechada'!X35/'[2]Simulação Dólar Fechada (US$)'!$A$1</f>
        <v>21063936.470588237</v>
      </c>
      <c r="I35" s="136">
        <f>'[2]Simulação Real Fechada'!Y35/'[2]Simulação Dólar Fechada (US$)'!$A$1</f>
        <v>0</v>
      </c>
      <c r="J35" s="136">
        <f>'[2]Simulação Real Fechada'!AH35/'[2]Simulação Dólar Fechada (US$)'!$A$1</f>
        <v>9371283.5147058815</v>
      </c>
      <c r="K35" s="136">
        <f>'[2]Simulação Real Fechada'!AI35/'[2]Simulação Dólar Fechada (US$)'!$A$1</f>
        <v>0</v>
      </c>
      <c r="L35" s="136">
        <f>'[2]Simulação Real Fechada'!AR35/'[2]Simulação Dólar Fechada (US$)'!$A$1</f>
        <v>0</v>
      </c>
      <c r="M35" s="136">
        <f>'[2]Simulação Real Fechada'!AS35/'[2]Simulação Dólar Fechada (US$)'!$A$1</f>
        <v>0</v>
      </c>
      <c r="N35" s="136">
        <f>'[2]Simulação Real Fechada'!BB35/'[2]Simulação Dólar Fechada (US$)'!$A$1</f>
        <v>0</v>
      </c>
      <c r="O35" s="136">
        <f>'[2]Simulação Real Fechada'!BC35/'[2]Simulação Dólar Fechada (US$)'!$A$1</f>
        <v>0</v>
      </c>
      <c r="P35" s="136">
        <f>'[2]Simulação Real Fechada'!BD35/'[2]Simulação Dólar Fechada (US$)'!$A$1</f>
        <v>37805021.455882356</v>
      </c>
      <c r="Q35" s="136">
        <f>'[2]Simulação Real Fechada'!BE35/'[2]Simulação Dólar Fechada (US$)'!$A$1</f>
        <v>0</v>
      </c>
      <c r="R35" s="136">
        <f>'[2]Simulação Real Fechada'!BF35/'[2]Simulação Dólar Fechada (US$)'!$A$1</f>
        <v>37805021.455882356</v>
      </c>
    </row>
    <row r="36" spans="1:18" x14ac:dyDescent="0.3">
      <c r="A36" s="75" t="s">
        <v>33</v>
      </c>
      <c r="B36" s="136">
        <f>'[2]Simulação Real Fechada'!B36/'[2]Simulação Dólar Fechada (US$)'!$A$1</f>
        <v>21674620.026470594</v>
      </c>
      <c r="C36" s="136">
        <f>'[2]Simulação Real Fechada'!C36/'[2]Simulação Dólar Fechada (US$)'!$A$1</f>
        <v>0</v>
      </c>
      <c r="D36" s="136">
        <f>'[2]Simulação Real Fechada'!D36/'[2]Simulação Dólar Fechada (US$)'!$A$1</f>
        <v>21674620.026470594</v>
      </c>
      <c r="F36" s="136">
        <f>'[2]Simulação Real Fechada'!N36/'[2]Simulação Dólar Fechada (US$)'!$A$1</f>
        <v>4328792.0588235296</v>
      </c>
      <c r="G36" s="136">
        <f>'[2]Simulação Real Fechada'!O36/'[2]Simulação Dólar Fechada (US$)'!$A$1</f>
        <v>0</v>
      </c>
      <c r="H36" s="136">
        <f>'[2]Simulação Real Fechada'!X36/'[2]Simulação Dólar Fechada (US$)'!$A$1</f>
        <v>11667172.94117647</v>
      </c>
      <c r="I36" s="136">
        <f>'[2]Simulação Real Fechada'!Y36/'[2]Simulação Dólar Fechada (US$)'!$A$1</f>
        <v>0</v>
      </c>
      <c r="J36" s="136">
        <f>'[2]Simulação Real Fechada'!AH36/'[2]Simulação Dólar Fechada (US$)'!$A$1</f>
        <v>5678655.0264705885</v>
      </c>
      <c r="K36" s="136">
        <f>'[2]Simulação Real Fechada'!AI36/'[2]Simulação Dólar Fechada (US$)'!$A$1</f>
        <v>0</v>
      </c>
      <c r="L36" s="136">
        <f>'[2]Simulação Real Fechada'!AR36/'[2]Simulação Dólar Fechada (US$)'!$A$1</f>
        <v>0</v>
      </c>
      <c r="M36" s="136">
        <f>'[2]Simulação Real Fechada'!AS36/'[2]Simulação Dólar Fechada (US$)'!$A$1</f>
        <v>0</v>
      </c>
      <c r="N36" s="136">
        <f>'[2]Simulação Real Fechada'!BB36/'[2]Simulação Dólar Fechada (US$)'!$A$1</f>
        <v>0</v>
      </c>
      <c r="O36" s="136">
        <f>'[2]Simulação Real Fechada'!BC36/'[2]Simulação Dólar Fechada (US$)'!$A$1</f>
        <v>0</v>
      </c>
      <c r="P36" s="136">
        <f>'[2]Simulação Real Fechada'!BD36/'[2]Simulação Dólar Fechada (US$)'!$A$1</f>
        <v>21674620.02647059</v>
      </c>
      <c r="Q36" s="136">
        <f>'[2]Simulação Real Fechada'!BE36/'[2]Simulação Dólar Fechada (US$)'!$A$1</f>
        <v>0</v>
      </c>
      <c r="R36" s="136">
        <f>'[2]Simulação Real Fechada'!BF36/'[2]Simulação Dólar Fechada (US$)'!$A$1</f>
        <v>21674620.02647059</v>
      </c>
    </row>
    <row r="37" spans="1:18" x14ac:dyDescent="0.3">
      <c r="A37" s="75" t="s">
        <v>34</v>
      </c>
      <c r="B37" s="136">
        <f>'[2]Simulação Real Fechada'!B37/'[2]Simulação Dólar Fechada (US$)'!$A$1</f>
        <v>14911641.511764707</v>
      </c>
      <c r="C37" s="136">
        <f>'[2]Simulação Real Fechada'!C37/'[2]Simulação Dólar Fechada (US$)'!$A$1</f>
        <v>0</v>
      </c>
      <c r="D37" s="136">
        <f>'[2]Simulação Real Fechada'!D37/'[2]Simulação Dólar Fechada (US$)'!$A$1</f>
        <v>14911641.511764707</v>
      </c>
      <c r="F37" s="136">
        <f>'[2]Simulação Real Fechada'!N37/'[2]Simulação Dólar Fechada (US$)'!$A$1</f>
        <v>3041009.411764706</v>
      </c>
      <c r="G37" s="136">
        <f>'[2]Simulação Real Fechada'!O37/'[2]Simulação Dólar Fechada (US$)'!$A$1</f>
        <v>0</v>
      </c>
      <c r="H37" s="136">
        <f>'[2]Simulação Real Fechada'!X37/'[2]Simulação Dólar Fechada (US$)'!$A$1</f>
        <v>9249704.7058823537</v>
      </c>
      <c r="I37" s="136">
        <f>'[2]Simulação Real Fechada'!Y37/'[2]Simulação Dólar Fechada (US$)'!$A$1</f>
        <v>0</v>
      </c>
      <c r="J37" s="136">
        <f>'[2]Simulação Real Fechada'!AH37/'[2]Simulação Dólar Fechada (US$)'!$A$1</f>
        <v>2620927.3941176473</v>
      </c>
      <c r="K37" s="136">
        <f>'[2]Simulação Real Fechada'!AI37/'[2]Simulação Dólar Fechada (US$)'!$A$1</f>
        <v>0</v>
      </c>
      <c r="L37" s="136">
        <f>'[2]Simulação Real Fechada'!AR37/'[2]Simulação Dólar Fechada (US$)'!$A$1</f>
        <v>0</v>
      </c>
      <c r="M37" s="136">
        <f>'[2]Simulação Real Fechada'!AS37/'[2]Simulação Dólar Fechada (US$)'!$A$1</f>
        <v>0</v>
      </c>
      <c r="N37" s="136">
        <f>'[2]Simulação Real Fechada'!BB37/'[2]Simulação Dólar Fechada (US$)'!$A$1</f>
        <v>0</v>
      </c>
      <c r="O37" s="136">
        <f>'[2]Simulação Real Fechada'!BC37/'[2]Simulação Dólar Fechada (US$)'!$A$1</f>
        <v>0</v>
      </c>
      <c r="P37" s="136">
        <f>'[2]Simulação Real Fechada'!BD37/'[2]Simulação Dólar Fechada (US$)'!$A$1</f>
        <v>14911641.511764707</v>
      </c>
      <c r="Q37" s="136">
        <f>'[2]Simulação Real Fechada'!BE37/'[2]Simulação Dólar Fechada (US$)'!$A$1</f>
        <v>0</v>
      </c>
      <c r="R37" s="136">
        <f>'[2]Simulação Real Fechada'!BF37/'[2]Simulação Dólar Fechada (US$)'!$A$1</f>
        <v>14911641.511764707</v>
      </c>
    </row>
    <row r="38" spans="1:18" x14ac:dyDescent="0.3">
      <c r="A38" s="210" t="s">
        <v>35</v>
      </c>
      <c r="B38" s="136">
        <f>'[2]Simulação Real Fechada'!B38/'[2]Simulação Dólar Fechada (US$)'!$A$1</f>
        <v>0</v>
      </c>
      <c r="C38" s="136">
        <f>'[2]Simulação Real Fechada'!C38/'[2]Simulação Dólar Fechada (US$)'!$A$1</f>
        <v>0</v>
      </c>
      <c r="D38" s="136">
        <f>'[2]Simulação Real Fechada'!D38/'[2]Simulação Dólar Fechada (US$)'!$A$1</f>
        <v>0</v>
      </c>
      <c r="F38" s="136">
        <f>'[2]Simulação Real Fechada'!N38/'[2]Simulação Dólar Fechada (US$)'!$A$1</f>
        <v>0</v>
      </c>
      <c r="G38" s="136">
        <f>'[2]Simulação Real Fechada'!O38/'[2]Simulação Dólar Fechada (US$)'!$A$1</f>
        <v>0</v>
      </c>
      <c r="H38" s="136">
        <f>'[2]Simulação Real Fechada'!X38/'[2]Simulação Dólar Fechada (US$)'!$A$1</f>
        <v>0</v>
      </c>
      <c r="I38" s="136">
        <f>'[2]Simulação Real Fechada'!Y38/'[2]Simulação Dólar Fechada (US$)'!$A$1</f>
        <v>0</v>
      </c>
      <c r="J38" s="136">
        <f>'[2]Simulação Real Fechada'!AH38/'[2]Simulação Dólar Fechada (US$)'!$A$1</f>
        <v>0</v>
      </c>
      <c r="K38" s="136">
        <f>'[2]Simulação Real Fechada'!AI38/'[2]Simulação Dólar Fechada (US$)'!$A$1</f>
        <v>0</v>
      </c>
      <c r="L38" s="136">
        <f>'[2]Simulação Real Fechada'!AR38/'[2]Simulação Dólar Fechada (US$)'!$A$1</f>
        <v>0</v>
      </c>
      <c r="M38" s="136">
        <f>'[2]Simulação Real Fechada'!AS38/'[2]Simulação Dólar Fechada (US$)'!$A$1</f>
        <v>0</v>
      </c>
      <c r="N38" s="136">
        <f>'[2]Simulação Real Fechada'!BB38/'[2]Simulação Dólar Fechada (US$)'!$A$1</f>
        <v>0</v>
      </c>
      <c r="O38" s="136">
        <f>'[2]Simulação Real Fechada'!BC38/'[2]Simulação Dólar Fechada (US$)'!$A$1</f>
        <v>0</v>
      </c>
      <c r="P38" s="136">
        <f>'[2]Simulação Real Fechada'!BD38/'[2]Simulação Dólar Fechada (US$)'!$A$1</f>
        <v>0</v>
      </c>
      <c r="Q38" s="136">
        <f>'[2]Simulação Real Fechada'!BE38/'[2]Simulação Dólar Fechada (US$)'!$A$1</f>
        <v>0</v>
      </c>
      <c r="R38" s="136">
        <f>'[2]Simulação Real Fechada'!BF38/'[2]Simulação Dólar Fechada (US$)'!$A$1</f>
        <v>0</v>
      </c>
    </row>
    <row r="39" spans="1:18" x14ac:dyDescent="0.3">
      <c r="A39" s="75" t="s">
        <v>36</v>
      </c>
      <c r="B39" s="136">
        <f>'[2]Simulação Real Fechada'!B39/'[2]Simulação Dólar Fechada (US$)'!$A$1</f>
        <v>463405.1029411765</v>
      </c>
      <c r="C39" s="136">
        <f>'[2]Simulação Real Fechada'!C39/'[2]Simulação Dólar Fechada (US$)'!$A$1</f>
        <v>0</v>
      </c>
      <c r="D39" s="136">
        <f>'[2]Simulação Real Fechada'!D39/'[2]Simulação Dólar Fechada (US$)'!$A$1</f>
        <v>463405.1029411765</v>
      </c>
      <c r="F39" s="136">
        <f>'[2]Simulação Real Fechada'!N39/'[2]Simulação Dólar Fechada (US$)'!$A$1</f>
        <v>0</v>
      </c>
      <c r="G39" s="136">
        <f>'[2]Simulação Real Fechada'!O39/'[2]Simulação Dólar Fechada (US$)'!$A$1</f>
        <v>0</v>
      </c>
      <c r="H39" s="136">
        <f>'[2]Simulação Real Fechada'!X39/'[2]Simulação Dólar Fechada (US$)'!$A$1</f>
        <v>147058.82352941178</v>
      </c>
      <c r="I39" s="136">
        <f>'[2]Simulação Real Fechada'!Y39/'[2]Simulação Dólar Fechada (US$)'!$A$1</f>
        <v>0</v>
      </c>
      <c r="J39" s="136">
        <f>'[2]Simulação Real Fechada'!AH39/'[2]Simulação Dólar Fechada (US$)'!$A$1</f>
        <v>316346.27941176476</v>
      </c>
      <c r="K39" s="136">
        <f>'[2]Simulação Real Fechada'!AI39/'[2]Simulação Dólar Fechada (US$)'!$A$1</f>
        <v>0</v>
      </c>
      <c r="L39" s="136">
        <f>'[2]Simulação Real Fechada'!AR39/'[2]Simulação Dólar Fechada (US$)'!$A$1</f>
        <v>0</v>
      </c>
      <c r="M39" s="136">
        <f>'[2]Simulação Real Fechada'!AS39/'[2]Simulação Dólar Fechada (US$)'!$A$1</f>
        <v>0</v>
      </c>
      <c r="N39" s="136">
        <f>'[2]Simulação Real Fechada'!BB39/'[2]Simulação Dólar Fechada (US$)'!$A$1</f>
        <v>0</v>
      </c>
      <c r="O39" s="136">
        <f>'[2]Simulação Real Fechada'!BC39/'[2]Simulação Dólar Fechada (US$)'!$A$1</f>
        <v>0</v>
      </c>
      <c r="P39" s="136">
        <f>'[2]Simulação Real Fechada'!BD39/'[2]Simulação Dólar Fechada (US$)'!$A$1</f>
        <v>463405.1029411765</v>
      </c>
      <c r="Q39" s="136">
        <f>'[2]Simulação Real Fechada'!BE39/'[2]Simulação Dólar Fechada (US$)'!$A$1</f>
        <v>0</v>
      </c>
      <c r="R39" s="136">
        <f>'[2]Simulação Real Fechada'!BF39/'[2]Simulação Dólar Fechada (US$)'!$A$1</f>
        <v>463405.1029411765</v>
      </c>
    </row>
    <row r="40" spans="1:18" x14ac:dyDescent="0.3">
      <c r="A40" s="75" t="s">
        <v>37</v>
      </c>
      <c r="B40" s="136">
        <f>'[2]Simulação Real Fechada'!B40/'[2]Simulação Dólar Fechada (US$)'!$A$1</f>
        <v>380686.10000000003</v>
      </c>
      <c r="C40" s="136">
        <f>'[2]Simulação Real Fechada'!C40/'[2]Simulação Dólar Fechada (US$)'!$A$1</f>
        <v>0</v>
      </c>
      <c r="D40" s="136">
        <f>'[2]Simulação Real Fechada'!D40/'[2]Simulação Dólar Fechada (US$)'!$A$1</f>
        <v>380686.10000000003</v>
      </c>
      <c r="F40" s="136">
        <f>'[2]Simulação Real Fechada'!N40/'[2]Simulação Dólar Fechada (US$)'!$A$1</f>
        <v>0</v>
      </c>
      <c r="G40" s="136">
        <f>'[2]Simulação Real Fechada'!O40/'[2]Simulação Dólar Fechada (US$)'!$A$1</f>
        <v>0</v>
      </c>
      <c r="H40" s="136">
        <f>'[2]Simulação Real Fechada'!X40/'[2]Simulação Dólar Fechada (US$)'!$A$1</f>
        <v>0</v>
      </c>
      <c r="I40" s="136">
        <f>'[2]Simulação Real Fechada'!Y40/'[2]Simulação Dólar Fechada (US$)'!$A$1</f>
        <v>0</v>
      </c>
      <c r="J40" s="136">
        <f>'[2]Simulação Real Fechada'!AH40/'[2]Simulação Dólar Fechada (US$)'!$A$1</f>
        <v>380686.10000000003</v>
      </c>
      <c r="K40" s="136">
        <f>'[2]Simulação Real Fechada'!AI40/'[2]Simulação Dólar Fechada (US$)'!$A$1</f>
        <v>0</v>
      </c>
      <c r="L40" s="136">
        <f>'[2]Simulação Real Fechada'!AR40/'[2]Simulação Dólar Fechada (US$)'!$A$1</f>
        <v>0</v>
      </c>
      <c r="M40" s="136">
        <f>'[2]Simulação Real Fechada'!AS40/'[2]Simulação Dólar Fechada (US$)'!$A$1</f>
        <v>0</v>
      </c>
      <c r="N40" s="136">
        <f>'[2]Simulação Real Fechada'!BB40/'[2]Simulação Dólar Fechada (US$)'!$A$1</f>
        <v>0</v>
      </c>
      <c r="O40" s="136">
        <f>'[2]Simulação Real Fechada'!BC40/'[2]Simulação Dólar Fechada (US$)'!$A$1</f>
        <v>0</v>
      </c>
      <c r="P40" s="136">
        <f>'[2]Simulação Real Fechada'!BD40/'[2]Simulação Dólar Fechada (US$)'!$A$1</f>
        <v>380686.10000000003</v>
      </c>
      <c r="Q40" s="136">
        <f>'[2]Simulação Real Fechada'!BE40/'[2]Simulação Dólar Fechada (US$)'!$A$1</f>
        <v>0</v>
      </c>
      <c r="R40" s="136">
        <f>'[2]Simulação Real Fechada'!BF40/'[2]Simulação Dólar Fechada (US$)'!$A$1</f>
        <v>380686.10000000003</v>
      </c>
    </row>
    <row r="41" spans="1:18" x14ac:dyDescent="0.3">
      <c r="A41" s="75" t="s">
        <v>38</v>
      </c>
      <c r="B41" s="136">
        <f>'[2]Simulação Real Fechada'!B41/'[2]Simulação Dólar Fechada (US$)'!$A$1</f>
        <v>374668.7147058823</v>
      </c>
      <c r="C41" s="136">
        <f>'[2]Simulação Real Fechada'!C41/'[2]Simulação Dólar Fechada (US$)'!$A$1</f>
        <v>0</v>
      </c>
      <c r="D41" s="136">
        <f>'[2]Simulação Real Fechada'!D41/'[2]Simulação Dólar Fechada (US$)'!$A$1</f>
        <v>374668.7147058823</v>
      </c>
      <c r="F41" s="136">
        <f>'[2]Simulação Real Fechada'!N41/'[2]Simulação Dólar Fechada (US$)'!$A$1</f>
        <v>0</v>
      </c>
      <c r="G41" s="136">
        <f>'[2]Simulação Real Fechada'!O41/'[2]Simulação Dólar Fechada (US$)'!$A$1</f>
        <v>0</v>
      </c>
      <c r="H41" s="136">
        <f>'[2]Simulação Real Fechada'!X41/'[2]Simulação Dólar Fechada (US$)'!$A$1</f>
        <v>0</v>
      </c>
      <c r="I41" s="136">
        <f>'[2]Simulação Real Fechada'!Y41/'[2]Simulação Dólar Fechada (US$)'!$A$1</f>
        <v>0</v>
      </c>
      <c r="J41" s="136">
        <f>'[2]Simulação Real Fechada'!AH41/'[2]Simulação Dólar Fechada (US$)'!$A$1</f>
        <v>374668.7147058823</v>
      </c>
      <c r="K41" s="136">
        <f>'[2]Simulação Real Fechada'!AI41/'[2]Simulação Dólar Fechada (US$)'!$A$1</f>
        <v>0</v>
      </c>
      <c r="L41" s="136">
        <f>'[2]Simulação Real Fechada'!AR41/'[2]Simulação Dólar Fechada (US$)'!$A$1</f>
        <v>0</v>
      </c>
      <c r="M41" s="136">
        <f>'[2]Simulação Real Fechada'!AS41/'[2]Simulação Dólar Fechada (US$)'!$A$1</f>
        <v>0</v>
      </c>
      <c r="N41" s="136">
        <f>'[2]Simulação Real Fechada'!BB41/'[2]Simulação Dólar Fechada (US$)'!$A$1</f>
        <v>0</v>
      </c>
      <c r="O41" s="136">
        <f>'[2]Simulação Real Fechada'!BC41/'[2]Simulação Dólar Fechada (US$)'!$A$1</f>
        <v>0</v>
      </c>
      <c r="P41" s="136">
        <f>'[2]Simulação Real Fechada'!BD41/'[2]Simulação Dólar Fechada (US$)'!$A$1</f>
        <v>374668.7147058823</v>
      </c>
      <c r="Q41" s="136">
        <f>'[2]Simulação Real Fechada'!BE41/'[2]Simulação Dólar Fechada (US$)'!$A$1</f>
        <v>0</v>
      </c>
      <c r="R41" s="136">
        <f>'[2]Simulação Real Fechada'!BF41/'[2]Simulação Dólar Fechada (US$)'!$A$1</f>
        <v>374668.7147058823</v>
      </c>
    </row>
    <row r="42" spans="1:18" x14ac:dyDescent="0.3">
      <c r="A42" s="59" t="s">
        <v>39</v>
      </c>
      <c r="B42" s="136">
        <f>'[2]Simulação Real Fechada'!B42/'[2]Simulação Dólar Fechada (US$)'!$A$1</f>
        <v>0</v>
      </c>
      <c r="C42" s="136">
        <f>'[2]Simulação Real Fechada'!C42/'[2]Simulação Dólar Fechada (US$)'!$A$1</f>
        <v>0</v>
      </c>
      <c r="D42" s="136">
        <f>'[2]Simulação Real Fechada'!D42/'[2]Simulação Dólar Fechada (US$)'!$A$1</f>
        <v>0</v>
      </c>
      <c r="F42" s="136">
        <f>'[2]Simulação Real Fechada'!N42/'[2]Simulação Dólar Fechada (US$)'!$A$1</f>
        <v>0</v>
      </c>
      <c r="G42" s="136">
        <f>'[2]Simulação Real Fechada'!O42/'[2]Simulação Dólar Fechada (US$)'!$A$1</f>
        <v>0</v>
      </c>
      <c r="H42" s="136">
        <f>'[2]Simulação Real Fechada'!X42/'[2]Simulação Dólar Fechada (US$)'!$A$1</f>
        <v>0</v>
      </c>
      <c r="I42" s="136">
        <f>'[2]Simulação Real Fechada'!Y42/'[2]Simulação Dólar Fechada (US$)'!$A$1</f>
        <v>0</v>
      </c>
      <c r="J42" s="136">
        <f>'[2]Simulação Real Fechada'!AH42/'[2]Simulação Dólar Fechada (US$)'!$A$1</f>
        <v>0</v>
      </c>
      <c r="K42" s="136">
        <f>'[2]Simulação Real Fechada'!AI42/'[2]Simulação Dólar Fechada (US$)'!$A$1</f>
        <v>0</v>
      </c>
      <c r="L42" s="136">
        <f>'[2]Simulação Real Fechada'!AR42/'[2]Simulação Dólar Fechada (US$)'!$A$1</f>
        <v>0</v>
      </c>
      <c r="M42" s="136">
        <f>'[2]Simulação Real Fechada'!AS42/'[2]Simulação Dólar Fechada (US$)'!$A$1</f>
        <v>0</v>
      </c>
      <c r="N42" s="136">
        <f>'[2]Simulação Real Fechada'!BB42/'[2]Simulação Dólar Fechada (US$)'!$A$1</f>
        <v>0</v>
      </c>
      <c r="O42" s="136">
        <f>'[2]Simulação Real Fechada'!BC42/'[2]Simulação Dólar Fechada (US$)'!$A$1</f>
        <v>0</v>
      </c>
      <c r="P42" s="136">
        <f>'[2]Simulação Real Fechada'!BD42/'[2]Simulação Dólar Fechada (US$)'!$A$1</f>
        <v>0</v>
      </c>
      <c r="Q42" s="136">
        <f>'[2]Simulação Real Fechada'!BE42/'[2]Simulação Dólar Fechada (US$)'!$A$1</f>
        <v>0</v>
      </c>
      <c r="R42" s="136">
        <f>'[2]Simulação Real Fechada'!BF42/'[2]Simulação Dólar Fechada (US$)'!$A$1</f>
        <v>0</v>
      </c>
    </row>
    <row r="43" spans="1:18" x14ac:dyDescent="0.3">
      <c r="A43" s="210" t="s">
        <v>33</v>
      </c>
      <c r="B43" s="136">
        <f>'[2]Simulação Real Fechada'!B43/'[2]Simulação Dólar Fechada (US$)'!$A$1</f>
        <v>0</v>
      </c>
      <c r="C43" s="136">
        <f>'[2]Simulação Real Fechada'!C43/'[2]Simulação Dólar Fechada (US$)'!$A$1</f>
        <v>0</v>
      </c>
      <c r="D43" s="136">
        <f>'[2]Simulação Real Fechada'!D43/'[2]Simulação Dólar Fechada (US$)'!$A$1</f>
        <v>0</v>
      </c>
      <c r="F43" s="136">
        <f>'[2]Simulação Real Fechada'!N43/'[2]Simulação Dólar Fechada (US$)'!$A$1</f>
        <v>0</v>
      </c>
      <c r="G43" s="136">
        <f>'[2]Simulação Real Fechada'!O43/'[2]Simulação Dólar Fechada (US$)'!$A$1</f>
        <v>0</v>
      </c>
      <c r="H43" s="136">
        <f>'[2]Simulação Real Fechada'!X43/'[2]Simulação Dólar Fechada (US$)'!$A$1</f>
        <v>0</v>
      </c>
      <c r="I43" s="136">
        <f>'[2]Simulação Real Fechada'!Y43/'[2]Simulação Dólar Fechada (US$)'!$A$1</f>
        <v>0</v>
      </c>
      <c r="J43" s="136">
        <f>'[2]Simulação Real Fechada'!AH43/'[2]Simulação Dólar Fechada (US$)'!$A$1</f>
        <v>0</v>
      </c>
      <c r="K43" s="136">
        <f>'[2]Simulação Real Fechada'!AI43/'[2]Simulação Dólar Fechada (US$)'!$A$1</f>
        <v>0</v>
      </c>
      <c r="L43" s="136">
        <f>'[2]Simulação Real Fechada'!AR43/'[2]Simulação Dólar Fechada (US$)'!$A$1</f>
        <v>0</v>
      </c>
      <c r="M43" s="136">
        <f>'[2]Simulação Real Fechada'!AS43/'[2]Simulação Dólar Fechada (US$)'!$A$1</f>
        <v>0</v>
      </c>
      <c r="N43" s="136">
        <f>'[2]Simulação Real Fechada'!BB43/'[2]Simulação Dólar Fechada (US$)'!$A$1</f>
        <v>0</v>
      </c>
      <c r="O43" s="136">
        <f>'[2]Simulação Real Fechada'!BC43/'[2]Simulação Dólar Fechada (US$)'!$A$1</f>
        <v>0</v>
      </c>
      <c r="P43" s="136">
        <f>'[2]Simulação Real Fechada'!BD43/'[2]Simulação Dólar Fechada (US$)'!$A$1</f>
        <v>0</v>
      </c>
      <c r="Q43" s="136">
        <f>'[2]Simulação Real Fechada'!BE43/'[2]Simulação Dólar Fechada (US$)'!$A$1</f>
        <v>0</v>
      </c>
      <c r="R43" s="136">
        <f>'[2]Simulação Real Fechada'!BF43/'[2]Simulação Dólar Fechada (US$)'!$A$1</f>
        <v>0</v>
      </c>
    </row>
    <row r="44" spans="1:18" x14ac:dyDescent="0.3">
      <c r="A44" s="210" t="s">
        <v>34</v>
      </c>
      <c r="B44" s="136">
        <f>'[2]Simulação Real Fechada'!B44/'[2]Simulação Dólar Fechada (US$)'!$A$1</f>
        <v>0</v>
      </c>
      <c r="C44" s="136">
        <f>'[2]Simulação Real Fechada'!C44/'[2]Simulação Dólar Fechada (US$)'!$A$1</f>
        <v>0</v>
      </c>
      <c r="D44" s="136">
        <f>'[2]Simulação Real Fechada'!D44/'[2]Simulação Dólar Fechada (US$)'!$A$1</f>
        <v>0</v>
      </c>
      <c r="F44" s="136">
        <f>'[2]Simulação Real Fechada'!N44/'[2]Simulação Dólar Fechada (US$)'!$A$1</f>
        <v>0</v>
      </c>
      <c r="G44" s="136">
        <f>'[2]Simulação Real Fechada'!O44/'[2]Simulação Dólar Fechada (US$)'!$A$1</f>
        <v>0</v>
      </c>
      <c r="H44" s="136">
        <f>'[2]Simulação Real Fechada'!X44/'[2]Simulação Dólar Fechada (US$)'!$A$1</f>
        <v>0</v>
      </c>
      <c r="I44" s="136">
        <f>'[2]Simulação Real Fechada'!Y44/'[2]Simulação Dólar Fechada (US$)'!$A$1</f>
        <v>0</v>
      </c>
      <c r="J44" s="136">
        <f>'[2]Simulação Real Fechada'!AH44/'[2]Simulação Dólar Fechada (US$)'!$A$1</f>
        <v>0</v>
      </c>
      <c r="K44" s="136">
        <f>'[2]Simulação Real Fechada'!AI44/'[2]Simulação Dólar Fechada (US$)'!$A$1</f>
        <v>0</v>
      </c>
      <c r="L44" s="136">
        <f>'[2]Simulação Real Fechada'!AR44/'[2]Simulação Dólar Fechada (US$)'!$A$1</f>
        <v>0</v>
      </c>
      <c r="M44" s="136">
        <f>'[2]Simulação Real Fechada'!AS44/'[2]Simulação Dólar Fechada (US$)'!$A$1</f>
        <v>0</v>
      </c>
      <c r="N44" s="136">
        <f>'[2]Simulação Real Fechada'!BB44/'[2]Simulação Dólar Fechada (US$)'!$A$1</f>
        <v>0</v>
      </c>
      <c r="O44" s="136">
        <f>'[2]Simulação Real Fechada'!BC44/'[2]Simulação Dólar Fechada (US$)'!$A$1</f>
        <v>0</v>
      </c>
      <c r="P44" s="136">
        <f>'[2]Simulação Real Fechada'!BD44/'[2]Simulação Dólar Fechada (US$)'!$A$1</f>
        <v>0</v>
      </c>
      <c r="Q44" s="136">
        <f>'[2]Simulação Real Fechada'!BE44/'[2]Simulação Dólar Fechada (US$)'!$A$1</f>
        <v>0</v>
      </c>
      <c r="R44" s="136">
        <f>'[2]Simulação Real Fechada'!BF44/'[2]Simulação Dólar Fechada (US$)'!$A$1</f>
        <v>0</v>
      </c>
    </row>
    <row r="45" spans="1:18" x14ac:dyDescent="0.3">
      <c r="A45" s="210" t="s">
        <v>36</v>
      </c>
      <c r="B45" s="136">
        <f>'[2]Simulação Real Fechada'!B45/'[2]Simulação Dólar Fechada (US$)'!$A$1</f>
        <v>0</v>
      </c>
      <c r="C45" s="136">
        <f>'[2]Simulação Real Fechada'!C45/'[2]Simulação Dólar Fechada (US$)'!$A$1</f>
        <v>0</v>
      </c>
      <c r="D45" s="136">
        <f>'[2]Simulação Real Fechada'!D45/'[2]Simulação Dólar Fechada (US$)'!$A$1</f>
        <v>0</v>
      </c>
      <c r="F45" s="136">
        <f>'[2]Simulação Real Fechada'!N45/'[2]Simulação Dólar Fechada (US$)'!$A$1</f>
        <v>0</v>
      </c>
      <c r="G45" s="136">
        <f>'[2]Simulação Real Fechada'!O45/'[2]Simulação Dólar Fechada (US$)'!$A$1</f>
        <v>0</v>
      </c>
      <c r="H45" s="136">
        <f>'[2]Simulação Real Fechada'!X45/'[2]Simulação Dólar Fechada (US$)'!$A$1</f>
        <v>0</v>
      </c>
      <c r="I45" s="136">
        <f>'[2]Simulação Real Fechada'!Y45/'[2]Simulação Dólar Fechada (US$)'!$A$1</f>
        <v>0</v>
      </c>
      <c r="J45" s="136">
        <f>'[2]Simulação Real Fechada'!AH45/'[2]Simulação Dólar Fechada (US$)'!$A$1</f>
        <v>0</v>
      </c>
      <c r="K45" s="136">
        <f>'[2]Simulação Real Fechada'!AI45/'[2]Simulação Dólar Fechada (US$)'!$A$1</f>
        <v>0</v>
      </c>
      <c r="L45" s="136">
        <f>'[2]Simulação Real Fechada'!AR45/'[2]Simulação Dólar Fechada (US$)'!$A$1</f>
        <v>0</v>
      </c>
      <c r="M45" s="136">
        <f>'[2]Simulação Real Fechada'!AS45/'[2]Simulação Dólar Fechada (US$)'!$A$1</f>
        <v>0</v>
      </c>
      <c r="N45" s="136">
        <f>'[2]Simulação Real Fechada'!BB45/'[2]Simulação Dólar Fechada (US$)'!$A$1</f>
        <v>0</v>
      </c>
      <c r="O45" s="136">
        <f>'[2]Simulação Real Fechada'!BC45/'[2]Simulação Dólar Fechada (US$)'!$A$1</f>
        <v>0</v>
      </c>
      <c r="P45" s="136">
        <f>'[2]Simulação Real Fechada'!BD45/'[2]Simulação Dólar Fechada (US$)'!$A$1</f>
        <v>0</v>
      </c>
      <c r="Q45" s="136">
        <f>'[2]Simulação Real Fechada'!BE45/'[2]Simulação Dólar Fechada (US$)'!$A$1</f>
        <v>0</v>
      </c>
      <c r="R45" s="136">
        <f>'[2]Simulação Real Fechada'!BF45/'[2]Simulação Dólar Fechada (US$)'!$A$1</f>
        <v>0</v>
      </c>
    </row>
    <row r="46" spans="1:18" x14ac:dyDescent="0.3">
      <c r="A46" s="210" t="s">
        <v>37</v>
      </c>
      <c r="B46" s="136">
        <f>'[2]Simulação Real Fechada'!B46/'[2]Simulação Dólar Fechada (US$)'!$A$1</f>
        <v>0</v>
      </c>
      <c r="C46" s="136">
        <f>'[2]Simulação Real Fechada'!C46/'[2]Simulação Dólar Fechada (US$)'!$A$1</f>
        <v>0</v>
      </c>
      <c r="D46" s="136">
        <f>'[2]Simulação Real Fechada'!D46/'[2]Simulação Dólar Fechada (US$)'!$A$1</f>
        <v>0</v>
      </c>
      <c r="F46" s="136">
        <f>'[2]Simulação Real Fechada'!N46/'[2]Simulação Dólar Fechada (US$)'!$A$1</f>
        <v>0</v>
      </c>
      <c r="G46" s="136">
        <f>'[2]Simulação Real Fechada'!O46/'[2]Simulação Dólar Fechada (US$)'!$A$1</f>
        <v>0</v>
      </c>
      <c r="H46" s="136">
        <f>'[2]Simulação Real Fechada'!X46/'[2]Simulação Dólar Fechada (US$)'!$A$1</f>
        <v>0</v>
      </c>
      <c r="I46" s="136">
        <f>'[2]Simulação Real Fechada'!Y46/'[2]Simulação Dólar Fechada (US$)'!$A$1</f>
        <v>0</v>
      </c>
      <c r="J46" s="136">
        <f>'[2]Simulação Real Fechada'!AH46/'[2]Simulação Dólar Fechada (US$)'!$A$1</f>
        <v>0</v>
      </c>
      <c r="K46" s="136">
        <f>'[2]Simulação Real Fechada'!AI46/'[2]Simulação Dólar Fechada (US$)'!$A$1</f>
        <v>0</v>
      </c>
      <c r="L46" s="136">
        <f>'[2]Simulação Real Fechada'!AR46/'[2]Simulação Dólar Fechada (US$)'!$A$1</f>
        <v>0</v>
      </c>
      <c r="M46" s="136">
        <f>'[2]Simulação Real Fechada'!AS46/'[2]Simulação Dólar Fechada (US$)'!$A$1</f>
        <v>0</v>
      </c>
      <c r="N46" s="136">
        <f>'[2]Simulação Real Fechada'!BB46/'[2]Simulação Dólar Fechada (US$)'!$A$1</f>
        <v>0</v>
      </c>
      <c r="O46" s="136">
        <f>'[2]Simulação Real Fechada'!BC46/'[2]Simulação Dólar Fechada (US$)'!$A$1</f>
        <v>0</v>
      </c>
      <c r="P46" s="136">
        <f>'[2]Simulação Real Fechada'!BD46/'[2]Simulação Dólar Fechada (US$)'!$A$1</f>
        <v>0</v>
      </c>
      <c r="Q46" s="136">
        <f>'[2]Simulação Real Fechada'!BE46/'[2]Simulação Dólar Fechada (US$)'!$A$1</f>
        <v>0</v>
      </c>
      <c r="R46" s="136">
        <f>'[2]Simulação Real Fechada'!BF46/'[2]Simulação Dólar Fechada (US$)'!$A$1</f>
        <v>0</v>
      </c>
    </row>
    <row r="47" spans="1:18" x14ac:dyDescent="0.3">
      <c r="A47" s="210" t="s">
        <v>38</v>
      </c>
      <c r="B47" s="136">
        <f>'[2]Simulação Real Fechada'!B47/'[2]Simulação Dólar Fechada (US$)'!$A$1</f>
        <v>0</v>
      </c>
      <c r="C47" s="136">
        <f>'[2]Simulação Real Fechada'!C47/'[2]Simulação Dólar Fechada (US$)'!$A$1</f>
        <v>0</v>
      </c>
      <c r="D47" s="136">
        <f>'[2]Simulação Real Fechada'!D47/'[2]Simulação Dólar Fechada (US$)'!$A$1</f>
        <v>0</v>
      </c>
      <c r="F47" s="136">
        <f>'[2]Simulação Real Fechada'!N47/'[2]Simulação Dólar Fechada (US$)'!$A$1</f>
        <v>0</v>
      </c>
      <c r="G47" s="136">
        <f>'[2]Simulação Real Fechada'!O47/'[2]Simulação Dólar Fechada (US$)'!$A$1</f>
        <v>0</v>
      </c>
      <c r="H47" s="136">
        <f>'[2]Simulação Real Fechada'!X47/'[2]Simulação Dólar Fechada (US$)'!$A$1</f>
        <v>0</v>
      </c>
      <c r="I47" s="136">
        <f>'[2]Simulação Real Fechada'!Y47/'[2]Simulação Dólar Fechada (US$)'!$A$1</f>
        <v>0</v>
      </c>
      <c r="J47" s="136">
        <f>'[2]Simulação Real Fechada'!AH47/'[2]Simulação Dólar Fechada (US$)'!$A$1</f>
        <v>0</v>
      </c>
      <c r="K47" s="136">
        <f>'[2]Simulação Real Fechada'!AI47/'[2]Simulação Dólar Fechada (US$)'!$A$1</f>
        <v>0</v>
      </c>
      <c r="L47" s="136">
        <f>'[2]Simulação Real Fechada'!AR47/'[2]Simulação Dólar Fechada (US$)'!$A$1</f>
        <v>0</v>
      </c>
      <c r="M47" s="136">
        <f>'[2]Simulação Real Fechada'!AS47/'[2]Simulação Dólar Fechada (US$)'!$A$1</f>
        <v>0</v>
      </c>
      <c r="N47" s="136">
        <f>'[2]Simulação Real Fechada'!BB47/'[2]Simulação Dólar Fechada (US$)'!$A$1</f>
        <v>0</v>
      </c>
      <c r="O47" s="136">
        <f>'[2]Simulação Real Fechada'!BC47/'[2]Simulação Dólar Fechada (US$)'!$A$1</f>
        <v>0</v>
      </c>
      <c r="P47" s="136">
        <f>'[2]Simulação Real Fechada'!BD47/'[2]Simulação Dólar Fechada (US$)'!$A$1</f>
        <v>0</v>
      </c>
      <c r="Q47" s="136">
        <f>'[2]Simulação Real Fechada'!BE47/'[2]Simulação Dólar Fechada (US$)'!$A$1</f>
        <v>0</v>
      </c>
      <c r="R47" s="136">
        <f>'[2]Simulação Real Fechada'!BF47/'[2]Simulação Dólar Fechada (US$)'!$A$1</f>
        <v>0</v>
      </c>
    </row>
    <row r="48" spans="1:18" x14ac:dyDescent="0.3">
      <c r="A48" s="61" t="s">
        <v>40</v>
      </c>
      <c r="B48" s="137">
        <f>'[2]Simulação Real Fechada'!B48/'[2]Simulação Dólar Fechada (US$)'!$A$1</f>
        <v>7973379.7058823528</v>
      </c>
      <c r="C48" s="137">
        <f>'[2]Simulação Real Fechada'!C48/'[2]Simulação Dólar Fechada (US$)'!$A$1</f>
        <v>269117.64705882355</v>
      </c>
      <c r="D48" s="137">
        <f>'[2]Simulação Real Fechada'!D48/'[2]Simulação Dólar Fechada (US$)'!$A$1</f>
        <v>8242497.3529411769</v>
      </c>
      <c r="F48" s="137">
        <f>'[2]Simulação Real Fechada'!N48/'[2]Simulação Dólar Fechada (US$)'!$A$1</f>
        <v>943292.0588235294</v>
      </c>
      <c r="G48" s="137">
        <f>'[2]Simulação Real Fechada'!O48/'[2]Simulação Dólar Fechada (US$)'!$A$1</f>
        <v>269117.64705882355</v>
      </c>
      <c r="H48" s="137">
        <f>'[2]Simulação Real Fechada'!X48/'[2]Simulação Dólar Fechada (US$)'!$A$1</f>
        <v>1958576.4705882354</v>
      </c>
      <c r="I48" s="137">
        <f>'[2]Simulação Real Fechada'!Y48/'[2]Simulação Dólar Fechada (US$)'!$A$1</f>
        <v>0</v>
      </c>
      <c r="J48" s="137">
        <f>'[2]Simulação Real Fechada'!AH48/'[2]Simulação Dólar Fechada (US$)'!$A$1</f>
        <v>2189705.8823529412</v>
      </c>
      <c r="K48" s="137">
        <f>'[2]Simulação Real Fechada'!AI48/'[2]Simulação Dólar Fechada (US$)'!$A$1</f>
        <v>0</v>
      </c>
      <c r="L48" s="137">
        <f>'[2]Simulação Real Fechada'!AR48/'[2]Simulação Dólar Fechada (US$)'!$A$1</f>
        <v>1681629.1176470588</v>
      </c>
      <c r="M48" s="137">
        <f>'[2]Simulação Real Fechada'!AS48/'[2]Simulação Dólar Fechada (US$)'!$A$1</f>
        <v>0</v>
      </c>
      <c r="N48" s="137">
        <f>'[2]Simulação Real Fechada'!BB48/'[2]Simulação Dólar Fechada (US$)'!$A$1</f>
        <v>1200176.1764705882</v>
      </c>
      <c r="O48" s="137">
        <f>'[2]Simulação Real Fechada'!BC48/'[2]Simulação Dólar Fechada (US$)'!$A$1</f>
        <v>0</v>
      </c>
      <c r="P48" s="137">
        <f>'[2]Simulação Real Fechada'!BD48/'[2]Simulação Dólar Fechada (US$)'!$A$1</f>
        <v>7973379.7058823528</v>
      </c>
      <c r="Q48" s="137">
        <f>'[2]Simulação Real Fechada'!BE48/'[2]Simulação Dólar Fechada (US$)'!$A$1</f>
        <v>269117.64705882355</v>
      </c>
      <c r="R48" s="137">
        <f>'[2]Simulação Real Fechada'!BF48/'[2]Simulação Dólar Fechada (US$)'!$A$1</f>
        <v>8242497.3529411769</v>
      </c>
    </row>
    <row r="49" spans="1:18" x14ac:dyDescent="0.3">
      <c r="A49" s="2" t="s">
        <v>41</v>
      </c>
      <c r="B49" s="136">
        <f>'[2]Simulação Real Fechada'!B49/'[2]Simulação Dólar Fechada (US$)'!$A$1</f>
        <v>1442940.8823529412</v>
      </c>
      <c r="C49" s="136">
        <f>'[2]Simulação Real Fechada'!C49/'[2]Simulação Dólar Fechada (US$)'!$A$1</f>
        <v>0</v>
      </c>
      <c r="D49" s="136">
        <f>'[2]Simulação Real Fechada'!D49/'[2]Simulação Dólar Fechada (US$)'!$A$1</f>
        <v>1442940.8823529412</v>
      </c>
      <c r="F49" s="136">
        <f>'[2]Simulação Real Fechada'!N49/'[2]Simulação Dólar Fechada (US$)'!$A$1</f>
        <v>156058.82352941178</v>
      </c>
      <c r="G49" s="136">
        <f>'[2]Simulação Real Fechada'!O49/'[2]Simulação Dólar Fechada (US$)'!$A$1</f>
        <v>0</v>
      </c>
      <c r="H49" s="136">
        <f>'[2]Simulação Real Fechada'!X49/'[2]Simulação Dólar Fechada (US$)'!$A$1</f>
        <v>320941.17647058825</v>
      </c>
      <c r="I49" s="136">
        <f>'[2]Simulação Real Fechada'!Y49/'[2]Simulação Dólar Fechada (US$)'!$A$1</f>
        <v>0</v>
      </c>
      <c r="J49" s="136">
        <f>'[2]Simulação Real Fechada'!AH49/'[2]Simulação Dólar Fechada (US$)'!$A$1</f>
        <v>320941.17647058825</v>
      </c>
      <c r="K49" s="136">
        <f>'[2]Simulação Real Fechada'!AI49/'[2]Simulação Dólar Fechada (US$)'!$A$1</f>
        <v>0</v>
      </c>
      <c r="L49" s="136">
        <f>'[2]Simulação Real Fechada'!AR49/'[2]Simulação Dólar Fechada (US$)'!$A$1</f>
        <v>320941.17647058825</v>
      </c>
      <c r="M49" s="136">
        <f>'[2]Simulação Real Fechada'!AS49/'[2]Simulação Dólar Fechada (US$)'!$A$1</f>
        <v>0</v>
      </c>
      <c r="N49" s="136">
        <f>'[2]Simulação Real Fechada'!BB49/'[2]Simulação Dólar Fechada (US$)'!$A$1</f>
        <v>324058.5294117647</v>
      </c>
      <c r="O49" s="136">
        <f>'[2]Simulação Real Fechada'!BC49/'[2]Simulação Dólar Fechada (US$)'!$A$1</f>
        <v>0</v>
      </c>
      <c r="P49" s="136">
        <f>'[2]Simulação Real Fechada'!BD49/'[2]Simulação Dólar Fechada (US$)'!$A$1</f>
        <v>1442940.8823529412</v>
      </c>
      <c r="Q49" s="136">
        <f>'[2]Simulação Real Fechada'!BE49/'[2]Simulação Dólar Fechada (US$)'!$A$1</f>
        <v>0</v>
      </c>
      <c r="R49" s="136">
        <f>'[2]Simulação Real Fechada'!BF49/'[2]Simulação Dólar Fechada (US$)'!$A$1</f>
        <v>1442940.8823529412</v>
      </c>
    </row>
    <row r="50" spans="1:18" x14ac:dyDescent="0.3">
      <c r="A50" s="2" t="s">
        <v>42</v>
      </c>
      <c r="B50" s="136">
        <f>'[2]Simulação Real Fechada'!B50/'[2]Simulação Dólar Fechada (US$)'!$A$1</f>
        <v>194117.64705882352</v>
      </c>
      <c r="C50" s="136">
        <f>'[2]Simulação Real Fechada'!C50/'[2]Simulação Dólar Fechada (US$)'!$A$1</f>
        <v>0</v>
      </c>
      <c r="D50" s="136">
        <f>'[2]Simulação Real Fechada'!D50/'[2]Simulação Dólar Fechada (US$)'!$A$1</f>
        <v>194117.64705882352</v>
      </c>
      <c r="F50" s="136">
        <f>'[2]Simulação Real Fechada'!N50/'[2]Simulação Dólar Fechada (US$)'!$A$1</f>
        <v>26764.705882352941</v>
      </c>
      <c r="G50" s="136">
        <f>'[2]Simulação Real Fechada'!O50/'[2]Simulação Dólar Fechada (US$)'!$A$1</f>
        <v>0</v>
      </c>
      <c r="H50" s="136">
        <f>'[2]Simulação Real Fechada'!X50/'[2]Simulação Dólar Fechada (US$)'!$A$1</f>
        <v>49294.117647058825</v>
      </c>
      <c r="I50" s="136">
        <f>'[2]Simulação Real Fechada'!Y50/'[2]Simulação Dólar Fechada (US$)'!$A$1</f>
        <v>0</v>
      </c>
      <c r="J50" s="136">
        <f>'[2]Simulação Real Fechada'!AH50/'[2]Simulação Dólar Fechada (US$)'!$A$1</f>
        <v>39352.941176470587</v>
      </c>
      <c r="K50" s="136">
        <f>'[2]Simulação Real Fechada'!AI50/'[2]Simulação Dólar Fechada (US$)'!$A$1</f>
        <v>0</v>
      </c>
      <c r="L50" s="136">
        <f>'[2]Simulação Real Fechada'!AR50/'[2]Simulação Dólar Fechada (US$)'!$A$1</f>
        <v>39352.941176470587</v>
      </c>
      <c r="M50" s="136">
        <f>'[2]Simulação Real Fechada'!AS50/'[2]Simulação Dólar Fechada (US$)'!$A$1</f>
        <v>0</v>
      </c>
      <c r="N50" s="136">
        <f>'[2]Simulação Real Fechada'!BB50/'[2]Simulação Dólar Fechada (US$)'!$A$1</f>
        <v>39352.941176470587</v>
      </c>
      <c r="O50" s="136">
        <f>'[2]Simulação Real Fechada'!BC50/'[2]Simulação Dólar Fechada (US$)'!$A$1</f>
        <v>0</v>
      </c>
      <c r="P50" s="136">
        <f>'[2]Simulação Real Fechada'!BD50/'[2]Simulação Dólar Fechada (US$)'!$A$1</f>
        <v>194117.64705882352</v>
      </c>
      <c r="Q50" s="136">
        <f>'[2]Simulação Real Fechada'!BE50/'[2]Simulação Dólar Fechada (US$)'!$A$1</f>
        <v>0</v>
      </c>
      <c r="R50" s="136">
        <f>'[2]Simulação Real Fechada'!BF50/'[2]Simulação Dólar Fechada (US$)'!$A$1</f>
        <v>194117.64705882352</v>
      </c>
    </row>
    <row r="51" spans="1:18" x14ac:dyDescent="0.3">
      <c r="A51" s="2" t="s">
        <v>43</v>
      </c>
      <c r="B51" s="136">
        <f>'[2]Simulação Real Fechada'!B51/'[2]Simulação Dólar Fechada (US$)'!$A$1</f>
        <v>3935294.1176470588</v>
      </c>
      <c r="C51" s="136">
        <f>'[2]Simulação Real Fechada'!C51/'[2]Simulação Dólar Fechada (US$)'!$A$1</f>
        <v>0</v>
      </c>
      <c r="D51" s="136">
        <f>'[2]Simulação Real Fechada'!D51/'[2]Simulação Dólar Fechada (US$)'!$A$1</f>
        <v>3935294.1176470588</v>
      </c>
      <c r="F51" s="136">
        <f>'[2]Simulação Real Fechada'!N51/'[2]Simulação Dólar Fechada (US$)'!$A$1</f>
        <v>475000</v>
      </c>
      <c r="G51" s="136">
        <f>'[2]Simulação Real Fechada'!O51/'[2]Simulação Dólar Fechada (US$)'!$A$1</f>
        <v>0</v>
      </c>
      <c r="H51" s="136">
        <f>'[2]Simulação Real Fechada'!X51/'[2]Simulação Dólar Fechada (US$)'!$A$1</f>
        <v>950000</v>
      </c>
      <c r="I51" s="136">
        <f>'[2]Simulação Real Fechada'!Y51/'[2]Simulação Dólar Fechada (US$)'!$A$1</f>
        <v>0</v>
      </c>
      <c r="J51" s="136">
        <f>'[2]Simulação Real Fechada'!AH51/'[2]Simulação Dólar Fechada (US$)'!$A$1</f>
        <v>926470.5882352941</v>
      </c>
      <c r="K51" s="136">
        <f>'[2]Simulação Real Fechada'!AI51/'[2]Simulação Dólar Fechada (US$)'!$A$1</f>
        <v>0</v>
      </c>
      <c r="L51" s="136">
        <f>'[2]Simulação Real Fechada'!AR51/'[2]Simulação Dólar Fechada (US$)'!$A$1</f>
        <v>914705.8823529412</v>
      </c>
      <c r="M51" s="136">
        <f>'[2]Simulação Real Fechada'!AS51/'[2]Simulação Dólar Fechada (US$)'!$A$1</f>
        <v>0</v>
      </c>
      <c r="N51" s="136">
        <f>'[2]Simulação Real Fechada'!BB51/'[2]Simulação Dólar Fechada (US$)'!$A$1</f>
        <v>669117.6470588235</v>
      </c>
      <c r="O51" s="136">
        <f>'[2]Simulação Real Fechada'!BC51/'[2]Simulação Dólar Fechada (US$)'!$A$1</f>
        <v>0</v>
      </c>
      <c r="P51" s="136">
        <f>'[2]Simulação Real Fechada'!BD51/'[2]Simulação Dólar Fechada (US$)'!$A$1</f>
        <v>3935294.1176470588</v>
      </c>
      <c r="Q51" s="136">
        <f>'[2]Simulação Real Fechada'!BE51/'[2]Simulação Dólar Fechada (US$)'!$A$1</f>
        <v>0</v>
      </c>
      <c r="R51" s="136">
        <f>'[2]Simulação Real Fechada'!BF51/'[2]Simulação Dólar Fechada (US$)'!$A$1</f>
        <v>3935294.1176470588</v>
      </c>
    </row>
    <row r="52" spans="1:18" x14ac:dyDescent="0.3">
      <c r="A52" s="75" t="s">
        <v>44</v>
      </c>
      <c r="B52" s="136">
        <f>'[2]Simulação Real Fechada'!B52/'[2]Simulação Dólar Fechada (US$)'!$A$1</f>
        <v>147058.82352941178</v>
      </c>
      <c r="C52" s="136">
        <f>'[2]Simulação Real Fechada'!C52/'[2]Simulação Dólar Fechada (US$)'!$A$1</f>
        <v>0</v>
      </c>
      <c r="D52" s="136">
        <f>'[2]Simulação Real Fechada'!D52/'[2]Simulação Dólar Fechada (US$)'!$A$1</f>
        <v>147058.82352941178</v>
      </c>
      <c r="F52" s="136">
        <f>'[2]Simulação Real Fechada'!N52/'[2]Simulação Dólar Fechada (US$)'!$A$1</f>
        <v>0</v>
      </c>
      <c r="G52" s="136">
        <f>'[2]Simulação Real Fechada'!O52/'[2]Simulação Dólar Fechada (US$)'!$A$1</f>
        <v>0</v>
      </c>
      <c r="H52" s="136">
        <f>'[2]Simulação Real Fechada'!X52/'[2]Simulação Dólar Fechada (US$)'!$A$1</f>
        <v>147058.82352941178</v>
      </c>
      <c r="I52" s="136">
        <f>'[2]Simulação Real Fechada'!Y52/'[2]Simulação Dólar Fechada (US$)'!$A$1</f>
        <v>0</v>
      </c>
      <c r="J52" s="136">
        <f>'[2]Simulação Real Fechada'!AH52/'[2]Simulação Dólar Fechada (US$)'!$A$1</f>
        <v>0</v>
      </c>
      <c r="K52" s="136">
        <f>'[2]Simulação Real Fechada'!AI52/'[2]Simulação Dólar Fechada (US$)'!$A$1</f>
        <v>0</v>
      </c>
      <c r="L52" s="136">
        <f>'[2]Simulação Real Fechada'!AR52/'[2]Simulação Dólar Fechada (US$)'!$A$1</f>
        <v>0</v>
      </c>
      <c r="M52" s="136">
        <f>'[2]Simulação Real Fechada'!AS52/'[2]Simulação Dólar Fechada (US$)'!$A$1</f>
        <v>0</v>
      </c>
      <c r="N52" s="136">
        <f>'[2]Simulação Real Fechada'!BB52/'[2]Simulação Dólar Fechada (US$)'!$A$1</f>
        <v>0</v>
      </c>
      <c r="O52" s="136">
        <f>'[2]Simulação Real Fechada'!BC52/'[2]Simulação Dólar Fechada (US$)'!$A$1</f>
        <v>0</v>
      </c>
      <c r="P52" s="136">
        <f>'[2]Simulação Real Fechada'!BD52/'[2]Simulação Dólar Fechada (US$)'!$A$1</f>
        <v>147058.82352941178</v>
      </c>
      <c r="Q52" s="136">
        <f>'[2]Simulação Real Fechada'!BE52/'[2]Simulação Dólar Fechada (US$)'!$A$1</f>
        <v>0</v>
      </c>
      <c r="R52" s="136">
        <f>'[2]Simulação Real Fechada'!BF52/'[2]Simulação Dólar Fechada (US$)'!$A$1</f>
        <v>147058.82352941178</v>
      </c>
    </row>
    <row r="53" spans="1:18" x14ac:dyDescent="0.3">
      <c r="A53" s="2" t="s">
        <v>45</v>
      </c>
      <c r="B53" s="136">
        <f>'[2]Simulação Real Fechada'!B53/'[2]Simulação Dólar Fechada (US$)'!$A$1</f>
        <v>176470.58823529413</v>
      </c>
      <c r="C53" s="136">
        <f>'[2]Simulação Real Fechada'!C53/'[2]Simulação Dólar Fechada (US$)'!$A$1</f>
        <v>0</v>
      </c>
      <c r="D53" s="136">
        <f>'[2]Simulação Real Fechada'!D53/'[2]Simulação Dólar Fechada (US$)'!$A$1</f>
        <v>176470.58823529413</v>
      </c>
      <c r="F53" s="136">
        <f>'[2]Simulação Real Fechada'!N53/'[2]Simulação Dólar Fechada (US$)'!$A$1</f>
        <v>0</v>
      </c>
      <c r="G53" s="136">
        <f>'[2]Simulação Real Fechada'!O53/'[2]Simulação Dólar Fechada (US$)'!$A$1</f>
        <v>0</v>
      </c>
      <c r="H53" s="136">
        <f>'[2]Simulação Real Fechada'!X53/'[2]Simulação Dólar Fechada (US$)'!$A$1</f>
        <v>0</v>
      </c>
      <c r="I53" s="136">
        <f>'[2]Simulação Real Fechada'!Y53/'[2]Simulação Dólar Fechada (US$)'!$A$1</f>
        <v>0</v>
      </c>
      <c r="J53" s="136">
        <f>'[2]Simulação Real Fechada'!AH53/'[2]Simulação Dólar Fechada (US$)'!$A$1</f>
        <v>44117.647058823532</v>
      </c>
      <c r="K53" s="136">
        <f>'[2]Simulação Real Fechada'!AI53/'[2]Simulação Dólar Fechada (US$)'!$A$1</f>
        <v>0</v>
      </c>
      <c r="L53" s="136">
        <f>'[2]Simulação Real Fechada'!AR53/'[2]Simulação Dólar Fechada (US$)'!$A$1</f>
        <v>0</v>
      </c>
      <c r="M53" s="136">
        <f>'[2]Simulação Real Fechada'!AS53/'[2]Simulação Dólar Fechada (US$)'!$A$1</f>
        <v>0</v>
      </c>
      <c r="N53" s="136">
        <f>'[2]Simulação Real Fechada'!BB53/'[2]Simulação Dólar Fechada (US$)'!$A$1</f>
        <v>132352.9411764706</v>
      </c>
      <c r="O53" s="136">
        <f>'[2]Simulação Real Fechada'!BC53/'[2]Simulação Dólar Fechada (US$)'!$A$1</f>
        <v>0</v>
      </c>
      <c r="P53" s="136">
        <f>'[2]Simulação Real Fechada'!BD53/'[2]Simulação Dólar Fechada (US$)'!$A$1</f>
        <v>176470.58823529413</v>
      </c>
      <c r="Q53" s="136">
        <f>'[2]Simulação Real Fechada'!BE53/'[2]Simulação Dólar Fechada (US$)'!$A$1</f>
        <v>0</v>
      </c>
      <c r="R53" s="136">
        <f>'[2]Simulação Real Fechada'!BF53/'[2]Simulação Dólar Fechada (US$)'!$A$1</f>
        <v>176470.58823529413</v>
      </c>
    </row>
    <row r="54" spans="1:18" x14ac:dyDescent="0.3">
      <c r="A54" s="2" t="s">
        <v>46</v>
      </c>
      <c r="B54" s="136">
        <f>'[2]Simulação Real Fechada'!B54/'[2]Simulação Dólar Fechada (US$)'!$A$1</f>
        <v>176470.58823529413</v>
      </c>
      <c r="C54" s="136">
        <f>'[2]Simulação Real Fechada'!C54/'[2]Simulação Dólar Fechada (US$)'!$A$1</f>
        <v>0</v>
      </c>
      <c r="D54" s="136">
        <f>'[2]Simulação Real Fechada'!D54/'[2]Simulação Dólar Fechada (US$)'!$A$1</f>
        <v>176470.58823529413</v>
      </c>
      <c r="F54" s="136">
        <f>'[2]Simulação Real Fechada'!N54/'[2]Simulação Dólar Fechada (US$)'!$A$1</f>
        <v>35294.117647058825</v>
      </c>
      <c r="G54" s="136">
        <f>'[2]Simulação Real Fechada'!O54/'[2]Simulação Dólar Fechada (US$)'!$A$1</f>
        <v>0</v>
      </c>
      <c r="H54" s="136">
        <f>'[2]Simulação Real Fechada'!X54/'[2]Simulação Dólar Fechada (US$)'!$A$1</f>
        <v>35294.117647058825</v>
      </c>
      <c r="I54" s="136">
        <f>'[2]Simulação Real Fechada'!Y54/'[2]Simulação Dólar Fechada (US$)'!$A$1</f>
        <v>0</v>
      </c>
      <c r="J54" s="136">
        <f>'[2]Simulação Real Fechada'!AH54/'[2]Simulação Dólar Fechada (US$)'!$A$1</f>
        <v>35294.117647058825</v>
      </c>
      <c r="K54" s="136">
        <f>'[2]Simulação Real Fechada'!AI54/'[2]Simulação Dólar Fechada (US$)'!$A$1</f>
        <v>0</v>
      </c>
      <c r="L54" s="136">
        <f>'[2]Simulação Real Fechada'!AR54/'[2]Simulação Dólar Fechada (US$)'!$A$1</f>
        <v>35294.117647058825</v>
      </c>
      <c r="M54" s="136">
        <f>'[2]Simulação Real Fechada'!AS54/'[2]Simulação Dólar Fechada (US$)'!$A$1</f>
        <v>0</v>
      </c>
      <c r="N54" s="136">
        <f>'[2]Simulação Real Fechada'!BB54/'[2]Simulação Dólar Fechada (US$)'!$A$1</f>
        <v>35294.117647058825</v>
      </c>
      <c r="O54" s="136">
        <f>'[2]Simulação Real Fechada'!BC54/'[2]Simulação Dólar Fechada (US$)'!$A$1</f>
        <v>0</v>
      </c>
      <c r="P54" s="136">
        <f>'[2]Simulação Real Fechada'!BD54/'[2]Simulação Dólar Fechada (US$)'!$A$1</f>
        <v>176470.58823529413</v>
      </c>
      <c r="Q54" s="136">
        <f>'[2]Simulação Real Fechada'!BE54/'[2]Simulação Dólar Fechada (US$)'!$A$1</f>
        <v>0</v>
      </c>
      <c r="R54" s="136">
        <f>'[2]Simulação Real Fechada'!BF54/'[2]Simulação Dólar Fechada (US$)'!$A$1</f>
        <v>176470.58823529413</v>
      </c>
    </row>
    <row r="55" spans="1:18" x14ac:dyDescent="0.3">
      <c r="A55" s="7" t="s">
        <v>47</v>
      </c>
      <c r="B55" s="136">
        <f>'[2]Simulação Real Fechada'!B55/'[2]Simulação Dólar Fechada (US$)'!$A$1</f>
        <v>0</v>
      </c>
      <c r="C55" s="136">
        <f>'[2]Simulação Real Fechada'!C55/'[2]Simulação Dólar Fechada (US$)'!$A$1</f>
        <v>269117.64705882355</v>
      </c>
      <c r="D55" s="136">
        <f>'[2]Simulação Real Fechada'!D55/'[2]Simulação Dólar Fechada (US$)'!$A$1</f>
        <v>269117.64705882355</v>
      </c>
      <c r="F55" s="136">
        <f>'[2]Simulação Real Fechada'!N55/'[2]Simulação Dólar Fechada (US$)'!$A$1</f>
        <v>0</v>
      </c>
      <c r="G55" s="136">
        <f>'[2]Simulação Real Fechada'!O55/'[2]Simulação Dólar Fechada (US$)'!$A$1</f>
        <v>269117.64705882355</v>
      </c>
      <c r="H55" s="136">
        <f>'[2]Simulação Real Fechada'!X55/'[2]Simulação Dólar Fechada (US$)'!$A$1</f>
        <v>0</v>
      </c>
      <c r="I55" s="136">
        <f>'[2]Simulação Real Fechada'!Y55/'[2]Simulação Dólar Fechada (US$)'!$A$1</f>
        <v>0</v>
      </c>
      <c r="J55" s="136">
        <f>'[2]Simulação Real Fechada'!AH55/'[2]Simulação Dólar Fechada (US$)'!$A$1</f>
        <v>0</v>
      </c>
      <c r="K55" s="136">
        <f>'[2]Simulação Real Fechada'!AI55/'[2]Simulação Dólar Fechada (US$)'!$A$1</f>
        <v>0</v>
      </c>
      <c r="L55" s="136">
        <f>'[2]Simulação Real Fechada'!AR55/'[2]Simulação Dólar Fechada (US$)'!$A$1</f>
        <v>0</v>
      </c>
      <c r="M55" s="136">
        <f>'[2]Simulação Real Fechada'!AS55/'[2]Simulação Dólar Fechada (US$)'!$A$1</f>
        <v>0</v>
      </c>
      <c r="N55" s="136">
        <f>'[2]Simulação Real Fechada'!BB55/'[2]Simulação Dólar Fechada (US$)'!$A$1</f>
        <v>0</v>
      </c>
      <c r="O55" s="136">
        <f>'[2]Simulação Real Fechada'!BC55/'[2]Simulação Dólar Fechada (US$)'!$A$1</f>
        <v>0</v>
      </c>
      <c r="P55" s="136">
        <f>'[2]Simulação Real Fechada'!BD55/'[2]Simulação Dólar Fechada (US$)'!$A$1</f>
        <v>0</v>
      </c>
      <c r="Q55" s="136">
        <f>'[2]Simulação Real Fechada'!BE55/'[2]Simulação Dólar Fechada (US$)'!$A$1</f>
        <v>269117.64705882355</v>
      </c>
      <c r="R55" s="136">
        <f>'[2]Simulação Real Fechada'!BF55/'[2]Simulação Dólar Fechada (US$)'!$A$1</f>
        <v>269117.64705882355</v>
      </c>
    </row>
    <row r="56" spans="1:18" x14ac:dyDescent="0.3">
      <c r="A56" s="210" t="s">
        <v>48</v>
      </c>
      <c r="B56" s="136">
        <f>'[2]Simulação Real Fechada'!B56/'[2]Simulação Dólar Fechada (US$)'!$A$1</f>
        <v>0</v>
      </c>
      <c r="C56" s="136">
        <f>'[2]Simulação Real Fechada'!C56/'[2]Simulação Dólar Fechada (US$)'!$A$1</f>
        <v>0</v>
      </c>
      <c r="D56" s="136">
        <f>'[2]Simulação Real Fechada'!D56/'[2]Simulação Dólar Fechada (US$)'!$A$1</f>
        <v>0</v>
      </c>
      <c r="F56" s="136">
        <f>'[2]Simulação Real Fechada'!N56/'[2]Simulação Dólar Fechada (US$)'!$A$1</f>
        <v>0</v>
      </c>
      <c r="G56" s="136">
        <f>'[2]Simulação Real Fechada'!O56/'[2]Simulação Dólar Fechada (US$)'!$A$1</f>
        <v>0</v>
      </c>
      <c r="H56" s="136">
        <f>'[2]Simulação Real Fechada'!X56/'[2]Simulação Dólar Fechada (US$)'!$A$1</f>
        <v>0</v>
      </c>
      <c r="I56" s="136">
        <f>'[2]Simulação Real Fechada'!Y56/'[2]Simulação Dólar Fechada (US$)'!$A$1</f>
        <v>0</v>
      </c>
      <c r="J56" s="136">
        <f>'[2]Simulação Real Fechada'!AH56/'[2]Simulação Dólar Fechada (US$)'!$A$1</f>
        <v>0</v>
      </c>
      <c r="K56" s="136">
        <f>'[2]Simulação Real Fechada'!AI56/'[2]Simulação Dólar Fechada (US$)'!$A$1</f>
        <v>0</v>
      </c>
      <c r="L56" s="136">
        <f>'[2]Simulação Real Fechada'!AR56/'[2]Simulação Dólar Fechada (US$)'!$A$1</f>
        <v>0</v>
      </c>
      <c r="M56" s="136">
        <f>'[2]Simulação Real Fechada'!AS56/'[2]Simulação Dólar Fechada (US$)'!$A$1</f>
        <v>0</v>
      </c>
      <c r="N56" s="136">
        <f>'[2]Simulação Real Fechada'!BB56/'[2]Simulação Dólar Fechada (US$)'!$A$1</f>
        <v>0</v>
      </c>
      <c r="O56" s="136">
        <f>'[2]Simulação Real Fechada'!BC56/'[2]Simulação Dólar Fechada (US$)'!$A$1</f>
        <v>0</v>
      </c>
      <c r="P56" s="136">
        <f>'[2]Simulação Real Fechada'!BD56/'[2]Simulação Dólar Fechada (US$)'!$A$1</f>
        <v>0</v>
      </c>
      <c r="Q56" s="136">
        <f>'[2]Simulação Real Fechada'!BE56/'[2]Simulação Dólar Fechada (US$)'!$A$1</f>
        <v>0</v>
      </c>
      <c r="R56" s="136">
        <f>'[2]Simulação Real Fechada'!BF56/'[2]Simulação Dólar Fechada (US$)'!$A$1</f>
        <v>0</v>
      </c>
    </row>
    <row r="57" spans="1:18" x14ac:dyDescent="0.3">
      <c r="A57" s="210" t="s">
        <v>49</v>
      </c>
      <c r="B57" s="136">
        <f>'[2]Simulação Real Fechada'!B57/'[2]Simulação Dólar Fechada (US$)'!$A$1</f>
        <v>0</v>
      </c>
      <c r="C57" s="136">
        <f>'[2]Simulação Real Fechada'!C57/'[2]Simulação Dólar Fechada (US$)'!$A$1</f>
        <v>0</v>
      </c>
      <c r="D57" s="136">
        <f>'[2]Simulação Real Fechada'!D57/'[2]Simulação Dólar Fechada (US$)'!$A$1</f>
        <v>0</v>
      </c>
      <c r="F57" s="136">
        <f>'[2]Simulação Real Fechada'!N57/'[2]Simulação Dólar Fechada (US$)'!$A$1</f>
        <v>0</v>
      </c>
      <c r="G57" s="136">
        <f>'[2]Simulação Real Fechada'!O57/'[2]Simulação Dólar Fechada (US$)'!$A$1</f>
        <v>0</v>
      </c>
      <c r="H57" s="136">
        <f>'[2]Simulação Real Fechada'!X57/'[2]Simulação Dólar Fechada (US$)'!$A$1</f>
        <v>0</v>
      </c>
      <c r="I57" s="136">
        <f>'[2]Simulação Real Fechada'!Y57/'[2]Simulação Dólar Fechada (US$)'!$A$1</f>
        <v>0</v>
      </c>
      <c r="J57" s="136">
        <f>'[2]Simulação Real Fechada'!AH57/'[2]Simulação Dólar Fechada (US$)'!$A$1</f>
        <v>0</v>
      </c>
      <c r="K57" s="136">
        <f>'[2]Simulação Real Fechada'!AI57/'[2]Simulação Dólar Fechada (US$)'!$A$1</f>
        <v>0</v>
      </c>
      <c r="L57" s="136">
        <f>'[2]Simulação Real Fechada'!AR57/'[2]Simulação Dólar Fechada (US$)'!$A$1</f>
        <v>0</v>
      </c>
      <c r="M57" s="136">
        <f>'[2]Simulação Real Fechada'!AS57/'[2]Simulação Dólar Fechada (US$)'!$A$1</f>
        <v>0</v>
      </c>
      <c r="N57" s="136">
        <f>'[2]Simulação Real Fechada'!BB57/'[2]Simulação Dólar Fechada (US$)'!$A$1</f>
        <v>0</v>
      </c>
      <c r="O57" s="136">
        <f>'[2]Simulação Real Fechada'!BC57/'[2]Simulação Dólar Fechada (US$)'!$A$1</f>
        <v>0</v>
      </c>
      <c r="P57" s="136">
        <f>'[2]Simulação Real Fechada'!BD57/'[2]Simulação Dólar Fechada (US$)'!$A$1</f>
        <v>0</v>
      </c>
      <c r="Q57" s="136">
        <f>'[2]Simulação Real Fechada'!BE57/'[2]Simulação Dólar Fechada (US$)'!$A$1</f>
        <v>0</v>
      </c>
      <c r="R57" s="136">
        <f>'[2]Simulação Real Fechada'!BF57/'[2]Simulação Dólar Fechada (US$)'!$A$1</f>
        <v>0</v>
      </c>
    </row>
    <row r="58" spans="1:18" x14ac:dyDescent="0.3">
      <c r="A58" s="210" t="s">
        <v>50</v>
      </c>
      <c r="B58" s="136">
        <f>'[2]Simulação Real Fechada'!B58/'[2]Simulação Dólar Fechada (US$)'!$A$1</f>
        <v>0</v>
      </c>
      <c r="C58" s="136">
        <f>'[2]Simulação Real Fechada'!C58/'[2]Simulação Dólar Fechada (US$)'!$A$1</f>
        <v>0</v>
      </c>
      <c r="D58" s="136">
        <f>'[2]Simulação Real Fechada'!D58/'[2]Simulação Dólar Fechada (US$)'!$A$1</f>
        <v>0</v>
      </c>
      <c r="F58" s="136">
        <f>'[2]Simulação Real Fechada'!N58/'[2]Simulação Dólar Fechada (US$)'!$A$1</f>
        <v>0</v>
      </c>
      <c r="G58" s="136">
        <f>'[2]Simulação Real Fechada'!O58/'[2]Simulação Dólar Fechada (US$)'!$A$1</f>
        <v>0</v>
      </c>
      <c r="H58" s="136">
        <f>'[2]Simulação Real Fechada'!X58/'[2]Simulação Dólar Fechada (US$)'!$A$1</f>
        <v>0</v>
      </c>
      <c r="I58" s="136">
        <f>'[2]Simulação Real Fechada'!Y58/'[2]Simulação Dólar Fechada (US$)'!$A$1</f>
        <v>0</v>
      </c>
      <c r="J58" s="136">
        <f>'[2]Simulação Real Fechada'!AH58/'[2]Simulação Dólar Fechada (US$)'!$A$1</f>
        <v>0</v>
      </c>
      <c r="K58" s="136">
        <f>'[2]Simulação Real Fechada'!AI58/'[2]Simulação Dólar Fechada (US$)'!$A$1</f>
        <v>0</v>
      </c>
      <c r="L58" s="136">
        <f>'[2]Simulação Real Fechada'!AR58/'[2]Simulação Dólar Fechada (US$)'!$A$1</f>
        <v>0</v>
      </c>
      <c r="M58" s="136">
        <f>'[2]Simulação Real Fechada'!AS58/'[2]Simulação Dólar Fechada (US$)'!$A$1</f>
        <v>0</v>
      </c>
      <c r="N58" s="136">
        <f>'[2]Simulação Real Fechada'!BB58/'[2]Simulação Dólar Fechada (US$)'!$A$1</f>
        <v>0</v>
      </c>
      <c r="O58" s="136">
        <f>'[2]Simulação Real Fechada'!BC58/'[2]Simulação Dólar Fechada (US$)'!$A$1</f>
        <v>0</v>
      </c>
      <c r="P58" s="136">
        <f>'[2]Simulação Real Fechada'!BD58/'[2]Simulação Dólar Fechada (US$)'!$A$1</f>
        <v>0</v>
      </c>
      <c r="Q58" s="136">
        <f>'[2]Simulação Real Fechada'!BE58/'[2]Simulação Dólar Fechada (US$)'!$A$1</f>
        <v>0</v>
      </c>
      <c r="R58" s="136">
        <f>'[2]Simulação Real Fechada'!BF58/'[2]Simulação Dólar Fechada (US$)'!$A$1</f>
        <v>0</v>
      </c>
    </row>
    <row r="59" spans="1:18" x14ac:dyDescent="0.3">
      <c r="A59" s="210" t="s">
        <v>51</v>
      </c>
      <c r="B59" s="136">
        <f>'[2]Simulação Real Fechada'!B59/'[2]Simulação Dólar Fechada (US$)'!$A$1</f>
        <v>0</v>
      </c>
      <c r="C59" s="136">
        <f>'[2]Simulação Real Fechada'!C59/'[2]Simulação Dólar Fechada (US$)'!$A$1</f>
        <v>0</v>
      </c>
      <c r="D59" s="136">
        <f>'[2]Simulação Real Fechada'!D59/'[2]Simulação Dólar Fechada (US$)'!$A$1</f>
        <v>0</v>
      </c>
      <c r="F59" s="136">
        <f>'[2]Simulação Real Fechada'!N59/'[2]Simulação Dólar Fechada (US$)'!$A$1</f>
        <v>0</v>
      </c>
      <c r="G59" s="136">
        <f>'[2]Simulação Real Fechada'!O59/'[2]Simulação Dólar Fechada (US$)'!$A$1</f>
        <v>0</v>
      </c>
      <c r="H59" s="136">
        <f>'[2]Simulação Real Fechada'!X59/'[2]Simulação Dólar Fechada (US$)'!$A$1</f>
        <v>0</v>
      </c>
      <c r="I59" s="136">
        <f>'[2]Simulação Real Fechada'!Y59/'[2]Simulação Dólar Fechada (US$)'!$A$1</f>
        <v>0</v>
      </c>
      <c r="J59" s="136">
        <f>'[2]Simulação Real Fechada'!AH59/'[2]Simulação Dólar Fechada (US$)'!$A$1</f>
        <v>0</v>
      </c>
      <c r="K59" s="136">
        <f>'[2]Simulação Real Fechada'!AI59/'[2]Simulação Dólar Fechada (US$)'!$A$1</f>
        <v>0</v>
      </c>
      <c r="L59" s="136">
        <f>'[2]Simulação Real Fechada'!AR59/'[2]Simulação Dólar Fechada (US$)'!$A$1</f>
        <v>0</v>
      </c>
      <c r="M59" s="136">
        <f>'[2]Simulação Real Fechada'!AS59/'[2]Simulação Dólar Fechada (US$)'!$A$1</f>
        <v>0</v>
      </c>
      <c r="N59" s="136">
        <f>'[2]Simulação Real Fechada'!BB59/'[2]Simulação Dólar Fechada (US$)'!$A$1</f>
        <v>0</v>
      </c>
      <c r="O59" s="136">
        <f>'[2]Simulação Real Fechada'!BC59/'[2]Simulação Dólar Fechada (US$)'!$A$1</f>
        <v>0</v>
      </c>
      <c r="P59" s="136">
        <f>'[2]Simulação Real Fechada'!BD59/'[2]Simulação Dólar Fechada (US$)'!$A$1</f>
        <v>0</v>
      </c>
      <c r="Q59" s="136">
        <f>'[2]Simulação Real Fechada'!BE59/'[2]Simulação Dólar Fechada (US$)'!$A$1</f>
        <v>0</v>
      </c>
      <c r="R59" s="136">
        <f>'[2]Simulação Real Fechada'!BF59/'[2]Simulação Dólar Fechada (US$)'!$A$1</f>
        <v>0</v>
      </c>
    </row>
    <row r="60" spans="1:18" x14ac:dyDescent="0.3">
      <c r="A60" s="210" t="s">
        <v>52</v>
      </c>
      <c r="B60" s="136">
        <f>'[2]Simulação Real Fechada'!B60/'[2]Simulação Dólar Fechada (US$)'!$A$1</f>
        <v>0</v>
      </c>
      <c r="C60" s="136">
        <f>'[2]Simulação Real Fechada'!C60/'[2]Simulação Dólar Fechada (US$)'!$A$1</f>
        <v>0</v>
      </c>
      <c r="D60" s="136">
        <f>'[2]Simulação Real Fechada'!D60/'[2]Simulação Dólar Fechada (US$)'!$A$1</f>
        <v>0</v>
      </c>
      <c r="F60" s="136">
        <f>'[2]Simulação Real Fechada'!N60/'[2]Simulação Dólar Fechada (US$)'!$A$1</f>
        <v>0</v>
      </c>
      <c r="G60" s="136">
        <f>'[2]Simulação Real Fechada'!O60/'[2]Simulação Dólar Fechada (US$)'!$A$1</f>
        <v>0</v>
      </c>
      <c r="H60" s="136">
        <f>'[2]Simulação Real Fechada'!X60/'[2]Simulação Dólar Fechada (US$)'!$A$1</f>
        <v>0</v>
      </c>
      <c r="I60" s="136">
        <f>'[2]Simulação Real Fechada'!Y60/'[2]Simulação Dólar Fechada (US$)'!$A$1</f>
        <v>0</v>
      </c>
      <c r="J60" s="136">
        <f>'[2]Simulação Real Fechada'!AH60/'[2]Simulação Dólar Fechada (US$)'!$A$1</f>
        <v>0</v>
      </c>
      <c r="K60" s="136">
        <f>'[2]Simulação Real Fechada'!AI60/'[2]Simulação Dólar Fechada (US$)'!$A$1</f>
        <v>0</v>
      </c>
      <c r="L60" s="136">
        <f>'[2]Simulação Real Fechada'!AR60/'[2]Simulação Dólar Fechada (US$)'!$A$1</f>
        <v>0</v>
      </c>
      <c r="M60" s="136">
        <f>'[2]Simulação Real Fechada'!AS60/'[2]Simulação Dólar Fechada (US$)'!$A$1</f>
        <v>0</v>
      </c>
      <c r="N60" s="136">
        <f>'[2]Simulação Real Fechada'!BB60/'[2]Simulação Dólar Fechada (US$)'!$A$1</f>
        <v>0</v>
      </c>
      <c r="O60" s="136">
        <f>'[2]Simulação Real Fechada'!BC60/'[2]Simulação Dólar Fechada (US$)'!$A$1</f>
        <v>0</v>
      </c>
      <c r="P60" s="136">
        <f>'[2]Simulação Real Fechada'!BD60/'[2]Simulação Dólar Fechada (US$)'!$A$1</f>
        <v>0</v>
      </c>
      <c r="Q60" s="136">
        <f>'[2]Simulação Real Fechada'!BE60/'[2]Simulação Dólar Fechada (US$)'!$A$1</f>
        <v>0</v>
      </c>
      <c r="R60" s="136">
        <f>'[2]Simulação Real Fechada'!BF60/'[2]Simulação Dólar Fechada (US$)'!$A$1</f>
        <v>0</v>
      </c>
    </row>
    <row r="61" spans="1:18" x14ac:dyDescent="0.3">
      <c r="A61" s="75" t="s">
        <v>53</v>
      </c>
      <c r="B61" s="136">
        <f>'[2]Simulação Real Fechada'!B61/'[2]Simulação Dólar Fechada (US$)'!$A$1</f>
        <v>0</v>
      </c>
      <c r="C61" s="136">
        <f>'[2]Simulação Real Fechada'!C61/'[2]Simulação Dólar Fechada (US$)'!$A$1</f>
        <v>147058.82352941178</v>
      </c>
      <c r="D61" s="136">
        <f>'[2]Simulação Real Fechada'!D61/'[2]Simulação Dólar Fechada (US$)'!$A$1</f>
        <v>147058.82352941178</v>
      </c>
      <c r="F61" s="136">
        <f>'[2]Simulação Real Fechada'!N61/'[2]Simulação Dólar Fechada (US$)'!$A$1</f>
        <v>0</v>
      </c>
      <c r="G61" s="136">
        <f>'[2]Simulação Real Fechada'!O61/'[2]Simulação Dólar Fechada (US$)'!$A$1</f>
        <v>147058.82352941178</v>
      </c>
      <c r="H61" s="136">
        <f>'[2]Simulação Real Fechada'!X61/'[2]Simulação Dólar Fechada (US$)'!$A$1</f>
        <v>0</v>
      </c>
      <c r="I61" s="136">
        <f>'[2]Simulação Real Fechada'!Y61/'[2]Simulação Dólar Fechada (US$)'!$A$1</f>
        <v>0</v>
      </c>
      <c r="J61" s="136">
        <f>'[2]Simulação Real Fechada'!AH61/'[2]Simulação Dólar Fechada (US$)'!$A$1</f>
        <v>0</v>
      </c>
      <c r="K61" s="136">
        <f>'[2]Simulação Real Fechada'!AI61/'[2]Simulação Dólar Fechada (US$)'!$A$1</f>
        <v>0</v>
      </c>
      <c r="L61" s="136">
        <f>'[2]Simulação Real Fechada'!AR61/'[2]Simulação Dólar Fechada (US$)'!$A$1</f>
        <v>0</v>
      </c>
      <c r="M61" s="136">
        <f>'[2]Simulação Real Fechada'!AS61/'[2]Simulação Dólar Fechada (US$)'!$A$1</f>
        <v>0</v>
      </c>
      <c r="N61" s="136">
        <f>'[2]Simulação Real Fechada'!BB61/'[2]Simulação Dólar Fechada (US$)'!$A$1</f>
        <v>0</v>
      </c>
      <c r="O61" s="136">
        <f>'[2]Simulação Real Fechada'!BC61/'[2]Simulação Dólar Fechada (US$)'!$A$1</f>
        <v>0</v>
      </c>
      <c r="P61" s="136">
        <f>'[2]Simulação Real Fechada'!BD61/'[2]Simulação Dólar Fechada (US$)'!$A$1</f>
        <v>0</v>
      </c>
      <c r="Q61" s="136">
        <f>'[2]Simulação Real Fechada'!BE61/'[2]Simulação Dólar Fechada (US$)'!$A$1</f>
        <v>147058.82352941178</v>
      </c>
      <c r="R61" s="136">
        <f>'[2]Simulação Real Fechada'!BF61/'[2]Simulação Dólar Fechada (US$)'!$A$1</f>
        <v>147058.82352941178</v>
      </c>
    </row>
    <row r="62" spans="1:18" x14ac:dyDescent="0.3">
      <c r="A62" s="213" t="s">
        <v>62</v>
      </c>
      <c r="B62" s="136">
        <f>'[2]Simulação Real Fechada'!B62/'[2]Simulação Dólar Fechada (US$)'!$A$1</f>
        <v>0</v>
      </c>
      <c r="C62" s="136">
        <f>'[2]Simulação Real Fechada'!C62/'[2]Simulação Dólar Fechada (US$)'!$A$1</f>
        <v>122058.82352941176</v>
      </c>
      <c r="D62" s="136">
        <f>'[2]Simulação Real Fechada'!D62/'[2]Simulação Dólar Fechada (US$)'!$A$1</f>
        <v>122058.82352941176</v>
      </c>
      <c r="F62" s="136">
        <f>'[2]Simulação Real Fechada'!N62/'[2]Simulação Dólar Fechada (US$)'!$A$1</f>
        <v>0</v>
      </c>
      <c r="G62" s="136">
        <f>'[2]Simulação Real Fechada'!O62/'[2]Simulação Dólar Fechada (US$)'!$A$1</f>
        <v>122058.82352941176</v>
      </c>
      <c r="H62" s="136">
        <f>'[2]Simulação Real Fechada'!X62/'[2]Simulação Dólar Fechada (US$)'!$A$1</f>
        <v>0</v>
      </c>
      <c r="I62" s="136">
        <f>'[2]Simulação Real Fechada'!Y62/'[2]Simulação Dólar Fechada (US$)'!$A$1</f>
        <v>0</v>
      </c>
      <c r="J62" s="136">
        <f>'[2]Simulação Real Fechada'!AH62/'[2]Simulação Dólar Fechada (US$)'!$A$1</f>
        <v>0</v>
      </c>
      <c r="K62" s="136">
        <f>'[2]Simulação Real Fechada'!AI62/'[2]Simulação Dólar Fechada (US$)'!$A$1</f>
        <v>0</v>
      </c>
      <c r="L62" s="136">
        <f>'[2]Simulação Real Fechada'!AR62/'[2]Simulação Dólar Fechada (US$)'!$A$1</f>
        <v>0</v>
      </c>
      <c r="M62" s="136">
        <f>'[2]Simulação Real Fechada'!AS62/'[2]Simulação Dólar Fechada (US$)'!$A$1</f>
        <v>0</v>
      </c>
      <c r="N62" s="136">
        <f>'[2]Simulação Real Fechada'!BB62/'[2]Simulação Dólar Fechada (US$)'!$A$1</f>
        <v>0</v>
      </c>
      <c r="O62" s="136">
        <f>'[2]Simulação Real Fechada'!BC62/'[2]Simulação Dólar Fechada (US$)'!$A$1</f>
        <v>0</v>
      </c>
      <c r="P62" s="136">
        <f>'[2]Simulação Real Fechada'!BD62/'[2]Simulação Dólar Fechada (US$)'!$A$1</f>
        <v>0</v>
      </c>
      <c r="Q62" s="136">
        <f>'[2]Simulação Real Fechada'!BE62/'[2]Simulação Dólar Fechada (US$)'!$A$1</f>
        <v>122058.82352941176</v>
      </c>
      <c r="R62" s="136">
        <f>'[2]Simulação Real Fechada'!BF62/'[2]Simulação Dólar Fechada (US$)'!$A$1</f>
        <v>122058.82352941176</v>
      </c>
    </row>
    <row r="63" spans="1:18" x14ac:dyDescent="0.3">
      <c r="A63" s="59" t="s">
        <v>54</v>
      </c>
      <c r="B63" s="136">
        <f>'[2]Simulação Real Fechada'!B63/'[2]Simulação Dólar Fechada (US$)'!$A$1</f>
        <v>1901027.0588235294</v>
      </c>
      <c r="C63" s="136">
        <f>'[2]Simulação Real Fechada'!C63/'[2]Simulação Dólar Fechada (US$)'!$A$1</f>
        <v>0</v>
      </c>
      <c r="D63" s="136">
        <f>'[2]Simulação Real Fechada'!D63/'[2]Simulação Dólar Fechada (US$)'!$A$1</f>
        <v>1901027.0588235294</v>
      </c>
      <c r="F63" s="136">
        <f>'[2]Simulação Real Fechada'!N63/'[2]Simulação Dólar Fechada (US$)'!$A$1</f>
        <v>250174.4117647059</v>
      </c>
      <c r="G63" s="136">
        <f>'[2]Simulação Real Fechada'!O63/'[2]Simulação Dólar Fechada (US$)'!$A$1</f>
        <v>0</v>
      </c>
      <c r="H63" s="136">
        <f>'[2]Simulação Real Fechada'!X63/'[2]Simulação Dólar Fechada (US$)'!$A$1</f>
        <v>455988.23529411765</v>
      </c>
      <c r="I63" s="136">
        <f>'[2]Simulação Real Fechada'!Y63/'[2]Simulação Dólar Fechada (US$)'!$A$1</f>
        <v>0</v>
      </c>
      <c r="J63" s="136">
        <f>'[2]Simulação Real Fechada'!AH63/'[2]Simulação Dólar Fechada (US$)'!$A$1</f>
        <v>823529.4117647059</v>
      </c>
      <c r="K63" s="136">
        <f>'[2]Simulação Real Fechada'!AI63/'[2]Simulação Dólar Fechada (US$)'!$A$1</f>
        <v>0</v>
      </c>
      <c r="L63" s="136">
        <f>'[2]Simulação Real Fechada'!AR63/'[2]Simulação Dólar Fechada (US$)'!$A$1</f>
        <v>371335</v>
      </c>
      <c r="M63" s="136">
        <f>'[2]Simulação Real Fechada'!AS63/'[2]Simulação Dólar Fechada (US$)'!$A$1</f>
        <v>0</v>
      </c>
      <c r="N63" s="136">
        <f>'[2]Simulação Real Fechada'!BB63/'[2]Simulação Dólar Fechada (US$)'!$A$1</f>
        <v>0</v>
      </c>
      <c r="O63" s="136">
        <f>'[2]Simulação Real Fechada'!BC63/'[2]Simulação Dólar Fechada (US$)'!$A$1</f>
        <v>0</v>
      </c>
      <c r="P63" s="136">
        <f>'[2]Simulação Real Fechada'!BD63/'[2]Simulação Dólar Fechada (US$)'!$A$1</f>
        <v>1901027.0588235294</v>
      </c>
      <c r="Q63" s="136">
        <f>'[2]Simulação Real Fechada'!BE63/'[2]Simulação Dólar Fechada (US$)'!$A$1</f>
        <v>0</v>
      </c>
      <c r="R63" s="136">
        <f>'[2]Simulação Real Fechada'!BF63/'[2]Simulação Dólar Fechada (US$)'!$A$1</f>
        <v>1901027.0588235294</v>
      </c>
    </row>
    <row r="64" spans="1:18" x14ac:dyDescent="0.3">
      <c r="A64" s="61" t="s">
        <v>55</v>
      </c>
      <c r="B64" s="137">
        <f>'[2]Simulação Real Fechada'!B64/'[2]Simulação Dólar Fechada (US$)'!$A$1</f>
        <v>2082352.9411764706</v>
      </c>
      <c r="C64" s="137">
        <f>'[2]Simulação Real Fechada'!C64/'[2]Simulação Dólar Fechada (US$)'!$A$1</f>
        <v>1847058.8235294118</v>
      </c>
      <c r="D64" s="137">
        <f>'[2]Simulação Real Fechada'!D64/'[2]Simulação Dólar Fechada (US$)'!$A$1</f>
        <v>3929411.7647058824</v>
      </c>
      <c r="F64" s="137">
        <f>'[2]Simulação Real Fechada'!N64/'[2]Simulação Dólar Fechada (US$)'!$A$1</f>
        <v>788235.29411764711</v>
      </c>
      <c r="G64" s="137">
        <f>'[2]Simulação Real Fechada'!O64/'[2]Simulação Dólar Fechada (US$)'!$A$1</f>
        <v>1634742.6470588236</v>
      </c>
      <c r="H64" s="137">
        <f>'[2]Simulação Real Fechada'!X64/'[2]Simulação Dólar Fechada (US$)'!$A$1</f>
        <v>1294117.6470588236</v>
      </c>
      <c r="I64" s="137">
        <f>'[2]Simulação Real Fechada'!Y64/'[2]Simulação Dólar Fechada (US$)'!$A$1</f>
        <v>212316.17647058825</v>
      </c>
      <c r="J64" s="137">
        <f>'[2]Simulação Real Fechada'!AH64/'[2]Simulação Dólar Fechada (US$)'!$A$1</f>
        <v>0</v>
      </c>
      <c r="K64" s="137">
        <f>'[2]Simulação Real Fechada'!AI64/'[2]Simulação Dólar Fechada (US$)'!$A$1</f>
        <v>0</v>
      </c>
      <c r="L64" s="137">
        <f>'[2]Simulação Real Fechada'!AR64/'[2]Simulação Dólar Fechada (US$)'!$A$1</f>
        <v>0</v>
      </c>
      <c r="M64" s="137">
        <f>'[2]Simulação Real Fechada'!AS64/'[2]Simulação Dólar Fechada (US$)'!$A$1</f>
        <v>0</v>
      </c>
      <c r="N64" s="137">
        <f>'[2]Simulação Real Fechada'!BB64/'[2]Simulação Dólar Fechada (US$)'!$A$1</f>
        <v>0</v>
      </c>
      <c r="O64" s="137">
        <f>'[2]Simulação Real Fechada'!BC64/'[2]Simulação Dólar Fechada (US$)'!$A$1</f>
        <v>0</v>
      </c>
      <c r="P64" s="137">
        <f>'[2]Simulação Real Fechada'!BD64/'[2]Simulação Dólar Fechada (US$)'!$A$1</f>
        <v>2082352.9411764706</v>
      </c>
      <c r="Q64" s="137">
        <f>'[2]Simulação Real Fechada'!BE64/'[2]Simulação Dólar Fechada (US$)'!$A$1</f>
        <v>1847058.8235294118</v>
      </c>
      <c r="R64" s="137">
        <f>'[2]Simulação Real Fechada'!BF64/'[2]Simulação Dólar Fechada (US$)'!$A$1</f>
        <v>3929411.7647058824</v>
      </c>
    </row>
    <row r="65" spans="1:18" x14ac:dyDescent="0.3">
      <c r="A65" s="2" t="s">
        <v>56</v>
      </c>
      <c r="B65" s="136">
        <f>'[2]Simulação Real Fechada'!B65/'[2]Simulação Dólar Fechada (US$)'!$A$1</f>
        <v>200000</v>
      </c>
      <c r="C65" s="136">
        <f>'[2]Simulação Real Fechada'!C65/'[2]Simulação Dólar Fechada (US$)'!$A$1</f>
        <v>1847058.8235294118</v>
      </c>
      <c r="D65" s="136">
        <f>'[2]Simulação Real Fechada'!D65/'[2]Simulação Dólar Fechada (US$)'!$A$1</f>
        <v>2047058.8235294118</v>
      </c>
      <c r="F65" s="136">
        <f>'[2]Simulação Real Fechada'!N65/'[2]Simulação Dólar Fechada (US$)'!$A$1</f>
        <v>200000</v>
      </c>
      <c r="G65" s="136">
        <f>'[2]Simulação Real Fechada'!O65/'[2]Simulação Dólar Fechada (US$)'!$A$1</f>
        <v>1634742.6470588236</v>
      </c>
      <c r="H65" s="136">
        <f>'[2]Simulação Real Fechada'!X65/'[2]Simulação Dólar Fechada (US$)'!$A$1</f>
        <v>0</v>
      </c>
      <c r="I65" s="136">
        <f>'[2]Simulação Real Fechada'!Y65/'[2]Simulação Dólar Fechada (US$)'!$A$1</f>
        <v>212316.17647058825</v>
      </c>
      <c r="J65" s="136">
        <f>'[2]Simulação Real Fechada'!AH65/'[2]Simulação Dólar Fechada (US$)'!$A$1</f>
        <v>0</v>
      </c>
      <c r="K65" s="136">
        <f>'[2]Simulação Real Fechada'!AI65/'[2]Simulação Dólar Fechada (US$)'!$A$1</f>
        <v>0</v>
      </c>
      <c r="L65" s="136">
        <f>'[2]Simulação Real Fechada'!AR65/'[2]Simulação Dólar Fechada (US$)'!$A$1</f>
        <v>0</v>
      </c>
      <c r="M65" s="136">
        <f>'[2]Simulação Real Fechada'!AS65/'[2]Simulação Dólar Fechada (US$)'!$A$1</f>
        <v>0</v>
      </c>
      <c r="N65" s="136">
        <f>'[2]Simulação Real Fechada'!BB65/'[2]Simulação Dólar Fechada (US$)'!$A$1</f>
        <v>0</v>
      </c>
      <c r="O65" s="136">
        <f>'[2]Simulação Real Fechada'!BC65/'[2]Simulação Dólar Fechada (US$)'!$A$1</f>
        <v>0</v>
      </c>
      <c r="P65" s="136">
        <f>'[2]Simulação Real Fechada'!BD65/'[2]Simulação Dólar Fechada (US$)'!$A$1</f>
        <v>200000</v>
      </c>
      <c r="Q65" s="136">
        <f>'[2]Simulação Real Fechada'!BE65/'[2]Simulação Dólar Fechada (US$)'!$A$1</f>
        <v>1847058.8235294118</v>
      </c>
      <c r="R65" s="136">
        <f>'[2]Simulação Real Fechada'!BF65/'[2]Simulação Dólar Fechada (US$)'!$A$1</f>
        <v>2047058.8235294118</v>
      </c>
    </row>
    <row r="66" spans="1:18" x14ac:dyDescent="0.3">
      <c r="A66" s="2" t="s">
        <v>57</v>
      </c>
      <c r="B66" s="136">
        <f>'[2]Simulação Real Fechada'!B66/'[2]Simulação Dólar Fechada (US$)'!$A$1</f>
        <v>1882352.9411764706</v>
      </c>
      <c r="C66" s="136">
        <f>'[2]Simulação Real Fechada'!C66/'[2]Simulação Dólar Fechada (US$)'!$A$1</f>
        <v>0</v>
      </c>
      <c r="D66" s="136">
        <f>'[2]Simulação Real Fechada'!D66/'[2]Simulação Dólar Fechada (US$)'!$A$1</f>
        <v>1882352.9411764706</v>
      </c>
      <c r="F66" s="136">
        <f>'[2]Simulação Real Fechada'!N66/'[2]Simulação Dólar Fechada (US$)'!$A$1</f>
        <v>588235.29411764711</v>
      </c>
      <c r="G66" s="136">
        <f>'[2]Simulação Real Fechada'!O66/'[2]Simulação Dólar Fechada (US$)'!$A$1</f>
        <v>0</v>
      </c>
      <c r="H66" s="136">
        <f>'[2]Simulação Real Fechada'!X66/'[2]Simulação Dólar Fechada (US$)'!$A$1</f>
        <v>1294117.6470588236</v>
      </c>
      <c r="I66" s="136">
        <f>'[2]Simulação Real Fechada'!Y66/'[2]Simulação Dólar Fechada (US$)'!$A$1</f>
        <v>0</v>
      </c>
      <c r="J66" s="136">
        <f>'[2]Simulação Real Fechada'!AH66/'[2]Simulação Dólar Fechada (US$)'!$A$1</f>
        <v>0</v>
      </c>
      <c r="K66" s="136">
        <f>'[2]Simulação Real Fechada'!AI66/'[2]Simulação Dólar Fechada (US$)'!$A$1</f>
        <v>0</v>
      </c>
      <c r="L66" s="136">
        <f>'[2]Simulação Real Fechada'!AR66/'[2]Simulação Dólar Fechada (US$)'!$A$1</f>
        <v>0</v>
      </c>
      <c r="M66" s="136">
        <f>'[2]Simulação Real Fechada'!AS66/'[2]Simulação Dólar Fechada (US$)'!$A$1</f>
        <v>0</v>
      </c>
      <c r="N66" s="136">
        <f>'[2]Simulação Real Fechada'!BB66/'[2]Simulação Dólar Fechada (US$)'!$A$1</f>
        <v>0</v>
      </c>
      <c r="O66" s="136">
        <f>'[2]Simulação Real Fechada'!BC66/'[2]Simulação Dólar Fechada (US$)'!$A$1</f>
        <v>0</v>
      </c>
      <c r="P66" s="136">
        <f>'[2]Simulação Real Fechada'!BD66/'[2]Simulação Dólar Fechada (US$)'!$A$1</f>
        <v>1882352.9411764706</v>
      </c>
      <c r="Q66" s="136">
        <f>'[2]Simulação Real Fechada'!BE66/'[2]Simulação Dólar Fechada (US$)'!$A$1</f>
        <v>0</v>
      </c>
      <c r="R66" s="136">
        <f>'[2]Simulação Real Fechada'!BF66/'[2]Simulação Dólar Fechada (US$)'!$A$1</f>
        <v>1882352.9411764706</v>
      </c>
    </row>
    <row r="67" spans="1:18" x14ac:dyDescent="0.3">
      <c r="A67" s="214" t="s">
        <v>58</v>
      </c>
      <c r="B67" s="203">
        <f>'[2]Simulação Real Fechada'!B67/'[2]Simulação Dólar Fechada (US$)'!$A$1</f>
        <v>75200000.052941173</v>
      </c>
      <c r="C67" s="203">
        <f>'[2]Simulação Real Fechada'!C67/'[2]Simulação Dólar Fechada (US$)'!$A$1</f>
        <v>75199999.911176473</v>
      </c>
      <c r="D67" s="203">
        <f>'[2]Simulação Real Fechada'!D67/'[2]Simulação Dólar Fechada (US$)'!$A$1</f>
        <v>150399999.96411765</v>
      </c>
      <c r="F67" s="203">
        <f>'[2]Simulação Real Fechada'!N67/'[2]Simulação Dólar Fechada (US$)'!$A$1</f>
        <v>21635804.552941177</v>
      </c>
      <c r="G67" s="203">
        <f>'[2]Simulação Real Fechada'!O67/'[2]Simulação Dólar Fechada (US$)'!$A$1</f>
        <v>31044098.905294117</v>
      </c>
      <c r="H67" s="203">
        <f>'[2]Simulação Real Fechada'!X67/'[2]Simulação Dólar Fechada (US$)'!$A$1</f>
        <v>32435830.511764709</v>
      </c>
      <c r="I67" s="203">
        <f>'[2]Simulação Real Fechada'!Y67/'[2]Simulação Dólar Fechada (US$)'!$A$1</f>
        <v>15234928.991176471</v>
      </c>
      <c r="J67" s="203">
        <f>'[2]Simulação Real Fechada'!AH67/'[2]Simulação Dólar Fechada (US$)'!$A$1</f>
        <v>16098153.773529412</v>
      </c>
      <c r="K67" s="203">
        <f>'[2]Simulação Real Fechada'!AI67/'[2]Simulação Dólar Fechada (US$)'!$A$1</f>
        <v>28920972.014705881</v>
      </c>
      <c r="L67" s="203">
        <f>'[2]Simulação Real Fechada'!AR67/'[2]Simulação Dólar Fechada (US$)'!$A$1</f>
        <v>3363490.8823529412</v>
      </c>
      <c r="M67" s="203">
        <f>'[2]Simulação Real Fechada'!AS67/'[2]Simulação Dólar Fechada (US$)'!$A$1</f>
        <v>0</v>
      </c>
      <c r="N67" s="203">
        <f>'[2]Simulação Real Fechada'!BB67/'[2]Simulação Dólar Fechada (US$)'!$A$1</f>
        <v>1666720.294117647</v>
      </c>
      <c r="O67" s="203">
        <f>'[2]Simulação Real Fechada'!BC67/'[2]Simulação Dólar Fechada (US$)'!$A$1</f>
        <v>0</v>
      </c>
      <c r="P67" s="203">
        <f>'[2]Simulação Real Fechada'!BD67/'[2]Simulação Dólar Fechada (US$)'!$A$1</f>
        <v>75200000.014705881</v>
      </c>
      <c r="Q67" s="203">
        <f>'[2]Simulação Real Fechada'!BE67/'[2]Simulação Dólar Fechada (US$)'!$A$1</f>
        <v>75199999.911176473</v>
      </c>
      <c r="R67" s="203">
        <f>'[2]Simulação Real Fechada'!BF67/'[2]Simulação Dólar Fechada (US$)'!$A$1</f>
        <v>150399999.92588234</v>
      </c>
    </row>
    <row r="68" spans="1:18" x14ac:dyDescent="0.3">
      <c r="A68" s="215" t="s">
        <v>63</v>
      </c>
      <c r="B68" s="137">
        <f>'[2]Simulação Real Fechada'!B68/'[2]Simulação Dólar Fechada (US$)'!$A$1</f>
        <v>75200000</v>
      </c>
      <c r="C68" s="137">
        <f>'[2]Simulação Real Fechada'!C68/'[2]Simulação Dólar Fechada (US$)'!$A$1</f>
        <v>75200000</v>
      </c>
      <c r="D68" s="137">
        <f>'[2]Simulação Real Fechada'!D68/'[2]Simulação Dólar Fechada (US$)'!$A$1</f>
        <v>150400000</v>
      </c>
    </row>
    <row r="69" spans="1:18" x14ac:dyDescent="0.3">
      <c r="A69" s="215" t="s">
        <v>64</v>
      </c>
      <c r="B69" s="136">
        <f>'[2]Simulação Real Fechada'!B69/'[2]Simulação Dólar Fechada (US$)'!$A$1</f>
        <v>-5.2941178574281579E-2</v>
      </c>
      <c r="C69" s="136">
        <f>'[2]Simulação Real Fechada'!C69/'[2]Simulação Dólar Fechada (US$)'!$A$1</f>
        <v>8.8823534110013175E-2</v>
      </c>
      <c r="D69" s="136">
        <f>'[2]Simulação Real Fechada'!D69/'[2]Simulação Dólar Fechada (US$)'!$A$1</f>
        <v>3.5882355535731596E-2</v>
      </c>
    </row>
    <row r="71" spans="1:18" x14ac:dyDescent="0.3">
      <c r="C71" s="15"/>
    </row>
    <row r="73" spans="1:18" x14ac:dyDescent="0.3">
      <c r="A73" s="196"/>
      <c r="B73" s="65">
        <v>0</v>
      </c>
      <c r="C73" s="65">
        <v>0</v>
      </c>
      <c r="D73" s="66"/>
    </row>
  </sheetData>
  <mergeCells count="14">
    <mergeCell ref="P1:R1"/>
    <mergeCell ref="A2:A3"/>
    <mergeCell ref="B2:D2"/>
    <mergeCell ref="F2:G2"/>
    <mergeCell ref="H2:I2"/>
    <mergeCell ref="J2:K2"/>
    <mergeCell ref="L2:M2"/>
    <mergeCell ref="N2:O2"/>
    <mergeCell ref="B1:D1"/>
    <mergeCell ref="F1:G1"/>
    <mergeCell ref="H1:I1"/>
    <mergeCell ref="J1:K1"/>
    <mergeCell ref="L1:M1"/>
    <mergeCell ref="N1:O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311C9-A686-4EF9-B317-F315B0F1BD40}">
  <dimension ref="A1:BK73"/>
  <sheetViews>
    <sheetView workbookViewId="0">
      <selection activeCell="A16" sqref="A16"/>
    </sheetView>
  </sheetViews>
  <sheetFormatPr defaultColWidth="9.109375" defaultRowHeight="14.4" x14ac:dyDescent="0.3"/>
  <cols>
    <col min="1" max="1" width="39.5546875" style="206" customWidth="1"/>
    <col min="2" max="2" width="16.88671875" style="47" customWidth="1"/>
    <col min="3" max="3" width="19.5546875" style="47" customWidth="1"/>
    <col min="4" max="4" width="19.44140625" style="47" customWidth="1"/>
    <col min="5" max="5" width="9.109375" style="204"/>
    <col min="6" max="9" width="9.44140625" style="202" customWidth="1"/>
    <col min="10" max="10" width="13" style="202" customWidth="1"/>
    <col min="11" max="11" width="9.44140625" style="202" customWidth="1"/>
    <col min="12" max="14" width="13" style="202" customWidth="1"/>
    <col min="15" max="15" width="10.88671875" style="202" customWidth="1"/>
    <col min="16" max="16" width="13" style="202" customWidth="1"/>
    <col min="17" max="17" width="9.44140625" style="202" customWidth="1"/>
    <col min="18" max="18" width="13" style="202" customWidth="1"/>
    <col min="19" max="19" width="9.44140625" style="202" customWidth="1"/>
    <col min="20" max="20" width="9.77734375" style="202" customWidth="1"/>
    <col min="21" max="21" width="9.44140625" style="202" customWidth="1"/>
    <col min="22" max="22" width="12.88671875" style="202" customWidth="1"/>
    <col min="23" max="25" width="13" style="202" customWidth="1"/>
    <col min="26" max="27" width="9.44140625" style="202" customWidth="1"/>
    <col min="28" max="28" width="12.88671875" style="202" customWidth="1"/>
    <col min="29" max="29" width="9.44140625" style="202" customWidth="1"/>
    <col min="30" max="30" width="9.77734375" style="202" customWidth="1"/>
    <col min="31" max="31" width="9.44140625" style="202" customWidth="1"/>
    <col min="32" max="32" width="9.77734375" style="202" customWidth="1"/>
    <col min="33" max="33" width="13" style="202" customWidth="1"/>
    <col min="34" max="34" width="12.88671875" style="202" customWidth="1"/>
    <col min="35" max="35" width="13" style="202" customWidth="1"/>
    <col min="36" max="36" width="9.77734375" style="202" customWidth="1"/>
    <col min="37" max="37" width="9.44140625" style="202" customWidth="1"/>
    <col min="38" max="38" width="9.77734375" style="202" customWidth="1"/>
    <col min="39" max="39" width="9.44140625" style="202" customWidth="1"/>
    <col min="40" max="40" width="9.77734375" style="202" customWidth="1"/>
    <col min="41" max="41" width="9.44140625" style="202" customWidth="1"/>
    <col min="42" max="42" width="9.77734375" style="202" customWidth="1"/>
    <col min="43" max="43" width="9.44140625" style="202" customWidth="1"/>
    <col min="44" max="44" width="9.77734375" style="202" customWidth="1"/>
    <col min="45" max="45" width="9.44140625" style="202" customWidth="1"/>
    <col min="46" max="46" width="9.77734375" style="202" customWidth="1"/>
    <col min="47" max="47" width="9.44140625" style="202" customWidth="1"/>
    <col min="48" max="48" width="9.77734375" style="202" customWidth="1"/>
    <col min="49" max="49" width="9.44140625" style="202" customWidth="1"/>
    <col min="50" max="50" width="9.77734375" style="202" customWidth="1"/>
    <col min="51" max="53" width="9.44140625" style="202" customWidth="1"/>
    <col min="54" max="54" width="9.77734375" style="202" customWidth="1"/>
    <col min="55" max="55" width="9.44140625" style="202" customWidth="1"/>
    <col min="56" max="56" width="13" style="202" bestFit="1" customWidth="1"/>
    <col min="57" max="58" width="14.109375" style="202" bestFit="1" customWidth="1"/>
    <col min="59" max="16384" width="9.109375" style="47"/>
  </cols>
  <sheetData>
    <row r="1" spans="1:63" x14ac:dyDescent="0.3">
      <c r="A1" s="206">
        <v>3.4</v>
      </c>
      <c r="B1" s="224" t="s">
        <v>111</v>
      </c>
      <c r="C1" s="224"/>
      <c r="D1" s="224"/>
      <c r="F1" s="223" t="s">
        <v>112</v>
      </c>
      <c r="G1" s="223"/>
      <c r="H1" s="223"/>
      <c r="I1" s="223"/>
      <c r="J1" s="223"/>
      <c r="K1" s="223"/>
      <c r="L1" s="223"/>
      <c r="M1" s="223"/>
      <c r="N1" s="223"/>
      <c r="O1" s="223"/>
      <c r="P1" s="217" t="s">
        <v>113</v>
      </c>
      <c r="Q1" s="217"/>
      <c r="R1" s="217"/>
      <c r="S1" s="217"/>
      <c r="T1" s="217"/>
      <c r="U1" s="217"/>
      <c r="V1" s="217"/>
      <c r="W1" s="217"/>
      <c r="X1" s="217"/>
      <c r="Y1" s="217"/>
      <c r="Z1" s="217" t="s">
        <v>114</v>
      </c>
      <c r="AA1" s="217"/>
      <c r="AB1" s="217"/>
      <c r="AC1" s="217"/>
      <c r="AD1" s="217"/>
      <c r="AE1" s="217"/>
      <c r="AF1" s="217"/>
      <c r="AG1" s="217"/>
      <c r="AH1" s="217"/>
      <c r="AI1" s="217"/>
      <c r="AJ1" s="217" t="s">
        <v>115</v>
      </c>
      <c r="AK1" s="217"/>
      <c r="AL1" s="217"/>
      <c r="AM1" s="217"/>
      <c r="AN1" s="217"/>
      <c r="AO1" s="217"/>
      <c r="AP1" s="217"/>
      <c r="AQ1" s="217"/>
      <c r="AR1" s="217"/>
      <c r="AS1" s="217"/>
      <c r="AT1" s="217" t="s">
        <v>116</v>
      </c>
      <c r="AU1" s="217"/>
      <c r="AV1" s="217"/>
      <c r="AW1" s="217"/>
      <c r="AX1" s="217"/>
      <c r="AY1" s="217"/>
      <c r="AZ1" s="217"/>
      <c r="BA1" s="217"/>
      <c r="BB1" s="217"/>
      <c r="BC1" s="217"/>
      <c r="BD1" s="217" t="s">
        <v>117</v>
      </c>
      <c r="BE1" s="217"/>
      <c r="BF1" s="217"/>
    </row>
    <row r="2" spans="1:63" x14ac:dyDescent="0.3">
      <c r="A2" s="218" t="s">
        <v>0</v>
      </c>
      <c r="B2" s="220" t="s">
        <v>1</v>
      </c>
      <c r="C2" s="221"/>
      <c r="D2" s="222"/>
      <c r="F2" s="223" t="s">
        <v>118</v>
      </c>
      <c r="G2" s="223"/>
      <c r="H2" s="223" t="s">
        <v>119</v>
      </c>
      <c r="I2" s="223"/>
      <c r="J2" s="223" t="s">
        <v>120</v>
      </c>
      <c r="K2" s="223"/>
      <c r="L2" s="223" t="s">
        <v>121</v>
      </c>
      <c r="M2" s="223"/>
      <c r="N2" s="223" t="str">
        <f>+'[1]CRONOGRAMA EXECUÇÃO'!E4</f>
        <v>Total</v>
      </c>
      <c r="O2" s="223"/>
      <c r="P2" s="217" t="s">
        <v>118</v>
      </c>
      <c r="Q2" s="217"/>
      <c r="R2" s="217" t="s">
        <v>119</v>
      </c>
      <c r="S2" s="217"/>
      <c r="T2" s="217" t="s">
        <v>120</v>
      </c>
      <c r="U2" s="217"/>
      <c r="V2" s="217" t="s">
        <v>121</v>
      </c>
      <c r="W2" s="217"/>
      <c r="X2" s="217" t="s">
        <v>4</v>
      </c>
      <c r="Y2" s="217"/>
      <c r="Z2" s="217" t="s">
        <v>118</v>
      </c>
      <c r="AA2" s="217"/>
      <c r="AB2" s="217" t="s">
        <v>119</v>
      </c>
      <c r="AC2" s="217"/>
      <c r="AD2" s="217" t="s">
        <v>120</v>
      </c>
      <c r="AE2" s="217"/>
      <c r="AF2" s="217" t="s">
        <v>121</v>
      </c>
      <c r="AG2" s="217"/>
      <c r="AH2" s="217" t="s">
        <v>4</v>
      </c>
      <c r="AI2" s="217"/>
      <c r="AJ2" s="217" t="s">
        <v>118</v>
      </c>
      <c r="AK2" s="217"/>
      <c r="AL2" s="217" t="s">
        <v>119</v>
      </c>
      <c r="AM2" s="217"/>
      <c r="AN2" s="217" t="s">
        <v>120</v>
      </c>
      <c r="AO2" s="217"/>
      <c r="AP2" s="217" t="s">
        <v>121</v>
      </c>
      <c r="AQ2" s="217"/>
      <c r="AR2" s="217" t="s">
        <v>4</v>
      </c>
      <c r="AS2" s="217"/>
      <c r="AT2" s="217" t="s">
        <v>118</v>
      </c>
      <c r="AU2" s="217"/>
      <c r="AV2" s="217" t="s">
        <v>119</v>
      </c>
      <c r="AW2" s="217"/>
      <c r="AX2" s="217" t="s">
        <v>120</v>
      </c>
      <c r="AY2" s="217"/>
      <c r="AZ2" s="217" t="s">
        <v>121</v>
      </c>
      <c r="BA2" s="217"/>
      <c r="BB2" s="217" t="s">
        <v>4</v>
      </c>
      <c r="BC2" s="217"/>
      <c r="BD2" s="198" t="s">
        <v>2</v>
      </c>
      <c r="BE2" s="198" t="s">
        <v>122</v>
      </c>
      <c r="BF2" s="198" t="s">
        <v>117</v>
      </c>
    </row>
    <row r="3" spans="1:63" x14ac:dyDescent="0.3">
      <c r="A3" s="219"/>
      <c r="B3" s="50" t="s">
        <v>2</v>
      </c>
      <c r="C3" s="50" t="s">
        <v>3</v>
      </c>
      <c r="D3" s="50" t="s">
        <v>4</v>
      </c>
      <c r="F3" s="199" t="s">
        <v>2</v>
      </c>
      <c r="G3" s="199" t="s">
        <v>122</v>
      </c>
      <c r="H3" s="199" t="s">
        <v>2</v>
      </c>
      <c r="I3" s="199" t="s">
        <v>122</v>
      </c>
      <c r="J3" s="199" t="s">
        <v>2</v>
      </c>
      <c r="K3" s="199" t="s">
        <v>122</v>
      </c>
      <c r="L3" s="199" t="s">
        <v>2</v>
      </c>
      <c r="M3" s="199" t="s">
        <v>122</v>
      </c>
      <c r="N3" s="199" t="s">
        <v>2</v>
      </c>
      <c r="O3" s="199" t="s">
        <v>122</v>
      </c>
      <c r="P3" s="199" t="s">
        <v>2</v>
      </c>
      <c r="Q3" s="199" t="s">
        <v>122</v>
      </c>
      <c r="R3" s="199" t="s">
        <v>2</v>
      </c>
      <c r="S3" s="199" t="s">
        <v>122</v>
      </c>
      <c r="T3" s="199" t="s">
        <v>2</v>
      </c>
      <c r="U3" s="199" t="s">
        <v>122</v>
      </c>
      <c r="V3" s="199" t="s">
        <v>2</v>
      </c>
      <c r="W3" s="199" t="s">
        <v>122</v>
      </c>
      <c r="X3" s="199" t="s">
        <v>2</v>
      </c>
      <c r="Y3" s="199" t="s">
        <v>122</v>
      </c>
      <c r="Z3" s="199" t="s">
        <v>2</v>
      </c>
      <c r="AA3" s="199" t="s">
        <v>122</v>
      </c>
      <c r="AB3" s="199" t="s">
        <v>2</v>
      </c>
      <c r="AC3" s="199" t="s">
        <v>122</v>
      </c>
      <c r="AD3" s="199" t="s">
        <v>2</v>
      </c>
      <c r="AE3" s="199" t="s">
        <v>122</v>
      </c>
      <c r="AF3" s="199" t="s">
        <v>2</v>
      </c>
      <c r="AG3" s="199" t="s">
        <v>122</v>
      </c>
      <c r="AH3" s="199" t="s">
        <v>2</v>
      </c>
      <c r="AI3" s="199" t="s">
        <v>122</v>
      </c>
      <c r="AJ3" s="199" t="s">
        <v>2</v>
      </c>
      <c r="AK3" s="199" t="s">
        <v>122</v>
      </c>
      <c r="AL3" s="199" t="s">
        <v>2</v>
      </c>
      <c r="AM3" s="199" t="s">
        <v>122</v>
      </c>
      <c r="AN3" s="199" t="s">
        <v>2</v>
      </c>
      <c r="AO3" s="199" t="s">
        <v>122</v>
      </c>
      <c r="AP3" s="199" t="s">
        <v>2</v>
      </c>
      <c r="AQ3" s="199" t="s">
        <v>122</v>
      </c>
      <c r="AR3" s="199" t="s">
        <v>2</v>
      </c>
      <c r="AS3" s="199" t="s">
        <v>122</v>
      </c>
      <c r="AT3" s="199" t="s">
        <v>2</v>
      </c>
      <c r="AU3" s="199" t="s">
        <v>122</v>
      </c>
      <c r="AV3" s="199" t="s">
        <v>2</v>
      </c>
      <c r="AW3" s="199" t="s">
        <v>122</v>
      </c>
      <c r="AX3" s="199" t="s">
        <v>2</v>
      </c>
      <c r="AY3" s="199" t="s">
        <v>122</v>
      </c>
      <c r="AZ3" s="199" t="s">
        <v>2</v>
      </c>
      <c r="BA3" s="199" t="s">
        <v>122</v>
      </c>
      <c r="BB3" s="199" t="s">
        <v>2</v>
      </c>
      <c r="BC3" s="199" t="s">
        <v>122</v>
      </c>
      <c r="BD3" s="200"/>
      <c r="BE3" s="200"/>
      <c r="BF3" s="201"/>
    </row>
    <row r="4" spans="1:63" ht="39" customHeight="1" x14ac:dyDescent="0.3">
      <c r="A4" s="51" t="s">
        <v>5</v>
      </c>
      <c r="B4" s="137">
        <f>'POA Real Fechada'!B4/'POA em Dólar Fechada'!$A$1</f>
        <v>20935128.302941173</v>
      </c>
      <c r="C4" s="137">
        <f>'POA Real Fechada'!C4/'POA em Dólar Fechada'!$A$1</f>
        <v>73083823.440588236</v>
      </c>
      <c r="D4" s="137">
        <f>'POA Real Fechada'!D4/'POA em Dólar Fechada'!$A$1</f>
        <v>94018951.743529409</v>
      </c>
      <c r="F4" s="137">
        <f>'POA Real Fechada'!F4/'POA em Dólar Fechada'!$A$1</f>
        <v>0</v>
      </c>
      <c r="G4" s="137">
        <f>'POA Real Fechada'!G4/'POA em Dólar Fechada'!$A$1</f>
        <v>2763884.7352941176</v>
      </c>
      <c r="H4" s="137">
        <f>'POA Real Fechada'!H4/'POA em Dólar Fechada'!$A$1</f>
        <v>0</v>
      </c>
      <c r="I4" s="137">
        <f>'POA Real Fechada'!I4/'POA em Dólar Fechada'!$A$1</f>
        <v>269941.17205882352</v>
      </c>
      <c r="J4" s="137">
        <f>'POA Real Fechada'!J4/'POA em Dólar Fechada'!$A$1</f>
        <v>736775.29411764711</v>
      </c>
      <c r="K4" s="137">
        <f>'POA Real Fechada'!K4/'POA em Dólar Fechada'!$A$1</f>
        <v>0</v>
      </c>
      <c r="L4" s="137">
        <f>'POA Real Fechada'!L4/'POA em Dólar Fechada'!$A$1</f>
        <v>938904.55294117646</v>
      </c>
      <c r="M4" s="137">
        <f>'POA Real Fechada'!M4/'POA em Dólar Fechada'!$A$1</f>
        <v>18003479.86352941</v>
      </c>
      <c r="N4" s="137">
        <f>'POA Real Fechada'!N4/'POA em Dólar Fechada'!$A$1</f>
        <v>12325652.200000001</v>
      </c>
      <c r="O4" s="137">
        <f>'POA Real Fechada'!O4/'POA em Dólar Fechada'!$A$1</f>
        <v>29140238.611176472</v>
      </c>
      <c r="P4" s="137">
        <f>'POA Real Fechada'!P4/'POA em Dólar Fechada'!$A$1</f>
        <v>528158.23529411771</v>
      </c>
      <c r="Q4" s="137">
        <f>'POA Real Fechada'!Q4/'POA em Dólar Fechada'!$A$1</f>
        <v>0</v>
      </c>
      <c r="R4" s="137">
        <f>'POA Real Fechada'!R4/'POA em Dólar Fechada'!$A$1</f>
        <v>623957.37745098036</v>
      </c>
      <c r="S4" s="137">
        <f>'POA Real Fechada'!S4/'POA em Dólar Fechada'!$A$1</f>
        <v>0</v>
      </c>
      <c r="T4" s="137">
        <f>'POA Real Fechada'!T4/'POA em Dólar Fechada'!$A$1</f>
        <v>1966082.2736862747</v>
      </c>
      <c r="U4" s="137">
        <f>'POA Real Fechada'!U4/'POA em Dólar Fechada'!$A$1</f>
        <v>0</v>
      </c>
      <c r="V4" s="137">
        <f>'POA Real Fechada'!V4/'POA em Dólar Fechada'!$A$1</f>
        <v>3500537.3312156866</v>
      </c>
      <c r="W4" s="137">
        <f>'POA Real Fechada'!W4/'POA em Dólar Fechada'!$A$1</f>
        <v>1859012.5205882355</v>
      </c>
      <c r="X4" s="137">
        <f>'POA Real Fechada'!X4/'POA em Dólar Fechada'!$A$1</f>
        <v>6618735.511764707</v>
      </c>
      <c r="Y4" s="137">
        <f>'POA Real Fechada'!Y4/'POA em Dólar Fechada'!$A$1</f>
        <v>15022612.814705882</v>
      </c>
      <c r="Z4" s="137">
        <f>'POA Real Fechada'!Z4/'POA em Dólar Fechada'!$A$1</f>
        <v>375000</v>
      </c>
      <c r="AA4" s="137">
        <f>'POA Real Fechada'!AA4/'POA em Dólar Fechada'!$A$1</f>
        <v>0</v>
      </c>
      <c r="AB4" s="137">
        <f>'POA Real Fechada'!AB4/'POA em Dólar Fechada'!$A$1</f>
        <v>765845.41470588243</v>
      </c>
      <c r="AC4" s="137">
        <f>'POA Real Fechada'!AC4/'POA em Dólar Fechada'!$A$1</f>
        <v>0</v>
      </c>
      <c r="AD4" s="137">
        <f>'POA Real Fechada'!AD4/'POA em Dólar Fechada'!$A$1</f>
        <v>382352.9411764706</v>
      </c>
      <c r="AE4" s="137">
        <f>'POA Real Fechada'!AE4/'POA em Dólar Fechada'!$A$1</f>
        <v>0</v>
      </c>
      <c r="AF4" s="137">
        <f>'POA Real Fechada'!AF4/'POA em Dólar Fechada'!$A$1</f>
        <v>246954.25588235288</v>
      </c>
      <c r="AG4" s="137">
        <f>'POA Real Fechada'!AG4/'POA em Dólar Fechada'!$A$1</f>
        <v>1859012.5205882355</v>
      </c>
      <c r="AH4" s="137">
        <f>'POA Real Fechada'!AH4/'POA em Dólar Fechada'!$A$1</f>
        <v>1770152.611764706</v>
      </c>
      <c r="AI4" s="137">
        <f>'POA Real Fechada'!AI4/'POA em Dólar Fechada'!$A$1</f>
        <v>28920972.014705881</v>
      </c>
      <c r="AJ4" s="137">
        <f>'POA Real Fechada'!AJ4/'POA em Dólar Fechada'!$A$1</f>
        <v>29411.764705882353</v>
      </c>
      <c r="AK4" s="137">
        <f>'POA Real Fechada'!AK4/'POA em Dólar Fechada'!$A$1</f>
        <v>0</v>
      </c>
      <c r="AL4" s="137">
        <f>'POA Real Fechada'!AL4/'POA em Dólar Fechada'!$A$1</f>
        <v>29411.764705882353</v>
      </c>
      <c r="AM4" s="137">
        <f>'POA Real Fechada'!AM4/'POA em Dólar Fechada'!$A$1</f>
        <v>0</v>
      </c>
      <c r="AN4" s="137">
        <f>'POA Real Fechada'!AN4/'POA em Dólar Fechada'!$A$1</f>
        <v>29411.764705882353</v>
      </c>
      <c r="AO4" s="137">
        <f>'POA Real Fechada'!AO4/'POA em Dólar Fechada'!$A$1</f>
        <v>0</v>
      </c>
      <c r="AP4" s="137">
        <f>'POA Real Fechada'!AP4/'POA em Dólar Fechada'!$A$1</f>
        <v>29411.764705882353</v>
      </c>
      <c r="AQ4" s="137">
        <f>'POA Real Fechada'!AQ4/'POA em Dólar Fechada'!$A$1</f>
        <v>0</v>
      </c>
      <c r="AR4" s="137">
        <f>'POA Real Fechada'!AR4/'POA em Dólar Fechada'!$A$1</f>
        <v>117647.05882352941</v>
      </c>
      <c r="AS4" s="137">
        <f>'POA Real Fechada'!AS4/'POA em Dólar Fechada'!$A$1</f>
        <v>0</v>
      </c>
      <c r="AT4" s="137">
        <f>'POA Real Fechada'!AT4/'POA em Dólar Fechada'!$A$1</f>
        <v>29411.764705882353</v>
      </c>
      <c r="AU4" s="137">
        <f>'POA Real Fechada'!AU4/'POA em Dólar Fechada'!$A$1</f>
        <v>0</v>
      </c>
      <c r="AV4" s="137">
        <f>'POA Real Fechada'!AV4/'POA em Dólar Fechada'!$A$1</f>
        <v>29411.764705882353</v>
      </c>
      <c r="AW4" s="137">
        <f>'POA Real Fechada'!AW4/'POA em Dólar Fechada'!$A$1</f>
        <v>0</v>
      </c>
      <c r="AX4" s="137">
        <f>'POA Real Fechada'!AX4/'POA em Dólar Fechada'!$A$1</f>
        <v>29411.764705882353</v>
      </c>
      <c r="AY4" s="137">
        <f>'POA Real Fechada'!AY4/'POA em Dólar Fechada'!$A$1</f>
        <v>0</v>
      </c>
      <c r="AZ4" s="137">
        <f>'POA Real Fechada'!AZ4/'POA em Dólar Fechada'!$A$1</f>
        <v>14705.882352941177</v>
      </c>
      <c r="BA4" s="137">
        <f>'POA Real Fechada'!BA4/'POA em Dólar Fechada'!$A$1</f>
        <v>0</v>
      </c>
      <c r="BB4" s="137">
        <f>'POA Real Fechada'!BB4/'POA em Dólar Fechada'!$A$1</f>
        <v>102941.17647058824</v>
      </c>
      <c r="BC4" s="137">
        <f>'POA Real Fechada'!BC4/'POA em Dólar Fechada'!$A$1</f>
        <v>0</v>
      </c>
      <c r="BD4" s="137">
        <f>'POA Real Fechada'!BD4/'POA em Dólar Fechada'!$A$1</f>
        <v>20935128.264705881</v>
      </c>
      <c r="BE4" s="137">
        <f>'POA Real Fechada'!BE4/'POA em Dólar Fechada'!$A$1</f>
        <v>73083823.440588236</v>
      </c>
      <c r="BF4" s="137">
        <f>'POA Real Fechada'!BF4/'POA em Dólar Fechada'!$A$1</f>
        <v>94018951.705294117</v>
      </c>
    </row>
    <row r="5" spans="1:63" ht="27" customHeight="1" x14ac:dyDescent="0.3">
      <c r="A5" s="207" t="s">
        <v>6</v>
      </c>
      <c r="B5" s="138">
        <f>'POA Real Fechada'!B5/'POA em Dólar Fechada'!$A$1</f>
        <v>3439792.073529412</v>
      </c>
      <c r="C5" s="138">
        <f>'POA Real Fechada'!C5/'POA em Dólar Fechada'!$A$1</f>
        <v>20809761.460588232</v>
      </c>
      <c r="D5" s="138">
        <f>'POA Real Fechada'!D5/'POA em Dólar Fechada'!$A$1</f>
        <v>24249553.534117643</v>
      </c>
      <c r="F5" s="138">
        <f>'POA Real Fechada'!F5/'POA em Dólar Fechada'!$A$1</f>
        <v>0</v>
      </c>
      <c r="G5" s="138">
        <f>'POA Real Fechada'!G5/'POA em Dólar Fechada'!$A$1</f>
        <v>0</v>
      </c>
      <c r="H5" s="138">
        <f>'POA Real Fechada'!H5/'POA em Dólar Fechada'!$A$1</f>
        <v>0</v>
      </c>
      <c r="I5" s="138">
        <f>'POA Real Fechada'!I5/'POA em Dólar Fechada'!$A$1</f>
        <v>0</v>
      </c>
      <c r="J5" s="138">
        <f>'POA Real Fechada'!J5/'POA em Dólar Fechada'!$A$1</f>
        <v>279097.0588235294</v>
      </c>
      <c r="K5" s="138">
        <f>'POA Real Fechada'!K5/'POA em Dólar Fechada'!$A$1</f>
        <v>0</v>
      </c>
      <c r="L5" s="138">
        <f>'POA Real Fechada'!L5/'POA em Dólar Fechada'!$A$1</f>
        <v>181267.64705882352</v>
      </c>
      <c r="M5" s="138">
        <f>'POA Real Fechada'!M5/'POA em Dólar Fechada'!$A$1</f>
        <v>16144467.342941176</v>
      </c>
      <c r="N5" s="138">
        <f>'POA Real Fechada'!N5/'POA em Dólar Fechada'!$A$1</f>
        <v>309089.4117647059</v>
      </c>
      <c r="O5" s="138">
        <f>'POA Real Fechada'!O5/'POA em Dólar Fechada'!$A$1</f>
        <v>16144467.342941176</v>
      </c>
      <c r="P5" s="138">
        <f>'POA Real Fechada'!P5/'POA em Dólar Fechada'!$A$1</f>
        <v>125000</v>
      </c>
      <c r="Q5" s="138">
        <f>'POA Real Fechada'!Q5/'POA em Dólar Fechada'!$A$1</f>
        <v>0</v>
      </c>
      <c r="R5" s="138">
        <f>'POA Real Fechada'!R5/'POA em Dólar Fechada'!$A$1</f>
        <v>125000</v>
      </c>
      <c r="S5" s="138">
        <f>'POA Real Fechada'!S5/'POA em Dólar Fechada'!$A$1</f>
        <v>0</v>
      </c>
      <c r="T5" s="138">
        <f>'POA Real Fechada'!T5/'POA em Dólar Fechada'!$A$1</f>
        <v>1532793.7744705884</v>
      </c>
      <c r="U5" s="138">
        <f>'POA Real Fechada'!U5/'POA em Dólar Fechada'!$A$1</f>
        <v>0</v>
      </c>
      <c r="V5" s="138">
        <f>'POA Real Fechada'!V5/'POA em Dólar Fechada'!$A$1</f>
        <v>1024379.4372941176</v>
      </c>
      <c r="W5" s="138">
        <f>'POA Real Fechada'!W5/'POA em Dólar Fechada'!$A$1</f>
        <v>0</v>
      </c>
      <c r="X5" s="138">
        <f>'POA Real Fechada'!X5/'POA em Dólar Fechada'!$A$1</f>
        <v>2807173.5058823531</v>
      </c>
      <c r="Y5" s="138">
        <f>'POA Real Fechada'!Y5/'POA em Dólar Fechada'!$A$1</f>
        <v>4665294.1176470593</v>
      </c>
      <c r="Z5" s="138">
        <f>'POA Real Fechada'!Z5/'POA em Dólar Fechada'!$A$1</f>
        <v>22058.823529411766</v>
      </c>
      <c r="AA5" s="138">
        <f>'POA Real Fechada'!AA5/'POA em Dólar Fechada'!$A$1</f>
        <v>0</v>
      </c>
      <c r="AB5" s="138">
        <f>'POA Real Fechada'!AB5/'POA em Dólar Fechada'!$A$1</f>
        <v>22058.823529411766</v>
      </c>
      <c r="AC5" s="138">
        <f>'POA Real Fechada'!AC5/'POA em Dólar Fechada'!$A$1</f>
        <v>0</v>
      </c>
      <c r="AD5" s="138">
        <f>'POA Real Fechada'!AD5/'POA em Dólar Fechada'!$A$1</f>
        <v>29411.764705882353</v>
      </c>
      <c r="AE5" s="138">
        <f>'POA Real Fechada'!AE5/'POA em Dólar Fechada'!$A$1</f>
        <v>0</v>
      </c>
      <c r="AF5" s="138">
        <f>'POA Real Fechada'!AF5/'POA em Dólar Fechada'!$A$1</f>
        <v>29411.764705882353</v>
      </c>
      <c r="AG5" s="138">
        <f>'POA Real Fechada'!AG5/'POA em Dólar Fechada'!$A$1</f>
        <v>0</v>
      </c>
      <c r="AH5" s="138">
        <f>'POA Real Fechada'!AH5/'POA em Dólar Fechada'!$A$1</f>
        <v>102941.17647058824</v>
      </c>
      <c r="AI5" s="138">
        <f>'POA Real Fechada'!AI5/'POA em Dólar Fechada'!$A$1</f>
        <v>0</v>
      </c>
      <c r="AJ5" s="138">
        <f>'POA Real Fechada'!AJ5/'POA em Dólar Fechada'!$A$1</f>
        <v>29411.764705882353</v>
      </c>
      <c r="AK5" s="138">
        <f>'POA Real Fechada'!AK5/'POA em Dólar Fechada'!$A$1</f>
        <v>0</v>
      </c>
      <c r="AL5" s="138">
        <f>'POA Real Fechada'!AL5/'POA em Dólar Fechada'!$A$1</f>
        <v>29411.764705882353</v>
      </c>
      <c r="AM5" s="138">
        <f>'POA Real Fechada'!AM5/'POA em Dólar Fechada'!$A$1</f>
        <v>0</v>
      </c>
      <c r="AN5" s="138">
        <f>'POA Real Fechada'!AN5/'POA em Dólar Fechada'!$A$1</f>
        <v>29411.764705882353</v>
      </c>
      <c r="AO5" s="138">
        <f>'POA Real Fechada'!AO5/'POA em Dólar Fechada'!$A$1</f>
        <v>0</v>
      </c>
      <c r="AP5" s="138">
        <f>'POA Real Fechada'!AP5/'POA em Dólar Fechada'!$A$1</f>
        <v>29411.764705882353</v>
      </c>
      <c r="AQ5" s="138">
        <f>'POA Real Fechada'!AQ5/'POA em Dólar Fechada'!$A$1</f>
        <v>0</v>
      </c>
      <c r="AR5" s="138">
        <f>'POA Real Fechada'!AR5/'POA em Dólar Fechada'!$A$1</f>
        <v>117647.05882352941</v>
      </c>
      <c r="AS5" s="138">
        <f>'POA Real Fechada'!AS5/'POA em Dólar Fechada'!$A$1</f>
        <v>0</v>
      </c>
      <c r="AT5" s="138">
        <f>'POA Real Fechada'!AT5/'POA em Dólar Fechada'!$A$1</f>
        <v>29411.764705882353</v>
      </c>
      <c r="AU5" s="138">
        <f>'POA Real Fechada'!AU5/'POA em Dólar Fechada'!$A$1</f>
        <v>0</v>
      </c>
      <c r="AV5" s="138">
        <f>'POA Real Fechada'!AV5/'POA em Dólar Fechada'!$A$1</f>
        <v>29411.764705882353</v>
      </c>
      <c r="AW5" s="138">
        <f>'POA Real Fechada'!AW5/'POA em Dólar Fechada'!$A$1</f>
        <v>0</v>
      </c>
      <c r="AX5" s="138">
        <f>'POA Real Fechada'!AX5/'POA em Dólar Fechada'!$A$1</f>
        <v>29411.764705882353</v>
      </c>
      <c r="AY5" s="138">
        <f>'POA Real Fechada'!AY5/'POA em Dólar Fechada'!$A$1</f>
        <v>0</v>
      </c>
      <c r="AZ5" s="138">
        <f>'POA Real Fechada'!AZ5/'POA em Dólar Fechada'!$A$1</f>
        <v>14705.882352941177</v>
      </c>
      <c r="BA5" s="138">
        <f>'POA Real Fechada'!BA5/'POA em Dólar Fechada'!$A$1</f>
        <v>0</v>
      </c>
      <c r="BB5" s="138">
        <f>'POA Real Fechada'!BB5/'POA em Dólar Fechada'!$A$1</f>
        <v>102941.17647058824</v>
      </c>
      <c r="BC5" s="138">
        <f>'POA Real Fechada'!BC5/'POA em Dólar Fechada'!$A$1</f>
        <v>0</v>
      </c>
      <c r="BD5" s="138">
        <f>'POA Real Fechada'!BD5/'POA em Dólar Fechada'!$A$1</f>
        <v>3439792.0352941179</v>
      </c>
      <c r="BE5" s="138">
        <f>'POA Real Fechada'!BE5/'POA em Dólar Fechada'!$A$1</f>
        <v>20809761.460588232</v>
      </c>
      <c r="BF5" s="138">
        <f>'POA Real Fechada'!BF5/'POA em Dólar Fechada'!$A$1</f>
        <v>24249553.495882351</v>
      </c>
    </row>
    <row r="6" spans="1:63" ht="31.5" customHeight="1" x14ac:dyDescent="0.3">
      <c r="A6" s="75" t="s">
        <v>147</v>
      </c>
      <c r="B6" s="136">
        <f>'POA Real Fechada'!B6/'POA em Dólar Fechada'!$A$1</f>
        <v>367647.0588235294</v>
      </c>
      <c r="C6" s="136">
        <f>'POA Real Fechada'!C6/'POA em Dólar Fechada'!$A$1</f>
        <v>0</v>
      </c>
      <c r="D6" s="136">
        <f>'POA Real Fechada'!D6/'POA em Dólar Fechada'!$A$1</f>
        <v>367647.0588235294</v>
      </c>
      <c r="F6" s="136">
        <f>'POA Real Fechada'!F6/'POA em Dólar Fechada'!$A$1</f>
        <v>0</v>
      </c>
      <c r="G6" s="136">
        <f>'POA Real Fechada'!G6/'POA em Dólar Fechada'!$A$1</f>
        <v>0</v>
      </c>
      <c r="H6" s="136">
        <f>'POA Real Fechada'!H6/'POA em Dólar Fechada'!$A$1</f>
        <v>0</v>
      </c>
      <c r="I6" s="136">
        <f>'POA Real Fechada'!I6/'POA em Dólar Fechada'!$A$1</f>
        <v>0</v>
      </c>
      <c r="J6" s="136">
        <f>'POA Real Fechada'!J6/'POA em Dólar Fechada'!$A$1</f>
        <v>0</v>
      </c>
      <c r="K6" s="136">
        <f>'POA Real Fechada'!K6/'POA em Dólar Fechada'!$A$1</f>
        <v>0</v>
      </c>
      <c r="L6" s="136">
        <f>'POA Real Fechada'!L6/'POA em Dólar Fechada'!$A$1</f>
        <v>0</v>
      </c>
      <c r="M6" s="136">
        <f>'POA Real Fechada'!M6/'POA em Dólar Fechada'!$A$1</f>
        <v>0</v>
      </c>
      <c r="N6" s="136">
        <f>'POA Real Fechada'!N6/'POA em Dólar Fechada'!$A$1</f>
        <v>0</v>
      </c>
      <c r="O6" s="136">
        <f>'POA Real Fechada'!O6/'POA em Dólar Fechada'!$A$1</f>
        <v>0</v>
      </c>
      <c r="P6" s="136">
        <f>'POA Real Fechada'!P6/'POA em Dólar Fechada'!$A$1</f>
        <v>7352.9411764705883</v>
      </c>
      <c r="Q6" s="136">
        <f>'POA Real Fechada'!Q6/'POA em Dólar Fechada'!$A$1</f>
        <v>0</v>
      </c>
      <c r="R6" s="136">
        <f>'POA Real Fechada'!R6/'POA em Dólar Fechada'!$A$1</f>
        <v>7352.9411764705883</v>
      </c>
      <c r="S6" s="136">
        <f>'POA Real Fechada'!S6/'POA em Dólar Fechada'!$A$1</f>
        <v>0</v>
      </c>
      <c r="T6" s="136">
        <f>'POA Real Fechada'!T6/'POA em Dólar Fechada'!$A$1</f>
        <v>14705.882352941177</v>
      </c>
      <c r="U6" s="136">
        <f>'POA Real Fechada'!U6/'POA em Dólar Fechada'!$A$1</f>
        <v>0</v>
      </c>
      <c r="V6" s="136">
        <f>'POA Real Fechada'!V6/'POA em Dólar Fechada'!$A$1</f>
        <v>14705.882352941177</v>
      </c>
      <c r="W6" s="136">
        <f>'POA Real Fechada'!W6/'POA em Dólar Fechada'!$A$1</f>
        <v>0</v>
      </c>
      <c r="X6" s="136">
        <f>'POA Real Fechada'!X6/'POA em Dólar Fechada'!$A$1</f>
        <v>44117.647058823532</v>
      </c>
      <c r="Y6" s="136">
        <f>'POA Real Fechada'!Y6/'POA em Dólar Fechada'!$A$1</f>
        <v>0</v>
      </c>
      <c r="Z6" s="136">
        <f>'POA Real Fechada'!Z6/'POA em Dólar Fechada'!$A$1</f>
        <v>22058.823529411766</v>
      </c>
      <c r="AA6" s="136">
        <f>'POA Real Fechada'!AA6/'POA em Dólar Fechada'!$A$1</f>
        <v>0</v>
      </c>
      <c r="AB6" s="136">
        <f>'POA Real Fechada'!AB6/'POA em Dólar Fechada'!$A$1</f>
        <v>22058.823529411766</v>
      </c>
      <c r="AC6" s="136">
        <f>'POA Real Fechada'!AC6/'POA em Dólar Fechada'!$A$1</f>
        <v>0</v>
      </c>
      <c r="AD6" s="136">
        <f>'POA Real Fechada'!AD6/'POA em Dólar Fechada'!$A$1</f>
        <v>29411.764705882353</v>
      </c>
      <c r="AE6" s="136">
        <f>'POA Real Fechada'!AE6/'POA em Dólar Fechada'!$A$1</f>
        <v>0</v>
      </c>
      <c r="AF6" s="136">
        <f>'POA Real Fechada'!AF6/'POA em Dólar Fechada'!$A$1</f>
        <v>29411.764705882353</v>
      </c>
      <c r="AG6" s="136">
        <f>'POA Real Fechada'!AG6/'POA em Dólar Fechada'!$A$1</f>
        <v>0</v>
      </c>
      <c r="AH6" s="136">
        <f>'POA Real Fechada'!AH6/'POA em Dólar Fechada'!$A$1</f>
        <v>102941.17647058824</v>
      </c>
      <c r="AI6" s="136">
        <f>'POA Real Fechada'!AI6/'POA em Dólar Fechada'!$A$1</f>
        <v>0</v>
      </c>
      <c r="AJ6" s="136">
        <f>'POA Real Fechada'!AJ6/'POA em Dólar Fechada'!$A$1</f>
        <v>29411.764705882353</v>
      </c>
      <c r="AK6" s="136">
        <f>'POA Real Fechada'!AK6/'POA em Dólar Fechada'!$A$1</f>
        <v>0</v>
      </c>
      <c r="AL6" s="136">
        <f>'POA Real Fechada'!AL6/'POA em Dólar Fechada'!$A$1</f>
        <v>29411.764705882353</v>
      </c>
      <c r="AM6" s="136">
        <f>'POA Real Fechada'!AM6/'POA em Dólar Fechada'!$A$1</f>
        <v>0</v>
      </c>
      <c r="AN6" s="136">
        <f>'POA Real Fechada'!AN6/'POA em Dólar Fechada'!$A$1</f>
        <v>29411.764705882353</v>
      </c>
      <c r="AO6" s="136">
        <f>'POA Real Fechada'!AO6/'POA em Dólar Fechada'!$A$1</f>
        <v>0</v>
      </c>
      <c r="AP6" s="136">
        <f>'POA Real Fechada'!AP6/'POA em Dólar Fechada'!$A$1</f>
        <v>29411.764705882353</v>
      </c>
      <c r="AQ6" s="136">
        <f>'POA Real Fechada'!AQ6/'POA em Dólar Fechada'!$A$1</f>
        <v>0</v>
      </c>
      <c r="AR6" s="136">
        <f>'POA Real Fechada'!AR6/'POA em Dólar Fechada'!$A$1</f>
        <v>117647.05882352941</v>
      </c>
      <c r="AS6" s="136">
        <f>'POA Real Fechada'!AS6/'POA em Dólar Fechada'!$A$1</f>
        <v>0</v>
      </c>
      <c r="AT6" s="136">
        <f>'POA Real Fechada'!AT6/'POA em Dólar Fechada'!$A$1</f>
        <v>29411.764705882353</v>
      </c>
      <c r="AU6" s="136">
        <f>'POA Real Fechada'!AU6/'POA em Dólar Fechada'!$A$1</f>
        <v>0</v>
      </c>
      <c r="AV6" s="136">
        <f>'POA Real Fechada'!AV6/'POA em Dólar Fechada'!$A$1</f>
        <v>29411.764705882353</v>
      </c>
      <c r="AW6" s="136">
        <f>'POA Real Fechada'!AW6/'POA em Dólar Fechada'!$A$1</f>
        <v>0</v>
      </c>
      <c r="AX6" s="136">
        <f>'POA Real Fechada'!AX6/'POA em Dólar Fechada'!$A$1</f>
        <v>29411.764705882353</v>
      </c>
      <c r="AY6" s="136">
        <f>'POA Real Fechada'!AY6/'POA em Dólar Fechada'!$A$1</f>
        <v>0</v>
      </c>
      <c r="AZ6" s="136">
        <f>'POA Real Fechada'!AZ6/'POA em Dólar Fechada'!$A$1</f>
        <v>14705.882352941177</v>
      </c>
      <c r="BA6" s="136">
        <f>'POA Real Fechada'!BA6/'POA em Dólar Fechada'!$A$1</f>
        <v>0</v>
      </c>
      <c r="BB6" s="136">
        <f>'POA Real Fechada'!BB6/'POA em Dólar Fechada'!$A$1</f>
        <v>102941.17647058824</v>
      </c>
      <c r="BC6" s="136">
        <f>'POA Real Fechada'!BC6/'POA em Dólar Fechada'!$A$1</f>
        <v>0</v>
      </c>
      <c r="BD6" s="136">
        <f>'POA Real Fechada'!BD6/'POA em Dólar Fechada'!$A$1</f>
        <v>367647.0588235294</v>
      </c>
      <c r="BE6" s="136">
        <f>'POA Real Fechada'!BE6/'POA em Dólar Fechada'!$A$1</f>
        <v>0</v>
      </c>
      <c r="BF6" s="136">
        <f>'POA Real Fechada'!BF6/'POA em Dólar Fechada'!$A$1</f>
        <v>367647.0588235294</v>
      </c>
      <c r="BG6" s="204"/>
      <c r="BH6" s="204"/>
      <c r="BI6" s="204"/>
      <c r="BJ6" s="204"/>
      <c r="BK6" s="204"/>
    </row>
    <row r="7" spans="1:63" x14ac:dyDescent="0.3">
      <c r="A7" s="195" t="s">
        <v>66</v>
      </c>
      <c r="B7" s="136">
        <f>'POA Real Fechada'!B7/'POA em Dólar Fechada'!$A$1</f>
        <v>0</v>
      </c>
      <c r="C7" s="136">
        <f>'POA Real Fechada'!C7/'POA em Dólar Fechada'!$A$1</f>
        <v>4665294.1176470593</v>
      </c>
      <c r="D7" s="136">
        <f>'POA Real Fechada'!D7/'POA em Dólar Fechada'!$A$1</f>
        <v>4665294.1176470593</v>
      </c>
      <c r="F7" s="136">
        <f>'POA Real Fechada'!F7/'POA em Dólar Fechada'!$A$1</f>
        <v>0</v>
      </c>
      <c r="G7" s="136">
        <f>'POA Real Fechada'!G7/'POA em Dólar Fechada'!$A$1</f>
        <v>0</v>
      </c>
      <c r="H7" s="136">
        <f>'POA Real Fechada'!H7/'POA em Dólar Fechada'!$A$1</f>
        <v>0</v>
      </c>
      <c r="I7" s="136">
        <f>'POA Real Fechada'!I7/'POA em Dólar Fechada'!$A$1</f>
        <v>0</v>
      </c>
      <c r="J7" s="136">
        <f>'POA Real Fechada'!J7/'POA em Dólar Fechada'!$A$1</f>
        <v>0</v>
      </c>
      <c r="K7" s="136">
        <f>'POA Real Fechada'!K7/'POA em Dólar Fechada'!$A$1</f>
        <v>0</v>
      </c>
      <c r="L7" s="136">
        <f>'POA Real Fechada'!L7/'POA em Dólar Fechada'!$A$1</f>
        <v>0</v>
      </c>
      <c r="M7" s="136">
        <f>'POA Real Fechada'!M7/'POA em Dólar Fechada'!$A$1</f>
        <v>0</v>
      </c>
      <c r="N7" s="136">
        <f>'POA Real Fechada'!N7/'POA em Dólar Fechada'!$A$1</f>
        <v>0</v>
      </c>
      <c r="O7" s="136">
        <f>'POA Real Fechada'!O7/'POA em Dólar Fechada'!$A$1</f>
        <v>0</v>
      </c>
      <c r="P7" s="136">
        <f>'POA Real Fechada'!P7/'POA em Dólar Fechada'!$A$1</f>
        <v>0</v>
      </c>
      <c r="Q7" s="136">
        <f>'POA Real Fechada'!Q7/'POA em Dólar Fechada'!$A$1</f>
        <v>0</v>
      </c>
      <c r="R7" s="136">
        <f>'POA Real Fechada'!R7/'POA em Dólar Fechada'!$A$1</f>
        <v>0</v>
      </c>
      <c r="S7" s="136">
        <f>'POA Real Fechada'!S7/'POA em Dólar Fechada'!$A$1</f>
        <v>0</v>
      </c>
      <c r="T7" s="136">
        <f>'POA Real Fechada'!T7/'POA em Dólar Fechada'!$A$1</f>
        <v>0</v>
      </c>
      <c r="U7" s="136">
        <f>'POA Real Fechada'!U7/'POA em Dólar Fechada'!$A$1</f>
        <v>0</v>
      </c>
      <c r="V7" s="136">
        <f>'POA Real Fechada'!V7/'POA em Dólar Fechada'!$A$1</f>
        <v>0</v>
      </c>
      <c r="W7" s="136">
        <f>'POA Real Fechada'!W7/'POA em Dólar Fechada'!$A$1</f>
        <v>0</v>
      </c>
      <c r="X7" s="136">
        <f>'POA Real Fechada'!X7/'POA em Dólar Fechada'!$A$1</f>
        <v>0</v>
      </c>
      <c r="Y7" s="136">
        <f>'POA Real Fechada'!Y7/'POA em Dólar Fechada'!$A$1</f>
        <v>4665294.1176470593</v>
      </c>
      <c r="Z7" s="136">
        <f>'POA Real Fechada'!Z7/'POA em Dólar Fechada'!$A$1</f>
        <v>0</v>
      </c>
      <c r="AA7" s="136">
        <f>'POA Real Fechada'!AA7/'POA em Dólar Fechada'!$A$1</f>
        <v>0</v>
      </c>
      <c r="AB7" s="136">
        <f>'POA Real Fechada'!AB7/'POA em Dólar Fechada'!$A$1</f>
        <v>0</v>
      </c>
      <c r="AC7" s="136">
        <f>'POA Real Fechada'!AC7/'POA em Dólar Fechada'!$A$1</f>
        <v>0</v>
      </c>
      <c r="AD7" s="136">
        <f>'POA Real Fechada'!AD7/'POA em Dólar Fechada'!$A$1</f>
        <v>0</v>
      </c>
      <c r="AE7" s="136">
        <f>'POA Real Fechada'!AE7/'POA em Dólar Fechada'!$A$1</f>
        <v>0</v>
      </c>
      <c r="AF7" s="136">
        <f>'POA Real Fechada'!AF7/'POA em Dólar Fechada'!$A$1</f>
        <v>0</v>
      </c>
      <c r="AG7" s="136">
        <f>'POA Real Fechada'!AG7/'POA em Dólar Fechada'!$A$1</f>
        <v>0</v>
      </c>
      <c r="AH7" s="136">
        <f>'POA Real Fechada'!AH7/'POA em Dólar Fechada'!$A$1</f>
        <v>0</v>
      </c>
      <c r="AI7" s="136">
        <f>'POA Real Fechada'!AI7/'POA em Dólar Fechada'!$A$1</f>
        <v>0</v>
      </c>
      <c r="AJ7" s="136">
        <f>'POA Real Fechada'!AJ7/'POA em Dólar Fechada'!$A$1</f>
        <v>0</v>
      </c>
      <c r="AK7" s="136">
        <f>'POA Real Fechada'!AK7/'POA em Dólar Fechada'!$A$1</f>
        <v>0</v>
      </c>
      <c r="AL7" s="136">
        <f>'POA Real Fechada'!AL7/'POA em Dólar Fechada'!$A$1</f>
        <v>0</v>
      </c>
      <c r="AM7" s="136">
        <f>'POA Real Fechada'!AM7/'POA em Dólar Fechada'!$A$1</f>
        <v>0</v>
      </c>
      <c r="AN7" s="136">
        <f>'POA Real Fechada'!AN7/'POA em Dólar Fechada'!$A$1</f>
        <v>0</v>
      </c>
      <c r="AO7" s="136">
        <f>'POA Real Fechada'!AO7/'POA em Dólar Fechada'!$A$1</f>
        <v>0</v>
      </c>
      <c r="AP7" s="136">
        <f>'POA Real Fechada'!AP7/'POA em Dólar Fechada'!$A$1</f>
        <v>0</v>
      </c>
      <c r="AQ7" s="136">
        <f>'POA Real Fechada'!AQ7/'POA em Dólar Fechada'!$A$1</f>
        <v>0</v>
      </c>
      <c r="AR7" s="136">
        <f>'POA Real Fechada'!AR7/'POA em Dólar Fechada'!$A$1</f>
        <v>0</v>
      </c>
      <c r="AS7" s="136">
        <f>'POA Real Fechada'!AS7/'POA em Dólar Fechada'!$A$1</f>
        <v>0</v>
      </c>
      <c r="AT7" s="136">
        <f>'POA Real Fechada'!AT7/'POA em Dólar Fechada'!$A$1</f>
        <v>0</v>
      </c>
      <c r="AU7" s="136">
        <f>'POA Real Fechada'!AU7/'POA em Dólar Fechada'!$A$1</f>
        <v>0</v>
      </c>
      <c r="AV7" s="136">
        <f>'POA Real Fechada'!AV7/'POA em Dólar Fechada'!$A$1</f>
        <v>0</v>
      </c>
      <c r="AW7" s="136">
        <f>'POA Real Fechada'!AW7/'POA em Dólar Fechada'!$A$1</f>
        <v>0</v>
      </c>
      <c r="AX7" s="136">
        <f>'POA Real Fechada'!AX7/'POA em Dólar Fechada'!$A$1</f>
        <v>0</v>
      </c>
      <c r="AY7" s="136">
        <f>'POA Real Fechada'!AY7/'POA em Dólar Fechada'!$A$1</f>
        <v>0</v>
      </c>
      <c r="AZ7" s="136">
        <f>'POA Real Fechada'!AZ7/'POA em Dólar Fechada'!$A$1</f>
        <v>0</v>
      </c>
      <c r="BA7" s="136">
        <f>'POA Real Fechada'!BA7/'POA em Dólar Fechada'!$A$1</f>
        <v>0</v>
      </c>
      <c r="BB7" s="136">
        <f>'POA Real Fechada'!BB7/'POA em Dólar Fechada'!$A$1</f>
        <v>0</v>
      </c>
      <c r="BC7" s="136">
        <f>'POA Real Fechada'!BC7/'POA em Dólar Fechada'!$A$1</f>
        <v>0</v>
      </c>
      <c r="BD7" s="136">
        <f>'POA Real Fechada'!BD7/'POA em Dólar Fechada'!$A$1</f>
        <v>0</v>
      </c>
      <c r="BE7" s="136">
        <f>'POA Real Fechada'!BE7/'POA em Dólar Fechada'!$A$1</f>
        <v>4665294.1176470593</v>
      </c>
      <c r="BF7" s="136">
        <f>'POA Real Fechada'!BF7/'POA em Dólar Fechada'!$A$1</f>
        <v>4665294.1176470593</v>
      </c>
      <c r="BG7" s="204"/>
      <c r="BH7" s="204"/>
      <c r="BI7" s="204"/>
      <c r="BJ7" s="204"/>
      <c r="BK7" s="204"/>
    </row>
    <row r="8" spans="1:63" ht="24" x14ac:dyDescent="0.3">
      <c r="A8" s="216" t="s">
        <v>7</v>
      </c>
      <c r="B8" s="136">
        <f>'POA Real Fechada'!B8/'POA em Dólar Fechada'!$A$1</f>
        <v>599106.86470588238</v>
      </c>
      <c r="C8" s="136">
        <f>'POA Real Fechada'!C8/'POA em Dólar Fechada'!$A$1</f>
        <v>16144467.342941176</v>
      </c>
      <c r="D8" s="136">
        <f>'POA Real Fechada'!D8/'POA em Dólar Fechada'!$A$1</f>
        <v>16743574.207647059</v>
      </c>
      <c r="F8" s="136">
        <f>'POA Real Fechada'!F8/'POA em Dólar Fechada'!$A$1</f>
        <v>0</v>
      </c>
      <c r="G8" s="136">
        <f>'POA Real Fechada'!G8/'POA em Dólar Fechada'!$A$1</f>
        <v>0</v>
      </c>
      <c r="H8" s="136">
        <f>'POA Real Fechada'!H8/'POA em Dólar Fechada'!$A$1</f>
        <v>0</v>
      </c>
      <c r="I8" s="136">
        <f>'POA Real Fechada'!I8/'POA em Dólar Fechada'!$A$1</f>
        <v>0</v>
      </c>
      <c r="J8" s="136">
        <f>'POA Real Fechada'!J8/'POA em Dólar Fechada'!$A$1</f>
        <v>88235.294117647063</v>
      </c>
      <c r="K8" s="136">
        <f>'POA Real Fechada'!K8/'POA em Dólar Fechada'!$A$1</f>
        <v>0</v>
      </c>
      <c r="L8" s="136">
        <f>'POA Real Fechada'!L8/'POA em Dólar Fechada'!$A$1</f>
        <v>117647.05882352941</v>
      </c>
      <c r="M8" s="136">
        <f>'POA Real Fechada'!M8/'POA em Dólar Fechada'!$A$1</f>
        <v>16144467.342941176</v>
      </c>
      <c r="N8" s="136">
        <f>'POA Real Fechada'!N8/'POA em Dólar Fechada'!$A$1</f>
        <v>54607.058823529413</v>
      </c>
      <c r="O8" s="136">
        <f>'POA Real Fechada'!O8/'POA em Dólar Fechada'!$A$1</f>
        <v>16144467.342941176</v>
      </c>
      <c r="P8" s="136">
        <f>'POA Real Fechada'!P8/'POA em Dólar Fechada'!$A$1</f>
        <v>117647.05882352941</v>
      </c>
      <c r="Q8" s="136">
        <f>'POA Real Fechada'!Q8/'POA em Dólar Fechada'!$A$1</f>
        <v>0</v>
      </c>
      <c r="R8" s="136">
        <f>'POA Real Fechada'!R8/'POA em Dólar Fechada'!$A$1</f>
        <v>117647.05882352941</v>
      </c>
      <c r="S8" s="136">
        <f>'POA Real Fechada'!S8/'POA em Dólar Fechada'!$A$1</f>
        <v>0</v>
      </c>
      <c r="T8" s="136">
        <f>'POA Real Fechada'!T8/'POA em Dólar Fechada'!$A$1</f>
        <v>191558.5294117647</v>
      </c>
      <c r="U8" s="136">
        <f>'POA Real Fechada'!U8/'POA em Dólar Fechada'!$A$1</f>
        <v>0</v>
      </c>
      <c r="V8" s="136">
        <f>'POA Real Fechada'!V8/'POA em Dólar Fechada'!$A$1</f>
        <v>117647.05882352941</v>
      </c>
      <c r="W8" s="136">
        <f>'POA Real Fechada'!W8/'POA em Dólar Fechada'!$A$1</f>
        <v>0</v>
      </c>
      <c r="X8" s="136">
        <f>'POA Real Fechada'!X8/'POA em Dólar Fechada'!$A$1</f>
        <v>544499.70588235301</v>
      </c>
      <c r="Y8" s="136">
        <f>'POA Real Fechada'!Y8/'POA em Dólar Fechada'!$A$1</f>
        <v>0</v>
      </c>
      <c r="Z8" s="136">
        <f>'POA Real Fechada'!Z8/'POA em Dólar Fechada'!$A$1</f>
        <v>0</v>
      </c>
      <c r="AA8" s="136">
        <f>'POA Real Fechada'!AA8/'POA em Dólar Fechada'!$A$1</f>
        <v>0</v>
      </c>
      <c r="AB8" s="136">
        <f>'POA Real Fechada'!AB8/'POA em Dólar Fechada'!$A$1</f>
        <v>0</v>
      </c>
      <c r="AC8" s="136">
        <f>'POA Real Fechada'!AC8/'POA em Dólar Fechada'!$A$1</f>
        <v>0</v>
      </c>
      <c r="AD8" s="136">
        <f>'POA Real Fechada'!AD8/'POA em Dólar Fechada'!$A$1</f>
        <v>0</v>
      </c>
      <c r="AE8" s="136">
        <f>'POA Real Fechada'!AE8/'POA em Dólar Fechada'!$A$1</f>
        <v>0</v>
      </c>
      <c r="AF8" s="136">
        <f>'POA Real Fechada'!AF8/'POA em Dólar Fechada'!$A$1</f>
        <v>0</v>
      </c>
      <c r="AG8" s="136">
        <f>'POA Real Fechada'!AG8/'POA em Dólar Fechada'!$A$1</f>
        <v>0</v>
      </c>
      <c r="AH8" s="136">
        <f>'POA Real Fechada'!AH8/'POA em Dólar Fechada'!$A$1</f>
        <v>0</v>
      </c>
      <c r="AI8" s="136">
        <f>'POA Real Fechada'!AI8/'POA em Dólar Fechada'!$A$1</f>
        <v>0</v>
      </c>
      <c r="AJ8" s="136">
        <f>'POA Real Fechada'!AJ8/'POA em Dólar Fechada'!$A$1</f>
        <v>0</v>
      </c>
      <c r="AK8" s="136">
        <f>'POA Real Fechada'!AK8/'POA em Dólar Fechada'!$A$1</f>
        <v>0</v>
      </c>
      <c r="AL8" s="136">
        <f>'POA Real Fechada'!AL8/'POA em Dólar Fechada'!$A$1</f>
        <v>0</v>
      </c>
      <c r="AM8" s="136">
        <f>'POA Real Fechada'!AM8/'POA em Dólar Fechada'!$A$1</f>
        <v>0</v>
      </c>
      <c r="AN8" s="136">
        <f>'POA Real Fechada'!AN8/'POA em Dólar Fechada'!$A$1</f>
        <v>0</v>
      </c>
      <c r="AO8" s="136">
        <f>'POA Real Fechada'!AO8/'POA em Dólar Fechada'!$A$1</f>
        <v>0</v>
      </c>
      <c r="AP8" s="136">
        <f>'POA Real Fechada'!AP8/'POA em Dólar Fechada'!$A$1</f>
        <v>0</v>
      </c>
      <c r="AQ8" s="136">
        <f>'POA Real Fechada'!AQ8/'POA em Dólar Fechada'!$A$1</f>
        <v>0</v>
      </c>
      <c r="AR8" s="136">
        <f>'POA Real Fechada'!AR8/'POA em Dólar Fechada'!$A$1</f>
        <v>0</v>
      </c>
      <c r="AS8" s="136">
        <f>'POA Real Fechada'!AS8/'POA em Dólar Fechada'!$A$1</f>
        <v>0</v>
      </c>
      <c r="AT8" s="136">
        <f>'POA Real Fechada'!AT8/'POA em Dólar Fechada'!$A$1</f>
        <v>0</v>
      </c>
      <c r="AU8" s="136">
        <f>'POA Real Fechada'!AU8/'POA em Dólar Fechada'!$A$1</f>
        <v>0</v>
      </c>
      <c r="AV8" s="136">
        <f>'POA Real Fechada'!AV8/'POA em Dólar Fechada'!$A$1</f>
        <v>0</v>
      </c>
      <c r="AW8" s="136">
        <f>'POA Real Fechada'!AW8/'POA em Dólar Fechada'!$A$1</f>
        <v>0</v>
      </c>
      <c r="AX8" s="136">
        <f>'POA Real Fechada'!AX8/'POA em Dólar Fechada'!$A$1</f>
        <v>0</v>
      </c>
      <c r="AY8" s="136">
        <f>'POA Real Fechada'!AY8/'POA em Dólar Fechada'!$A$1</f>
        <v>0</v>
      </c>
      <c r="AZ8" s="136">
        <f>'POA Real Fechada'!AZ8/'POA em Dólar Fechada'!$A$1</f>
        <v>0</v>
      </c>
      <c r="BA8" s="136">
        <f>'POA Real Fechada'!BA8/'POA em Dólar Fechada'!$A$1</f>
        <v>0</v>
      </c>
      <c r="BB8" s="136">
        <f>'POA Real Fechada'!BB8/'POA em Dólar Fechada'!$A$1</f>
        <v>0</v>
      </c>
      <c r="BC8" s="136">
        <f>'POA Real Fechada'!BC8/'POA em Dólar Fechada'!$A$1</f>
        <v>0</v>
      </c>
      <c r="BD8" s="136">
        <f>'POA Real Fechada'!BD8/'POA em Dólar Fechada'!$A$1</f>
        <v>599106.76470588241</v>
      </c>
      <c r="BE8" s="136">
        <f>'POA Real Fechada'!BE8/'POA em Dólar Fechada'!$A$1</f>
        <v>16144467.342941176</v>
      </c>
      <c r="BF8" s="136">
        <f>'POA Real Fechada'!BF8/'POA em Dólar Fechada'!$A$1</f>
        <v>16743574.107647059</v>
      </c>
      <c r="BG8" s="204"/>
      <c r="BH8" s="204"/>
      <c r="BI8" s="204"/>
      <c r="BJ8" s="204"/>
      <c r="BK8" s="204"/>
    </row>
    <row r="9" spans="1:63" x14ac:dyDescent="0.3">
      <c r="A9" s="75" t="s">
        <v>8</v>
      </c>
      <c r="B9" s="136">
        <f>'POA Real Fechada'!B9/'POA em Dólar Fechada'!$A$1</f>
        <v>2473038.1500000004</v>
      </c>
      <c r="C9" s="136">
        <f>'POA Real Fechada'!C9/'POA em Dólar Fechada'!$A$1</f>
        <v>0</v>
      </c>
      <c r="D9" s="136">
        <f>'POA Real Fechada'!D9/'POA em Dólar Fechada'!$A$1</f>
        <v>2473038.1500000004</v>
      </c>
      <c r="F9" s="136">
        <f>'POA Real Fechada'!F9/'POA em Dólar Fechada'!$A$1</f>
        <v>0</v>
      </c>
      <c r="G9" s="136">
        <f>'POA Real Fechada'!G9/'POA em Dólar Fechada'!$A$1</f>
        <v>0</v>
      </c>
      <c r="H9" s="136">
        <f>'POA Real Fechada'!H9/'POA em Dólar Fechada'!$A$1</f>
        <v>0</v>
      </c>
      <c r="I9" s="136">
        <f>'POA Real Fechada'!I9/'POA em Dólar Fechada'!$A$1</f>
        <v>0</v>
      </c>
      <c r="J9" s="136">
        <f>'POA Real Fechada'!J9/'POA em Dólar Fechada'!$A$1</f>
        <v>190861.76470588235</v>
      </c>
      <c r="K9" s="136">
        <f>'POA Real Fechada'!K9/'POA em Dólar Fechada'!$A$1</f>
        <v>0</v>
      </c>
      <c r="L9" s="136">
        <f>'POA Real Fechada'!L9/'POA em Dólar Fechada'!$A$1</f>
        <v>63620.588235294119</v>
      </c>
      <c r="M9" s="136">
        <f>'POA Real Fechada'!M9/'POA em Dólar Fechada'!$A$1</f>
        <v>0</v>
      </c>
      <c r="N9" s="136">
        <f>'POA Real Fechada'!N9/'POA em Dólar Fechada'!$A$1</f>
        <v>254482.35294117648</v>
      </c>
      <c r="O9" s="136">
        <f>'POA Real Fechada'!O9/'POA em Dólar Fechada'!$A$1</f>
        <v>0</v>
      </c>
      <c r="P9" s="136">
        <f>'POA Real Fechada'!P9/'POA em Dólar Fechada'!$A$1</f>
        <v>0</v>
      </c>
      <c r="Q9" s="136">
        <f>'POA Real Fechada'!Q9/'POA em Dólar Fechada'!$A$1</f>
        <v>0</v>
      </c>
      <c r="R9" s="136">
        <f>'POA Real Fechada'!R9/'POA em Dólar Fechada'!$A$1</f>
        <v>0</v>
      </c>
      <c r="S9" s="136">
        <f>'POA Real Fechada'!S9/'POA em Dólar Fechada'!$A$1</f>
        <v>0</v>
      </c>
      <c r="T9" s="136">
        <f>'POA Real Fechada'!T9/'POA em Dólar Fechada'!$A$1</f>
        <v>1326529.3627058824</v>
      </c>
      <c r="U9" s="136">
        <f>'POA Real Fechada'!U9/'POA em Dólar Fechada'!$A$1</f>
        <v>0</v>
      </c>
      <c r="V9" s="136">
        <f>'POA Real Fechada'!V9/'POA em Dólar Fechada'!$A$1</f>
        <v>892026.49611764704</v>
      </c>
      <c r="W9" s="136">
        <f>'POA Real Fechada'!W9/'POA em Dólar Fechada'!$A$1</f>
        <v>0</v>
      </c>
      <c r="X9" s="136">
        <f>'POA Real Fechada'!X9/'POA em Dólar Fechada'!$A$1</f>
        <v>2218556.1529411767</v>
      </c>
      <c r="Y9" s="136">
        <f>'POA Real Fechada'!Y9/'POA em Dólar Fechada'!$A$1</f>
        <v>0</v>
      </c>
      <c r="Z9" s="136">
        <f>'POA Real Fechada'!Z9/'POA em Dólar Fechada'!$A$1</f>
        <v>0</v>
      </c>
      <c r="AA9" s="136">
        <f>'POA Real Fechada'!AA9/'POA em Dólar Fechada'!$A$1</f>
        <v>0</v>
      </c>
      <c r="AB9" s="136">
        <f>'POA Real Fechada'!AB9/'POA em Dólar Fechada'!$A$1</f>
        <v>0</v>
      </c>
      <c r="AC9" s="136">
        <f>'POA Real Fechada'!AC9/'POA em Dólar Fechada'!$A$1</f>
        <v>0</v>
      </c>
      <c r="AD9" s="136">
        <f>'POA Real Fechada'!AD9/'POA em Dólar Fechada'!$A$1</f>
        <v>0</v>
      </c>
      <c r="AE9" s="136">
        <f>'POA Real Fechada'!AE9/'POA em Dólar Fechada'!$A$1</f>
        <v>0</v>
      </c>
      <c r="AF9" s="136">
        <f>'POA Real Fechada'!AF9/'POA em Dólar Fechada'!$A$1</f>
        <v>0</v>
      </c>
      <c r="AG9" s="136">
        <f>'POA Real Fechada'!AG9/'POA em Dólar Fechada'!$A$1</f>
        <v>0</v>
      </c>
      <c r="AH9" s="136">
        <f>'POA Real Fechada'!AH9/'POA em Dólar Fechada'!$A$1</f>
        <v>0</v>
      </c>
      <c r="AI9" s="136">
        <f>'POA Real Fechada'!AI9/'POA em Dólar Fechada'!$A$1</f>
        <v>0</v>
      </c>
      <c r="AJ9" s="136">
        <f>'POA Real Fechada'!AJ9/'POA em Dólar Fechada'!$A$1</f>
        <v>0</v>
      </c>
      <c r="AK9" s="136">
        <f>'POA Real Fechada'!AK9/'POA em Dólar Fechada'!$A$1</f>
        <v>0</v>
      </c>
      <c r="AL9" s="136">
        <f>'POA Real Fechada'!AL9/'POA em Dólar Fechada'!$A$1</f>
        <v>0</v>
      </c>
      <c r="AM9" s="136">
        <f>'POA Real Fechada'!AM9/'POA em Dólar Fechada'!$A$1</f>
        <v>0</v>
      </c>
      <c r="AN9" s="136">
        <f>'POA Real Fechada'!AN9/'POA em Dólar Fechada'!$A$1</f>
        <v>0</v>
      </c>
      <c r="AO9" s="136">
        <f>'POA Real Fechada'!AO9/'POA em Dólar Fechada'!$A$1</f>
        <v>0</v>
      </c>
      <c r="AP9" s="136">
        <f>'POA Real Fechada'!AP9/'POA em Dólar Fechada'!$A$1</f>
        <v>0</v>
      </c>
      <c r="AQ9" s="136">
        <f>'POA Real Fechada'!AQ9/'POA em Dólar Fechada'!$A$1</f>
        <v>0</v>
      </c>
      <c r="AR9" s="136">
        <f>'POA Real Fechada'!AR9/'POA em Dólar Fechada'!$A$1</f>
        <v>0</v>
      </c>
      <c r="AS9" s="136">
        <f>'POA Real Fechada'!AS9/'POA em Dólar Fechada'!$A$1</f>
        <v>0</v>
      </c>
      <c r="AT9" s="136">
        <f>'POA Real Fechada'!AT9/'POA em Dólar Fechada'!$A$1</f>
        <v>0</v>
      </c>
      <c r="AU9" s="136">
        <f>'POA Real Fechada'!AU9/'POA em Dólar Fechada'!$A$1</f>
        <v>0</v>
      </c>
      <c r="AV9" s="136">
        <f>'POA Real Fechada'!AV9/'POA em Dólar Fechada'!$A$1</f>
        <v>0</v>
      </c>
      <c r="AW9" s="136">
        <f>'POA Real Fechada'!AW9/'POA em Dólar Fechada'!$A$1</f>
        <v>0</v>
      </c>
      <c r="AX9" s="136">
        <f>'POA Real Fechada'!AX9/'POA em Dólar Fechada'!$A$1</f>
        <v>0</v>
      </c>
      <c r="AY9" s="136">
        <f>'POA Real Fechada'!AY9/'POA em Dólar Fechada'!$A$1</f>
        <v>0</v>
      </c>
      <c r="AZ9" s="136">
        <f>'POA Real Fechada'!AZ9/'POA em Dólar Fechada'!$A$1</f>
        <v>0</v>
      </c>
      <c r="BA9" s="136">
        <f>'POA Real Fechada'!BA9/'POA em Dólar Fechada'!$A$1</f>
        <v>0</v>
      </c>
      <c r="BB9" s="136">
        <f>'POA Real Fechada'!BB9/'POA em Dólar Fechada'!$A$1</f>
        <v>0</v>
      </c>
      <c r="BC9" s="136">
        <f>'POA Real Fechada'!BC9/'POA em Dólar Fechada'!$A$1</f>
        <v>0</v>
      </c>
      <c r="BD9" s="136">
        <f>'POA Real Fechada'!BD9/'POA em Dólar Fechada'!$A$1</f>
        <v>2473038.2117647058</v>
      </c>
      <c r="BE9" s="136">
        <f>'POA Real Fechada'!BE9/'POA em Dólar Fechada'!$A$1</f>
        <v>0</v>
      </c>
      <c r="BF9" s="136">
        <f>'POA Real Fechada'!BF9/'POA em Dólar Fechada'!$A$1</f>
        <v>2473038.2117647058</v>
      </c>
      <c r="BG9" s="204"/>
      <c r="BH9" s="204"/>
      <c r="BI9" s="204"/>
      <c r="BJ9" s="204"/>
      <c r="BK9" s="204"/>
    </row>
    <row r="10" spans="1:63" ht="27" customHeight="1" x14ac:dyDescent="0.3">
      <c r="A10" s="208" t="s">
        <v>9</v>
      </c>
      <c r="B10" s="138">
        <f>'POA Real Fechada'!B10/'POA em Dólar Fechada'!$A$1</f>
        <v>4240792.2382352939</v>
      </c>
      <c r="C10" s="138">
        <f>'POA Real Fechada'!C10/'POA em Dólar Fechada'!$A$1</f>
        <v>6522205.8470588243</v>
      </c>
      <c r="D10" s="138">
        <f>'POA Real Fechada'!D10/'POA em Dólar Fechada'!$A$1</f>
        <v>10762998.085294118</v>
      </c>
      <c r="F10" s="138">
        <f>'POA Real Fechada'!F10/'POA em Dólar Fechada'!$A$1</f>
        <v>0</v>
      </c>
      <c r="G10" s="138">
        <f>'POA Real Fechada'!G10/'POA em Dólar Fechada'!$A$1</f>
        <v>0</v>
      </c>
      <c r="H10" s="138">
        <f>'POA Real Fechada'!H10/'POA em Dólar Fechada'!$A$1</f>
        <v>0</v>
      </c>
      <c r="I10" s="138">
        <f>'POA Real Fechada'!I10/'POA em Dólar Fechada'!$A$1</f>
        <v>0</v>
      </c>
      <c r="J10" s="138">
        <f>'POA Real Fechada'!J10/'POA em Dólar Fechada'!$A$1</f>
        <v>457678.23529411765</v>
      </c>
      <c r="K10" s="138">
        <f>'POA Real Fechada'!K10/'POA em Dólar Fechada'!$A$1</f>
        <v>0</v>
      </c>
      <c r="L10" s="138">
        <f>'POA Real Fechada'!L10/'POA em Dólar Fechada'!$A$1</f>
        <v>757636.90588235296</v>
      </c>
      <c r="M10" s="138">
        <f>'POA Real Fechada'!M10/'POA em Dólar Fechada'!$A$1</f>
        <v>1859012.5205882355</v>
      </c>
      <c r="N10" s="138">
        <f>'POA Real Fechada'!N10/'POA em Dólar Fechada'!$A$1</f>
        <v>1215315.1411764706</v>
      </c>
      <c r="O10" s="138">
        <f>'POA Real Fechada'!O10/'POA em Dólar Fechada'!$A$1</f>
        <v>2804180.8058823529</v>
      </c>
      <c r="P10" s="138">
        <f>'POA Real Fechada'!P10/'POA em Dólar Fechada'!$A$1</f>
        <v>403158.23529411765</v>
      </c>
      <c r="Q10" s="138">
        <f>'POA Real Fechada'!Q10/'POA em Dólar Fechada'!$A$1</f>
        <v>0</v>
      </c>
      <c r="R10" s="138">
        <f>'POA Real Fechada'!R10/'POA em Dólar Fechada'!$A$1</f>
        <v>294117.64705882355</v>
      </c>
      <c r="S10" s="138">
        <f>'POA Real Fechada'!S10/'POA em Dólar Fechada'!$A$1</f>
        <v>0</v>
      </c>
      <c r="T10" s="138">
        <f>'POA Real Fechada'!T10/'POA em Dólar Fechada'!$A$1</f>
        <v>0</v>
      </c>
      <c r="U10" s="138">
        <f>'POA Real Fechada'!U10/'POA em Dólar Fechada'!$A$1</f>
        <v>0</v>
      </c>
      <c r="V10" s="138">
        <f>'POA Real Fechada'!V10/'POA em Dólar Fechada'!$A$1</f>
        <v>1937355.8</v>
      </c>
      <c r="W10" s="138">
        <f>'POA Real Fechada'!W10/'POA em Dólar Fechada'!$A$1</f>
        <v>1859012.5205882355</v>
      </c>
      <c r="X10" s="138">
        <f>'POA Real Fechada'!X10/'POA em Dólar Fechada'!$A$1</f>
        <v>2634631.682352941</v>
      </c>
      <c r="Y10" s="138">
        <f>'POA Real Fechada'!Y10/'POA em Dólar Fechada'!$A$1</f>
        <v>1859012.5205882355</v>
      </c>
      <c r="Z10" s="138">
        <f>'POA Real Fechada'!Z10/'POA em Dólar Fechada'!$A$1</f>
        <v>0</v>
      </c>
      <c r="AA10" s="138">
        <f>'POA Real Fechada'!AA10/'POA em Dólar Fechada'!$A$1</f>
        <v>0</v>
      </c>
      <c r="AB10" s="138">
        <f>'POA Real Fechada'!AB10/'POA em Dólar Fechada'!$A$1</f>
        <v>390845.41470588231</v>
      </c>
      <c r="AC10" s="138">
        <f>'POA Real Fechada'!AC10/'POA em Dólar Fechada'!$A$1</f>
        <v>0</v>
      </c>
      <c r="AD10" s="138">
        <f>'POA Real Fechada'!AD10/'POA em Dólar Fechada'!$A$1</f>
        <v>0</v>
      </c>
      <c r="AE10" s="138">
        <f>'POA Real Fechada'!AE10/'POA em Dólar Fechada'!$A$1</f>
        <v>0</v>
      </c>
      <c r="AF10" s="138">
        <f>'POA Real Fechada'!AF10/'POA em Dólar Fechada'!$A$1</f>
        <v>0</v>
      </c>
      <c r="AG10" s="138">
        <f>'POA Real Fechada'!AG10/'POA em Dólar Fechada'!$A$1</f>
        <v>1859012.5205882355</v>
      </c>
      <c r="AH10" s="138">
        <f>'POA Real Fechada'!AH10/'POA em Dólar Fechada'!$A$1</f>
        <v>390845.41470588231</v>
      </c>
      <c r="AI10" s="138">
        <f>'POA Real Fechada'!AI10/'POA em Dólar Fechada'!$A$1</f>
        <v>1859012.5205882355</v>
      </c>
      <c r="AJ10" s="138">
        <f>'POA Real Fechada'!AJ10/'POA em Dólar Fechada'!$A$1</f>
        <v>0</v>
      </c>
      <c r="AK10" s="138">
        <f>'POA Real Fechada'!AK10/'POA em Dólar Fechada'!$A$1</f>
        <v>0</v>
      </c>
      <c r="AL10" s="138">
        <f>'POA Real Fechada'!AL10/'POA em Dólar Fechada'!$A$1</f>
        <v>0</v>
      </c>
      <c r="AM10" s="138">
        <f>'POA Real Fechada'!AM10/'POA em Dólar Fechada'!$A$1</f>
        <v>0</v>
      </c>
      <c r="AN10" s="138">
        <f>'POA Real Fechada'!AN10/'POA em Dólar Fechada'!$A$1</f>
        <v>0</v>
      </c>
      <c r="AO10" s="138">
        <f>'POA Real Fechada'!AO10/'POA em Dólar Fechada'!$A$1</f>
        <v>0</v>
      </c>
      <c r="AP10" s="138">
        <f>'POA Real Fechada'!AP10/'POA em Dólar Fechada'!$A$1</f>
        <v>0</v>
      </c>
      <c r="AQ10" s="138">
        <f>'POA Real Fechada'!AQ10/'POA em Dólar Fechada'!$A$1</f>
        <v>0</v>
      </c>
      <c r="AR10" s="138">
        <f>'POA Real Fechada'!AR10/'POA em Dólar Fechada'!$A$1</f>
        <v>0</v>
      </c>
      <c r="AS10" s="138">
        <f>'POA Real Fechada'!AS10/'POA em Dólar Fechada'!$A$1</f>
        <v>0</v>
      </c>
      <c r="AT10" s="138">
        <f>'POA Real Fechada'!AT10/'POA em Dólar Fechada'!$A$1</f>
        <v>0</v>
      </c>
      <c r="AU10" s="138">
        <f>'POA Real Fechada'!AU10/'POA em Dólar Fechada'!$A$1</f>
        <v>0</v>
      </c>
      <c r="AV10" s="138">
        <f>'POA Real Fechada'!AV10/'POA em Dólar Fechada'!$A$1</f>
        <v>0</v>
      </c>
      <c r="AW10" s="138">
        <f>'POA Real Fechada'!AW10/'POA em Dólar Fechada'!$A$1</f>
        <v>0</v>
      </c>
      <c r="AX10" s="138">
        <f>'POA Real Fechada'!AX10/'POA em Dólar Fechada'!$A$1</f>
        <v>0</v>
      </c>
      <c r="AY10" s="138">
        <f>'POA Real Fechada'!AY10/'POA em Dólar Fechada'!$A$1</f>
        <v>0</v>
      </c>
      <c r="AZ10" s="138">
        <f>'POA Real Fechada'!AZ10/'POA em Dólar Fechada'!$A$1</f>
        <v>0</v>
      </c>
      <c r="BA10" s="138">
        <f>'POA Real Fechada'!BA10/'POA em Dólar Fechada'!$A$1</f>
        <v>0</v>
      </c>
      <c r="BB10" s="138">
        <f>'POA Real Fechada'!BB10/'POA em Dólar Fechada'!$A$1</f>
        <v>0</v>
      </c>
      <c r="BC10" s="138">
        <f>'POA Real Fechada'!BC10/'POA em Dólar Fechada'!$A$1</f>
        <v>0</v>
      </c>
      <c r="BD10" s="138">
        <f>'POA Real Fechada'!BD10/'POA em Dólar Fechada'!$A$1</f>
        <v>4240792.2382352939</v>
      </c>
      <c r="BE10" s="138">
        <f>'POA Real Fechada'!BE10/'POA em Dólar Fechada'!$A$1</f>
        <v>6522205.8470588243</v>
      </c>
      <c r="BF10" s="138">
        <f>'POA Real Fechada'!BF10/'POA em Dólar Fechada'!$A$1</f>
        <v>10762998.085294118</v>
      </c>
    </row>
    <row r="11" spans="1:63" ht="24" x14ac:dyDescent="0.3">
      <c r="A11" s="205" t="s">
        <v>59</v>
      </c>
      <c r="B11" s="136">
        <f>'POA Real Fechada'!B11/'POA em Dólar Fechada'!$A$1</f>
        <v>1788725.5617647059</v>
      </c>
      <c r="C11" s="136">
        <f>'POA Real Fechada'!C11/'POA em Dólar Fechada'!$A$1</f>
        <v>5812331.6794117652</v>
      </c>
      <c r="D11" s="136">
        <f>'POA Real Fechada'!D11/'POA em Dólar Fechada'!$A$1</f>
        <v>7601057.2411764711</v>
      </c>
      <c r="F11" s="136">
        <f>'POA Real Fechada'!F11/'POA em Dólar Fechada'!$A$1</f>
        <v>0</v>
      </c>
      <c r="G11" s="136">
        <f>'POA Real Fechada'!G11/'POA em Dólar Fechada'!$A$1</f>
        <v>0</v>
      </c>
      <c r="H11" s="136">
        <f>'POA Real Fechada'!H11/'POA em Dólar Fechada'!$A$1</f>
        <v>0</v>
      </c>
      <c r="I11" s="136">
        <f>'POA Real Fechada'!I11/'POA em Dólar Fechada'!$A$1</f>
        <v>0</v>
      </c>
      <c r="J11" s="136">
        <f>'POA Real Fechada'!J11/'POA em Dólar Fechada'!$A$1</f>
        <v>457678.23529411765</v>
      </c>
      <c r="K11" s="136">
        <f>'POA Real Fechada'!K11/'POA em Dólar Fechada'!$A$1</f>
        <v>0</v>
      </c>
      <c r="L11" s="136">
        <f>'POA Real Fechada'!L11/'POA em Dólar Fechada'!$A$1</f>
        <v>633771.44411764713</v>
      </c>
      <c r="M11" s="136">
        <f>'POA Real Fechada'!M11/'POA em Dólar Fechada'!$A$1</f>
        <v>1859012.5205882355</v>
      </c>
      <c r="N11" s="136">
        <f>'POA Real Fechada'!N11/'POA em Dólar Fechada'!$A$1</f>
        <v>1091449.6794117647</v>
      </c>
      <c r="O11" s="136">
        <f>'POA Real Fechada'!O11/'POA em Dólar Fechada'!$A$1</f>
        <v>2094306.6382352943</v>
      </c>
      <c r="P11" s="136">
        <f>'POA Real Fechada'!P11/'POA em Dólar Fechada'!$A$1</f>
        <v>403158.23529411765</v>
      </c>
      <c r="Q11" s="136">
        <f>'POA Real Fechada'!Q11/'POA em Dólar Fechada'!$A$1</f>
        <v>0</v>
      </c>
      <c r="R11" s="136">
        <f>'POA Real Fechada'!R11/'POA em Dólar Fechada'!$A$1</f>
        <v>294117.64705882355</v>
      </c>
      <c r="S11" s="136">
        <f>'POA Real Fechada'!S11/'POA em Dólar Fechada'!$A$1</f>
        <v>0</v>
      </c>
      <c r="T11" s="136">
        <f>'POA Real Fechada'!T11/'POA em Dólar Fechada'!$A$1</f>
        <v>0</v>
      </c>
      <c r="U11" s="136">
        <f>'POA Real Fechada'!U11/'POA em Dólar Fechada'!$A$1</f>
        <v>0</v>
      </c>
      <c r="V11" s="136">
        <f>'POA Real Fechada'!V11/'POA em Dólar Fechada'!$A$1</f>
        <v>0</v>
      </c>
      <c r="W11" s="136">
        <f>'POA Real Fechada'!W11/'POA em Dólar Fechada'!$A$1</f>
        <v>1859012.5205882355</v>
      </c>
      <c r="X11" s="136">
        <f>'POA Real Fechada'!X11/'POA em Dólar Fechada'!$A$1</f>
        <v>697275.8823529412</v>
      </c>
      <c r="Y11" s="136">
        <f>'POA Real Fechada'!Y11/'POA em Dólar Fechada'!$A$1</f>
        <v>1859012.5205882355</v>
      </c>
      <c r="Z11" s="136">
        <f>'POA Real Fechada'!Z11/'POA em Dólar Fechada'!$A$1</f>
        <v>0</v>
      </c>
      <c r="AA11" s="136">
        <f>'POA Real Fechada'!AA11/'POA em Dólar Fechada'!$A$1</f>
        <v>0</v>
      </c>
      <c r="AB11" s="136">
        <f>'POA Real Fechada'!AB11/'POA em Dólar Fechada'!$A$1</f>
        <v>0</v>
      </c>
      <c r="AC11" s="136">
        <f>'POA Real Fechada'!AC11/'POA em Dólar Fechada'!$A$1</f>
        <v>0</v>
      </c>
      <c r="AD11" s="136">
        <f>'POA Real Fechada'!AD11/'POA em Dólar Fechada'!$A$1</f>
        <v>0</v>
      </c>
      <c r="AE11" s="136">
        <f>'POA Real Fechada'!AE11/'POA em Dólar Fechada'!$A$1</f>
        <v>0</v>
      </c>
      <c r="AF11" s="136">
        <f>'POA Real Fechada'!AF11/'POA em Dólar Fechada'!$A$1</f>
        <v>0</v>
      </c>
      <c r="AG11" s="136">
        <f>'POA Real Fechada'!AG11/'POA em Dólar Fechada'!$A$1</f>
        <v>1859012.5205882355</v>
      </c>
      <c r="AH11" s="136">
        <f>'POA Real Fechada'!AH11/'POA em Dólar Fechada'!$A$1</f>
        <v>0</v>
      </c>
      <c r="AI11" s="136">
        <f>'POA Real Fechada'!AI11/'POA em Dólar Fechada'!$A$1</f>
        <v>1859012.5205882355</v>
      </c>
      <c r="AJ11" s="136">
        <f>'POA Real Fechada'!AJ11/'POA em Dólar Fechada'!$A$1</f>
        <v>0</v>
      </c>
      <c r="AK11" s="136">
        <f>'POA Real Fechada'!AK11/'POA em Dólar Fechada'!$A$1</f>
        <v>0</v>
      </c>
      <c r="AL11" s="136">
        <f>'POA Real Fechada'!AL11/'POA em Dólar Fechada'!$A$1</f>
        <v>0</v>
      </c>
      <c r="AM11" s="136">
        <f>'POA Real Fechada'!AM11/'POA em Dólar Fechada'!$A$1</f>
        <v>0</v>
      </c>
      <c r="AN11" s="136">
        <f>'POA Real Fechada'!AN11/'POA em Dólar Fechada'!$A$1</f>
        <v>0</v>
      </c>
      <c r="AO11" s="136">
        <f>'POA Real Fechada'!AO11/'POA em Dólar Fechada'!$A$1</f>
        <v>0</v>
      </c>
      <c r="AP11" s="136">
        <f>'POA Real Fechada'!AP11/'POA em Dólar Fechada'!$A$1</f>
        <v>0</v>
      </c>
      <c r="AQ11" s="136">
        <f>'POA Real Fechada'!AQ11/'POA em Dólar Fechada'!$A$1</f>
        <v>0</v>
      </c>
      <c r="AR11" s="136">
        <f>'POA Real Fechada'!AR11/'POA em Dólar Fechada'!$A$1</f>
        <v>0</v>
      </c>
      <c r="AS11" s="136">
        <f>'POA Real Fechada'!AS11/'POA em Dólar Fechada'!$A$1</f>
        <v>0</v>
      </c>
      <c r="AT11" s="136">
        <f>'POA Real Fechada'!AT11/'POA em Dólar Fechada'!$A$1</f>
        <v>0</v>
      </c>
      <c r="AU11" s="136">
        <f>'POA Real Fechada'!AU11/'POA em Dólar Fechada'!$A$1</f>
        <v>0</v>
      </c>
      <c r="AV11" s="136">
        <f>'POA Real Fechada'!AV11/'POA em Dólar Fechada'!$A$1</f>
        <v>0</v>
      </c>
      <c r="AW11" s="136">
        <f>'POA Real Fechada'!AW11/'POA em Dólar Fechada'!$A$1</f>
        <v>0</v>
      </c>
      <c r="AX11" s="136">
        <f>'POA Real Fechada'!AX11/'POA em Dólar Fechada'!$A$1</f>
        <v>0</v>
      </c>
      <c r="AY11" s="136">
        <f>'POA Real Fechada'!AY11/'POA em Dólar Fechada'!$A$1</f>
        <v>0</v>
      </c>
      <c r="AZ11" s="136">
        <f>'POA Real Fechada'!AZ11/'POA em Dólar Fechada'!$A$1</f>
        <v>0</v>
      </c>
      <c r="BA11" s="136">
        <f>'POA Real Fechada'!BA11/'POA em Dólar Fechada'!$A$1</f>
        <v>0</v>
      </c>
      <c r="BB11" s="136">
        <f>'POA Real Fechada'!BB11/'POA em Dólar Fechada'!$A$1</f>
        <v>0</v>
      </c>
      <c r="BC11" s="136">
        <f>'POA Real Fechada'!BC11/'POA em Dólar Fechada'!$A$1</f>
        <v>0</v>
      </c>
      <c r="BD11" s="136">
        <f>'POA Real Fechada'!BD11/'POA em Dólar Fechada'!$A$1</f>
        <v>1788725.5617647059</v>
      </c>
      <c r="BE11" s="136">
        <f>'POA Real Fechada'!BE11/'POA em Dólar Fechada'!$A$1</f>
        <v>5812331.6794117652</v>
      </c>
      <c r="BF11" s="136">
        <f>'POA Real Fechada'!BF11/'POA em Dólar Fechada'!$A$1</f>
        <v>7601057.2411764711</v>
      </c>
    </row>
    <row r="12" spans="1:63" ht="24" x14ac:dyDescent="0.3">
      <c r="A12" s="75" t="s">
        <v>10</v>
      </c>
      <c r="B12" s="136">
        <f>'POA Real Fechada'!B12/'POA em Dólar Fechada'!$A$1</f>
        <v>385443.47647058824</v>
      </c>
      <c r="C12" s="136">
        <f>'POA Real Fechada'!C12/'POA em Dólar Fechada'!$A$1</f>
        <v>121638.87352941177</v>
      </c>
      <c r="D12" s="136">
        <f>'POA Real Fechada'!D12/'POA em Dólar Fechada'!$A$1</f>
        <v>507082.35000000003</v>
      </c>
      <c r="F12" s="136">
        <f>'POA Real Fechada'!F12/'POA em Dólar Fechada'!$A$1</f>
        <v>0</v>
      </c>
      <c r="G12" s="136">
        <f>'POA Real Fechada'!G12/'POA em Dólar Fechada'!$A$1</f>
        <v>0</v>
      </c>
      <c r="H12" s="136">
        <f>'POA Real Fechada'!H12/'POA em Dólar Fechada'!$A$1</f>
        <v>0</v>
      </c>
      <c r="I12" s="136">
        <f>'POA Real Fechada'!I12/'POA em Dólar Fechada'!$A$1</f>
        <v>0</v>
      </c>
      <c r="J12" s="136">
        <f>'POA Real Fechada'!J12/'POA em Dólar Fechada'!$A$1</f>
        <v>0</v>
      </c>
      <c r="K12" s="136">
        <f>'POA Real Fechada'!K12/'POA em Dólar Fechada'!$A$1</f>
        <v>0</v>
      </c>
      <c r="L12" s="136">
        <f>'POA Real Fechada'!L12/'POA em Dólar Fechada'!$A$1</f>
        <v>123865.46176470589</v>
      </c>
      <c r="M12" s="136">
        <f>'POA Real Fechada'!M12/'POA em Dólar Fechada'!$A$1</f>
        <v>0</v>
      </c>
      <c r="N12" s="136">
        <f>'POA Real Fechada'!N12/'POA em Dólar Fechada'!$A$1</f>
        <v>123865.46176470589</v>
      </c>
      <c r="O12" s="136">
        <f>'POA Real Fechada'!O12/'POA em Dólar Fechada'!$A$1</f>
        <v>121638.87352941177</v>
      </c>
      <c r="P12" s="136">
        <f>'POA Real Fechada'!P12/'POA em Dólar Fechada'!$A$1</f>
        <v>0</v>
      </c>
      <c r="Q12" s="136">
        <f>'POA Real Fechada'!Q12/'POA em Dólar Fechada'!$A$1</f>
        <v>0</v>
      </c>
      <c r="R12" s="136">
        <f>'POA Real Fechada'!R12/'POA em Dólar Fechada'!$A$1</f>
        <v>0</v>
      </c>
      <c r="S12" s="136">
        <f>'POA Real Fechada'!S12/'POA em Dólar Fechada'!$A$1</f>
        <v>0</v>
      </c>
      <c r="T12" s="136">
        <f>'POA Real Fechada'!T12/'POA em Dólar Fechada'!$A$1</f>
        <v>0</v>
      </c>
      <c r="U12" s="136">
        <f>'POA Real Fechada'!U12/'POA em Dólar Fechada'!$A$1</f>
        <v>0</v>
      </c>
      <c r="V12" s="136">
        <f>'POA Real Fechada'!V12/'POA em Dólar Fechada'!$A$1</f>
        <v>261578.01470588235</v>
      </c>
      <c r="W12" s="136">
        <f>'POA Real Fechada'!W12/'POA em Dólar Fechada'!$A$1</f>
        <v>0</v>
      </c>
      <c r="X12" s="136">
        <f>'POA Real Fechada'!X12/'POA em Dólar Fechada'!$A$1</f>
        <v>261578.01470588235</v>
      </c>
      <c r="Y12" s="136">
        <f>'POA Real Fechada'!Y12/'POA em Dólar Fechada'!$A$1</f>
        <v>0</v>
      </c>
      <c r="Z12" s="136">
        <f>'POA Real Fechada'!Z12/'POA em Dólar Fechada'!$A$1</f>
        <v>0</v>
      </c>
      <c r="AA12" s="136">
        <f>'POA Real Fechada'!AA12/'POA em Dólar Fechada'!$A$1</f>
        <v>0</v>
      </c>
      <c r="AB12" s="136">
        <f>'POA Real Fechada'!AB12/'POA em Dólar Fechada'!$A$1</f>
        <v>0</v>
      </c>
      <c r="AC12" s="136">
        <f>'POA Real Fechada'!AC12/'POA em Dólar Fechada'!$A$1</f>
        <v>0</v>
      </c>
      <c r="AD12" s="136">
        <f>'POA Real Fechada'!AD12/'POA em Dólar Fechada'!$A$1</f>
        <v>0</v>
      </c>
      <c r="AE12" s="136">
        <f>'POA Real Fechada'!AE12/'POA em Dólar Fechada'!$A$1</f>
        <v>0</v>
      </c>
      <c r="AF12" s="136">
        <f>'POA Real Fechada'!AF12/'POA em Dólar Fechada'!$A$1</f>
        <v>0</v>
      </c>
      <c r="AG12" s="136">
        <f>'POA Real Fechada'!AG12/'POA em Dólar Fechada'!$A$1</f>
        <v>0</v>
      </c>
      <c r="AH12" s="136">
        <f>'POA Real Fechada'!AH12/'POA em Dólar Fechada'!$A$1</f>
        <v>0</v>
      </c>
      <c r="AI12" s="136">
        <f>'POA Real Fechada'!AI12/'POA em Dólar Fechada'!$A$1</f>
        <v>0</v>
      </c>
      <c r="AJ12" s="136">
        <f>'POA Real Fechada'!AJ12/'POA em Dólar Fechada'!$A$1</f>
        <v>0</v>
      </c>
      <c r="AK12" s="136">
        <f>'POA Real Fechada'!AK12/'POA em Dólar Fechada'!$A$1</f>
        <v>0</v>
      </c>
      <c r="AL12" s="136">
        <f>'POA Real Fechada'!AL12/'POA em Dólar Fechada'!$A$1</f>
        <v>0</v>
      </c>
      <c r="AM12" s="136">
        <f>'POA Real Fechada'!AM12/'POA em Dólar Fechada'!$A$1</f>
        <v>0</v>
      </c>
      <c r="AN12" s="136">
        <f>'POA Real Fechada'!AN12/'POA em Dólar Fechada'!$A$1</f>
        <v>0</v>
      </c>
      <c r="AO12" s="136">
        <f>'POA Real Fechada'!AO12/'POA em Dólar Fechada'!$A$1</f>
        <v>0</v>
      </c>
      <c r="AP12" s="136">
        <f>'POA Real Fechada'!AP12/'POA em Dólar Fechada'!$A$1</f>
        <v>0</v>
      </c>
      <c r="AQ12" s="136">
        <f>'POA Real Fechada'!AQ12/'POA em Dólar Fechada'!$A$1</f>
        <v>0</v>
      </c>
      <c r="AR12" s="136">
        <f>'POA Real Fechada'!AR12/'POA em Dólar Fechada'!$A$1</f>
        <v>0</v>
      </c>
      <c r="AS12" s="136">
        <f>'POA Real Fechada'!AS12/'POA em Dólar Fechada'!$A$1</f>
        <v>0</v>
      </c>
      <c r="AT12" s="136">
        <f>'POA Real Fechada'!AT12/'POA em Dólar Fechada'!$A$1</f>
        <v>0</v>
      </c>
      <c r="AU12" s="136">
        <f>'POA Real Fechada'!AU12/'POA em Dólar Fechada'!$A$1</f>
        <v>0</v>
      </c>
      <c r="AV12" s="136">
        <f>'POA Real Fechada'!AV12/'POA em Dólar Fechada'!$A$1</f>
        <v>0</v>
      </c>
      <c r="AW12" s="136">
        <f>'POA Real Fechada'!AW12/'POA em Dólar Fechada'!$A$1</f>
        <v>0</v>
      </c>
      <c r="AX12" s="136">
        <f>'POA Real Fechada'!AX12/'POA em Dólar Fechada'!$A$1</f>
        <v>0</v>
      </c>
      <c r="AY12" s="136">
        <f>'POA Real Fechada'!AY12/'POA em Dólar Fechada'!$A$1</f>
        <v>0</v>
      </c>
      <c r="AZ12" s="136">
        <f>'POA Real Fechada'!AZ12/'POA em Dólar Fechada'!$A$1</f>
        <v>0</v>
      </c>
      <c r="BA12" s="136">
        <f>'POA Real Fechada'!BA12/'POA em Dólar Fechada'!$A$1</f>
        <v>0</v>
      </c>
      <c r="BB12" s="136">
        <f>'POA Real Fechada'!BB12/'POA em Dólar Fechada'!$A$1</f>
        <v>0</v>
      </c>
      <c r="BC12" s="136">
        <f>'POA Real Fechada'!BC12/'POA em Dólar Fechada'!$A$1</f>
        <v>0</v>
      </c>
      <c r="BD12" s="136">
        <f>'POA Real Fechada'!BD12/'POA em Dólar Fechada'!$A$1</f>
        <v>385443.47647058824</v>
      </c>
      <c r="BE12" s="136">
        <f>'POA Real Fechada'!BE12/'POA em Dólar Fechada'!$A$1</f>
        <v>121638.87352941177</v>
      </c>
      <c r="BF12" s="136">
        <f>'POA Real Fechada'!BF12/'POA em Dólar Fechada'!$A$1</f>
        <v>507082.35000000003</v>
      </c>
    </row>
    <row r="13" spans="1:63" ht="24" x14ac:dyDescent="0.3">
      <c r="A13" s="75" t="s">
        <v>11</v>
      </c>
      <c r="B13" s="136">
        <f>'POA Real Fechada'!B13/'POA em Dólar Fechada'!$A$1</f>
        <v>390845.41470588231</v>
      </c>
      <c r="C13" s="136">
        <f>'POA Real Fechada'!C13/'POA em Dólar Fechada'!$A$1</f>
        <v>0</v>
      </c>
      <c r="D13" s="136">
        <f>'POA Real Fechada'!D13/'POA em Dólar Fechada'!$A$1</f>
        <v>390845.41470588231</v>
      </c>
      <c r="F13" s="136">
        <f>'POA Real Fechada'!F13/'POA em Dólar Fechada'!$A$1</f>
        <v>0</v>
      </c>
      <c r="G13" s="136">
        <f>'POA Real Fechada'!G13/'POA em Dólar Fechada'!$A$1</f>
        <v>0</v>
      </c>
      <c r="H13" s="136">
        <f>'POA Real Fechada'!H13/'POA em Dólar Fechada'!$A$1</f>
        <v>0</v>
      </c>
      <c r="I13" s="136">
        <f>'POA Real Fechada'!I13/'POA em Dólar Fechada'!$A$1</f>
        <v>0</v>
      </c>
      <c r="J13" s="136">
        <f>'POA Real Fechada'!J13/'POA em Dólar Fechada'!$A$1</f>
        <v>0</v>
      </c>
      <c r="K13" s="136">
        <f>'POA Real Fechada'!K13/'POA em Dólar Fechada'!$A$1</f>
        <v>0</v>
      </c>
      <c r="L13" s="136">
        <f>'POA Real Fechada'!L13/'POA em Dólar Fechada'!$A$1</f>
        <v>0</v>
      </c>
      <c r="M13" s="136">
        <f>'POA Real Fechada'!M13/'POA em Dólar Fechada'!$A$1</f>
        <v>0</v>
      </c>
      <c r="N13" s="136">
        <f>'POA Real Fechada'!N13/'POA em Dólar Fechada'!$A$1</f>
        <v>0</v>
      </c>
      <c r="O13" s="136">
        <f>'POA Real Fechada'!O13/'POA em Dólar Fechada'!$A$1</f>
        <v>0</v>
      </c>
      <c r="P13" s="136">
        <f>'POA Real Fechada'!P13/'POA em Dólar Fechada'!$A$1</f>
        <v>0</v>
      </c>
      <c r="Q13" s="136">
        <f>'POA Real Fechada'!Q13/'POA em Dólar Fechada'!$A$1</f>
        <v>0</v>
      </c>
      <c r="R13" s="136">
        <f>'POA Real Fechada'!R13/'POA em Dólar Fechada'!$A$1</f>
        <v>0</v>
      </c>
      <c r="S13" s="136">
        <f>'POA Real Fechada'!S13/'POA em Dólar Fechada'!$A$1</f>
        <v>0</v>
      </c>
      <c r="T13" s="136">
        <f>'POA Real Fechada'!T13/'POA em Dólar Fechada'!$A$1</f>
        <v>0</v>
      </c>
      <c r="U13" s="136">
        <f>'POA Real Fechada'!U13/'POA em Dólar Fechada'!$A$1</f>
        <v>0</v>
      </c>
      <c r="V13" s="136">
        <f>'POA Real Fechada'!V13/'POA em Dólar Fechada'!$A$1</f>
        <v>0</v>
      </c>
      <c r="W13" s="136">
        <f>'POA Real Fechada'!W13/'POA em Dólar Fechada'!$A$1</f>
        <v>0</v>
      </c>
      <c r="X13" s="136">
        <f>'POA Real Fechada'!X13/'POA em Dólar Fechada'!$A$1</f>
        <v>0</v>
      </c>
      <c r="Y13" s="136">
        <f>'POA Real Fechada'!Y13/'POA em Dólar Fechada'!$A$1</f>
        <v>0</v>
      </c>
      <c r="Z13" s="136">
        <f>'POA Real Fechada'!Z13/'POA em Dólar Fechada'!$A$1</f>
        <v>0</v>
      </c>
      <c r="AA13" s="136">
        <f>'POA Real Fechada'!AA13/'POA em Dólar Fechada'!$A$1</f>
        <v>0</v>
      </c>
      <c r="AB13" s="136">
        <f>'POA Real Fechada'!AB13/'POA em Dólar Fechada'!$A$1</f>
        <v>390845.41470588231</v>
      </c>
      <c r="AC13" s="136">
        <f>'POA Real Fechada'!AC13/'POA em Dólar Fechada'!$A$1</f>
        <v>0</v>
      </c>
      <c r="AD13" s="136">
        <f>'POA Real Fechada'!AD13/'POA em Dólar Fechada'!$A$1</f>
        <v>0</v>
      </c>
      <c r="AE13" s="136">
        <f>'POA Real Fechada'!AE13/'POA em Dólar Fechada'!$A$1</f>
        <v>0</v>
      </c>
      <c r="AF13" s="136">
        <f>'POA Real Fechada'!AF13/'POA em Dólar Fechada'!$A$1</f>
        <v>0</v>
      </c>
      <c r="AG13" s="136">
        <f>'POA Real Fechada'!AG13/'POA em Dólar Fechada'!$A$1</f>
        <v>0</v>
      </c>
      <c r="AH13" s="136">
        <f>'POA Real Fechada'!AH13/'POA em Dólar Fechada'!$A$1</f>
        <v>390845.41470588231</v>
      </c>
      <c r="AI13" s="136">
        <f>'POA Real Fechada'!AI13/'POA em Dólar Fechada'!$A$1</f>
        <v>0</v>
      </c>
      <c r="AJ13" s="136">
        <f>'POA Real Fechada'!AJ13/'POA em Dólar Fechada'!$A$1</f>
        <v>0</v>
      </c>
      <c r="AK13" s="136">
        <f>'POA Real Fechada'!AK13/'POA em Dólar Fechada'!$A$1</f>
        <v>0</v>
      </c>
      <c r="AL13" s="136">
        <f>'POA Real Fechada'!AL13/'POA em Dólar Fechada'!$A$1</f>
        <v>0</v>
      </c>
      <c r="AM13" s="136">
        <f>'POA Real Fechada'!AM13/'POA em Dólar Fechada'!$A$1</f>
        <v>0</v>
      </c>
      <c r="AN13" s="136">
        <f>'POA Real Fechada'!AN13/'POA em Dólar Fechada'!$A$1</f>
        <v>0</v>
      </c>
      <c r="AO13" s="136">
        <f>'POA Real Fechada'!AO13/'POA em Dólar Fechada'!$A$1</f>
        <v>0</v>
      </c>
      <c r="AP13" s="136">
        <f>'POA Real Fechada'!AP13/'POA em Dólar Fechada'!$A$1</f>
        <v>0</v>
      </c>
      <c r="AQ13" s="136">
        <f>'POA Real Fechada'!AQ13/'POA em Dólar Fechada'!$A$1</f>
        <v>0</v>
      </c>
      <c r="AR13" s="136">
        <f>'POA Real Fechada'!AR13/'POA em Dólar Fechada'!$A$1</f>
        <v>0</v>
      </c>
      <c r="AS13" s="136">
        <f>'POA Real Fechada'!AS13/'POA em Dólar Fechada'!$A$1</f>
        <v>0</v>
      </c>
      <c r="AT13" s="136">
        <f>'POA Real Fechada'!AT13/'POA em Dólar Fechada'!$A$1</f>
        <v>0</v>
      </c>
      <c r="AU13" s="136">
        <f>'POA Real Fechada'!AU13/'POA em Dólar Fechada'!$A$1</f>
        <v>0</v>
      </c>
      <c r="AV13" s="136">
        <f>'POA Real Fechada'!AV13/'POA em Dólar Fechada'!$A$1</f>
        <v>0</v>
      </c>
      <c r="AW13" s="136">
        <f>'POA Real Fechada'!AW13/'POA em Dólar Fechada'!$A$1</f>
        <v>0</v>
      </c>
      <c r="AX13" s="136">
        <f>'POA Real Fechada'!AX13/'POA em Dólar Fechada'!$A$1</f>
        <v>0</v>
      </c>
      <c r="AY13" s="136">
        <f>'POA Real Fechada'!AY13/'POA em Dólar Fechada'!$A$1</f>
        <v>0</v>
      </c>
      <c r="AZ13" s="136">
        <f>'POA Real Fechada'!AZ13/'POA em Dólar Fechada'!$A$1</f>
        <v>0</v>
      </c>
      <c r="BA13" s="136">
        <f>'POA Real Fechada'!BA13/'POA em Dólar Fechada'!$A$1</f>
        <v>0</v>
      </c>
      <c r="BB13" s="136">
        <f>'POA Real Fechada'!BB13/'POA em Dólar Fechada'!$A$1</f>
        <v>0</v>
      </c>
      <c r="BC13" s="136">
        <f>'POA Real Fechada'!BC13/'POA em Dólar Fechada'!$A$1</f>
        <v>0</v>
      </c>
      <c r="BD13" s="136">
        <f>'POA Real Fechada'!BD13/'POA em Dólar Fechada'!$A$1</f>
        <v>390845.41470588231</v>
      </c>
      <c r="BE13" s="136">
        <f>'POA Real Fechada'!BE13/'POA em Dólar Fechada'!$A$1</f>
        <v>0</v>
      </c>
      <c r="BF13" s="136">
        <f>'POA Real Fechada'!BF13/'POA em Dólar Fechada'!$A$1</f>
        <v>390845.41470588231</v>
      </c>
    </row>
    <row r="14" spans="1:63" ht="24" x14ac:dyDescent="0.3">
      <c r="A14" s="205" t="s">
        <v>60</v>
      </c>
      <c r="B14" s="136">
        <f>'POA Real Fechada'!B14/'POA em Dólar Fechada'!$A$1</f>
        <v>1675777.7852941176</v>
      </c>
      <c r="C14" s="136">
        <f>'POA Real Fechada'!C14/'POA em Dólar Fechada'!$A$1</f>
        <v>588235.29411764711</v>
      </c>
      <c r="D14" s="136">
        <f>'POA Real Fechada'!D14/'POA em Dólar Fechada'!$A$1</f>
        <v>2264013.0794117646</v>
      </c>
      <c r="F14" s="136">
        <f>'POA Real Fechada'!F14/'POA em Dólar Fechada'!$A$1</f>
        <v>0</v>
      </c>
      <c r="G14" s="136">
        <f>'POA Real Fechada'!G14/'POA em Dólar Fechada'!$A$1</f>
        <v>0</v>
      </c>
      <c r="H14" s="136">
        <f>'POA Real Fechada'!H14/'POA em Dólar Fechada'!$A$1</f>
        <v>0</v>
      </c>
      <c r="I14" s="136">
        <f>'POA Real Fechada'!I14/'POA em Dólar Fechada'!$A$1</f>
        <v>0</v>
      </c>
      <c r="J14" s="136">
        <f>'POA Real Fechada'!J14/'POA em Dólar Fechada'!$A$1</f>
        <v>0</v>
      </c>
      <c r="K14" s="136">
        <f>'POA Real Fechada'!K14/'POA em Dólar Fechada'!$A$1</f>
        <v>0</v>
      </c>
      <c r="L14" s="136">
        <f>'POA Real Fechada'!L14/'POA em Dólar Fechada'!$A$1</f>
        <v>0</v>
      </c>
      <c r="M14" s="136">
        <f>'POA Real Fechada'!M14/'POA em Dólar Fechada'!$A$1</f>
        <v>0</v>
      </c>
      <c r="N14" s="136">
        <f>'POA Real Fechada'!N14/'POA em Dólar Fechada'!$A$1</f>
        <v>0</v>
      </c>
      <c r="O14" s="136">
        <f>'POA Real Fechada'!O14/'POA em Dólar Fechada'!$A$1</f>
        <v>588235.29411764711</v>
      </c>
      <c r="P14" s="136">
        <f>'POA Real Fechada'!P14/'POA em Dólar Fechada'!$A$1</f>
        <v>0</v>
      </c>
      <c r="Q14" s="136">
        <f>'POA Real Fechada'!Q14/'POA em Dólar Fechada'!$A$1</f>
        <v>0</v>
      </c>
      <c r="R14" s="136">
        <f>'POA Real Fechada'!R14/'POA em Dólar Fechada'!$A$1</f>
        <v>0</v>
      </c>
      <c r="S14" s="136">
        <f>'POA Real Fechada'!S14/'POA em Dólar Fechada'!$A$1</f>
        <v>0</v>
      </c>
      <c r="T14" s="136">
        <f>'POA Real Fechada'!T14/'POA em Dólar Fechada'!$A$1</f>
        <v>0</v>
      </c>
      <c r="U14" s="136">
        <f>'POA Real Fechada'!U14/'POA em Dólar Fechada'!$A$1</f>
        <v>0</v>
      </c>
      <c r="V14" s="136">
        <f>'POA Real Fechada'!V14/'POA em Dólar Fechada'!$A$1</f>
        <v>1675777.7852941176</v>
      </c>
      <c r="W14" s="136">
        <f>'POA Real Fechada'!W14/'POA em Dólar Fechada'!$A$1</f>
        <v>0</v>
      </c>
      <c r="X14" s="136">
        <f>'POA Real Fechada'!X14/'POA em Dólar Fechada'!$A$1</f>
        <v>1675777.7852941176</v>
      </c>
      <c r="Y14" s="136">
        <f>'POA Real Fechada'!Y14/'POA em Dólar Fechada'!$A$1</f>
        <v>0</v>
      </c>
      <c r="Z14" s="136">
        <f>'POA Real Fechada'!Z14/'POA em Dólar Fechada'!$A$1</f>
        <v>0</v>
      </c>
      <c r="AA14" s="136">
        <f>'POA Real Fechada'!AA14/'POA em Dólar Fechada'!$A$1</f>
        <v>0</v>
      </c>
      <c r="AB14" s="136">
        <f>'POA Real Fechada'!AB14/'POA em Dólar Fechada'!$A$1</f>
        <v>0</v>
      </c>
      <c r="AC14" s="136">
        <f>'POA Real Fechada'!AC14/'POA em Dólar Fechada'!$A$1</f>
        <v>0</v>
      </c>
      <c r="AD14" s="136">
        <f>'POA Real Fechada'!AD14/'POA em Dólar Fechada'!$A$1</f>
        <v>0</v>
      </c>
      <c r="AE14" s="136">
        <f>'POA Real Fechada'!AE14/'POA em Dólar Fechada'!$A$1</f>
        <v>0</v>
      </c>
      <c r="AF14" s="136">
        <f>'POA Real Fechada'!AF14/'POA em Dólar Fechada'!$A$1</f>
        <v>0</v>
      </c>
      <c r="AG14" s="136">
        <f>'POA Real Fechada'!AG14/'POA em Dólar Fechada'!$A$1</f>
        <v>0</v>
      </c>
      <c r="AH14" s="136">
        <f>'POA Real Fechada'!AH14/'POA em Dólar Fechada'!$A$1</f>
        <v>0</v>
      </c>
      <c r="AI14" s="136">
        <f>'POA Real Fechada'!AI14/'POA em Dólar Fechada'!$A$1</f>
        <v>0</v>
      </c>
      <c r="AJ14" s="136">
        <f>'POA Real Fechada'!AJ14/'POA em Dólar Fechada'!$A$1</f>
        <v>0</v>
      </c>
      <c r="AK14" s="136">
        <f>'POA Real Fechada'!AK14/'POA em Dólar Fechada'!$A$1</f>
        <v>0</v>
      </c>
      <c r="AL14" s="136">
        <f>'POA Real Fechada'!AL14/'POA em Dólar Fechada'!$A$1</f>
        <v>0</v>
      </c>
      <c r="AM14" s="136">
        <f>'POA Real Fechada'!AM14/'POA em Dólar Fechada'!$A$1</f>
        <v>0</v>
      </c>
      <c r="AN14" s="136">
        <f>'POA Real Fechada'!AN14/'POA em Dólar Fechada'!$A$1</f>
        <v>0</v>
      </c>
      <c r="AO14" s="136">
        <f>'POA Real Fechada'!AO14/'POA em Dólar Fechada'!$A$1</f>
        <v>0</v>
      </c>
      <c r="AP14" s="136">
        <f>'POA Real Fechada'!AP14/'POA em Dólar Fechada'!$A$1</f>
        <v>0</v>
      </c>
      <c r="AQ14" s="136">
        <f>'POA Real Fechada'!AQ14/'POA em Dólar Fechada'!$A$1</f>
        <v>0</v>
      </c>
      <c r="AR14" s="136">
        <f>'POA Real Fechada'!AR14/'POA em Dólar Fechada'!$A$1</f>
        <v>0</v>
      </c>
      <c r="AS14" s="136">
        <f>'POA Real Fechada'!AS14/'POA em Dólar Fechada'!$A$1</f>
        <v>0</v>
      </c>
      <c r="AT14" s="136">
        <f>'POA Real Fechada'!AT14/'POA em Dólar Fechada'!$A$1</f>
        <v>0</v>
      </c>
      <c r="AU14" s="136">
        <f>'POA Real Fechada'!AU14/'POA em Dólar Fechada'!$A$1</f>
        <v>0</v>
      </c>
      <c r="AV14" s="136">
        <f>'POA Real Fechada'!AV14/'POA em Dólar Fechada'!$A$1</f>
        <v>0</v>
      </c>
      <c r="AW14" s="136">
        <f>'POA Real Fechada'!AW14/'POA em Dólar Fechada'!$A$1</f>
        <v>0</v>
      </c>
      <c r="AX14" s="136">
        <f>'POA Real Fechada'!AX14/'POA em Dólar Fechada'!$A$1</f>
        <v>0</v>
      </c>
      <c r="AY14" s="136">
        <f>'POA Real Fechada'!AY14/'POA em Dólar Fechada'!$A$1</f>
        <v>0</v>
      </c>
      <c r="AZ14" s="136">
        <f>'POA Real Fechada'!AZ14/'POA em Dólar Fechada'!$A$1</f>
        <v>0</v>
      </c>
      <c r="BA14" s="136">
        <f>'POA Real Fechada'!BA14/'POA em Dólar Fechada'!$A$1</f>
        <v>0</v>
      </c>
      <c r="BB14" s="136">
        <f>'POA Real Fechada'!BB14/'POA em Dólar Fechada'!$A$1</f>
        <v>0</v>
      </c>
      <c r="BC14" s="136">
        <f>'POA Real Fechada'!BC14/'POA em Dólar Fechada'!$A$1</f>
        <v>0</v>
      </c>
      <c r="BD14" s="136">
        <f>'POA Real Fechada'!BD14/'POA em Dólar Fechada'!$A$1</f>
        <v>1675777.7852941176</v>
      </c>
      <c r="BE14" s="136">
        <f>'POA Real Fechada'!BE14/'POA em Dólar Fechada'!$A$1</f>
        <v>588235.29411764711</v>
      </c>
      <c r="BF14" s="136">
        <f>'POA Real Fechada'!BF14/'POA em Dólar Fechada'!$A$1</f>
        <v>2264013.0794117646</v>
      </c>
    </row>
    <row r="15" spans="1:63" ht="24" x14ac:dyDescent="0.3">
      <c r="A15" s="209" t="s">
        <v>12</v>
      </c>
      <c r="B15" s="138">
        <f>'POA Real Fechada'!B15/'POA em Dólar Fechada'!$A$1</f>
        <v>13254543.991176469</v>
      </c>
      <c r="C15" s="138">
        <f>'POA Real Fechada'!C15/'POA em Dólar Fechada'!$A$1</f>
        <v>45751856.132941179</v>
      </c>
      <c r="D15" s="138">
        <f>'POA Real Fechada'!D15/'POA em Dólar Fechada'!$A$1</f>
        <v>59006400.124117643</v>
      </c>
      <c r="F15" s="138">
        <f>'POA Real Fechada'!F15/'POA em Dólar Fechada'!$A$1</f>
        <v>0</v>
      </c>
      <c r="G15" s="138">
        <f>'POA Real Fechada'!G15/'POA em Dólar Fechada'!$A$1</f>
        <v>2763884.7352941176</v>
      </c>
      <c r="H15" s="138">
        <f>'POA Real Fechada'!H15/'POA em Dólar Fechada'!$A$1</f>
        <v>0</v>
      </c>
      <c r="I15" s="138">
        <f>'POA Real Fechada'!I15/'POA em Dólar Fechada'!$A$1</f>
        <v>269941.17205882352</v>
      </c>
      <c r="J15" s="138">
        <f>'POA Real Fechada'!J15/'POA em Dólar Fechada'!$A$1</f>
        <v>0</v>
      </c>
      <c r="K15" s="138">
        <f>'POA Real Fechada'!K15/'POA em Dólar Fechada'!$A$1</f>
        <v>0</v>
      </c>
      <c r="L15" s="138">
        <f>'POA Real Fechada'!L15/'POA em Dólar Fechada'!$A$1</f>
        <v>0</v>
      </c>
      <c r="M15" s="138">
        <f>'POA Real Fechada'!M15/'POA em Dólar Fechada'!$A$1</f>
        <v>0</v>
      </c>
      <c r="N15" s="138">
        <f>'POA Real Fechada'!N15/'POA em Dólar Fechada'!$A$1</f>
        <v>10801247.647058824</v>
      </c>
      <c r="O15" s="138">
        <f>'POA Real Fechada'!O15/'POA em Dólar Fechada'!$A$1</f>
        <v>10191590.462352943</v>
      </c>
      <c r="P15" s="138">
        <f>'POA Real Fechada'!P15/'POA em Dólar Fechada'!$A$1</f>
        <v>0</v>
      </c>
      <c r="Q15" s="138">
        <f>'POA Real Fechada'!Q15/'POA em Dólar Fechada'!$A$1</f>
        <v>0</v>
      </c>
      <c r="R15" s="138">
        <f>'POA Real Fechada'!R15/'POA em Dólar Fechada'!$A$1</f>
        <v>204839.73039215684</v>
      </c>
      <c r="S15" s="138">
        <f>'POA Real Fechada'!S15/'POA em Dólar Fechada'!$A$1</f>
        <v>0</v>
      </c>
      <c r="T15" s="138">
        <f>'POA Real Fechada'!T15/'POA em Dólar Fechada'!$A$1</f>
        <v>433288.49921568629</v>
      </c>
      <c r="U15" s="138">
        <f>'POA Real Fechada'!U15/'POA em Dólar Fechada'!$A$1</f>
        <v>0</v>
      </c>
      <c r="V15" s="138">
        <f>'POA Real Fechada'!V15/'POA em Dólar Fechada'!$A$1</f>
        <v>538802.09392156859</v>
      </c>
      <c r="W15" s="138">
        <f>'POA Real Fechada'!W15/'POA em Dólar Fechada'!$A$1</f>
        <v>0</v>
      </c>
      <c r="X15" s="138">
        <f>'POA Real Fechada'!X15/'POA em Dólar Fechada'!$A$1</f>
        <v>1176930.3235294116</v>
      </c>
      <c r="Y15" s="138">
        <f>'POA Real Fechada'!Y15/'POA em Dólar Fechada'!$A$1</f>
        <v>8498306.1764705889</v>
      </c>
      <c r="Z15" s="138">
        <f>'POA Real Fechada'!Z15/'POA em Dólar Fechada'!$A$1</f>
        <v>352941.17647058825</v>
      </c>
      <c r="AA15" s="138">
        <f>'POA Real Fechada'!AA15/'POA em Dólar Fechada'!$A$1</f>
        <v>0</v>
      </c>
      <c r="AB15" s="138">
        <f>'POA Real Fechada'!AB15/'POA em Dólar Fechada'!$A$1</f>
        <v>352941.17647058825</v>
      </c>
      <c r="AC15" s="138">
        <f>'POA Real Fechada'!AC15/'POA em Dólar Fechada'!$A$1</f>
        <v>0</v>
      </c>
      <c r="AD15" s="138">
        <f>'POA Real Fechada'!AD15/'POA em Dólar Fechada'!$A$1</f>
        <v>352941.17647058825</v>
      </c>
      <c r="AE15" s="138">
        <f>'POA Real Fechada'!AE15/'POA em Dólar Fechada'!$A$1</f>
        <v>0</v>
      </c>
      <c r="AF15" s="138">
        <f>'POA Real Fechada'!AF15/'POA em Dólar Fechada'!$A$1</f>
        <v>217542.4911764705</v>
      </c>
      <c r="AG15" s="138">
        <f>'POA Real Fechada'!AG15/'POA em Dólar Fechada'!$A$1</f>
        <v>0</v>
      </c>
      <c r="AH15" s="138">
        <f>'POA Real Fechada'!AH15/'POA em Dólar Fechada'!$A$1</f>
        <v>1276366.0205882352</v>
      </c>
      <c r="AI15" s="138">
        <f>'POA Real Fechada'!AI15/'POA em Dólar Fechada'!$A$1</f>
        <v>27061959.494117647</v>
      </c>
      <c r="AJ15" s="138">
        <f>'POA Real Fechada'!AJ15/'POA em Dólar Fechada'!$A$1</f>
        <v>0</v>
      </c>
      <c r="AK15" s="138">
        <f>'POA Real Fechada'!AK15/'POA em Dólar Fechada'!$A$1</f>
        <v>0</v>
      </c>
      <c r="AL15" s="138">
        <f>'POA Real Fechada'!AL15/'POA em Dólar Fechada'!$A$1</f>
        <v>0</v>
      </c>
      <c r="AM15" s="138">
        <f>'POA Real Fechada'!AM15/'POA em Dólar Fechada'!$A$1</f>
        <v>0</v>
      </c>
      <c r="AN15" s="138">
        <f>'POA Real Fechada'!AN15/'POA em Dólar Fechada'!$A$1</f>
        <v>0</v>
      </c>
      <c r="AO15" s="138">
        <f>'POA Real Fechada'!AO15/'POA em Dólar Fechada'!$A$1</f>
        <v>0</v>
      </c>
      <c r="AP15" s="138">
        <f>'POA Real Fechada'!AP15/'POA em Dólar Fechada'!$A$1</f>
        <v>0</v>
      </c>
      <c r="AQ15" s="138">
        <f>'POA Real Fechada'!AQ15/'POA em Dólar Fechada'!$A$1</f>
        <v>0</v>
      </c>
      <c r="AR15" s="138">
        <f>'POA Real Fechada'!AR15/'POA em Dólar Fechada'!$A$1</f>
        <v>0</v>
      </c>
      <c r="AS15" s="138">
        <f>'POA Real Fechada'!AS15/'POA em Dólar Fechada'!$A$1</f>
        <v>0</v>
      </c>
      <c r="AT15" s="138">
        <f>'POA Real Fechada'!AT15/'POA em Dólar Fechada'!$A$1</f>
        <v>0</v>
      </c>
      <c r="AU15" s="138">
        <f>'POA Real Fechada'!AU15/'POA em Dólar Fechada'!$A$1</f>
        <v>0</v>
      </c>
      <c r="AV15" s="138">
        <f>'POA Real Fechada'!AV15/'POA em Dólar Fechada'!$A$1</f>
        <v>0</v>
      </c>
      <c r="AW15" s="138">
        <f>'POA Real Fechada'!AW15/'POA em Dólar Fechada'!$A$1</f>
        <v>0</v>
      </c>
      <c r="AX15" s="138">
        <f>'POA Real Fechada'!AX15/'POA em Dólar Fechada'!$A$1</f>
        <v>0</v>
      </c>
      <c r="AY15" s="138">
        <f>'POA Real Fechada'!AY15/'POA em Dólar Fechada'!$A$1</f>
        <v>0</v>
      </c>
      <c r="AZ15" s="138">
        <f>'POA Real Fechada'!AZ15/'POA em Dólar Fechada'!$A$1</f>
        <v>0</v>
      </c>
      <c r="BA15" s="138">
        <f>'POA Real Fechada'!BA15/'POA em Dólar Fechada'!$A$1</f>
        <v>0</v>
      </c>
      <c r="BB15" s="138">
        <f>'POA Real Fechada'!BB15/'POA em Dólar Fechada'!$A$1</f>
        <v>0</v>
      </c>
      <c r="BC15" s="138">
        <f>'POA Real Fechada'!BC15/'POA em Dólar Fechada'!$A$1</f>
        <v>0</v>
      </c>
      <c r="BD15" s="138">
        <f>'POA Real Fechada'!BD15/'POA em Dólar Fechada'!$A$1</f>
        <v>13254543.991176469</v>
      </c>
      <c r="BE15" s="138">
        <f>'POA Real Fechada'!BE15/'POA em Dólar Fechada'!$A$1</f>
        <v>45751856.132941179</v>
      </c>
      <c r="BF15" s="138">
        <f>'POA Real Fechada'!BF15/'POA em Dólar Fechada'!$A$1</f>
        <v>59006400.124117643</v>
      </c>
    </row>
    <row r="16" spans="1:63" x14ac:dyDescent="0.3">
      <c r="A16" s="210" t="s">
        <v>13</v>
      </c>
      <c r="B16" s="136">
        <f>'POA Real Fechada'!B16/'POA em Dólar Fechada'!$A$1</f>
        <v>0</v>
      </c>
      <c r="C16" s="136">
        <f>'POA Real Fechada'!C16/'POA em Dólar Fechada'!$A$1</f>
        <v>0</v>
      </c>
      <c r="D16" s="136">
        <f>'POA Real Fechada'!D16/'POA em Dólar Fechada'!$A$1</f>
        <v>0</v>
      </c>
      <c r="F16" s="136">
        <f>'POA Real Fechada'!F16/'POA em Dólar Fechada'!$A$1</f>
        <v>0</v>
      </c>
      <c r="G16" s="136">
        <f>'POA Real Fechada'!G16/'POA em Dólar Fechada'!$A$1</f>
        <v>0</v>
      </c>
      <c r="H16" s="136">
        <f>'POA Real Fechada'!H16/'POA em Dólar Fechada'!$A$1</f>
        <v>0</v>
      </c>
      <c r="I16" s="136">
        <f>'POA Real Fechada'!I16/'POA em Dólar Fechada'!$A$1</f>
        <v>0</v>
      </c>
      <c r="J16" s="136">
        <f>'POA Real Fechada'!J16/'POA em Dólar Fechada'!$A$1</f>
        <v>0</v>
      </c>
      <c r="K16" s="136">
        <f>'POA Real Fechada'!K16/'POA em Dólar Fechada'!$A$1</f>
        <v>0</v>
      </c>
      <c r="L16" s="136">
        <f>'POA Real Fechada'!L16/'POA em Dólar Fechada'!$A$1</f>
        <v>0</v>
      </c>
      <c r="M16" s="136">
        <f>'POA Real Fechada'!M16/'POA em Dólar Fechada'!$A$1</f>
        <v>0</v>
      </c>
      <c r="N16" s="136">
        <f>'POA Real Fechada'!N16/'POA em Dólar Fechada'!$A$1</f>
        <v>0</v>
      </c>
      <c r="O16" s="136">
        <f>'POA Real Fechada'!O16/'POA em Dólar Fechada'!$A$1</f>
        <v>0</v>
      </c>
      <c r="P16" s="136">
        <f>'POA Real Fechada'!P16/'POA em Dólar Fechada'!$A$1</f>
        <v>0</v>
      </c>
      <c r="Q16" s="136">
        <f>'POA Real Fechada'!Q16/'POA em Dólar Fechada'!$A$1</f>
        <v>0</v>
      </c>
      <c r="R16" s="136">
        <f>'POA Real Fechada'!R16/'POA em Dólar Fechada'!$A$1</f>
        <v>0</v>
      </c>
      <c r="S16" s="136">
        <f>'POA Real Fechada'!S16/'POA em Dólar Fechada'!$A$1</f>
        <v>0</v>
      </c>
      <c r="T16" s="136">
        <f>'POA Real Fechada'!T16/'POA em Dólar Fechada'!$A$1</f>
        <v>0</v>
      </c>
      <c r="U16" s="136">
        <f>'POA Real Fechada'!U16/'POA em Dólar Fechada'!$A$1</f>
        <v>0</v>
      </c>
      <c r="V16" s="136">
        <f>'POA Real Fechada'!V16/'POA em Dólar Fechada'!$A$1</f>
        <v>0</v>
      </c>
      <c r="W16" s="136">
        <f>'POA Real Fechada'!W16/'POA em Dólar Fechada'!$A$1</f>
        <v>0</v>
      </c>
      <c r="X16" s="136">
        <f>'POA Real Fechada'!X16/'POA em Dólar Fechada'!$A$1</f>
        <v>0</v>
      </c>
      <c r="Y16" s="136">
        <f>'POA Real Fechada'!Y16/'POA em Dólar Fechada'!$A$1</f>
        <v>0</v>
      </c>
      <c r="Z16" s="136">
        <f>'POA Real Fechada'!Z16/'POA em Dólar Fechada'!$A$1</f>
        <v>0</v>
      </c>
      <c r="AA16" s="136">
        <f>'POA Real Fechada'!AA16/'POA em Dólar Fechada'!$A$1</f>
        <v>0</v>
      </c>
      <c r="AB16" s="136">
        <f>'POA Real Fechada'!AB16/'POA em Dólar Fechada'!$A$1</f>
        <v>0</v>
      </c>
      <c r="AC16" s="136">
        <f>'POA Real Fechada'!AC16/'POA em Dólar Fechada'!$A$1</f>
        <v>0</v>
      </c>
      <c r="AD16" s="136">
        <f>'POA Real Fechada'!AD16/'POA em Dólar Fechada'!$A$1</f>
        <v>0</v>
      </c>
      <c r="AE16" s="136">
        <f>'POA Real Fechada'!AE16/'POA em Dólar Fechada'!$A$1</f>
        <v>0</v>
      </c>
      <c r="AF16" s="136">
        <f>'POA Real Fechada'!AF16/'POA em Dólar Fechada'!$A$1</f>
        <v>0</v>
      </c>
      <c r="AG16" s="136">
        <f>'POA Real Fechada'!AG16/'POA em Dólar Fechada'!$A$1</f>
        <v>0</v>
      </c>
      <c r="AH16" s="136">
        <f>'POA Real Fechada'!AH16/'POA em Dólar Fechada'!$A$1</f>
        <v>0</v>
      </c>
      <c r="AI16" s="136">
        <f>'POA Real Fechada'!AI16/'POA em Dólar Fechada'!$A$1</f>
        <v>0</v>
      </c>
      <c r="AJ16" s="136">
        <f>'POA Real Fechada'!AJ16/'POA em Dólar Fechada'!$A$1</f>
        <v>0</v>
      </c>
      <c r="AK16" s="136">
        <f>'POA Real Fechada'!AK16/'POA em Dólar Fechada'!$A$1</f>
        <v>0</v>
      </c>
      <c r="AL16" s="136">
        <f>'POA Real Fechada'!AL16/'POA em Dólar Fechada'!$A$1</f>
        <v>0</v>
      </c>
      <c r="AM16" s="136">
        <f>'POA Real Fechada'!AM16/'POA em Dólar Fechada'!$A$1</f>
        <v>0</v>
      </c>
      <c r="AN16" s="136">
        <f>'POA Real Fechada'!AN16/'POA em Dólar Fechada'!$A$1</f>
        <v>0</v>
      </c>
      <c r="AO16" s="136">
        <f>'POA Real Fechada'!AO16/'POA em Dólar Fechada'!$A$1</f>
        <v>0</v>
      </c>
      <c r="AP16" s="136">
        <f>'POA Real Fechada'!AP16/'POA em Dólar Fechada'!$A$1</f>
        <v>0</v>
      </c>
      <c r="AQ16" s="136">
        <f>'POA Real Fechada'!AQ16/'POA em Dólar Fechada'!$A$1</f>
        <v>0</v>
      </c>
      <c r="AR16" s="136">
        <f>'POA Real Fechada'!AR16/'POA em Dólar Fechada'!$A$1</f>
        <v>0</v>
      </c>
      <c r="AS16" s="136">
        <f>'POA Real Fechada'!AS16/'POA em Dólar Fechada'!$A$1</f>
        <v>0</v>
      </c>
      <c r="AT16" s="136">
        <f>'POA Real Fechada'!AT16/'POA em Dólar Fechada'!$A$1</f>
        <v>0</v>
      </c>
      <c r="AU16" s="136">
        <f>'POA Real Fechada'!AU16/'POA em Dólar Fechada'!$A$1</f>
        <v>0</v>
      </c>
      <c r="AV16" s="136">
        <f>'POA Real Fechada'!AV16/'POA em Dólar Fechada'!$A$1</f>
        <v>0</v>
      </c>
      <c r="AW16" s="136">
        <f>'POA Real Fechada'!AW16/'POA em Dólar Fechada'!$A$1</f>
        <v>0</v>
      </c>
      <c r="AX16" s="136">
        <f>'POA Real Fechada'!AX16/'POA em Dólar Fechada'!$A$1</f>
        <v>0</v>
      </c>
      <c r="AY16" s="136">
        <f>'POA Real Fechada'!AY16/'POA em Dólar Fechada'!$A$1</f>
        <v>0</v>
      </c>
      <c r="AZ16" s="136">
        <f>'POA Real Fechada'!AZ16/'POA em Dólar Fechada'!$A$1</f>
        <v>0</v>
      </c>
      <c r="BA16" s="136">
        <f>'POA Real Fechada'!BA16/'POA em Dólar Fechada'!$A$1</f>
        <v>0</v>
      </c>
      <c r="BB16" s="136">
        <f>'POA Real Fechada'!BB16/'POA em Dólar Fechada'!$A$1</f>
        <v>0</v>
      </c>
      <c r="BC16" s="136">
        <f>'POA Real Fechada'!BC16/'POA em Dólar Fechada'!$A$1</f>
        <v>0</v>
      </c>
      <c r="BD16" s="136">
        <f>'POA Real Fechada'!BD16/'POA em Dólar Fechada'!$A$1</f>
        <v>0</v>
      </c>
      <c r="BE16" s="136">
        <f>'POA Real Fechada'!BE16/'POA em Dólar Fechada'!$A$1</f>
        <v>0</v>
      </c>
      <c r="BF16" s="136">
        <f>'POA Real Fechada'!BF16/'POA em Dólar Fechada'!$A$1</f>
        <v>0</v>
      </c>
    </row>
    <row r="17" spans="1:58" x14ac:dyDescent="0.3">
      <c r="A17" s="211" t="s">
        <v>65</v>
      </c>
      <c r="B17" s="136">
        <f>'POA Real Fechada'!B17/'POA em Dólar Fechada'!$A$1</f>
        <v>10801247.647058824</v>
      </c>
      <c r="C17" s="136">
        <f>'POA Real Fechada'!C17/'POA em Dólar Fechada'!$A$1</f>
        <v>4591978.2352941176</v>
      </c>
      <c r="D17" s="136">
        <f>'POA Real Fechada'!D17/'POA em Dólar Fechada'!$A$1</f>
        <v>15393225.882352941</v>
      </c>
      <c r="F17" s="136">
        <f>'POA Real Fechada'!F17/'POA em Dólar Fechada'!$A$1</f>
        <v>0</v>
      </c>
      <c r="G17" s="136">
        <f>'POA Real Fechada'!G17/'POA em Dólar Fechada'!$A$1</f>
        <v>0</v>
      </c>
      <c r="H17" s="136">
        <f>'POA Real Fechada'!H17/'POA em Dólar Fechada'!$A$1</f>
        <v>0</v>
      </c>
      <c r="I17" s="136">
        <f>'POA Real Fechada'!I17/'POA em Dólar Fechada'!$A$1</f>
        <v>0</v>
      </c>
      <c r="J17" s="136">
        <f>'POA Real Fechada'!J17/'POA em Dólar Fechada'!$A$1</f>
        <v>0</v>
      </c>
      <c r="K17" s="136">
        <f>'POA Real Fechada'!K17/'POA em Dólar Fechada'!$A$1</f>
        <v>0</v>
      </c>
      <c r="L17" s="136">
        <f>'POA Real Fechada'!L17/'POA em Dólar Fechada'!$A$1</f>
        <v>0</v>
      </c>
      <c r="M17" s="136">
        <f>'POA Real Fechada'!M17/'POA em Dólar Fechada'!$A$1</f>
        <v>0</v>
      </c>
      <c r="N17" s="136">
        <f>'POA Real Fechada'!N17/'POA em Dólar Fechada'!$A$1</f>
        <v>10801247.647058824</v>
      </c>
      <c r="O17" s="136">
        <f>'POA Real Fechada'!O17/'POA em Dólar Fechada'!$A$1</f>
        <v>4591978.2352941176</v>
      </c>
      <c r="P17" s="136">
        <f>'POA Real Fechada'!P17/'POA em Dólar Fechada'!$A$1</f>
        <v>0</v>
      </c>
      <c r="Q17" s="136">
        <f>'POA Real Fechada'!Q17/'POA em Dólar Fechada'!$A$1</f>
        <v>0</v>
      </c>
      <c r="R17" s="136">
        <f>'POA Real Fechada'!R17/'POA em Dólar Fechada'!$A$1</f>
        <v>0</v>
      </c>
      <c r="S17" s="136">
        <f>'POA Real Fechada'!S17/'POA em Dólar Fechada'!$A$1</f>
        <v>0</v>
      </c>
      <c r="T17" s="136">
        <f>'POA Real Fechada'!T17/'POA em Dólar Fechada'!$A$1</f>
        <v>0</v>
      </c>
      <c r="U17" s="136">
        <f>'POA Real Fechada'!U17/'POA em Dólar Fechada'!$A$1</f>
        <v>0</v>
      </c>
      <c r="V17" s="136">
        <f>'POA Real Fechada'!V17/'POA em Dólar Fechada'!$A$1</f>
        <v>0</v>
      </c>
      <c r="W17" s="136">
        <f>'POA Real Fechada'!W17/'POA em Dólar Fechada'!$A$1</f>
        <v>0</v>
      </c>
      <c r="X17" s="136">
        <f>'POA Real Fechada'!X17/'POA em Dólar Fechada'!$A$1</f>
        <v>0</v>
      </c>
      <c r="Y17" s="136">
        <f>'POA Real Fechada'!Y17/'POA em Dólar Fechada'!$A$1</f>
        <v>0</v>
      </c>
      <c r="Z17" s="136">
        <f>'POA Real Fechada'!Z17/'POA em Dólar Fechada'!$A$1</f>
        <v>0</v>
      </c>
      <c r="AA17" s="136">
        <f>'POA Real Fechada'!AA17/'POA em Dólar Fechada'!$A$1</f>
        <v>0</v>
      </c>
      <c r="AB17" s="136">
        <f>'POA Real Fechada'!AB17/'POA em Dólar Fechada'!$A$1</f>
        <v>0</v>
      </c>
      <c r="AC17" s="136">
        <f>'POA Real Fechada'!AC17/'POA em Dólar Fechada'!$A$1</f>
        <v>0</v>
      </c>
      <c r="AD17" s="136">
        <f>'POA Real Fechada'!AD17/'POA em Dólar Fechada'!$A$1</f>
        <v>0</v>
      </c>
      <c r="AE17" s="136">
        <f>'POA Real Fechada'!AE17/'POA em Dólar Fechada'!$A$1</f>
        <v>0</v>
      </c>
      <c r="AF17" s="136">
        <f>'POA Real Fechada'!AF17/'POA em Dólar Fechada'!$A$1</f>
        <v>0</v>
      </c>
      <c r="AG17" s="136">
        <f>'POA Real Fechada'!AG17/'POA em Dólar Fechada'!$A$1</f>
        <v>0</v>
      </c>
      <c r="AH17" s="136">
        <f>'POA Real Fechada'!AH17/'POA em Dólar Fechada'!$A$1</f>
        <v>0</v>
      </c>
      <c r="AI17" s="136">
        <f>'POA Real Fechada'!AI17/'POA em Dólar Fechada'!$A$1</f>
        <v>0</v>
      </c>
      <c r="AJ17" s="136">
        <f>'POA Real Fechada'!AJ17/'POA em Dólar Fechada'!$A$1</f>
        <v>0</v>
      </c>
      <c r="AK17" s="136">
        <f>'POA Real Fechada'!AK17/'POA em Dólar Fechada'!$A$1</f>
        <v>0</v>
      </c>
      <c r="AL17" s="136">
        <f>'POA Real Fechada'!AL17/'POA em Dólar Fechada'!$A$1</f>
        <v>0</v>
      </c>
      <c r="AM17" s="136">
        <f>'POA Real Fechada'!AM17/'POA em Dólar Fechada'!$A$1</f>
        <v>0</v>
      </c>
      <c r="AN17" s="136">
        <f>'POA Real Fechada'!AN17/'POA em Dólar Fechada'!$A$1</f>
        <v>0</v>
      </c>
      <c r="AO17" s="136">
        <f>'POA Real Fechada'!AO17/'POA em Dólar Fechada'!$A$1</f>
        <v>0</v>
      </c>
      <c r="AP17" s="136">
        <f>'POA Real Fechada'!AP17/'POA em Dólar Fechada'!$A$1</f>
        <v>0</v>
      </c>
      <c r="AQ17" s="136">
        <f>'POA Real Fechada'!AQ17/'POA em Dólar Fechada'!$A$1</f>
        <v>0</v>
      </c>
      <c r="AR17" s="136">
        <f>'POA Real Fechada'!AR17/'POA em Dólar Fechada'!$A$1</f>
        <v>0</v>
      </c>
      <c r="AS17" s="136">
        <f>'POA Real Fechada'!AS17/'POA em Dólar Fechada'!$A$1</f>
        <v>0</v>
      </c>
      <c r="AT17" s="136">
        <f>'POA Real Fechada'!AT17/'POA em Dólar Fechada'!$A$1</f>
        <v>0</v>
      </c>
      <c r="AU17" s="136">
        <f>'POA Real Fechada'!AU17/'POA em Dólar Fechada'!$A$1</f>
        <v>0</v>
      </c>
      <c r="AV17" s="136">
        <f>'POA Real Fechada'!AV17/'POA em Dólar Fechada'!$A$1</f>
        <v>0</v>
      </c>
      <c r="AW17" s="136">
        <f>'POA Real Fechada'!AW17/'POA em Dólar Fechada'!$A$1</f>
        <v>0</v>
      </c>
      <c r="AX17" s="136">
        <f>'POA Real Fechada'!AX17/'POA em Dólar Fechada'!$A$1</f>
        <v>0</v>
      </c>
      <c r="AY17" s="136">
        <f>'POA Real Fechada'!AY17/'POA em Dólar Fechada'!$A$1</f>
        <v>0</v>
      </c>
      <c r="AZ17" s="136">
        <f>'POA Real Fechada'!AZ17/'POA em Dólar Fechada'!$A$1</f>
        <v>0</v>
      </c>
      <c r="BA17" s="136">
        <f>'POA Real Fechada'!BA17/'POA em Dólar Fechada'!$A$1</f>
        <v>0</v>
      </c>
      <c r="BB17" s="136">
        <f>'POA Real Fechada'!BB17/'POA em Dólar Fechada'!$A$1</f>
        <v>0</v>
      </c>
      <c r="BC17" s="136">
        <f>'POA Real Fechada'!BC17/'POA em Dólar Fechada'!$A$1</f>
        <v>0</v>
      </c>
      <c r="BD17" s="136">
        <f>'POA Real Fechada'!BD17/'POA em Dólar Fechada'!$A$1</f>
        <v>10801247.647058824</v>
      </c>
      <c r="BE17" s="136">
        <f>'POA Real Fechada'!BE17/'POA em Dólar Fechada'!$A$1</f>
        <v>4591978.2352941176</v>
      </c>
      <c r="BF17" s="136">
        <f>'POA Real Fechada'!BF17/'POA em Dólar Fechada'!$A$1</f>
        <v>15393225.882352941</v>
      </c>
    </row>
    <row r="18" spans="1:58" ht="24" x14ac:dyDescent="0.3">
      <c r="A18" s="212" t="s">
        <v>61</v>
      </c>
      <c r="B18" s="136">
        <f>'POA Real Fechada'!B18/'POA em Dólar Fechada'!$A$1</f>
        <v>0</v>
      </c>
      <c r="C18" s="136">
        <f>'POA Real Fechada'!C18/'POA em Dólar Fechada'!$A$1</f>
        <v>39566297.01529412</v>
      </c>
      <c r="D18" s="136">
        <f>'POA Real Fechada'!D18/'POA em Dólar Fechada'!$A$1</f>
        <v>39566297.01529412</v>
      </c>
      <c r="F18" s="136">
        <f>'POA Real Fechada'!F18/'POA em Dólar Fechada'!$A$1</f>
        <v>0</v>
      </c>
      <c r="G18" s="136">
        <f>'POA Real Fechada'!G18/'POA em Dólar Fechada'!$A$1</f>
        <v>1810888.5588235294</v>
      </c>
      <c r="H18" s="136">
        <f>'POA Real Fechada'!H18/'POA em Dólar Fechada'!$A$1</f>
        <v>0</v>
      </c>
      <c r="I18" s="136">
        <f>'POA Real Fechada'!I18/'POA em Dólar Fechada'!$A$1</f>
        <v>0</v>
      </c>
      <c r="J18" s="136">
        <f>'POA Real Fechada'!J18/'POA em Dólar Fechada'!$A$1</f>
        <v>0</v>
      </c>
      <c r="K18" s="136">
        <f>'POA Real Fechada'!K18/'POA em Dólar Fechada'!$A$1</f>
        <v>0</v>
      </c>
      <c r="L18" s="136">
        <f>'POA Real Fechada'!L18/'POA em Dólar Fechada'!$A$1</f>
        <v>0</v>
      </c>
      <c r="M18" s="136">
        <f>'POA Real Fechada'!M18/'POA em Dólar Fechada'!$A$1</f>
        <v>0</v>
      </c>
      <c r="N18" s="136">
        <f>'POA Real Fechada'!N18/'POA em Dólar Fechada'!$A$1</f>
        <v>0</v>
      </c>
      <c r="O18" s="136">
        <f>'POA Real Fechada'!O18/'POA em Dólar Fechada'!$A$1</f>
        <v>4006031.3447058834</v>
      </c>
      <c r="P18" s="136">
        <f>'POA Real Fechada'!P18/'POA em Dólar Fechada'!$A$1</f>
        <v>0</v>
      </c>
      <c r="Q18" s="136">
        <f>'POA Real Fechada'!Q18/'POA em Dólar Fechada'!$A$1</f>
        <v>0</v>
      </c>
      <c r="R18" s="136">
        <f>'POA Real Fechada'!R18/'POA em Dólar Fechada'!$A$1</f>
        <v>0</v>
      </c>
      <c r="S18" s="136">
        <f>'POA Real Fechada'!S18/'POA em Dólar Fechada'!$A$1</f>
        <v>0</v>
      </c>
      <c r="T18" s="136">
        <f>'POA Real Fechada'!T18/'POA em Dólar Fechada'!$A$1</f>
        <v>0</v>
      </c>
      <c r="U18" s="136">
        <f>'POA Real Fechada'!U18/'POA em Dólar Fechada'!$A$1</f>
        <v>0</v>
      </c>
      <c r="V18" s="136">
        <f>'POA Real Fechada'!V18/'POA em Dólar Fechada'!$A$1</f>
        <v>0</v>
      </c>
      <c r="W18" s="136">
        <f>'POA Real Fechada'!W18/'POA em Dólar Fechada'!$A$1</f>
        <v>0</v>
      </c>
      <c r="X18" s="136">
        <f>'POA Real Fechada'!X18/'POA em Dólar Fechada'!$A$1</f>
        <v>0</v>
      </c>
      <c r="Y18" s="136">
        <f>'POA Real Fechada'!Y18/'POA em Dólar Fechada'!$A$1</f>
        <v>8498306.1764705889</v>
      </c>
      <c r="Z18" s="136">
        <f>'POA Real Fechada'!Z18/'POA em Dólar Fechada'!$A$1</f>
        <v>0</v>
      </c>
      <c r="AA18" s="136">
        <f>'POA Real Fechada'!AA18/'POA em Dólar Fechada'!$A$1</f>
        <v>0</v>
      </c>
      <c r="AB18" s="136">
        <f>'POA Real Fechada'!AB18/'POA em Dólar Fechada'!$A$1</f>
        <v>0</v>
      </c>
      <c r="AC18" s="136">
        <f>'POA Real Fechada'!AC18/'POA em Dólar Fechada'!$A$1</f>
        <v>0</v>
      </c>
      <c r="AD18" s="136">
        <f>'POA Real Fechada'!AD18/'POA em Dólar Fechada'!$A$1</f>
        <v>0</v>
      </c>
      <c r="AE18" s="136">
        <f>'POA Real Fechada'!AE18/'POA em Dólar Fechada'!$A$1</f>
        <v>0</v>
      </c>
      <c r="AF18" s="136">
        <f>'POA Real Fechada'!AF18/'POA em Dólar Fechada'!$A$1</f>
        <v>0</v>
      </c>
      <c r="AG18" s="136">
        <f>'POA Real Fechada'!AG18/'POA em Dólar Fechada'!$A$1</f>
        <v>0</v>
      </c>
      <c r="AH18" s="136">
        <f>'POA Real Fechada'!AH18/'POA em Dólar Fechada'!$A$1</f>
        <v>0</v>
      </c>
      <c r="AI18" s="136">
        <f>'POA Real Fechada'!AI18/'POA em Dólar Fechada'!$A$1</f>
        <v>27061959.494117647</v>
      </c>
      <c r="AJ18" s="136">
        <f>'POA Real Fechada'!AJ18/'POA em Dólar Fechada'!$A$1</f>
        <v>0</v>
      </c>
      <c r="AK18" s="136">
        <f>'POA Real Fechada'!AK18/'POA em Dólar Fechada'!$A$1</f>
        <v>0</v>
      </c>
      <c r="AL18" s="136">
        <f>'POA Real Fechada'!AL18/'POA em Dólar Fechada'!$A$1</f>
        <v>0</v>
      </c>
      <c r="AM18" s="136">
        <f>'POA Real Fechada'!AM18/'POA em Dólar Fechada'!$A$1</f>
        <v>0</v>
      </c>
      <c r="AN18" s="136">
        <f>'POA Real Fechada'!AN18/'POA em Dólar Fechada'!$A$1</f>
        <v>0</v>
      </c>
      <c r="AO18" s="136">
        <f>'POA Real Fechada'!AO18/'POA em Dólar Fechada'!$A$1</f>
        <v>0</v>
      </c>
      <c r="AP18" s="136">
        <f>'POA Real Fechada'!AP18/'POA em Dólar Fechada'!$A$1</f>
        <v>0</v>
      </c>
      <c r="AQ18" s="136">
        <f>'POA Real Fechada'!AQ18/'POA em Dólar Fechada'!$A$1</f>
        <v>0</v>
      </c>
      <c r="AR18" s="136">
        <f>'POA Real Fechada'!AR18/'POA em Dólar Fechada'!$A$1</f>
        <v>0</v>
      </c>
      <c r="AS18" s="136">
        <f>'POA Real Fechada'!AS18/'POA em Dólar Fechada'!$A$1</f>
        <v>0</v>
      </c>
      <c r="AT18" s="136">
        <f>'POA Real Fechada'!AT18/'POA em Dólar Fechada'!$A$1</f>
        <v>0</v>
      </c>
      <c r="AU18" s="136">
        <f>'POA Real Fechada'!AU18/'POA em Dólar Fechada'!$A$1</f>
        <v>0</v>
      </c>
      <c r="AV18" s="136">
        <f>'POA Real Fechada'!AV18/'POA em Dólar Fechada'!$A$1</f>
        <v>0</v>
      </c>
      <c r="AW18" s="136">
        <f>'POA Real Fechada'!AW18/'POA em Dólar Fechada'!$A$1</f>
        <v>0</v>
      </c>
      <c r="AX18" s="136">
        <f>'POA Real Fechada'!AX18/'POA em Dólar Fechada'!$A$1</f>
        <v>0</v>
      </c>
      <c r="AY18" s="136">
        <f>'POA Real Fechada'!AY18/'POA em Dólar Fechada'!$A$1</f>
        <v>0</v>
      </c>
      <c r="AZ18" s="136">
        <f>'POA Real Fechada'!AZ18/'POA em Dólar Fechada'!$A$1</f>
        <v>0</v>
      </c>
      <c r="BA18" s="136">
        <f>'POA Real Fechada'!BA18/'POA em Dólar Fechada'!$A$1</f>
        <v>0</v>
      </c>
      <c r="BB18" s="136">
        <f>'POA Real Fechada'!BB18/'POA em Dólar Fechada'!$A$1</f>
        <v>0</v>
      </c>
      <c r="BC18" s="136">
        <f>'POA Real Fechada'!BC18/'POA em Dólar Fechada'!$A$1</f>
        <v>0</v>
      </c>
      <c r="BD18" s="136">
        <f>'POA Real Fechada'!BD18/'POA em Dólar Fechada'!$A$1</f>
        <v>0</v>
      </c>
      <c r="BE18" s="136">
        <f>'POA Real Fechada'!BE18/'POA em Dólar Fechada'!$A$1</f>
        <v>39566297.01529412</v>
      </c>
      <c r="BF18" s="136">
        <f>'POA Real Fechada'!BF18/'POA em Dólar Fechada'!$A$1</f>
        <v>39566297.01529412</v>
      </c>
    </row>
    <row r="19" spans="1:58" ht="24" x14ac:dyDescent="0.3">
      <c r="A19" s="75" t="s">
        <v>10</v>
      </c>
      <c r="B19" s="136">
        <f>'POA Real Fechada'!B19/'POA em Dólar Fechada'!$A$1</f>
        <v>386673.14411764703</v>
      </c>
      <c r="C19" s="136">
        <f>'POA Real Fechada'!C19/'POA em Dólar Fechada'!$A$1</f>
        <v>0</v>
      </c>
      <c r="D19" s="136">
        <f>'POA Real Fechada'!D19/'POA em Dólar Fechada'!$A$1</f>
        <v>386673.14411764703</v>
      </c>
      <c r="F19" s="136">
        <f>'POA Real Fechada'!F19/'POA em Dólar Fechada'!$A$1</f>
        <v>0</v>
      </c>
      <c r="G19" s="136">
        <f>'POA Real Fechada'!G19/'POA em Dólar Fechada'!$A$1</f>
        <v>0</v>
      </c>
      <c r="H19" s="136">
        <f>'POA Real Fechada'!H19/'POA em Dólar Fechada'!$A$1</f>
        <v>0</v>
      </c>
      <c r="I19" s="136">
        <f>'POA Real Fechada'!I19/'POA em Dólar Fechada'!$A$1</f>
        <v>0</v>
      </c>
      <c r="J19" s="136">
        <f>'POA Real Fechada'!J19/'POA em Dólar Fechada'!$A$1</f>
        <v>0</v>
      </c>
      <c r="K19" s="136">
        <f>'POA Real Fechada'!K19/'POA em Dólar Fechada'!$A$1</f>
        <v>0</v>
      </c>
      <c r="L19" s="136">
        <f>'POA Real Fechada'!L19/'POA em Dólar Fechada'!$A$1</f>
        <v>0</v>
      </c>
      <c r="M19" s="136">
        <f>'POA Real Fechada'!M19/'POA em Dólar Fechada'!$A$1</f>
        <v>0</v>
      </c>
      <c r="N19" s="136">
        <f>'POA Real Fechada'!N19/'POA em Dólar Fechada'!$A$1</f>
        <v>0</v>
      </c>
      <c r="O19" s="136">
        <f>'POA Real Fechada'!O19/'POA em Dólar Fechada'!$A$1</f>
        <v>0</v>
      </c>
      <c r="P19" s="136">
        <f>'POA Real Fechada'!P19/'POA em Dólar Fechada'!$A$1</f>
        <v>0</v>
      </c>
      <c r="Q19" s="136">
        <f>'POA Real Fechada'!Q19/'POA em Dólar Fechada'!$A$1</f>
        <v>0</v>
      </c>
      <c r="R19" s="136">
        <f>'POA Real Fechada'!R19/'POA em Dólar Fechada'!$A$1</f>
        <v>87192.671568627455</v>
      </c>
      <c r="S19" s="136">
        <f>'POA Real Fechada'!S19/'POA em Dólar Fechada'!$A$1</f>
        <v>0</v>
      </c>
      <c r="T19" s="136">
        <f>'POA Real Fechada'!T19/'POA em Dólar Fechada'!$A$1</f>
        <v>136817.91098039216</v>
      </c>
      <c r="U19" s="136">
        <f>'POA Real Fechada'!U19/'POA em Dólar Fechada'!$A$1</f>
        <v>0</v>
      </c>
      <c r="V19" s="136">
        <f>'POA Real Fechada'!V19/'POA em Dólar Fechada'!$A$1</f>
        <v>162662.56156862745</v>
      </c>
      <c r="W19" s="136">
        <f>'POA Real Fechada'!W19/'POA em Dólar Fechada'!$A$1</f>
        <v>0</v>
      </c>
      <c r="X19" s="136">
        <f>'POA Real Fechada'!X19/'POA em Dólar Fechada'!$A$1</f>
        <v>386673.14411764703</v>
      </c>
      <c r="Y19" s="136">
        <f>'POA Real Fechada'!Y19/'POA em Dólar Fechada'!$A$1</f>
        <v>0</v>
      </c>
      <c r="Z19" s="136">
        <f>'POA Real Fechada'!Z19/'POA em Dólar Fechada'!$A$1</f>
        <v>0</v>
      </c>
      <c r="AA19" s="136">
        <f>'POA Real Fechada'!AA19/'POA em Dólar Fechada'!$A$1</f>
        <v>0</v>
      </c>
      <c r="AB19" s="136">
        <f>'POA Real Fechada'!AB19/'POA em Dólar Fechada'!$A$1</f>
        <v>0</v>
      </c>
      <c r="AC19" s="136">
        <f>'POA Real Fechada'!AC19/'POA em Dólar Fechada'!$A$1</f>
        <v>0</v>
      </c>
      <c r="AD19" s="136">
        <f>'POA Real Fechada'!AD19/'POA em Dólar Fechada'!$A$1</f>
        <v>0</v>
      </c>
      <c r="AE19" s="136">
        <f>'POA Real Fechada'!AE19/'POA em Dólar Fechada'!$A$1</f>
        <v>0</v>
      </c>
      <c r="AF19" s="136">
        <f>'POA Real Fechada'!AF19/'POA em Dólar Fechada'!$A$1</f>
        <v>0</v>
      </c>
      <c r="AG19" s="136">
        <f>'POA Real Fechada'!AG19/'POA em Dólar Fechada'!$A$1</f>
        <v>0</v>
      </c>
      <c r="AH19" s="136">
        <f>'POA Real Fechada'!AH19/'POA em Dólar Fechada'!$A$1</f>
        <v>0</v>
      </c>
      <c r="AI19" s="136">
        <f>'POA Real Fechada'!AI19/'POA em Dólar Fechada'!$A$1</f>
        <v>0</v>
      </c>
      <c r="AJ19" s="136">
        <f>'POA Real Fechada'!AJ19/'POA em Dólar Fechada'!$A$1</f>
        <v>0</v>
      </c>
      <c r="AK19" s="136">
        <f>'POA Real Fechada'!AK19/'POA em Dólar Fechada'!$A$1</f>
        <v>0</v>
      </c>
      <c r="AL19" s="136">
        <f>'POA Real Fechada'!AL19/'POA em Dólar Fechada'!$A$1</f>
        <v>0</v>
      </c>
      <c r="AM19" s="136">
        <f>'POA Real Fechada'!AM19/'POA em Dólar Fechada'!$A$1</f>
        <v>0</v>
      </c>
      <c r="AN19" s="136">
        <f>'POA Real Fechada'!AN19/'POA em Dólar Fechada'!$A$1</f>
        <v>0</v>
      </c>
      <c r="AO19" s="136">
        <f>'POA Real Fechada'!AO19/'POA em Dólar Fechada'!$A$1</f>
        <v>0</v>
      </c>
      <c r="AP19" s="136">
        <f>'POA Real Fechada'!AP19/'POA em Dólar Fechada'!$A$1</f>
        <v>0</v>
      </c>
      <c r="AQ19" s="136">
        <f>'POA Real Fechada'!AQ19/'POA em Dólar Fechada'!$A$1</f>
        <v>0</v>
      </c>
      <c r="AR19" s="136">
        <f>'POA Real Fechada'!AR19/'POA em Dólar Fechada'!$A$1</f>
        <v>0</v>
      </c>
      <c r="AS19" s="136">
        <f>'POA Real Fechada'!AS19/'POA em Dólar Fechada'!$A$1</f>
        <v>0</v>
      </c>
      <c r="AT19" s="136">
        <f>'POA Real Fechada'!AT19/'POA em Dólar Fechada'!$A$1</f>
        <v>0</v>
      </c>
      <c r="AU19" s="136">
        <f>'POA Real Fechada'!AU19/'POA em Dólar Fechada'!$A$1</f>
        <v>0</v>
      </c>
      <c r="AV19" s="136">
        <f>'POA Real Fechada'!AV19/'POA em Dólar Fechada'!$A$1</f>
        <v>0</v>
      </c>
      <c r="AW19" s="136">
        <f>'POA Real Fechada'!AW19/'POA em Dólar Fechada'!$A$1</f>
        <v>0</v>
      </c>
      <c r="AX19" s="136">
        <f>'POA Real Fechada'!AX19/'POA em Dólar Fechada'!$A$1</f>
        <v>0</v>
      </c>
      <c r="AY19" s="136">
        <f>'POA Real Fechada'!AY19/'POA em Dólar Fechada'!$A$1</f>
        <v>0</v>
      </c>
      <c r="AZ19" s="136">
        <f>'POA Real Fechada'!AZ19/'POA em Dólar Fechada'!$A$1</f>
        <v>0</v>
      </c>
      <c r="BA19" s="136">
        <f>'POA Real Fechada'!BA19/'POA em Dólar Fechada'!$A$1</f>
        <v>0</v>
      </c>
      <c r="BB19" s="136">
        <f>'POA Real Fechada'!BB19/'POA em Dólar Fechada'!$A$1</f>
        <v>0</v>
      </c>
      <c r="BC19" s="136">
        <f>'POA Real Fechada'!BC19/'POA em Dólar Fechada'!$A$1</f>
        <v>0</v>
      </c>
      <c r="BD19" s="136">
        <f>'POA Real Fechada'!BD19/'POA em Dólar Fechada'!$A$1</f>
        <v>386673.14411764703</v>
      </c>
      <c r="BE19" s="136">
        <f>'POA Real Fechada'!BE19/'POA em Dólar Fechada'!$A$1</f>
        <v>0</v>
      </c>
      <c r="BF19" s="136">
        <f>'POA Real Fechada'!BF19/'POA em Dólar Fechada'!$A$1</f>
        <v>386673.14411764703</v>
      </c>
    </row>
    <row r="20" spans="1:58" ht="24" x14ac:dyDescent="0.3">
      <c r="A20" s="75" t="s">
        <v>14</v>
      </c>
      <c r="B20" s="136">
        <f>'POA Real Fechada'!B20/'POA em Dólar Fechada'!$A$1</f>
        <v>390845.41470588231</v>
      </c>
      <c r="C20" s="136">
        <f>'POA Real Fechada'!C20/'POA em Dólar Fechada'!$A$1</f>
        <v>0</v>
      </c>
      <c r="D20" s="136">
        <f>'POA Real Fechada'!D20/'POA em Dólar Fechada'!$A$1</f>
        <v>390845.41470588231</v>
      </c>
      <c r="F20" s="136">
        <f>'POA Real Fechada'!F20/'POA em Dólar Fechada'!$A$1</f>
        <v>0</v>
      </c>
      <c r="G20" s="136">
        <f>'POA Real Fechada'!G20/'POA em Dólar Fechada'!$A$1</f>
        <v>0</v>
      </c>
      <c r="H20" s="136">
        <f>'POA Real Fechada'!H20/'POA em Dólar Fechada'!$A$1</f>
        <v>0</v>
      </c>
      <c r="I20" s="136">
        <f>'POA Real Fechada'!I20/'POA em Dólar Fechada'!$A$1</f>
        <v>0</v>
      </c>
      <c r="J20" s="136">
        <f>'POA Real Fechada'!J20/'POA em Dólar Fechada'!$A$1</f>
        <v>0</v>
      </c>
      <c r="K20" s="136">
        <f>'POA Real Fechada'!K20/'POA em Dólar Fechada'!$A$1</f>
        <v>0</v>
      </c>
      <c r="L20" s="136">
        <f>'POA Real Fechada'!L20/'POA em Dólar Fechada'!$A$1</f>
        <v>0</v>
      </c>
      <c r="M20" s="136">
        <f>'POA Real Fechada'!M20/'POA em Dólar Fechada'!$A$1</f>
        <v>0</v>
      </c>
      <c r="N20" s="136">
        <f>'POA Real Fechada'!N20/'POA em Dólar Fechada'!$A$1</f>
        <v>0</v>
      </c>
      <c r="O20" s="136">
        <f>'POA Real Fechada'!O20/'POA em Dólar Fechada'!$A$1</f>
        <v>0</v>
      </c>
      <c r="P20" s="136">
        <f>'POA Real Fechada'!P20/'POA em Dólar Fechada'!$A$1</f>
        <v>0</v>
      </c>
      <c r="Q20" s="136">
        <f>'POA Real Fechada'!Q20/'POA em Dólar Fechada'!$A$1</f>
        <v>0</v>
      </c>
      <c r="R20" s="136">
        <f>'POA Real Fechada'!R20/'POA em Dólar Fechada'!$A$1</f>
        <v>117647.05882352941</v>
      </c>
      <c r="S20" s="136">
        <f>'POA Real Fechada'!S20/'POA em Dólar Fechada'!$A$1</f>
        <v>0</v>
      </c>
      <c r="T20" s="136">
        <f>'POA Real Fechada'!T20/'POA em Dólar Fechada'!$A$1</f>
        <v>132352.9411764706</v>
      </c>
      <c r="U20" s="136">
        <f>'POA Real Fechada'!U20/'POA em Dólar Fechada'!$A$1</f>
        <v>0</v>
      </c>
      <c r="V20" s="136">
        <f>'POA Real Fechada'!V20/'POA em Dólar Fechada'!$A$1</f>
        <v>140845.41470588234</v>
      </c>
      <c r="W20" s="136">
        <f>'POA Real Fechada'!W20/'POA em Dólar Fechada'!$A$1</f>
        <v>0</v>
      </c>
      <c r="X20" s="136">
        <f>'POA Real Fechada'!X20/'POA em Dólar Fechada'!$A$1</f>
        <v>390845.41470588231</v>
      </c>
      <c r="Y20" s="136">
        <f>'POA Real Fechada'!Y20/'POA em Dólar Fechada'!$A$1</f>
        <v>0</v>
      </c>
      <c r="Z20" s="136">
        <f>'POA Real Fechada'!Z20/'POA em Dólar Fechada'!$A$1</f>
        <v>0</v>
      </c>
      <c r="AA20" s="136">
        <f>'POA Real Fechada'!AA20/'POA em Dólar Fechada'!$A$1</f>
        <v>0</v>
      </c>
      <c r="AB20" s="136">
        <f>'POA Real Fechada'!AB20/'POA em Dólar Fechada'!$A$1</f>
        <v>0</v>
      </c>
      <c r="AC20" s="136">
        <f>'POA Real Fechada'!AC20/'POA em Dólar Fechada'!$A$1</f>
        <v>0</v>
      </c>
      <c r="AD20" s="136">
        <f>'POA Real Fechada'!AD20/'POA em Dólar Fechada'!$A$1</f>
        <v>0</v>
      </c>
      <c r="AE20" s="136">
        <f>'POA Real Fechada'!AE20/'POA em Dólar Fechada'!$A$1</f>
        <v>0</v>
      </c>
      <c r="AF20" s="136">
        <f>'POA Real Fechada'!AF20/'POA em Dólar Fechada'!$A$1</f>
        <v>0</v>
      </c>
      <c r="AG20" s="136">
        <f>'POA Real Fechada'!AG20/'POA em Dólar Fechada'!$A$1</f>
        <v>0</v>
      </c>
      <c r="AH20" s="136">
        <f>'POA Real Fechada'!AH20/'POA em Dólar Fechada'!$A$1</f>
        <v>0</v>
      </c>
      <c r="AI20" s="136">
        <f>'POA Real Fechada'!AI20/'POA em Dólar Fechada'!$A$1</f>
        <v>0</v>
      </c>
      <c r="AJ20" s="136">
        <f>'POA Real Fechada'!AJ20/'POA em Dólar Fechada'!$A$1</f>
        <v>0</v>
      </c>
      <c r="AK20" s="136">
        <f>'POA Real Fechada'!AK20/'POA em Dólar Fechada'!$A$1</f>
        <v>0</v>
      </c>
      <c r="AL20" s="136">
        <f>'POA Real Fechada'!AL20/'POA em Dólar Fechada'!$A$1</f>
        <v>0</v>
      </c>
      <c r="AM20" s="136">
        <f>'POA Real Fechada'!AM20/'POA em Dólar Fechada'!$A$1</f>
        <v>0</v>
      </c>
      <c r="AN20" s="136">
        <f>'POA Real Fechada'!AN20/'POA em Dólar Fechada'!$A$1</f>
        <v>0</v>
      </c>
      <c r="AO20" s="136">
        <f>'POA Real Fechada'!AO20/'POA em Dólar Fechada'!$A$1</f>
        <v>0</v>
      </c>
      <c r="AP20" s="136">
        <f>'POA Real Fechada'!AP20/'POA em Dólar Fechada'!$A$1</f>
        <v>0</v>
      </c>
      <c r="AQ20" s="136">
        <f>'POA Real Fechada'!AQ20/'POA em Dólar Fechada'!$A$1</f>
        <v>0</v>
      </c>
      <c r="AR20" s="136">
        <f>'POA Real Fechada'!AR20/'POA em Dólar Fechada'!$A$1</f>
        <v>0</v>
      </c>
      <c r="AS20" s="136">
        <f>'POA Real Fechada'!AS20/'POA em Dólar Fechada'!$A$1</f>
        <v>0</v>
      </c>
      <c r="AT20" s="136">
        <f>'POA Real Fechada'!AT20/'POA em Dólar Fechada'!$A$1</f>
        <v>0</v>
      </c>
      <c r="AU20" s="136">
        <f>'POA Real Fechada'!AU20/'POA em Dólar Fechada'!$A$1</f>
        <v>0</v>
      </c>
      <c r="AV20" s="136">
        <f>'POA Real Fechada'!AV20/'POA em Dólar Fechada'!$A$1</f>
        <v>0</v>
      </c>
      <c r="AW20" s="136">
        <f>'POA Real Fechada'!AW20/'POA em Dólar Fechada'!$A$1</f>
        <v>0</v>
      </c>
      <c r="AX20" s="136">
        <f>'POA Real Fechada'!AX20/'POA em Dólar Fechada'!$A$1</f>
        <v>0</v>
      </c>
      <c r="AY20" s="136">
        <f>'POA Real Fechada'!AY20/'POA em Dólar Fechada'!$A$1</f>
        <v>0</v>
      </c>
      <c r="AZ20" s="136">
        <f>'POA Real Fechada'!AZ20/'POA em Dólar Fechada'!$A$1</f>
        <v>0</v>
      </c>
      <c r="BA20" s="136">
        <f>'POA Real Fechada'!BA20/'POA em Dólar Fechada'!$A$1</f>
        <v>0</v>
      </c>
      <c r="BB20" s="136">
        <f>'POA Real Fechada'!BB20/'POA em Dólar Fechada'!$A$1</f>
        <v>0</v>
      </c>
      <c r="BC20" s="136">
        <f>'POA Real Fechada'!BC20/'POA em Dólar Fechada'!$A$1</f>
        <v>0</v>
      </c>
      <c r="BD20" s="136">
        <f>'POA Real Fechada'!BD20/'POA em Dólar Fechada'!$A$1</f>
        <v>390845.41470588231</v>
      </c>
      <c r="BE20" s="136">
        <f>'POA Real Fechada'!BE20/'POA em Dólar Fechada'!$A$1</f>
        <v>0</v>
      </c>
      <c r="BF20" s="136">
        <f>'POA Real Fechada'!BF20/'POA em Dólar Fechada'!$A$1</f>
        <v>390845.41470588231</v>
      </c>
    </row>
    <row r="21" spans="1:58" x14ac:dyDescent="0.3">
      <c r="A21" s="197" t="s">
        <v>15</v>
      </c>
      <c r="B21" s="136">
        <f>'POA Real Fechada'!B21/'POA em Dólar Fechada'!$A$1</f>
        <v>1675777.7852941176</v>
      </c>
      <c r="C21" s="136">
        <f>'POA Real Fechada'!C21/'POA em Dólar Fechada'!$A$1</f>
        <v>0</v>
      </c>
      <c r="D21" s="136">
        <f>'POA Real Fechada'!D21/'POA em Dólar Fechada'!$A$1</f>
        <v>1675777.7852941176</v>
      </c>
      <c r="F21" s="136">
        <f>'POA Real Fechada'!F21/'POA em Dólar Fechada'!$A$1</f>
        <v>0</v>
      </c>
      <c r="G21" s="136">
        <f>'POA Real Fechada'!G21/'POA em Dólar Fechada'!$A$1</f>
        <v>0</v>
      </c>
      <c r="H21" s="136">
        <f>'POA Real Fechada'!H21/'POA em Dólar Fechada'!$A$1</f>
        <v>0</v>
      </c>
      <c r="I21" s="136">
        <f>'POA Real Fechada'!I21/'POA em Dólar Fechada'!$A$1</f>
        <v>0</v>
      </c>
      <c r="J21" s="136">
        <f>'POA Real Fechada'!J21/'POA em Dólar Fechada'!$A$1</f>
        <v>0</v>
      </c>
      <c r="K21" s="136">
        <f>'POA Real Fechada'!K21/'POA em Dólar Fechada'!$A$1</f>
        <v>0</v>
      </c>
      <c r="L21" s="136">
        <f>'POA Real Fechada'!L21/'POA em Dólar Fechada'!$A$1</f>
        <v>0</v>
      </c>
      <c r="M21" s="136">
        <f>'POA Real Fechada'!M21/'POA em Dólar Fechada'!$A$1</f>
        <v>0</v>
      </c>
      <c r="N21" s="136">
        <f>'POA Real Fechada'!N21/'POA em Dólar Fechada'!$A$1</f>
        <v>0</v>
      </c>
      <c r="O21" s="136">
        <f>'POA Real Fechada'!O21/'POA em Dólar Fechada'!$A$1</f>
        <v>0</v>
      </c>
      <c r="P21" s="136">
        <f>'POA Real Fechada'!P21/'POA em Dólar Fechada'!$A$1</f>
        <v>0</v>
      </c>
      <c r="Q21" s="136">
        <f>'POA Real Fechada'!Q21/'POA em Dólar Fechada'!$A$1</f>
        <v>0</v>
      </c>
      <c r="R21" s="136">
        <f>'POA Real Fechada'!R21/'POA em Dólar Fechada'!$A$1</f>
        <v>0</v>
      </c>
      <c r="S21" s="136">
        <f>'POA Real Fechada'!S21/'POA em Dólar Fechada'!$A$1</f>
        <v>0</v>
      </c>
      <c r="T21" s="136">
        <f>'POA Real Fechada'!T21/'POA em Dólar Fechada'!$A$1</f>
        <v>164117.64705882352</v>
      </c>
      <c r="U21" s="136">
        <f>'POA Real Fechada'!U21/'POA em Dólar Fechada'!$A$1</f>
        <v>0</v>
      </c>
      <c r="V21" s="136">
        <f>'POA Real Fechada'!V21/'POA em Dólar Fechada'!$A$1</f>
        <v>235294.11764705883</v>
      </c>
      <c r="W21" s="136">
        <f>'POA Real Fechada'!W21/'POA em Dólar Fechada'!$A$1</f>
        <v>0</v>
      </c>
      <c r="X21" s="136">
        <f>'POA Real Fechada'!X21/'POA em Dólar Fechada'!$A$1</f>
        <v>399411.76470588235</v>
      </c>
      <c r="Y21" s="136">
        <f>'POA Real Fechada'!Y21/'POA em Dólar Fechada'!$A$1</f>
        <v>0</v>
      </c>
      <c r="Z21" s="136">
        <f>'POA Real Fechada'!Z21/'POA em Dólar Fechada'!$A$1</f>
        <v>352941.17647058825</v>
      </c>
      <c r="AA21" s="136">
        <f>'POA Real Fechada'!AA21/'POA em Dólar Fechada'!$A$1</f>
        <v>0</v>
      </c>
      <c r="AB21" s="136">
        <f>'POA Real Fechada'!AB21/'POA em Dólar Fechada'!$A$1</f>
        <v>352941.17647058825</v>
      </c>
      <c r="AC21" s="136">
        <f>'POA Real Fechada'!AC21/'POA em Dólar Fechada'!$A$1</f>
        <v>0</v>
      </c>
      <c r="AD21" s="136">
        <f>'POA Real Fechada'!AD21/'POA em Dólar Fechada'!$A$1</f>
        <v>352941.17647058825</v>
      </c>
      <c r="AE21" s="136">
        <f>'POA Real Fechada'!AE21/'POA em Dólar Fechada'!$A$1</f>
        <v>0</v>
      </c>
      <c r="AF21" s="136">
        <f>'POA Real Fechada'!AF21/'POA em Dólar Fechada'!$A$1</f>
        <v>217542.4911764705</v>
      </c>
      <c r="AG21" s="136">
        <f>'POA Real Fechada'!AG21/'POA em Dólar Fechada'!$A$1</f>
        <v>0</v>
      </c>
      <c r="AH21" s="136">
        <f>'POA Real Fechada'!AH21/'POA em Dólar Fechada'!$A$1</f>
        <v>1276366.0205882352</v>
      </c>
      <c r="AI21" s="136">
        <f>'POA Real Fechada'!AI21/'POA em Dólar Fechada'!$A$1</f>
        <v>0</v>
      </c>
      <c r="AJ21" s="136">
        <f>'POA Real Fechada'!AJ21/'POA em Dólar Fechada'!$A$1</f>
        <v>0</v>
      </c>
      <c r="AK21" s="136">
        <f>'POA Real Fechada'!AK21/'POA em Dólar Fechada'!$A$1</f>
        <v>0</v>
      </c>
      <c r="AL21" s="136">
        <f>'POA Real Fechada'!AL21/'POA em Dólar Fechada'!$A$1</f>
        <v>0</v>
      </c>
      <c r="AM21" s="136">
        <f>'POA Real Fechada'!AM21/'POA em Dólar Fechada'!$A$1</f>
        <v>0</v>
      </c>
      <c r="AN21" s="136">
        <f>'POA Real Fechada'!AN21/'POA em Dólar Fechada'!$A$1</f>
        <v>0</v>
      </c>
      <c r="AO21" s="136">
        <f>'POA Real Fechada'!AO21/'POA em Dólar Fechada'!$A$1</f>
        <v>0</v>
      </c>
      <c r="AP21" s="136">
        <f>'POA Real Fechada'!AP21/'POA em Dólar Fechada'!$A$1</f>
        <v>0</v>
      </c>
      <c r="AQ21" s="136">
        <f>'POA Real Fechada'!AQ21/'POA em Dólar Fechada'!$A$1</f>
        <v>0</v>
      </c>
      <c r="AR21" s="136">
        <f>'POA Real Fechada'!AR21/'POA em Dólar Fechada'!$A$1</f>
        <v>0</v>
      </c>
      <c r="AS21" s="136">
        <f>'POA Real Fechada'!AS21/'POA em Dólar Fechada'!$A$1</f>
        <v>0</v>
      </c>
      <c r="AT21" s="136">
        <f>'POA Real Fechada'!AT21/'POA em Dólar Fechada'!$A$1</f>
        <v>0</v>
      </c>
      <c r="AU21" s="136">
        <f>'POA Real Fechada'!AU21/'POA em Dólar Fechada'!$A$1</f>
        <v>0</v>
      </c>
      <c r="AV21" s="136">
        <f>'POA Real Fechada'!AV21/'POA em Dólar Fechada'!$A$1</f>
        <v>0</v>
      </c>
      <c r="AW21" s="136">
        <f>'POA Real Fechada'!AW21/'POA em Dólar Fechada'!$A$1</f>
        <v>0</v>
      </c>
      <c r="AX21" s="136">
        <f>'POA Real Fechada'!AX21/'POA em Dólar Fechada'!$A$1</f>
        <v>0</v>
      </c>
      <c r="AY21" s="136">
        <f>'POA Real Fechada'!AY21/'POA em Dólar Fechada'!$A$1</f>
        <v>0</v>
      </c>
      <c r="AZ21" s="136">
        <f>'POA Real Fechada'!AZ21/'POA em Dólar Fechada'!$A$1</f>
        <v>0</v>
      </c>
      <c r="BA21" s="136">
        <f>'POA Real Fechada'!BA21/'POA em Dólar Fechada'!$A$1</f>
        <v>0</v>
      </c>
      <c r="BB21" s="136">
        <f>'POA Real Fechada'!BB21/'POA em Dólar Fechada'!$A$1</f>
        <v>0</v>
      </c>
      <c r="BC21" s="136">
        <f>'POA Real Fechada'!BC21/'POA em Dólar Fechada'!$A$1</f>
        <v>0</v>
      </c>
      <c r="BD21" s="136">
        <f>'POA Real Fechada'!BD21/'POA em Dólar Fechada'!$A$1</f>
        <v>1675777.7852941176</v>
      </c>
      <c r="BE21" s="136">
        <f>'POA Real Fechada'!BE21/'POA em Dólar Fechada'!$A$1</f>
        <v>0</v>
      </c>
      <c r="BF21" s="136">
        <f>'POA Real Fechada'!BF21/'POA em Dólar Fechada'!$A$1</f>
        <v>1675777.7852941176</v>
      </c>
    </row>
    <row r="22" spans="1:58" x14ac:dyDescent="0.3">
      <c r="A22" s="197" t="s">
        <v>16</v>
      </c>
      <c r="B22" s="136">
        <f>'POA Real Fechada'!B22/'POA em Dólar Fechada'!$A$1</f>
        <v>0</v>
      </c>
      <c r="C22" s="136">
        <f>'POA Real Fechada'!C22/'POA em Dólar Fechada'!$A$1</f>
        <v>1593580.8823529412</v>
      </c>
      <c r="D22" s="136">
        <f>'POA Real Fechada'!D22/'POA em Dólar Fechada'!$A$1</f>
        <v>1593580.8823529412</v>
      </c>
      <c r="F22" s="136">
        <f>'POA Real Fechada'!F22/'POA em Dólar Fechada'!$A$1</f>
        <v>0</v>
      </c>
      <c r="G22" s="136">
        <f>'POA Real Fechada'!G22/'POA em Dólar Fechada'!$A$1</f>
        <v>952996.17647058831</v>
      </c>
      <c r="H22" s="136">
        <f>'POA Real Fechada'!H22/'POA em Dólar Fechada'!$A$1</f>
        <v>0</v>
      </c>
      <c r="I22" s="136">
        <f>'POA Real Fechada'!I22/'POA em Dólar Fechada'!$A$1</f>
        <v>269941.17205882352</v>
      </c>
      <c r="J22" s="136">
        <f>'POA Real Fechada'!J22/'POA em Dólar Fechada'!$A$1</f>
        <v>0</v>
      </c>
      <c r="K22" s="136">
        <f>'POA Real Fechada'!K22/'POA em Dólar Fechada'!$A$1</f>
        <v>0</v>
      </c>
      <c r="L22" s="136">
        <f>'POA Real Fechada'!L22/'POA em Dólar Fechada'!$A$1</f>
        <v>0</v>
      </c>
      <c r="M22" s="136">
        <f>'POA Real Fechada'!M22/'POA em Dólar Fechada'!$A$1</f>
        <v>0</v>
      </c>
      <c r="N22" s="136">
        <f>'POA Real Fechada'!N22/'POA em Dólar Fechada'!$A$1</f>
        <v>0</v>
      </c>
      <c r="O22" s="136">
        <f>'POA Real Fechada'!O22/'POA em Dólar Fechada'!$A$1</f>
        <v>1593580.8823529412</v>
      </c>
      <c r="P22" s="136">
        <f>'POA Real Fechada'!P22/'POA em Dólar Fechada'!$A$1</f>
        <v>0</v>
      </c>
      <c r="Q22" s="136">
        <f>'POA Real Fechada'!Q22/'POA em Dólar Fechada'!$A$1</f>
        <v>0</v>
      </c>
      <c r="R22" s="136">
        <f>'POA Real Fechada'!R22/'POA em Dólar Fechada'!$A$1</f>
        <v>0</v>
      </c>
      <c r="S22" s="136">
        <f>'POA Real Fechada'!S22/'POA em Dólar Fechada'!$A$1</f>
        <v>0</v>
      </c>
      <c r="T22" s="136">
        <f>'POA Real Fechada'!T22/'POA em Dólar Fechada'!$A$1</f>
        <v>0</v>
      </c>
      <c r="U22" s="136">
        <f>'POA Real Fechada'!U22/'POA em Dólar Fechada'!$A$1</f>
        <v>0</v>
      </c>
      <c r="V22" s="136">
        <f>'POA Real Fechada'!V22/'POA em Dólar Fechada'!$A$1</f>
        <v>0</v>
      </c>
      <c r="W22" s="136">
        <f>'POA Real Fechada'!W22/'POA em Dólar Fechada'!$A$1</f>
        <v>0</v>
      </c>
      <c r="X22" s="136">
        <f>'POA Real Fechada'!X22/'POA em Dólar Fechada'!$A$1</f>
        <v>0</v>
      </c>
      <c r="Y22" s="136">
        <f>'POA Real Fechada'!Y22/'POA em Dólar Fechada'!$A$1</f>
        <v>0</v>
      </c>
      <c r="Z22" s="136">
        <f>'POA Real Fechada'!Z22/'POA em Dólar Fechada'!$A$1</f>
        <v>0</v>
      </c>
      <c r="AA22" s="136">
        <f>'POA Real Fechada'!AA22/'POA em Dólar Fechada'!$A$1</f>
        <v>0</v>
      </c>
      <c r="AB22" s="136">
        <f>'POA Real Fechada'!AB22/'POA em Dólar Fechada'!$A$1</f>
        <v>0</v>
      </c>
      <c r="AC22" s="136">
        <f>'POA Real Fechada'!AC22/'POA em Dólar Fechada'!$A$1</f>
        <v>0</v>
      </c>
      <c r="AD22" s="136">
        <f>'POA Real Fechada'!AD22/'POA em Dólar Fechada'!$A$1</f>
        <v>0</v>
      </c>
      <c r="AE22" s="136">
        <f>'POA Real Fechada'!AE22/'POA em Dólar Fechada'!$A$1</f>
        <v>0</v>
      </c>
      <c r="AF22" s="136">
        <f>'POA Real Fechada'!AF22/'POA em Dólar Fechada'!$A$1</f>
        <v>0</v>
      </c>
      <c r="AG22" s="136">
        <f>'POA Real Fechada'!AG22/'POA em Dólar Fechada'!$A$1</f>
        <v>0</v>
      </c>
      <c r="AH22" s="136">
        <f>'POA Real Fechada'!AH22/'POA em Dólar Fechada'!$A$1</f>
        <v>0</v>
      </c>
      <c r="AI22" s="136">
        <f>'POA Real Fechada'!AI22/'POA em Dólar Fechada'!$A$1</f>
        <v>0</v>
      </c>
      <c r="AJ22" s="136">
        <f>'POA Real Fechada'!AJ22/'POA em Dólar Fechada'!$A$1</f>
        <v>0</v>
      </c>
      <c r="AK22" s="136">
        <f>'POA Real Fechada'!AK22/'POA em Dólar Fechada'!$A$1</f>
        <v>0</v>
      </c>
      <c r="AL22" s="136">
        <f>'POA Real Fechada'!AL22/'POA em Dólar Fechada'!$A$1</f>
        <v>0</v>
      </c>
      <c r="AM22" s="136">
        <f>'POA Real Fechada'!AM22/'POA em Dólar Fechada'!$A$1</f>
        <v>0</v>
      </c>
      <c r="AN22" s="136">
        <f>'POA Real Fechada'!AN22/'POA em Dólar Fechada'!$A$1</f>
        <v>0</v>
      </c>
      <c r="AO22" s="136">
        <f>'POA Real Fechada'!AO22/'POA em Dólar Fechada'!$A$1</f>
        <v>0</v>
      </c>
      <c r="AP22" s="136">
        <f>'POA Real Fechada'!AP22/'POA em Dólar Fechada'!$A$1</f>
        <v>0</v>
      </c>
      <c r="AQ22" s="136">
        <f>'POA Real Fechada'!AQ22/'POA em Dólar Fechada'!$A$1</f>
        <v>0</v>
      </c>
      <c r="AR22" s="136">
        <f>'POA Real Fechada'!AR22/'POA em Dólar Fechada'!$A$1</f>
        <v>0</v>
      </c>
      <c r="AS22" s="136">
        <f>'POA Real Fechada'!AS22/'POA em Dólar Fechada'!$A$1</f>
        <v>0</v>
      </c>
      <c r="AT22" s="136">
        <f>'POA Real Fechada'!AT22/'POA em Dólar Fechada'!$A$1</f>
        <v>0</v>
      </c>
      <c r="AU22" s="136">
        <f>'POA Real Fechada'!AU22/'POA em Dólar Fechada'!$A$1</f>
        <v>0</v>
      </c>
      <c r="AV22" s="136">
        <f>'POA Real Fechada'!AV22/'POA em Dólar Fechada'!$A$1</f>
        <v>0</v>
      </c>
      <c r="AW22" s="136">
        <f>'POA Real Fechada'!AW22/'POA em Dólar Fechada'!$A$1</f>
        <v>0</v>
      </c>
      <c r="AX22" s="136">
        <f>'POA Real Fechada'!AX22/'POA em Dólar Fechada'!$A$1</f>
        <v>0</v>
      </c>
      <c r="AY22" s="136">
        <f>'POA Real Fechada'!AY22/'POA em Dólar Fechada'!$A$1</f>
        <v>0</v>
      </c>
      <c r="AZ22" s="136">
        <f>'POA Real Fechada'!AZ22/'POA em Dólar Fechada'!$A$1</f>
        <v>0</v>
      </c>
      <c r="BA22" s="136">
        <f>'POA Real Fechada'!BA22/'POA em Dólar Fechada'!$A$1</f>
        <v>0</v>
      </c>
      <c r="BB22" s="136">
        <f>'POA Real Fechada'!BB22/'POA em Dólar Fechada'!$A$1</f>
        <v>0</v>
      </c>
      <c r="BC22" s="136">
        <f>'POA Real Fechada'!BC22/'POA em Dólar Fechada'!$A$1</f>
        <v>0</v>
      </c>
      <c r="BD22" s="136">
        <f>'POA Real Fechada'!BD22/'POA em Dólar Fechada'!$A$1</f>
        <v>0</v>
      </c>
      <c r="BE22" s="136">
        <f>'POA Real Fechada'!BE22/'POA em Dólar Fechada'!$A$1</f>
        <v>1593580.8823529412</v>
      </c>
      <c r="BF22" s="136">
        <f>'POA Real Fechada'!BF22/'POA em Dólar Fechada'!$A$1</f>
        <v>1593580.8823529412</v>
      </c>
    </row>
    <row r="23" spans="1:58" x14ac:dyDescent="0.3">
      <c r="A23" s="51" t="s">
        <v>17</v>
      </c>
      <c r="B23" s="137">
        <f>'POA Real Fechada'!B23/'POA em Dólar Fechada'!$A$1</f>
        <v>6404117.6470588241</v>
      </c>
      <c r="C23" s="137">
        <f>'POA Real Fechada'!C23/'POA em Dólar Fechada'!$A$1</f>
        <v>0</v>
      </c>
      <c r="D23" s="137">
        <f>'POA Real Fechada'!D23/'POA em Dólar Fechada'!$A$1</f>
        <v>6404117.6470588241</v>
      </c>
      <c r="F23" s="137">
        <f>'POA Real Fechada'!F23/'POA em Dólar Fechada'!$A$1</f>
        <v>0</v>
      </c>
      <c r="G23" s="137">
        <f>'POA Real Fechada'!G23/'POA em Dólar Fechada'!$A$1</f>
        <v>0</v>
      </c>
      <c r="H23" s="137">
        <f>'POA Real Fechada'!H23/'POA em Dólar Fechada'!$A$1</f>
        <v>0</v>
      </c>
      <c r="I23" s="137">
        <f>'POA Real Fechada'!I23/'POA em Dólar Fechada'!$A$1</f>
        <v>0</v>
      </c>
      <c r="J23" s="137">
        <f>'POA Real Fechada'!J23/'POA em Dólar Fechada'!$A$1</f>
        <v>0</v>
      </c>
      <c r="K23" s="137">
        <f>'POA Real Fechada'!K23/'POA em Dólar Fechada'!$A$1</f>
        <v>0</v>
      </c>
      <c r="L23" s="137">
        <f>'POA Real Fechada'!L23/'POA em Dólar Fechada'!$A$1</f>
        <v>208823.5294117647</v>
      </c>
      <c r="M23" s="137">
        <f>'POA Real Fechada'!M23/'POA em Dólar Fechada'!$A$1</f>
        <v>0</v>
      </c>
      <c r="N23" s="137">
        <f>'POA Real Fechada'!N23/'POA em Dólar Fechada'!$A$1</f>
        <v>208823.5294117647</v>
      </c>
      <c r="O23" s="137">
        <f>'POA Real Fechada'!O23/'POA em Dólar Fechada'!$A$1</f>
        <v>0</v>
      </c>
      <c r="P23" s="137">
        <f>'POA Real Fechada'!P23/'POA em Dólar Fechada'!$A$1</f>
        <v>0</v>
      </c>
      <c r="Q23" s="137">
        <f>'POA Real Fechada'!Q23/'POA em Dólar Fechada'!$A$1</f>
        <v>0</v>
      </c>
      <c r="R23" s="137">
        <f>'POA Real Fechada'!R23/'POA em Dólar Fechada'!$A$1</f>
        <v>0</v>
      </c>
      <c r="S23" s="137">
        <f>'POA Real Fechada'!S23/'POA em Dólar Fechada'!$A$1</f>
        <v>0</v>
      </c>
      <c r="T23" s="137">
        <f>'POA Real Fechada'!T23/'POA em Dólar Fechada'!$A$1</f>
        <v>610117.6470588235</v>
      </c>
      <c r="U23" s="137">
        <f>'POA Real Fechada'!U23/'POA em Dólar Fechada'!$A$1</f>
        <v>0</v>
      </c>
      <c r="V23" s="137">
        <f>'POA Real Fechada'!V23/'POA em Dólar Fechada'!$A$1</f>
        <v>890347.0588235294</v>
      </c>
      <c r="W23" s="137">
        <f>'POA Real Fechada'!W23/'POA em Dólar Fechada'!$A$1</f>
        <v>0</v>
      </c>
      <c r="X23" s="137">
        <f>'POA Real Fechada'!X23/'POA em Dólar Fechada'!$A$1</f>
        <v>1500464.705882353</v>
      </c>
      <c r="Y23" s="137">
        <f>'POA Real Fechada'!Y23/'POA em Dólar Fechada'!$A$1</f>
        <v>0</v>
      </c>
      <c r="Z23" s="137">
        <f>'POA Real Fechada'!Z23/'POA em Dólar Fechada'!$A$1</f>
        <v>866458.82352941181</v>
      </c>
      <c r="AA23" s="137">
        <f>'POA Real Fechada'!AA23/'POA em Dólar Fechada'!$A$1</f>
        <v>0</v>
      </c>
      <c r="AB23" s="137">
        <f>'POA Real Fechada'!AB23/'POA em Dólar Fechada'!$A$1</f>
        <v>727308.82352941181</v>
      </c>
      <c r="AC23" s="137">
        <f>'POA Real Fechada'!AC23/'POA em Dólar Fechada'!$A$1</f>
        <v>0</v>
      </c>
      <c r="AD23" s="137">
        <f>'POA Real Fechada'!AD23/'POA em Dólar Fechada'!$A$1</f>
        <v>600723.5294117647</v>
      </c>
      <c r="AE23" s="137">
        <f>'POA Real Fechada'!AE23/'POA em Dólar Fechada'!$A$1</f>
        <v>0</v>
      </c>
      <c r="AF23" s="137">
        <f>'POA Real Fechada'!AF23/'POA em Dólar Fechada'!$A$1</f>
        <v>572520.5882352941</v>
      </c>
      <c r="AG23" s="137">
        <f>'POA Real Fechada'!AG23/'POA em Dólar Fechada'!$A$1</f>
        <v>0</v>
      </c>
      <c r="AH23" s="137">
        <f>'POA Real Fechada'!AH23/'POA em Dólar Fechada'!$A$1</f>
        <v>2767011.7647058824</v>
      </c>
      <c r="AI23" s="137">
        <f>'POA Real Fechada'!AI23/'POA em Dólar Fechada'!$A$1</f>
        <v>0</v>
      </c>
      <c r="AJ23" s="137">
        <f>'POA Real Fechada'!AJ23/'POA em Dólar Fechada'!$A$1</f>
        <v>514905.8823529412</v>
      </c>
      <c r="AK23" s="137">
        <f>'POA Real Fechada'!AK23/'POA em Dólar Fechada'!$A$1</f>
        <v>0</v>
      </c>
      <c r="AL23" s="137">
        <f>'POA Real Fechada'!AL23/'POA em Dólar Fechada'!$A$1</f>
        <v>586808.82352941181</v>
      </c>
      <c r="AM23" s="137">
        <f>'POA Real Fechada'!AM23/'POA em Dólar Fechada'!$A$1</f>
        <v>0</v>
      </c>
      <c r="AN23" s="137">
        <f>'POA Real Fechada'!AN23/'POA em Dólar Fechada'!$A$1</f>
        <v>216544.11764705883</v>
      </c>
      <c r="AO23" s="137">
        <f>'POA Real Fechada'!AO23/'POA em Dólar Fechada'!$A$1</f>
        <v>0</v>
      </c>
      <c r="AP23" s="137">
        <f>'POA Real Fechada'!AP23/'POA em Dólar Fechada'!$A$1</f>
        <v>245955.88235294117</v>
      </c>
      <c r="AQ23" s="137">
        <f>'POA Real Fechada'!AQ23/'POA em Dólar Fechada'!$A$1</f>
        <v>0</v>
      </c>
      <c r="AR23" s="137">
        <f>'POA Real Fechada'!AR23/'POA em Dólar Fechada'!$A$1</f>
        <v>1564214.705882353</v>
      </c>
      <c r="AS23" s="137">
        <f>'POA Real Fechada'!AS23/'POA em Dólar Fechada'!$A$1</f>
        <v>0</v>
      </c>
      <c r="AT23" s="137">
        <f>'POA Real Fechada'!AT23/'POA em Dólar Fechada'!$A$1</f>
        <v>245955.88235294117</v>
      </c>
      <c r="AU23" s="137">
        <f>'POA Real Fechada'!AU23/'POA em Dólar Fechada'!$A$1</f>
        <v>0</v>
      </c>
      <c r="AV23" s="137">
        <f>'POA Real Fechada'!AV23/'POA em Dólar Fechada'!$A$1</f>
        <v>117647.05882352941</v>
      </c>
      <c r="AW23" s="137">
        <f>'POA Real Fechada'!AW23/'POA em Dólar Fechada'!$A$1</f>
        <v>0</v>
      </c>
      <c r="AX23" s="137">
        <f>'POA Real Fechada'!AX23/'POA em Dólar Fechada'!$A$1</f>
        <v>0</v>
      </c>
      <c r="AY23" s="137">
        <f>'POA Real Fechada'!AY23/'POA em Dólar Fechada'!$A$1</f>
        <v>0</v>
      </c>
      <c r="AZ23" s="137">
        <f>'POA Real Fechada'!AZ23/'POA em Dólar Fechada'!$A$1</f>
        <v>0</v>
      </c>
      <c r="BA23" s="137">
        <f>'POA Real Fechada'!BA23/'POA em Dólar Fechada'!$A$1</f>
        <v>0</v>
      </c>
      <c r="BB23" s="137">
        <f>'POA Real Fechada'!BB23/'POA em Dólar Fechada'!$A$1</f>
        <v>363602.9411764706</v>
      </c>
      <c r="BC23" s="137">
        <f>'POA Real Fechada'!BC23/'POA em Dólar Fechada'!$A$1</f>
        <v>0</v>
      </c>
      <c r="BD23" s="137">
        <f>'POA Real Fechada'!BD23/'POA em Dólar Fechada'!$A$1</f>
        <v>6404117.6470588241</v>
      </c>
      <c r="BE23" s="137">
        <f>'POA Real Fechada'!BE23/'POA em Dólar Fechada'!$A$1</f>
        <v>0</v>
      </c>
      <c r="BF23" s="137">
        <f>'POA Real Fechada'!BF23/'POA em Dólar Fechada'!$A$1</f>
        <v>6404117.6470588241</v>
      </c>
    </row>
    <row r="24" spans="1:58" x14ac:dyDescent="0.3">
      <c r="A24" s="7" t="s">
        <v>18</v>
      </c>
      <c r="B24" s="136">
        <f>'POA Real Fechada'!B24/'POA em Dólar Fechada'!$A$1</f>
        <v>983823.5294117647</v>
      </c>
      <c r="C24" s="136">
        <f>'POA Real Fechada'!C24/'POA em Dólar Fechada'!$A$1</f>
        <v>0</v>
      </c>
      <c r="D24" s="136">
        <f>'POA Real Fechada'!D24/'POA em Dólar Fechada'!$A$1</f>
        <v>983823.5294117647</v>
      </c>
      <c r="F24" s="136">
        <f>'POA Real Fechada'!F24/'POA em Dólar Fechada'!$A$1</f>
        <v>0</v>
      </c>
      <c r="G24" s="136">
        <f>'POA Real Fechada'!G24/'POA em Dólar Fechada'!$A$1</f>
        <v>0</v>
      </c>
      <c r="H24" s="136">
        <f>'POA Real Fechada'!H24/'POA em Dólar Fechada'!$A$1</f>
        <v>0</v>
      </c>
      <c r="I24" s="136">
        <f>'POA Real Fechada'!I24/'POA em Dólar Fechada'!$A$1</f>
        <v>0</v>
      </c>
      <c r="J24" s="136">
        <f>'POA Real Fechada'!J24/'POA em Dólar Fechada'!$A$1</f>
        <v>0</v>
      </c>
      <c r="K24" s="136">
        <f>'POA Real Fechada'!K24/'POA em Dólar Fechada'!$A$1</f>
        <v>0</v>
      </c>
      <c r="L24" s="136">
        <f>'POA Real Fechada'!L24/'POA em Dólar Fechada'!$A$1</f>
        <v>0</v>
      </c>
      <c r="M24" s="136">
        <f>'POA Real Fechada'!M24/'POA em Dólar Fechada'!$A$1</f>
        <v>0</v>
      </c>
      <c r="N24" s="136">
        <f>'POA Real Fechada'!N24/'POA em Dólar Fechada'!$A$1</f>
        <v>0</v>
      </c>
      <c r="O24" s="136">
        <f>'POA Real Fechada'!O24/'POA em Dólar Fechada'!$A$1</f>
        <v>0</v>
      </c>
      <c r="P24" s="136">
        <f>'POA Real Fechada'!P24/'POA em Dólar Fechada'!$A$1</f>
        <v>0</v>
      </c>
      <c r="Q24" s="136">
        <f>'POA Real Fechada'!Q24/'POA em Dólar Fechada'!$A$1</f>
        <v>0</v>
      </c>
      <c r="R24" s="136">
        <f>'POA Real Fechada'!R24/'POA em Dólar Fechada'!$A$1</f>
        <v>0</v>
      </c>
      <c r="S24" s="136">
        <f>'POA Real Fechada'!S24/'POA em Dólar Fechada'!$A$1</f>
        <v>0</v>
      </c>
      <c r="T24" s="136">
        <f>'POA Real Fechada'!T24/'POA em Dólar Fechada'!$A$1</f>
        <v>0</v>
      </c>
      <c r="U24" s="136">
        <f>'POA Real Fechada'!U24/'POA em Dólar Fechada'!$A$1</f>
        <v>0</v>
      </c>
      <c r="V24" s="136">
        <f>'POA Real Fechada'!V24/'POA em Dólar Fechada'!$A$1</f>
        <v>0</v>
      </c>
      <c r="W24" s="136">
        <f>'POA Real Fechada'!W24/'POA em Dólar Fechada'!$A$1</f>
        <v>0</v>
      </c>
      <c r="X24" s="136">
        <f>'POA Real Fechada'!X24/'POA em Dólar Fechada'!$A$1</f>
        <v>0</v>
      </c>
      <c r="Y24" s="136">
        <f>'POA Real Fechada'!Y24/'POA em Dólar Fechada'!$A$1</f>
        <v>0</v>
      </c>
      <c r="Z24" s="136">
        <f>'POA Real Fechada'!Z24/'POA em Dólar Fechada'!$A$1</f>
        <v>0</v>
      </c>
      <c r="AA24" s="136">
        <f>'POA Real Fechada'!AA24/'POA em Dólar Fechada'!$A$1</f>
        <v>0</v>
      </c>
      <c r="AB24" s="136">
        <f>'POA Real Fechada'!AB24/'POA em Dólar Fechada'!$A$1</f>
        <v>0</v>
      </c>
      <c r="AC24" s="136">
        <f>'POA Real Fechada'!AC24/'POA em Dólar Fechada'!$A$1</f>
        <v>0</v>
      </c>
      <c r="AD24" s="136">
        <f>'POA Real Fechada'!AD24/'POA em Dólar Fechada'!$A$1</f>
        <v>0</v>
      </c>
      <c r="AE24" s="136">
        <f>'POA Real Fechada'!AE24/'POA em Dólar Fechada'!$A$1</f>
        <v>0</v>
      </c>
      <c r="AF24" s="136">
        <f>'POA Real Fechada'!AF24/'POA em Dólar Fechada'!$A$1</f>
        <v>0</v>
      </c>
      <c r="AG24" s="136">
        <f>'POA Real Fechada'!AG24/'POA em Dólar Fechada'!$A$1</f>
        <v>0</v>
      </c>
      <c r="AH24" s="136">
        <f>'POA Real Fechada'!AH24/'POA em Dólar Fechada'!$A$1</f>
        <v>0</v>
      </c>
      <c r="AI24" s="136">
        <f>'POA Real Fechada'!AI24/'POA em Dólar Fechada'!$A$1</f>
        <v>0</v>
      </c>
      <c r="AJ24" s="136">
        <f>'POA Real Fechada'!AJ24/'POA em Dólar Fechada'!$A$1</f>
        <v>0</v>
      </c>
      <c r="AK24" s="136">
        <f>'POA Real Fechada'!AK24/'POA em Dólar Fechada'!$A$1</f>
        <v>0</v>
      </c>
      <c r="AL24" s="136">
        <f>'POA Real Fechada'!AL24/'POA em Dólar Fechada'!$A$1</f>
        <v>157720.58823529413</v>
      </c>
      <c r="AM24" s="136">
        <f>'POA Real Fechada'!AM24/'POA em Dólar Fechada'!$A$1</f>
        <v>0</v>
      </c>
      <c r="AN24" s="136">
        <f>'POA Real Fechada'!AN24/'POA em Dólar Fechada'!$A$1</f>
        <v>216544.11764705883</v>
      </c>
      <c r="AO24" s="136">
        <f>'POA Real Fechada'!AO24/'POA em Dólar Fechada'!$A$1</f>
        <v>0</v>
      </c>
      <c r="AP24" s="136">
        <f>'POA Real Fechada'!AP24/'POA em Dólar Fechada'!$A$1</f>
        <v>245955.88235294117</v>
      </c>
      <c r="AQ24" s="136">
        <f>'POA Real Fechada'!AQ24/'POA em Dólar Fechada'!$A$1</f>
        <v>0</v>
      </c>
      <c r="AR24" s="136">
        <f>'POA Real Fechada'!AR24/'POA em Dólar Fechada'!$A$1</f>
        <v>620220.5882352941</v>
      </c>
      <c r="AS24" s="136">
        <f>'POA Real Fechada'!AS24/'POA em Dólar Fechada'!$A$1</f>
        <v>0</v>
      </c>
      <c r="AT24" s="136">
        <f>'POA Real Fechada'!AT24/'POA em Dólar Fechada'!$A$1</f>
        <v>245955.88235294117</v>
      </c>
      <c r="AU24" s="136">
        <f>'POA Real Fechada'!AU24/'POA em Dólar Fechada'!$A$1</f>
        <v>0</v>
      </c>
      <c r="AV24" s="136">
        <f>'POA Real Fechada'!AV24/'POA em Dólar Fechada'!$A$1</f>
        <v>117647.05882352941</v>
      </c>
      <c r="AW24" s="136">
        <f>'POA Real Fechada'!AW24/'POA em Dólar Fechada'!$A$1</f>
        <v>0</v>
      </c>
      <c r="AX24" s="136">
        <f>'POA Real Fechada'!AX24/'POA em Dólar Fechada'!$A$1</f>
        <v>0</v>
      </c>
      <c r="AY24" s="136">
        <f>'POA Real Fechada'!AY24/'POA em Dólar Fechada'!$A$1</f>
        <v>0</v>
      </c>
      <c r="AZ24" s="136">
        <f>'POA Real Fechada'!AZ24/'POA em Dólar Fechada'!$A$1</f>
        <v>0</v>
      </c>
      <c r="BA24" s="136">
        <f>'POA Real Fechada'!BA24/'POA em Dólar Fechada'!$A$1</f>
        <v>0</v>
      </c>
      <c r="BB24" s="136">
        <f>'POA Real Fechada'!BB24/'POA em Dólar Fechada'!$A$1</f>
        <v>363602.9411764706</v>
      </c>
      <c r="BC24" s="136">
        <f>'POA Real Fechada'!BC24/'POA em Dólar Fechada'!$A$1</f>
        <v>0</v>
      </c>
      <c r="BD24" s="136">
        <f>'POA Real Fechada'!BD24/'POA em Dólar Fechada'!$A$1</f>
        <v>983823.5294117647</v>
      </c>
      <c r="BE24" s="136">
        <f>'POA Real Fechada'!BE24/'POA em Dólar Fechada'!$A$1</f>
        <v>0</v>
      </c>
      <c r="BF24" s="136">
        <f>'POA Real Fechada'!BF24/'POA em Dólar Fechada'!$A$1</f>
        <v>983823.5294117647</v>
      </c>
    </row>
    <row r="25" spans="1:58" x14ac:dyDescent="0.3">
      <c r="A25" s="59" t="s">
        <v>19</v>
      </c>
      <c r="B25" s="136">
        <f>'POA Real Fechada'!B25/'POA em Dólar Fechada'!$A$1</f>
        <v>3996764.7058823532</v>
      </c>
      <c r="C25" s="136">
        <f>'POA Real Fechada'!C25/'POA em Dólar Fechada'!$A$1</f>
        <v>0</v>
      </c>
      <c r="D25" s="136">
        <f>'POA Real Fechada'!D25/'POA em Dólar Fechada'!$A$1</f>
        <v>3996764.7058823532</v>
      </c>
      <c r="F25" s="136">
        <f>'POA Real Fechada'!F25/'POA em Dólar Fechada'!$A$1</f>
        <v>0</v>
      </c>
      <c r="G25" s="136">
        <f>'POA Real Fechada'!G25/'POA em Dólar Fechada'!$A$1</f>
        <v>0</v>
      </c>
      <c r="H25" s="136">
        <f>'POA Real Fechada'!H25/'POA em Dólar Fechada'!$A$1</f>
        <v>0</v>
      </c>
      <c r="I25" s="136">
        <f>'POA Real Fechada'!I25/'POA em Dólar Fechada'!$A$1</f>
        <v>0</v>
      </c>
      <c r="J25" s="136">
        <f>'POA Real Fechada'!J25/'POA em Dólar Fechada'!$A$1</f>
        <v>0</v>
      </c>
      <c r="K25" s="136">
        <f>'POA Real Fechada'!K25/'POA em Dólar Fechada'!$A$1</f>
        <v>0</v>
      </c>
      <c r="L25" s="136">
        <f>'POA Real Fechada'!L25/'POA em Dólar Fechada'!$A$1</f>
        <v>0</v>
      </c>
      <c r="M25" s="136">
        <f>'POA Real Fechada'!M25/'POA em Dólar Fechada'!$A$1</f>
        <v>0</v>
      </c>
      <c r="N25" s="136">
        <f>'POA Real Fechada'!N25/'POA em Dólar Fechada'!$A$1</f>
        <v>0</v>
      </c>
      <c r="O25" s="136">
        <f>'POA Real Fechada'!O25/'POA em Dólar Fechada'!$A$1</f>
        <v>0</v>
      </c>
      <c r="P25" s="136">
        <f>'POA Real Fechada'!P25/'POA em Dólar Fechada'!$A$1</f>
        <v>0</v>
      </c>
      <c r="Q25" s="136">
        <f>'POA Real Fechada'!Q25/'POA em Dólar Fechada'!$A$1</f>
        <v>0</v>
      </c>
      <c r="R25" s="136">
        <f>'POA Real Fechada'!R25/'POA em Dólar Fechada'!$A$1</f>
        <v>0</v>
      </c>
      <c r="S25" s="136">
        <f>'POA Real Fechada'!S25/'POA em Dólar Fechada'!$A$1</f>
        <v>0</v>
      </c>
      <c r="T25" s="136">
        <f>'POA Real Fechada'!T25/'POA em Dólar Fechada'!$A$1</f>
        <v>282029.4117647059</v>
      </c>
      <c r="U25" s="136">
        <f>'POA Real Fechada'!U25/'POA em Dólar Fechada'!$A$1</f>
        <v>0</v>
      </c>
      <c r="V25" s="136">
        <f>'POA Real Fechada'!V25/'POA em Dólar Fechada'!$A$1</f>
        <v>397258.82352941175</v>
      </c>
      <c r="W25" s="136">
        <f>'POA Real Fechada'!W25/'POA em Dólar Fechada'!$A$1</f>
        <v>0</v>
      </c>
      <c r="X25" s="136">
        <f>'POA Real Fechada'!X25/'POA em Dólar Fechada'!$A$1</f>
        <v>679288.23529411771</v>
      </c>
      <c r="Y25" s="136">
        <f>'POA Real Fechada'!Y25/'POA em Dólar Fechada'!$A$1</f>
        <v>0</v>
      </c>
      <c r="Z25" s="136">
        <f>'POA Real Fechada'!Z25/'POA em Dólar Fechada'!$A$1</f>
        <v>571311.76470588241</v>
      </c>
      <c r="AA25" s="136">
        <f>'POA Real Fechada'!AA25/'POA em Dólar Fechada'!$A$1</f>
        <v>0</v>
      </c>
      <c r="AB25" s="136">
        <f>'POA Real Fechada'!AB25/'POA em Dólar Fechada'!$A$1</f>
        <v>628926.4705882353</v>
      </c>
      <c r="AC25" s="136">
        <f>'POA Real Fechada'!AC25/'POA em Dólar Fechada'!$A$1</f>
        <v>0</v>
      </c>
      <c r="AD25" s="136">
        <f>'POA Real Fechada'!AD25/'POA em Dólar Fechada'!$A$1</f>
        <v>600723.5294117647</v>
      </c>
      <c r="AE25" s="136">
        <f>'POA Real Fechada'!AE25/'POA em Dólar Fechada'!$A$1</f>
        <v>0</v>
      </c>
      <c r="AF25" s="136">
        <f>'POA Real Fechada'!AF25/'POA em Dólar Fechada'!$A$1</f>
        <v>572520.5882352941</v>
      </c>
      <c r="AG25" s="136">
        <f>'POA Real Fechada'!AG25/'POA em Dólar Fechada'!$A$1</f>
        <v>0</v>
      </c>
      <c r="AH25" s="136">
        <f>'POA Real Fechada'!AH25/'POA em Dólar Fechada'!$A$1</f>
        <v>2373482.3529411764</v>
      </c>
      <c r="AI25" s="136">
        <f>'POA Real Fechada'!AI25/'POA em Dólar Fechada'!$A$1</f>
        <v>0</v>
      </c>
      <c r="AJ25" s="136">
        <f>'POA Real Fechada'!AJ25/'POA em Dólar Fechada'!$A$1</f>
        <v>514905.8823529412</v>
      </c>
      <c r="AK25" s="136">
        <f>'POA Real Fechada'!AK25/'POA em Dólar Fechada'!$A$1</f>
        <v>0</v>
      </c>
      <c r="AL25" s="136">
        <f>'POA Real Fechada'!AL25/'POA em Dólar Fechada'!$A$1</f>
        <v>429088.23529411765</v>
      </c>
      <c r="AM25" s="136">
        <f>'POA Real Fechada'!AM25/'POA em Dólar Fechada'!$A$1</f>
        <v>0</v>
      </c>
      <c r="AN25" s="136">
        <f>'POA Real Fechada'!AN25/'POA em Dólar Fechada'!$A$1</f>
        <v>0</v>
      </c>
      <c r="AO25" s="136">
        <f>'POA Real Fechada'!AO25/'POA em Dólar Fechada'!$A$1</f>
        <v>0</v>
      </c>
      <c r="AP25" s="136">
        <f>'POA Real Fechada'!AP25/'POA em Dólar Fechada'!$A$1</f>
        <v>0</v>
      </c>
      <c r="AQ25" s="136">
        <f>'POA Real Fechada'!AQ25/'POA em Dólar Fechada'!$A$1</f>
        <v>0</v>
      </c>
      <c r="AR25" s="136">
        <f>'POA Real Fechada'!AR25/'POA em Dólar Fechada'!$A$1</f>
        <v>943994.1176470588</v>
      </c>
      <c r="AS25" s="136">
        <f>'POA Real Fechada'!AS25/'POA em Dólar Fechada'!$A$1</f>
        <v>0</v>
      </c>
      <c r="AT25" s="136">
        <f>'POA Real Fechada'!AT25/'POA em Dólar Fechada'!$A$1</f>
        <v>0</v>
      </c>
      <c r="AU25" s="136">
        <f>'POA Real Fechada'!AU25/'POA em Dólar Fechada'!$A$1</f>
        <v>0</v>
      </c>
      <c r="AV25" s="136">
        <f>'POA Real Fechada'!AV25/'POA em Dólar Fechada'!$A$1</f>
        <v>0</v>
      </c>
      <c r="AW25" s="136">
        <f>'POA Real Fechada'!AW25/'POA em Dólar Fechada'!$A$1</f>
        <v>0</v>
      </c>
      <c r="AX25" s="136">
        <f>'POA Real Fechada'!AX25/'POA em Dólar Fechada'!$A$1</f>
        <v>0</v>
      </c>
      <c r="AY25" s="136">
        <f>'POA Real Fechada'!AY25/'POA em Dólar Fechada'!$A$1</f>
        <v>0</v>
      </c>
      <c r="AZ25" s="136">
        <f>'POA Real Fechada'!AZ25/'POA em Dólar Fechada'!$A$1</f>
        <v>0</v>
      </c>
      <c r="BA25" s="136">
        <f>'POA Real Fechada'!BA25/'POA em Dólar Fechada'!$A$1</f>
        <v>0</v>
      </c>
      <c r="BB25" s="136">
        <f>'POA Real Fechada'!BB25/'POA em Dólar Fechada'!$A$1</f>
        <v>0</v>
      </c>
      <c r="BC25" s="136">
        <f>'POA Real Fechada'!BC25/'POA em Dólar Fechada'!$A$1</f>
        <v>0</v>
      </c>
      <c r="BD25" s="136">
        <f>'POA Real Fechada'!BD25/'POA em Dólar Fechada'!$A$1</f>
        <v>3996764.7058823532</v>
      </c>
      <c r="BE25" s="136">
        <f>'POA Real Fechada'!BE25/'POA em Dólar Fechada'!$A$1</f>
        <v>0</v>
      </c>
      <c r="BF25" s="136">
        <f>'POA Real Fechada'!BF25/'POA em Dólar Fechada'!$A$1</f>
        <v>3996764.7058823532</v>
      </c>
    </row>
    <row r="26" spans="1:58" x14ac:dyDescent="0.3">
      <c r="A26" s="2" t="s">
        <v>23</v>
      </c>
      <c r="B26" s="136">
        <f>'POA Real Fechada'!B26/'POA em Dólar Fechada'!$A$1</f>
        <v>102941.17647058824</v>
      </c>
      <c r="C26" s="136">
        <f>'POA Real Fechada'!C26/'POA em Dólar Fechada'!$A$1</f>
        <v>0</v>
      </c>
      <c r="D26" s="136">
        <f>'POA Real Fechada'!D26/'POA em Dólar Fechada'!$A$1</f>
        <v>102941.17647058824</v>
      </c>
      <c r="F26" s="136">
        <f>'POA Real Fechada'!F26/'POA em Dólar Fechada'!$A$1</f>
        <v>0</v>
      </c>
      <c r="G26" s="136">
        <f>'POA Real Fechada'!G26/'POA em Dólar Fechada'!$A$1</f>
        <v>0</v>
      </c>
      <c r="H26" s="136">
        <f>'POA Real Fechada'!H26/'POA em Dólar Fechada'!$A$1</f>
        <v>0</v>
      </c>
      <c r="I26" s="136">
        <f>'POA Real Fechada'!I26/'POA em Dólar Fechada'!$A$1</f>
        <v>0</v>
      </c>
      <c r="J26" s="136">
        <f>'POA Real Fechada'!J26/'POA em Dólar Fechada'!$A$1</f>
        <v>0</v>
      </c>
      <c r="K26" s="136">
        <f>'POA Real Fechada'!K26/'POA em Dólar Fechada'!$A$1</f>
        <v>0</v>
      </c>
      <c r="L26" s="136">
        <f>'POA Real Fechada'!L26/'POA em Dólar Fechada'!$A$1</f>
        <v>102941.17647058824</v>
      </c>
      <c r="M26" s="136">
        <f>'POA Real Fechada'!M26/'POA em Dólar Fechada'!$A$1</f>
        <v>0</v>
      </c>
      <c r="N26" s="136">
        <f>'POA Real Fechada'!N26/'POA em Dólar Fechada'!$A$1</f>
        <v>102941.17647058824</v>
      </c>
      <c r="O26" s="136">
        <f>'POA Real Fechada'!O26/'POA em Dólar Fechada'!$A$1</f>
        <v>0</v>
      </c>
      <c r="P26" s="136">
        <f>'POA Real Fechada'!P26/'POA em Dólar Fechada'!$A$1</f>
        <v>0</v>
      </c>
      <c r="Q26" s="136">
        <f>'POA Real Fechada'!Q26/'POA em Dólar Fechada'!$A$1</f>
        <v>0</v>
      </c>
      <c r="R26" s="136">
        <f>'POA Real Fechada'!R26/'POA em Dólar Fechada'!$A$1</f>
        <v>0</v>
      </c>
      <c r="S26" s="136">
        <f>'POA Real Fechada'!S26/'POA em Dólar Fechada'!$A$1</f>
        <v>0</v>
      </c>
      <c r="T26" s="136">
        <f>'POA Real Fechada'!T26/'POA em Dólar Fechada'!$A$1</f>
        <v>0</v>
      </c>
      <c r="U26" s="136">
        <f>'POA Real Fechada'!U26/'POA em Dólar Fechada'!$A$1</f>
        <v>0</v>
      </c>
      <c r="V26" s="136">
        <f>'POA Real Fechada'!V26/'POA em Dólar Fechada'!$A$1</f>
        <v>0</v>
      </c>
      <c r="W26" s="136">
        <f>'POA Real Fechada'!W26/'POA em Dólar Fechada'!$A$1</f>
        <v>0</v>
      </c>
      <c r="X26" s="136">
        <f>'POA Real Fechada'!X26/'POA em Dólar Fechada'!$A$1</f>
        <v>0</v>
      </c>
      <c r="Y26" s="136">
        <f>'POA Real Fechada'!Y26/'POA em Dólar Fechada'!$A$1</f>
        <v>0</v>
      </c>
      <c r="Z26" s="136">
        <f>'POA Real Fechada'!Z26/'POA em Dólar Fechada'!$A$1</f>
        <v>0</v>
      </c>
      <c r="AA26" s="136">
        <f>'POA Real Fechada'!AA26/'POA em Dólar Fechada'!$A$1</f>
        <v>0</v>
      </c>
      <c r="AB26" s="136">
        <f>'POA Real Fechada'!AB26/'POA em Dólar Fechada'!$A$1</f>
        <v>0</v>
      </c>
      <c r="AC26" s="136">
        <f>'POA Real Fechada'!AC26/'POA em Dólar Fechada'!$A$1</f>
        <v>0</v>
      </c>
      <c r="AD26" s="136">
        <f>'POA Real Fechada'!AD26/'POA em Dólar Fechada'!$A$1</f>
        <v>0</v>
      </c>
      <c r="AE26" s="136">
        <f>'POA Real Fechada'!AE26/'POA em Dólar Fechada'!$A$1</f>
        <v>0</v>
      </c>
      <c r="AF26" s="136">
        <f>'POA Real Fechada'!AF26/'POA em Dólar Fechada'!$A$1</f>
        <v>0</v>
      </c>
      <c r="AG26" s="136">
        <f>'POA Real Fechada'!AG26/'POA em Dólar Fechada'!$A$1</f>
        <v>0</v>
      </c>
      <c r="AH26" s="136">
        <f>'POA Real Fechada'!AH26/'POA em Dólar Fechada'!$A$1</f>
        <v>0</v>
      </c>
      <c r="AI26" s="136">
        <f>'POA Real Fechada'!AI26/'POA em Dólar Fechada'!$A$1</f>
        <v>0</v>
      </c>
      <c r="AJ26" s="136">
        <f>'POA Real Fechada'!AJ26/'POA em Dólar Fechada'!$A$1</f>
        <v>0</v>
      </c>
      <c r="AK26" s="136">
        <f>'POA Real Fechada'!AK26/'POA em Dólar Fechada'!$A$1</f>
        <v>0</v>
      </c>
      <c r="AL26" s="136">
        <f>'POA Real Fechada'!AL26/'POA em Dólar Fechada'!$A$1</f>
        <v>0</v>
      </c>
      <c r="AM26" s="136">
        <f>'POA Real Fechada'!AM26/'POA em Dólar Fechada'!$A$1</f>
        <v>0</v>
      </c>
      <c r="AN26" s="136">
        <f>'POA Real Fechada'!AN26/'POA em Dólar Fechada'!$A$1</f>
        <v>0</v>
      </c>
      <c r="AO26" s="136">
        <f>'POA Real Fechada'!AO26/'POA em Dólar Fechada'!$A$1</f>
        <v>0</v>
      </c>
      <c r="AP26" s="136">
        <f>'POA Real Fechada'!AP26/'POA em Dólar Fechada'!$A$1</f>
        <v>0</v>
      </c>
      <c r="AQ26" s="136">
        <f>'POA Real Fechada'!AQ26/'POA em Dólar Fechada'!$A$1</f>
        <v>0</v>
      </c>
      <c r="AR26" s="136">
        <f>'POA Real Fechada'!AR26/'POA em Dólar Fechada'!$A$1</f>
        <v>0</v>
      </c>
      <c r="AS26" s="136">
        <f>'POA Real Fechada'!AS26/'POA em Dólar Fechada'!$A$1</f>
        <v>0</v>
      </c>
      <c r="AT26" s="136">
        <f>'POA Real Fechada'!AT26/'POA em Dólar Fechada'!$A$1</f>
        <v>0</v>
      </c>
      <c r="AU26" s="136">
        <f>'POA Real Fechada'!AU26/'POA em Dólar Fechada'!$A$1</f>
        <v>0</v>
      </c>
      <c r="AV26" s="136">
        <f>'POA Real Fechada'!AV26/'POA em Dólar Fechada'!$A$1</f>
        <v>0</v>
      </c>
      <c r="AW26" s="136">
        <f>'POA Real Fechada'!AW26/'POA em Dólar Fechada'!$A$1</f>
        <v>0</v>
      </c>
      <c r="AX26" s="136">
        <f>'POA Real Fechada'!AX26/'POA em Dólar Fechada'!$A$1</f>
        <v>0</v>
      </c>
      <c r="AY26" s="136">
        <f>'POA Real Fechada'!AY26/'POA em Dólar Fechada'!$A$1</f>
        <v>0</v>
      </c>
      <c r="AZ26" s="136">
        <f>'POA Real Fechada'!AZ26/'POA em Dólar Fechada'!$A$1</f>
        <v>0</v>
      </c>
      <c r="BA26" s="136">
        <f>'POA Real Fechada'!BA26/'POA em Dólar Fechada'!$A$1</f>
        <v>0</v>
      </c>
      <c r="BB26" s="136">
        <f>'POA Real Fechada'!BB26/'POA em Dólar Fechada'!$A$1</f>
        <v>0</v>
      </c>
      <c r="BC26" s="136">
        <f>'POA Real Fechada'!BC26/'POA em Dólar Fechada'!$A$1</f>
        <v>0</v>
      </c>
      <c r="BD26" s="136">
        <f>'POA Real Fechada'!BD26/'POA em Dólar Fechada'!$A$1</f>
        <v>102941.17647058824</v>
      </c>
      <c r="BE26" s="136">
        <f>'POA Real Fechada'!BE26/'POA em Dólar Fechada'!$A$1</f>
        <v>0</v>
      </c>
      <c r="BF26" s="136">
        <f>'POA Real Fechada'!BF26/'POA em Dólar Fechada'!$A$1</f>
        <v>102941.17647058824</v>
      </c>
    </row>
    <row r="27" spans="1:58" x14ac:dyDescent="0.3">
      <c r="A27" s="75" t="s">
        <v>24</v>
      </c>
      <c r="B27" s="136">
        <f>'POA Real Fechada'!B27/'POA em Dólar Fechada'!$A$1</f>
        <v>58823.529411764706</v>
      </c>
      <c r="C27" s="136">
        <f>'POA Real Fechada'!C27/'POA em Dólar Fechada'!$A$1</f>
        <v>0</v>
      </c>
      <c r="D27" s="136">
        <f>'POA Real Fechada'!D27/'POA em Dólar Fechada'!$A$1</f>
        <v>58823.529411764706</v>
      </c>
      <c r="F27" s="136">
        <f>'POA Real Fechada'!F27/'POA em Dólar Fechada'!$A$1</f>
        <v>0</v>
      </c>
      <c r="G27" s="136">
        <f>'POA Real Fechada'!G27/'POA em Dólar Fechada'!$A$1</f>
        <v>0</v>
      </c>
      <c r="H27" s="136">
        <f>'POA Real Fechada'!H27/'POA em Dólar Fechada'!$A$1</f>
        <v>0</v>
      </c>
      <c r="I27" s="136">
        <f>'POA Real Fechada'!I27/'POA em Dólar Fechada'!$A$1</f>
        <v>0</v>
      </c>
      <c r="J27" s="136">
        <f>'POA Real Fechada'!J27/'POA em Dólar Fechada'!$A$1</f>
        <v>0</v>
      </c>
      <c r="K27" s="136">
        <f>'POA Real Fechada'!K27/'POA em Dólar Fechada'!$A$1</f>
        <v>0</v>
      </c>
      <c r="L27" s="136">
        <f>'POA Real Fechada'!L27/'POA em Dólar Fechada'!$A$1</f>
        <v>0</v>
      </c>
      <c r="M27" s="136">
        <f>'POA Real Fechada'!M27/'POA em Dólar Fechada'!$A$1</f>
        <v>0</v>
      </c>
      <c r="N27" s="136">
        <f>'POA Real Fechada'!N27/'POA em Dólar Fechada'!$A$1</f>
        <v>0</v>
      </c>
      <c r="O27" s="136">
        <f>'POA Real Fechada'!O27/'POA em Dólar Fechada'!$A$1</f>
        <v>0</v>
      </c>
      <c r="P27" s="136">
        <f>'POA Real Fechada'!P27/'POA em Dólar Fechada'!$A$1</f>
        <v>0</v>
      </c>
      <c r="Q27" s="136">
        <f>'POA Real Fechada'!Q27/'POA em Dólar Fechada'!$A$1</f>
        <v>0</v>
      </c>
      <c r="R27" s="136">
        <f>'POA Real Fechada'!R27/'POA em Dólar Fechada'!$A$1</f>
        <v>0</v>
      </c>
      <c r="S27" s="136">
        <f>'POA Real Fechada'!S27/'POA em Dólar Fechada'!$A$1</f>
        <v>0</v>
      </c>
      <c r="T27" s="136">
        <f>'POA Real Fechada'!T27/'POA em Dólar Fechada'!$A$1</f>
        <v>29411.764705882353</v>
      </c>
      <c r="U27" s="136">
        <f>'POA Real Fechada'!U27/'POA em Dólar Fechada'!$A$1</f>
        <v>0</v>
      </c>
      <c r="V27" s="136">
        <f>'POA Real Fechada'!V27/'POA em Dólar Fechada'!$A$1</f>
        <v>29411.764705882353</v>
      </c>
      <c r="W27" s="136">
        <f>'POA Real Fechada'!W27/'POA em Dólar Fechada'!$A$1</f>
        <v>0</v>
      </c>
      <c r="X27" s="136">
        <f>'POA Real Fechada'!X27/'POA em Dólar Fechada'!$A$1</f>
        <v>58823.529411764706</v>
      </c>
      <c r="Y27" s="136">
        <f>'POA Real Fechada'!Y27/'POA em Dólar Fechada'!$A$1</f>
        <v>0</v>
      </c>
      <c r="Z27" s="136">
        <f>'POA Real Fechada'!Z27/'POA em Dólar Fechada'!$A$1</f>
        <v>0</v>
      </c>
      <c r="AA27" s="136">
        <f>'POA Real Fechada'!AA27/'POA em Dólar Fechada'!$A$1</f>
        <v>0</v>
      </c>
      <c r="AB27" s="136">
        <f>'POA Real Fechada'!AB27/'POA em Dólar Fechada'!$A$1</f>
        <v>0</v>
      </c>
      <c r="AC27" s="136">
        <f>'POA Real Fechada'!AC27/'POA em Dólar Fechada'!$A$1</f>
        <v>0</v>
      </c>
      <c r="AD27" s="136">
        <f>'POA Real Fechada'!AD27/'POA em Dólar Fechada'!$A$1</f>
        <v>0</v>
      </c>
      <c r="AE27" s="136">
        <f>'POA Real Fechada'!AE27/'POA em Dólar Fechada'!$A$1</f>
        <v>0</v>
      </c>
      <c r="AF27" s="136">
        <f>'POA Real Fechada'!AF27/'POA em Dólar Fechada'!$A$1</f>
        <v>0</v>
      </c>
      <c r="AG27" s="136">
        <f>'POA Real Fechada'!AG27/'POA em Dólar Fechada'!$A$1</f>
        <v>0</v>
      </c>
      <c r="AH27" s="136">
        <f>'POA Real Fechada'!AH27/'POA em Dólar Fechada'!$A$1</f>
        <v>0</v>
      </c>
      <c r="AI27" s="136">
        <f>'POA Real Fechada'!AI27/'POA em Dólar Fechada'!$A$1</f>
        <v>0</v>
      </c>
      <c r="AJ27" s="136">
        <f>'POA Real Fechada'!AJ27/'POA em Dólar Fechada'!$A$1</f>
        <v>0</v>
      </c>
      <c r="AK27" s="136">
        <f>'POA Real Fechada'!AK27/'POA em Dólar Fechada'!$A$1</f>
        <v>0</v>
      </c>
      <c r="AL27" s="136">
        <f>'POA Real Fechada'!AL27/'POA em Dólar Fechada'!$A$1</f>
        <v>0</v>
      </c>
      <c r="AM27" s="136">
        <f>'POA Real Fechada'!AM27/'POA em Dólar Fechada'!$A$1</f>
        <v>0</v>
      </c>
      <c r="AN27" s="136">
        <f>'POA Real Fechada'!AN27/'POA em Dólar Fechada'!$A$1</f>
        <v>0</v>
      </c>
      <c r="AO27" s="136">
        <f>'POA Real Fechada'!AO27/'POA em Dólar Fechada'!$A$1</f>
        <v>0</v>
      </c>
      <c r="AP27" s="136">
        <f>'POA Real Fechada'!AP27/'POA em Dólar Fechada'!$A$1</f>
        <v>0</v>
      </c>
      <c r="AQ27" s="136">
        <f>'POA Real Fechada'!AQ27/'POA em Dólar Fechada'!$A$1</f>
        <v>0</v>
      </c>
      <c r="AR27" s="136">
        <f>'POA Real Fechada'!AR27/'POA em Dólar Fechada'!$A$1</f>
        <v>0</v>
      </c>
      <c r="AS27" s="136">
        <f>'POA Real Fechada'!AS27/'POA em Dólar Fechada'!$A$1</f>
        <v>0</v>
      </c>
      <c r="AT27" s="136">
        <f>'POA Real Fechada'!AT27/'POA em Dólar Fechada'!$A$1</f>
        <v>0</v>
      </c>
      <c r="AU27" s="136">
        <f>'POA Real Fechada'!AU27/'POA em Dólar Fechada'!$A$1</f>
        <v>0</v>
      </c>
      <c r="AV27" s="136">
        <f>'POA Real Fechada'!AV27/'POA em Dólar Fechada'!$A$1</f>
        <v>0</v>
      </c>
      <c r="AW27" s="136">
        <f>'POA Real Fechada'!AW27/'POA em Dólar Fechada'!$A$1</f>
        <v>0</v>
      </c>
      <c r="AX27" s="136">
        <f>'POA Real Fechada'!AX27/'POA em Dólar Fechada'!$A$1</f>
        <v>0</v>
      </c>
      <c r="AY27" s="136">
        <f>'POA Real Fechada'!AY27/'POA em Dólar Fechada'!$A$1</f>
        <v>0</v>
      </c>
      <c r="AZ27" s="136">
        <f>'POA Real Fechada'!AZ27/'POA em Dólar Fechada'!$A$1</f>
        <v>0</v>
      </c>
      <c r="BA27" s="136">
        <f>'POA Real Fechada'!BA27/'POA em Dólar Fechada'!$A$1</f>
        <v>0</v>
      </c>
      <c r="BB27" s="136">
        <f>'POA Real Fechada'!BB27/'POA em Dólar Fechada'!$A$1</f>
        <v>0</v>
      </c>
      <c r="BC27" s="136">
        <f>'POA Real Fechada'!BC27/'POA em Dólar Fechada'!$A$1</f>
        <v>0</v>
      </c>
      <c r="BD27" s="136">
        <f>'POA Real Fechada'!BD27/'POA em Dólar Fechada'!$A$1</f>
        <v>58823.529411764706</v>
      </c>
      <c r="BE27" s="136">
        <f>'POA Real Fechada'!BE27/'POA em Dólar Fechada'!$A$1</f>
        <v>0</v>
      </c>
      <c r="BF27" s="136">
        <f>'POA Real Fechada'!BF27/'POA em Dólar Fechada'!$A$1</f>
        <v>58823.529411764706</v>
      </c>
    </row>
    <row r="28" spans="1:58" ht="24" x14ac:dyDescent="0.3">
      <c r="A28" s="2" t="s">
        <v>25</v>
      </c>
      <c r="B28" s="136">
        <f>'POA Real Fechada'!B28/'POA em Dólar Fechada'!$A$1</f>
        <v>105882.35294117648</v>
      </c>
      <c r="C28" s="136">
        <f>'POA Real Fechada'!C28/'POA em Dólar Fechada'!$A$1</f>
        <v>0</v>
      </c>
      <c r="D28" s="136">
        <f>'POA Real Fechada'!D28/'POA em Dólar Fechada'!$A$1</f>
        <v>105882.35294117648</v>
      </c>
      <c r="F28" s="136">
        <f>'POA Real Fechada'!F28/'POA em Dólar Fechada'!$A$1</f>
        <v>0</v>
      </c>
      <c r="G28" s="136">
        <f>'POA Real Fechada'!G28/'POA em Dólar Fechada'!$A$1</f>
        <v>0</v>
      </c>
      <c r="H28" s="136">
        <f>'POA Real Fechada'!H28/'POA em Dólar Fechada'!$A$1</f>
        <v>0</v>
      </c>
      <c r="I28" s="136">
        <f>'POA Real Fechada'!I28/'POA em Dólar Fechada'!$A$1</f>
        <v>0</v>
      </c>
      <c r="J28" s="136">
        <f>'POA Real Fechada'!J28/'POA em Dólar Fechada'!$A$1</f>
        <v>0</v>
      </c>
      <c r="K28" s="136">
        <f>'POA Real Fechada'!K28/'POA em Dólar Fechada'!$A$1</f>
        <v>0</v>
      </c>
      <c r="L28" s="136">
        <f>'POA Real Fechada'!L28/'POA em Dólar Fechada'!$A$1</f>
        <v>105882.35294117648</v>
      </c>
      <c r="M28" s="136">
        <f>'POA Real Fechada'!M28/'POA em Dólar Fechada'!$A$1</f>
        <v>0</v>
      </c>
      <c r="N28" s="136">
        <f>'POA Real Fechada'!N28/'POA em Dólar Fechada'!$A$1</f>
        <v>105882.35294117648</v>
      </c>
      <c r="O28" s="136">
        <f>'POA Real Fechada'!O28/'POA em Dólar Fechada'!$A$1</f>
        <v>0</v>
      </c>
      <c r="P28" s="136">
        <f>'POA Real Fechada'!P28/'POA em Dólar Fechada'!$A$1</f>
        <v>0</v>
      </c>
      <c r="Q28" s="136">
        <f>'POA Real Fechada'!Q28/'POA em Dólar Fechada'!$A$1</f>
        <v>0</v>
      </c>
      <c r="R28" s="136">
        <f>'POA Real Fechada'!R28/'POA em Dólar Fechada'!$A$1</f>
        <v>0</v>
      </c>
      <c r="S28" s="136">
        <f>'POA Real Fechada'!S28/'POA em Dólar Fechada'!$A$1</f>
        <v>0</v>
      </c>
      <c r="T28" s="136">
        <f>'POA Real Fechada'!T28/'POA em Dólar Fechada'!$A$1</f>
        <v>0</v>
      </c>
      <c r="U28" s="136">
        <f>'POA Real Fechada'!U28/'POA em Dólar Fechada'!$A$1</f>
        <v>0</v>
      </c>
      <c r="V28" s="136">
        <f>'POA Real Fechada'!V28/'POA em Dólar Fechada'!$A$1</f>
        <v>0</v>
      </c>
      <c r="W28" s="136">
        <f>'POA Real Fechada'!W28/'POA em Dólar Fechada'!$A$1</f>
        <v>0</v>
      </c>
      <c r="X28" s="136">
        <f>'POA Real Fechada'!X28/'POA em Dólar Fechada'!$A$1</f>
        <v>0</v>
      </c>
      <c r="Y28" s="136">
        <f>'POA Real Fechada'!Y28/'POA em Dólar Fechada'!$A$1</f>
        <v>0</v>
      </c>
      <c r="Z28" s="136">
        <f>'POA Real Fechada'!Z28/'POA em Dólar Fechada'!$A$1</f>
        <v>0</v>
      </c>
      <c r="AA28" s="136">
        <f>'POA Real Fechada'!AA28/'POA em Dólar Fechada'!$A$1</f>
        <v>0</v>
      </c>
      <c r="AB28" s="136">
        <f>'POA Real Fechada'!AB28/'POA em Dólar Fechada'!$A$1</f>
        <v>0</v>
      </c>
      <c r="AC28" s="136">
        <f>'POA Real Fechada'!AC28/'POA em Dólar Fechada'!$A$1</f>
        <v>0</v>
      </c>
      <c r="AD28" s="136">
        <f>'POA Real Fechada'!AD28/'POA em Dólar Fechada'!$A$1</f>
        <v>0</v>
      </c>
      <c r="AE28" s="136">
        <f>'POA Real Fechada'!AE28/'POA em Dólar Fechada'!$A$1</f>
        <v>0</v>
      </c>
      <c r="AF28" s="136">
        <f>'POA Real Fechada'!AF28/'POA em Dólar Fechada'!$A$1</f>
        <v>0</v>
      </c>
      <c r="AG28" s="136">
        <f>'POA Real Fechada'!AG28/'POA em Dólar Fechada'!$A$1</f>
        <v>0</v>
      </c>
      <c r="AH28" s="136">
        <f>'POA Real Fechada'!AH28/'POA em Dólar Fechada'!$A$1</f>
        <v>0</v>
      </c>
      <c r="AI28" s="136">
        <f>'POA Real Fechada'!AI28/'POA em Dólar Fechada'!$A$1</f>
        <v>0</v>
      </c>
      <c r="AJ28" s="136">
        <f>'POA Real Fechada'!AJ28/'POA em Dólar Fechada'!$A$1</f>
        <v>0</v>
      </c>
      <c r="AK28" s="136">
        <f>'POA Real Fechada'!AK28/'POA em Dólar Fechada'!$A$1</f>
        <v>0</v>
      </c>
      <c r="AL28" s="136">
        <f>'POA Real Fechada'!AL28/'POA em Dólar Fechada'!$A$1</f>
        <v>0</v>
      </c>
      <c r="AM28" s="136">
        <f>'POA Real Fechada'!AM28/'POA em Dólar Fechada'!$A$1</f>
        <v>0</v>
      </c>
      <c r="AN28" s="136">
        <f>'POA Real Fechada'!AN28/'POA em Dólar Fechada'!$A$1</f>
        <v>0</v>
      </c>
      <c r="AO28" s="136">
        <f>'POA Real Fechada'!AO28/'POA em Dólar Fechada'!$A$1</f>
        <v>0</v>
      </c>
      <c r="AP28" s="136">
        <f>'POA Real Fechada'!AP28/'POA em Dólar Fechada'!$A$1</f>
        <v>0</v>
      </c>
      <c r="AQ28" s="136">
        <f>'POA Real Fechada'!AQ28/'POA em Dólar Fechada'!$A$1</f>
        <v>0</v>
      </c>
      <c r="AR28" s="136">
        <f>'POA Real Fechada'!AR28/'POA em Dólar Fechada'!$A$1</f>
        <v>0</v>
      </c>
      <c r="AS28" s="136">
        <f>'POA Real Fechada'!AS28/'POA em Dólar Fechada'!$A$1</f>
        <v>0</v>
      </c>
      <c r="AT28" s="136">
        <f>'POA Real Fechada'!AT28/'POA em Dólar Fechada'!$A$1</f>
        <v>0</v>
      </c>
      <c r="AU28" s="136">
        <f>'POA Real Fechada'!AU28/'POA em Dólar Fechada'!$A$1</f>
        <v>0</v>
      </c>
      <c r="AV28" s="136">
        <f>'POA Real Fechada'!AV28/'POA em Dólar Fechada'!$A$1</f>
        <v>0</v>
      </c>
      <c r="AW28" s="136">
        <f>'POA Real Fechada'!AW28/'POA em Dólar Fechada'!$A$1</f>
        <v>0</v>
      </c>
      <c r="AX28" s="136">
        <f>'POA Real Fechada'!AX28/'POA em Dólar Fechada'!$A$1</f>
        <v>0</v>
      </c>
      <c r="AY28" s="136">
        <f>'POA Real Fechada'!AY28/'POA em Dólar Fechada'!$A$1</f>
        <v>0</v>
      </c>
      <c r="AZ28" s="136">
        <f>'POA Real Fechada'!AZ28/'POA em Dólar Fechada'!$A$1</f>
        <v>0</v>
      </c>
      <c r="BA28" s="136">
        <f>'POA Real Fechada'!BA28/'POA em Dólar Fechada'!$A$1</f>
        <v>0</v>
      </c>
      <c r="BB28" s="136">
        <f>'POA Real Fechada'!BB28/'POA em Dólar Fechada'!$A$1</f>
        <v>0</v>
      </c>
      <c r="BC28" s="136">
        <f>'POA Real Fechada'!BC28/'POA em Dólar Fechada'!$A$1</f>
        <v>0</v>
      </c>
      <c r="BD28" s="136">
        <f>'POA Real Fechada'!BD28/'POA em Dólar Fechada'!$A$1</f>
        <v>105882.35294117648</v>
      </c>
      <c r="BE28" s="136">
        <f>'POA Real Fechada'!BE28/'POA em Dólar Fechada'!$A$1</f>
        <v>0</v>
      </c>
      <c r="BF28" s="136">
        <f>'POA Real Fechada'!BF28/'POA em Dólar Fechada'!$A$1</f>
        <v>105882.35294117648</v>
      </c>
    </row>
    <row r="29" spans="1:58" x14ac:dyDescent="0.3">
      <c r="A29" s="59" t="s">
        <v>26</v>
      </c>
      <c r="B29" s="136">
        <f>'POA Real Fechada'!B29/'POA em Dólar Fechada'!$A$1</f>
        <v>102941.17647058824</v>
      </c>
      <c r="C29" s="136">
        <f>'POA Real Fechada'!C29/'POA em Dólar Fechada'!$A$1</f>
        <v>0</v>
      </c>
      <c r="D29" s="136">
        <f>'POA Real Fechada'!D29/'POA em Dólar Fechada'!$A$1</f>
        <v>102941.17647058824</v>
      </c>
      <c r="F29" s="136">
        <f>'POA Real Fechada'!F29/'POA em Dólar Fechada'!$A$1</f>
        <v>0</v>
      </c>
      <c r="G29" s="136">
        <f>'POA Real Fechada'!G29/'POA em Dólar Fechada'!$A$1</f>
        <v>0</v>
      </c>
      <c r="H29" s="136">
        <f>'POA Real Fechada'!H29/'POA em Dólar Fechada'!$A$1</f>
        <v>0</v>
      </c>
      <c r="I29" s="136">
        <f>'POA Real Fechada'!I29/'POA em Dólar Fechada'!$A$1</f>
        <v>0</v>
      </c>
      <c r="J29" s="136">
        <f>'POA Real Fechada'!J29/'POA em Dólar Fechada'!$A$1</f>
        <v>0</v>
      </c>
      <c r="K29" s="136">
        <f>'POA Real Fechada'!K29/'POA em Dólar Fechada'!$A$1</f>
        <v>0</v>
      </c>
      <c r="L29" s="136">
        <f>'POA Real Fechada'!L29/'POA em Dólar Fechada'!$A$1</f>
        <v>0</v>
      </c>
      <c r="M29" s="136">
        <f>'POA Real Fechada'!M29/'POA em Dólar Fechada'!$A$1</f>
        <v>0</v>
      </c>
      <c r="N29" s="136">
        <f>'POA Real Fechada'!N29/'POA em Dólar Fechada'!$A$1</f>
        <v>0</v>
      </c>
      <c r="O29" s="136">
        <f>'POA Real Fechada'!O29/'POA em Dólar Fechada'!$A$1</f>
        <v>0</v>
      </c>
      <c r="P29" s="136">
        <f>'POA Real Fechada'!P29/'POA em Dólar Fechada'!$A$1</f>
        <v>0</v>
      </c>
      <c r="Q29" s="136">
        <f>'POA Real Fechada'!Q29/'POA em Dólar Fechada'!$A$1</f>
        <v>0</v>
      </c>
      <c r="R29" s="136">
        <f>'POA Real Fechada'!R29/'POA em Dólar Fechada'!$A$1</f>
        <v>0</v>
      </c>
      <c r="S29" s="136">
        <f>'POA Real Fechada'!S29/'POA em Dólar Fechada'!$A$1</f>
        <v>0</v>
      </c>
      <c r="T29" s="136">
        <f>'POA Real Fechada'!T29/'POA em Dólar Fechada'!$A$1</f>
        <v>0</v>
      </c>
      <c r="U29" s="136">
        <f>'POA Real Fechada'!U29/'POA em Dólar Fechada'!$A$1</f>
        <v>0</v>
      </c>
      <c r="V29" s="136">
        <f>'POA Real Fechada'!V29/'POA em Dólar Fechada'!$A$1</f>
        <v>102941.17647058824</v>
      </c>
      <c r="W29" s="136">
        <f>'POA Real Fechada'!W29/'POA em Dólar Fechada'!$A$1</f>
        <v>0</v>
      </c>
      <c r="X29" s="136">
        <f>'POA Real Fechada'!X29/'POA em Dólar Fechada'!$A$1</f>
        <v>102941.17647058824</v>
      </c>
      <c r="Y29" s="136">
        <f>'POA Real Fechada'!Y29/'POA em Dólar Fechada'!$A$1</f>
        <v>0</v>
      </c>
      <c r="Z29" s="136">
        <f>'POA Real Fechada'!Z29/'POA em Dólar Fechada'!$A$1</f>
        <v>0</v>
      </c>
      <c r="AA29" s="136">
        <f>'POA Real Fechada'!AA29/'POA em Dólar Fechada'!$A$1</f>
        <v>0</v>
      </c>
      <c r="AB29" s="136">
        <f>'POA Real Fechada'!AB29/'POA em Dólar Fechada'!$A$1</f>
        <v>0</v>
      </c>
      <c r="AC29" s="136">
        <f>'POA Real Fechada'!AC29/'POA em Dólar Fechada'!$A$1</f>
        <v>0</v>
      </c>
      <c r="AD29" s="136">
        <f>'POA Real Fechada'!AD29/'POA em Dólar Fechada'!$A$1</f>
        <v>0</v>
      </c>
      <c r="AE29" s="136">
        <f>'POA Real Fechada'!AE29/'POA em Dólar Fechada'!$A$1</f>
        <v>0</v>
      </c>
      <c r="AF29" s="136">
        <f>'POA Real Fechada'!AF29/'POA em Dólar Fechada'!$A$1</f>
        <v>0</v>
      </c>
      <c r="AG29" s="136">
        <f>'POA Real Fechada'!AG29/'POA em Dólar Fechada'!$A$1</f>
        <v>0</v>
      </c>
      <c r="AH29" s="136">
        <f>'POA Real Fechada'!AH29/'POA em Dólar Fechada'!$A$1</f>
        <v>0</v>
      </c>
      <c r="AI29" s="136">
        <f>'POA Real Fechada'!AI29/'POA em Dólar Fechada'!$A$1</f>
        <v>0</v>
      </c>
      <c r="AJ29" s="136">
        <f>'POA Real Fechada'!AJ29/'POA em Dólar Fechada'!$A$1</f>
        <v>0</v>
      </c>
      <c r="AK29" s="136">
        <f>'POA Real Fechada'!AK29/'POA em Dólar Fechada'!$A$1</f>
        <v>0</v>
      </c>
      <c r="AL29" s="136">
        <f>'POA Real Fechada'!AL29/'POA em Dólar Fechada'!$A$1</f>
        <v>0</v>
      </c>
      <c r="AM29" s="136">
        <f>'POA Real Fechada'!AM29/'POA em Dólar Fechada'!$A$1</f>
        <v>0</v>
      </c>
      <c r="AN29" s="136">
        <f>'POA Real Fechada'!AN29/'POA em Dólar Fechada'!$A$1</f>
        <v>0</v>
      </c>
      <c r="AO29" s="136">
        <f>'POA Real Fechada'!AO29/'POA em Dólar Fechada'!$A$1</f>
        <v>0</v>
      </c>
      <c r="AP29" s="136">
        <f>'POA Real Fechada'!AP29/'POA em Dólar Fechada'!$A$1</f>
        <v>0</v>
      </c>
      <c r="AQ29" s="136">
        <f>'POA Real Fechada'!AQ29/'POA em Dólar Fechada'!$A$1</f>
        <v>0</v>
      </c>
      <c r="AR29" s="136">
        <f>'POA Real Fechada'!AR29/'POA em Dólar Fechada'!$A$1</f>
        <v>0</v>
      </c>
      <c r="AS29" s="136">
        <f>'POA Real Fechada'!AS29/'POA em Dólar Fechada'!$A$1</f>
        <v>0</v>
      </c>
      <c r="AT29" s="136">
        <f>'POA Real Fechada'!AT29/'POA em Dólar Fechada'!$A$1</f>
        <v>0</v>
      </c>
      <c r="AU29" s="136">
        <f>'POA Real Fechada'!AU29/'POA em Dólar Fechada'!$A$1</f>
        <v>0</v>
      </c>
      <c r="AV29" s="136">
        <f>'POA Real Fechada'!AV29/'POA em Dólar Fechada'!$A$1</f>
        <v>0</v>
      </c>
      <c r="AW29" s="136">
        <f>'POA Real Fechada'!AW29/'POA em Dólar Fechada'!$A$1</f>
        <v>0</v>
      </c>
      <c r="AX29" s="136">
        <f>'POA Real Fechada'!AX29/'POA em Dólar Fechada'!$A$1</f>
        <v>0</v>
      </c>
      <c r="AY29" s="136">
        <f>'POA Real Fechada'!AY29/'POA em Dólar Fechada'!$A$1</f>
        <v>0</v>
      </c>
      <c r="AZ29" s="136">
        <f>'POA Real Fechada'!AZ29/'POA em Dólar Fechada'!$A$1</f>
        <v>0</v>
      </c>
      <c r="BA29" s="136">
        <f>'POA Real Fechada'!BA29/'POA em Dólar Fechada'!$A$1</f>
        <v>0</v>
      </c>
      <c r="BB29" s="136">
        <f>'POA Real Fechada'!BB29/'POA em Dólar Fechada'!$A$1</f>
        <v>0</v>
      </c>
      <c r="BC29" s="136">
        <f>'POA Real Fechada'!BC29/'POA em Dólar Fechada'!$A$1</f>
        <v>0</v>
      </c>
      <c r="BD29" s="136">
        <f>'POA Real Fechada'!BD29/'POA em Dólar Fechada'!$A$1</f>
        <v>102941.17647058824</v>
      </c>
      <c r="BE29" s="136">
        <f>'POA Real Fechada'!BE29/'POA em Dólar Fechada'!$A$1</f>
        <v>0</v>
      </c>
      <c r="BF29" s="136">
        <f>'POA Real Fechada'!BF29/'POA em Dólar Fechada'!$A$1</f>
        <v>102941.17647058824</v>
      </c>
    </row>
    <row r="30" spans="1:58" x14ac:dyDescent="0.3">
      <c r="A30" s="210" t="s">
        <v>27</v>
      </c>
      <c r="B30" s="136">
        <f>'POA Real Fechada'!B30/'POA em Dólar Fechada'!$A$1</f>
        <v>0</v>
      </c>
      <c r="C30" s="136">
        <f>'POA Real Fechada'!C30/'POA em Dólar Fechada'!$A$1</f>
        <v>0</v>
      </c>
      <c r="D30" s="136">
        <f>'POA Real Fechada'!D30/'POA em Dólar Fechada'!$A$1</f>
        <v>0</v>
      </c>
      <c r="F30" s="136">
        <f>'POA Real Fechada'!F30/'POA em Dólar Fechada'!$A$1</f>
        <v>0</v>
      </c>
      <c r="G30" s="136">
        <f>'POA Real Fechada'!G30/'POA em Dólar Fechada'!$A$1</f>
        <v>0</v>
      </c>
      <c r="H30" s="136">
        <f>'POA Real Fechada'!H30/'POA em Dólar Fechada'!$A$1</f>
        <v>0</v>
      </c>
      <c r="I30" s="136">
        <f>'POA Real Fechada'!I30/'POA em Dólar Fechada'!$A$1</f>
        <v>0</v>
      </c>
      <c r="J30" s="136">
        <f>'POA Real Fechada'!J30/'POA em Dólar Fechada'!$A$1</f>
        <v>0</v>
      </c>
      <c r="K30" s="136">
        <f>'POA Real Fechada'!K30/'POA em Dólar Fechada'!$A$1</f>
        <v>0</v>
      </c>
      <c r="L30" s="136">
        <f>'POA Real Fechada'!L30/'POA em Dólar Fechada'!$A$1</f>
        <v>0</v>
      </c>
      <c r="M30" s="136">
        <f>'POA Real Fechada'!M30/'POA em Dólar Fechada'!$A$1</f>
        <v>0</v>
      </c>
      <c r="N30" s="136">
        <f>'POA Real Fechada'!N30/'POA em Dólar Fechada'!$A$1</f>
        <v>0</v>
      </c>
      <c r="O30" s="136">
        <f>'POA Real Fechada'!O30/'POA em Dólar Fechada'!$A$1</f>
        <v>0</v>
      </c>
      <c r="P30" s="136">
        <f>'POA Real Fechada'!P30/'POA em Dólar Fechada'!$A$1</f>
        <v>0</v>
      </c>
      <c r="Q30" s="136">
        <f>'POA Real Fechada'!Q30/'POA em Dólar Fechada'!$A$1</f>
        <v>0</v>
      </c>
      <c r="R30" s="136">
        <f>'POA Real Fechada'!R30/'POA em Dólar Fechada'!$A$1</f>
        <v>0</v>
      </c>
      <c r="S30" s="136">
        <f>'POA Real Fechada'!S30/'POA em Dólar Fechada'!$A$1</f>
        <v>0</v>
      </c>
      <c r="T30" s="136">
        <f>'POA Real Fechada'!T30/'POA em Dólar Fechada'!$A$1</f>
        <v>0</v>
      </c>
      <c r="U30" s="136">
        <f>'POA Real Fechada'!U30/'POA em Dólar Fechada'!$A$1</f>
        <v>0</v>
      </c>
      <c r="V30" s="136">
        <f>'POA Real Fechada'!V30/'POA em Dólar Fechada'!$A$1</f>
        <v>0</v>
      </c>
      <c r="W30" s="136">
        <f>'POA Real Fechada'!W30/'POA em Dólar Fechada'!$A$1</f>
        <v>0</v>
      </c>
      <c r="X30" s="136">
        <f>'POA Real Fechada'!X30/'POA em Dólar Fechada'!$A$1</f>
        <v>0</v>
      </c>
      <c r="Y30" s="136">
        <f>'POA Real Fechada'!Y30/'POA em Dólar Fechada'!$A$1</f>
        <v>0</v>
      </c>
      <c r="Z30" s="136">
        <f>'POA Real Fechada'!Z30/'POA em Dólar Fechada'!$A$1</f>
        <v>0</v>
      </c>
      <c r="AA30" s="136">
        <f>'POA Real Fechada'!AA30/'POA em Dólar Fechada'!$A$1</f>
        <v>0</v>
      </c>
      <c r="AB30" s="136">
        <f>'POA Real Fechada'!AB30/'POA em Dólar Fechada'!$A$1</f>
        <v>0</v>
      </c>
      <c r="AC30" s="136">
        <f>'POA Real Fechada'!AC30/'POA em Dólar Fechada'!$A$1</f>
        <v>0</v>
      </c>
      <c r="AD30" s="136">
        <f>'POA Real Fechada'!AD30/'POA em Dólar Fechada'!$A$1</f>
        <v>0</v>
      </c>
      <c r="AE30" s="136">
        <f>'POA Real Fechada'!AE30/'POA em Dólar Fechada'!$A$1</f>
        <v>0</v>
      </c>
      <c r="AF30" s="136">
        <f>'POA Real Fechada'!AF30/'POA em Dólar Fechada'!$A$1</f>
        <v>0</v>
      </c>
      <c r="AG30" s="136">
        <f>'POA Real Fechada'!AG30/'POA em Dólar Fechada'!$A$1</f>
        <v>0</v>
      </c>
      <c r="AH30" s="136">
        <f>'POA Real Fechada'!AH30/'POA em Dólar Fechada'!$A$1</f>
        <v>0</v>
      </c>
      <c r="AI30" s="136">
        <f>'POA Real Fechada'!AI30/'POA em Dólar Fechada'!$A$1</f>
        <v>0</v>
      </c>
      <c r="AJ30" s="136">
        <f>'POA Real Fechada'!AJ30/'POA em Dólar Fechada'!$A$1</f>
        <v>0</v>
      </c>
      <c r="AK30" s="136">
        <f>'POA Real Fechada'!AK30/'POA em Dólar Fechada'!$A$1</f>
        <v>0</v>
      </c>
      <c r="AL30" s="136">
        <f>'POA Real Fechada'!AL30/'POA em Dólar Fechada'!$A$1</f>
        <v>0</v>
      </c>
      <c r="AM30" s="136">
        <f>'POA Real Fechada'!AM30/'POA em Dólar Fechada'!$A$1</f>
        <v>0</v>
      </c>
      <c r="AN30" s="136">
        <f>'POA Real Fechada'!AN30/'POA em Dólar Fechada'!$A$1</f>
        <v>0</v>
      </c>
      <c r="AO30" s="136">
        <f>'POA Real Fechada'!AO30/'POA em Dólar Fechada'!$A$1</f>
        <v>0</v>
      </c>
      <c r="AP30" s="136">
        <f>'POA Real Fechada'!AP30/'POA em Dólar Fechada'!$A$1</f>
        <v>0</v>
      </c>
      <c r="AQ30" s="136">
        <f>'POA Real Fechada'!AQ30/'POA em Dólar Fechada'!$A$1</f>
        <v>0</v>
      </c>
      <c r="AR30" s="136">
        <f>'POA Real Fechada'!AR30/'POA em Dólar Fechada'!$A$1</f>
        <v>0</v>
      </c>
      <c r="AS30" s="136">
        <f>'POA Real Fechada'!AS30/'POA em Dólar Fechada'!$A$1</f>
        <v>0</v>
      </c>
      <c r="AT30" s="136">
        <f>'POA Real Fechada'!AT30/'POA em Dólar Fechada'!$A$1</f>
        <v>0</v>
      </c>
      <c r="AU30" s="136">
        <f>'POA Real Fechada'!AU30/'POA em Dólar Fechada'!$A$1</f>
        <v>0</v>
      </c>
      <c r="AV30" s="136">
        <f>'POA Real Fechada'!AV30/'POA em Dólar Fechada'!$A$1</f>
        <v>0</v>
      </c>
      <c r="AW30" s="136">
        <f>'POA Real Fechada'!AW30/'POA em Dólar Fechada'!$A$1</f>
        <v>0</v>
      </c>
      <c r="AX30" s="136">
        <f>'POA Real Fechada'!AX30/'POA em Dólar Fechada'!$A$1</f>
        <v>0</v>
      </c>
      <c r="AY30" s="136">
        <f>'POA Real Fechada'!AY30/'POA em Dólar Fechada'!$A$1</f>
        <v>0</v>
      </c>
      <c r="AZ30" s="136">
        <f>'POA Real Fechada'!AZ30/'POA em Dólar Fechada'!$A$1</f>
        <v>0</v>
      </c>
      <c r="BA30" s="136">
        <f>'POA Real Fechada'!BA30/'POA em Dólar Fechada'!$A$1</f>
        <v>0</v>
      </c>
      <c r="BB30" s="136">
        <f>'POA Real Fechada'!BB30/'POA em Dólar Fechada'!$A$1</f>
        <v>0</v>
      </c>
      <c r="BC30" s="136">
        <f>'POA Real Fechada'!BC30/'POA em Dólar Fechada'!$A$1</f>
        <v>0</v>
      </c>
      <c r="BD30" s="136">
        <f>'POA Real Fechada'!BD30/'POA em Dólar Fechada'!$A$1</f>
        <v>0</v>
      </c>
      <c r="BE30" s="136">
        <f>'POA Real Fechada'!BE30/'POA em Dólar Fechada'!$A$1</f>
        <v>0</v>
      </c>
      <c r="BF30" s="136">
        <f>'POA Real Fechada'!BF30/'POA em Dólar Fechada'!$A$1</f>
        <v>0</v>
      </c>
    </row>
    <row r="31" spans="1:58" ht="24" x14ac:dyDescent="0.3">
      <c r="A31" s="7" t="s">
        <v>28</v>
      </c>
      <c r="B31" s="136">
        <f>'POA Real Fechada'!B31/'POA em Dólar Fechada'!$A$1</f>
        <v>397058.82352941175</v>
      </c>
      <c r="C31" s="136">
        <f>'POA Real Fechada'!C31/'POA em Dólar Fechada'!$A$1</f>
        <v>0</v>
      </c>
      <c r="D31" s="136">
        <f>'POA Real Fechada'!D31/'POA em Dólar Fechada'!$A$1</f>
        <v>397058.82352941175</v>
      </c>
      <c r="F31" s="136">
        <f>'POA Real Fechada'!F31/'POA em Dólar Fechada'!$A$1</f>
        <v>0</v>
      </c>
      <c r="G31" s="136">
        <f>'POA Real Fechada'!G31/'POA em Dólar Fechada'!$A$1</f>
        <v>0</v>
      </c>
      <c r="H31" s="136">
        <f>'POA Real Fechada'!H31/'POA em Dólar Fechada'!$A$1</f>
        <v>0</v>
      </c>
      <c r="I31" s="136">
        <f>'POA Real Fechada'!I31/'POA em Dólar Fechada'!$A$1</f>
        <v>0</v>
      </c>
      <c r="J31" s="136">
        <f>'POA Real Fechada'!J31/'POA em Dólar Fechada'!$A$1</f>
        <v>0</v>
      </c>
      <c r="K31" s="136">
        <f>'POA Real Fechada'!K31/'POA em Dólar Fechada'!$A$1</f>
        <v>0</v>
      </c>
      <c r="L31" s="136">
        <f>'POA Real Fechada'!L31/'POA em Dólar Fechada'!$A$1</f>
        <v>0</v>
      </c>
      <c r="M31" s="136">
        <f>'POA Real Fechada'!M31/'POA em Dólar Fechada'!$A$1</f>
        <v>0</v>
      </c>
      <c r="N31" s="136">
        <f>'POA Real Fechada'!N31/'POA em Dólar Fechada'!$A$1</f>
        <v>0</v>
      </c>
      <c r="O31" s="136">
        <f>'POA Real Fechada'!O31/'POA em Dólar Fechada'!$A$1</f>
        <v>0</v>
      </c>
      <c r="P31" s="136">
        <f>'POA Real Fechada'!P31/'POA em Dólar Fechada'!$A$1</f>
        <v>0</v>
      </c>
      <c r="Q31" s="136">
        <f>'POA Real Fechada'!Q31/'POA em Dólar Fechada'!$A$1</f>
        <v>0</v>
      </c>
      <c r="R31" s="136">
        <f>'POA Real Fechada'!R31/'POA em Dólar Fechada'!$A$1</f>
        <v>0</v>
      </c>
      <c r="S31" s="136">
        <f>'POA Real Fechada'!S31/'POA em Dólar Fechada'!$A$1</f>
        <v>0</v>
      </c>
      <c r="T31" s="136">
        <f>'POA Real Fechada'!T31/'POA em Dólar Fechada'!$A$1</f>
        <v>101911.76470588235</v>
      </c>
      <c r="U31" s="136">
        <f>'POA Real Fechada'!U31/'POA em Dólar Fechada'!$A$1</f>
        <v>0</v>
      </c>
      <c r="V31" s="136">
        <f>'POA Real Fechada'!V31/'POA em Dólar Fechada'!$A$1</f>
        <v>98382.352941176476</v>
      </c>
      <c r="W31" s="136">
        <f>'POA Real Fechada'!W31/'POA em Dólar Fechada'!$A$1</f>
        <v>0</v>
      </c>
      <c r="X31" s="136">
        <f>'POA Real Fechada'!X31/'POA em Dólar Fechada'!$A$1</f>
        <v>200294.11764705883</v>
      </c>
      <c r="Y31" s="136">
        <f>'POA Real Fechada'!Y31/'POA em Dólar Fechada'!$A$1</f>
        <v>0</v>
      </c>
      <c r="Z31" s="136">
        <f>'POA Real Fechada'!Z31/'POA em Dólar Fechada'!$A$1</f>
        <v>98382.352941176476</v>
      </c>
      <c r="AA31" s="136">
        <f>'POA Real Fechada'!AA31/'POA em Dólar Fechada'!$A$1</f>
        <v>0</v>
      </c>
      <c r="AB31" s="136">
        <f>'POA Real Fechada'!AB31/'POA em Dólar Fechada'!$A$1</f>
        <v>98382.352941176476</v>
      </c>
      <c r="AC31" s="136">
        <f>'POA Real Fechada'!AC31/'POA em Dólar Fechada'!$A$1</f>
        <v>0</v>
      </c>
      <c r="AD31" s="136">
        <f>'POA Real Fechada'!AD31/'POA em Dólar Fechada'!$A$1</f>
        <v>0</v>
      </c>
      <c r="AE31" s="136">
        <f>'POA Real Fechada'!AE31/'POA em Dólar Fechada'!$A$1</f>
        <v>0</v>
      </c>
      <c r="AF31" s="136">
        <f>'POA Real Fechada'!AF31/'POA em Dólar Fechada'!$A$1</f>
        <v>0</v>
      </c>
      <c r="AG31" s="136">
        <f>'POA Real Fechada'!AG31/'POA em Dólar Fechada'!$A$1</f>
        <v>0</v>
      </c>
      <c r="AH31" s="136">
        <f>'POA Real Fechada'!AH31/'POA em Dólar Fechada'!$A$1</f>
        <v>196764.70588235295</v>
      </c>
      <c r="AI31" s="136">
        <f>'POA Real Fechada'!AI31/'POA em Dólar Fechada'!$A$1</f>
        <v>0</v>
      </c>
      <c r="AJ31" s="136">
        <f>'POA Real Fechada'!AJ31/'POA em Dólar Fechada'!$A$1</f>
        <v>0</v>
      </c>
      <c r="AK31" s="136">
        <f>'POA Real Fechada'!AK31/'POA em Dólar Fechada'!$A$1</f>
        <v>0</v>
      </c>
      <c r="AL31" s="136">
        <f>'POA Real Fechada'!AL31/'POA em Dólar Fechada'!$A$1</f>
        <v>0</v>
      </c>
      <c r="AM31" s="136">
        <f>'POA Real Fechada'!AM31/'POA em Dólar Fechada'!$A$1</f>
        <v>0</v>
      </c>
      <c r="AN31" s="136">
        <f>'POA Real Fechada'!AN31/'POA em Dólar Fechada'!$A$1</f>
        <v>0</v>
      </c>
      <c r="AO31" s="136">
        <f>'POA Real Fechada'!AO31/'POA em Dólar Fechada'!$A$1</f>
        <v>0</v>
      </c>
      <c r="AP31" s="136">
        <f>'POA Real Fechada'!AP31/'POA em Dólar Fechada'!$A$1</f>
        <v>0</v>
      </c>
      <c r="AQ31" s="136">
        <f>'POA Real Fechada'!AQ31/'POA em Dólar Fechada'!$A$1</f>
        <v>0</v>
      </c>
      <c r="AR31" s="136">
        <f>'POA Real Fechada'!AR31/'POA em Dólar Fechada'!$A$1</f>
        <v>0</v>
      </c>
      <c r="AS31" s="136">
        <f>'POA Real Fechada'!AS31/'POA em Dólar Fechada'!$A$1</f>
        <v>0</v>
      </c>
      <c r="AT31" s="136">
        <f>'POA Real Fechada'!AT31/'POA em Dólar Fechada'!$A$1</f>
        <v>0</v>
      </c>
      <c r="AU31" s="136">
        <f>'POA Real Fechada'!AU31/'POA em Dólar Fechada'!$A$1</f>
        <v>0</v>
      </c>
      <c r="AV31" s="136">
        <f>'POA Real Fechada'!AV31/'POA em Dólar Fechada'!$A$1</f>
        <v>0</v>
      </c>
      <c r="AW31" s="136">
        <f>'POA Real Fechada'!AW31/'POA em Dólar Fechada'!$A$1</f>
        <v>0</v>
      </c>
      <c r="AX31" s="136">
        <f>'POA Real Fechada'!AX31/'POA em Dólar Fechada'!$A$1</f>
        <v>0</v>
      </c>
      <c r="AY31" s="136">
        <f>'POA Real Fechada'!AY31/'POA em Dólar Fechada'!$A$1</f>
        <v>0</v>
      </c>
      <c r="AZ31" s="136">
        <f>'POA Real Fechada'!AZ31/'POA em Dólar Fechada'!$A$1</f>
        <v>0</v>
      </c>
      <c r="BA31" s="136">
        <f>'POA Real Fechada'!BA31/'POA em Dólar Fechada'!$A$1</f>
        <v>0</v>
      </c>
      <c r="BB31" s="136">
        <f>'POA Real Fechada'!BB31/'POA em Dólar Fechada'!$A$1</f>
        <v>0</v>
      </c>
      <c r="BC31" s="136">
        <f>'POA Real Fechada'!BC31/'POA em Dólar Fechada'!$A$1</f>
        <v>0</v>
      </c>
      <c r="BD31" s="136">
        <f>'POA Real Fechada'!BD31/'POA em Dólar Fechada'!$A$1</f>
        <v>397058.82352941175</v>
      </c>
      <c r="BE31" s="136">
        <f>'POA Real Fechada'!BE31/'POA em Dólar Fechada'!$A$1</f>
        <v>0</v>
      </c>
      <c r="BF31" s="136">
        <f>'POA Real Fechada'!BF31/'POA em Dólar Fechada'!$A$1</f>
        <v>397058.82352941175</v>
      </c>
    </row>
    <row r="32" spans="1:58" ht="24" x14ac:dyDescent="0.3">
      <c r="A32" s="59" t="s">
        <v>29</v>
      </c>
      <c r="B32" s="136">
        <f>'POA Real Fechada'!B32/'POA em Dólar Fechada'!$A$1</f>
        <v>655882.3529411765</v>
      </c>
      <c r="C32" s="136">
        <f>'POA Real Fechada'!C32/'POA em Dólar Fechada'!$A$1</f>
        <v>0</v>
      </c>
      <c r="D32" s="136">
        <f>'POA Real Fechada'!D32/'POA em Dólar Fechada'!$A$1</f>
        <v>655882.3529411765</v>
      </c>
      <c r="F32" s="136">
        <f>'POA Real Fechada'!F32/'POA em Dólar Fechada'!$A$1</f>
        <v>0</v>
      </c>
      <c r="G32" s="136">
        <f>'POA Real Fechada'!G32/'POA em Dólar Fechada'!$A$1</f>
        <v>0</v>
      </c>
      <c r="H32" s="136">
        <f>'POA Real Fechada'!H32/'POA em Dólar Fechada'!$A$1</f>
        <v>0</v>
      </c>
      <c r="I32" s="136">
        <f>'POA Real Fechada'!I32/'POA em Dólar Fechada'!$A$1</f>
        <v>0</v>
      </c>
      <c r="J32" s="136">
        <f>'POA Real Fechada'!J32/'POA em Dólar Fechada'!$A$1</f>
        <v>0</v>
      </c>
      <c r="K32" s="136">
        <f>'POA Real Fechada'!K32/'POA em Dólar Fechada'!$A$1</f>
        <v>0</v>
      </c>
      <c r="L32" s="136">
        <f>'POA Real Fechada'!L32/'POA em Dólar Fechada'!$A$1</f>
        <v>0</v>
      </c>
      <c r="M32" s="136">
        <f>'POA Real Fechada'!M32/'POA em Dólar Fechada'!$A$1</f>
        <v>0</v>
      </c>
      <c r="N32" s="136">
        <f>'POA Real Fechada'!N32/'POA em Dólar Fechada'!$A$1</f>
        <v>0</v>
      </c>
      <c r="O32" s="136">
        <f>'POA Real Fechada'!O32/'POA em Dólar Fechada'!$A$1</f>
        <v>0</v>
      </c>
      <c r="P32" s="136">
        <f>'POA Real Fechada'!P32/'POA em Dólar Fechada'!$A$1</f>
        <v>0</v>
      </c>
      <c r="Q32" s="136">
        <f>'POA Real Fechada'!Q32/'POA em Dólar Fechada'!$A$1</f>
        <v>0</v>
      </c>
      <c r="R32" s="136">
        <f>'POA Real Fechada'!R32/'POA em Dólar Fechada'!$A$1</f>
        <v>0</v>
      </c>
      <c r="S32" s="136">
        <f>'POA Real Fechada'!S32/'POA em Dólar Fechada'!$A$1</f>
        <v>0</v>
      </c>
      <c r="T32" s="136">
        <f>'POA Real Fechada'!T32/'POA em Dólar Fechada'!$A$1</f>
        <v>196764.70588235295</v>
      </c>
      <c r="U32" s="136">
        <f>'POA Real Fechada'!U32/'POA em Dólar Fechada'!$A$1</f>
        <v>0</v>
      </c>
      <c r="V32" s="136">
        <f>'POA Real Fechada'!V32/'POA em Dólar Fechada'!$A$1</f>
        <v>262352.9411764706</v>
      </c>
      <c r="W32" s="136">
        <f>'POA Real Fechada'!W32/'POA em Dólar Fechada'!$A$1</f>
        <v>0</v>
      </c>
      <c r="X32" s="136">
        <f>'POA Real Fechada'!X32/'POA em Dólar Fechada'!$A$1</f>
        <v>459117.64705882355</v>
      </c>
      <c r="Y32" s="136">
        <f>'POA Real Fechada'!Y32/'POA em Dólar Fechada'!$A$1</f>
        <v>0</v>
      </c>
      <c r="Z32" s="136">
        <f>'POA Real Fechada'!Z32/'POA em Dólar Fechada'!$A$1</f>
        <v>196764.70588235295</v>
      </c>
      <c r="AA32" s="136">
        <f>'POA Real Fechada'!AA32/'POA em Dólar Fechada'!$A$1</f>
        <v>0</v>
      </c>
      <c r="AB32" s="136">
        <f>'POA Real Fechada'!AB32/'POA em Dólar Fechada'!$A$1</f>
        <v>0</v>
      </c>
      <c r="AC32" s="136">
        <f>'POA Real Fechada'!AC32/'POA em Dólar Fechada'!$A$1</f>
        <v>0</v>
      </c>
      <c r="AD32" s="136">
        <f>'POA Real Fechada'!AD32/'POA em Dólar Fechada'!$A$1</f>
        <v>0</v>
      </c>
      <c r="AE32" s="136">
        <f>'POA Real Fechada'!AE32/'POA em Dólar Fechada'!$A$1</f>
        <v>0</v>
      </c>
      <c r="AF32" s="136">
        <f>'POA Real Fechada'!AF32/'POA em Dólar Fechada'!$A$1</f>
        <v>0</v>
      </c>
      <c r="AG32" s="136">
        <f>'POA Real Fechada'!AG32/'POA em Dólar Fechada'!$A$1</f>
        <v>0</v>
      </c>
      <c r="AH32" s="136">
        <f>'POA Real Fechada'!AH32/'POA em Dólar Fechada'!$A$1</f>
        <v>196764.70588235295</v>
      </c>
      <c r="AI32" s="136">
        <f>'POA Real Fechada'!AI32/'POA em Dólar Fechada'!$A$1</f>
        <v>0</v>
      </c>
      <c r="AJ32" s="136">
        <f>'POA Real Fechada'!AJ32/'POA em Dólar Fechada'!$A$1</f>
        <v>0</v>
      </c>
      <c r="AK32" s="136">
        <f>'POA Real Fechada'!AK32/'POA em Dólar Fechada'!$A$1</f>
        <v>0</v>
      </c>
      <c r="AL32" s="136">
        <f>'POA Real Fechada'!AL32/'POA em Dólar Fechada'!$A$1</f>
        <v>0</v>
      </c>
      <c r="AM32" s="136">
        <f>'POA Real Fechada'!AM32/'POA em Dólar Fechada'!$A$1</f>
        <v>0</v>
      </c>
      <c r="AN32" s="136">
        <f>'POA Real Fechada'!AN32/'POA em Dólar Fechada'!$A$1</f>
        <v>0</v>
      </c>
      <c r="AO32" s="136">
        <f>'POA Real Fechada'!AO32/'POA em Dólar Fechada'!$A$1</f>
        <v>0</v>
      </c>
      <c r="AP32" s="136">
        <f>'POA Real Fechada'!AP32/'POA em Dólar Fechada'!$A$1</f>
        <v>0</v>
      </c>
      <c r="AQ32" s="136">
        <f>'POA Real Fechada'!AQ32/'POA em Dólar Fechada'!$A$1</f>
        <v>0</v>
      </c>
      <c r="AR32" s="136">
        <f>'POA Real Fechada'!AR32/'POA em Dólar Fechada'!$A$1</f>
        <v>0</v>
      </c>
      <c r="AS32" s="136">
        <f>'POA Real Fechada'!AS32/'POA em Dólar Fechada'!$A$1</f>
        <v>0</v>
      </c>
      <c r="AT32" s="136">
        <f>'POA Real Fechada'!AT32/'POA em Dólar Fechada'!$A$1</f>
        <v>0</v>
      </c>
      <c r="AU32" s="136">
        <f>'POA Real Fechada'!AU32/'POA em Dólar Fechada'!$A$1</f>
        <v>0</v>
      </c>
      <c r="AV32" s="136">
        <f>'POA Real Fechada'!AV32/'POA em Dólar Fechada'!$A$1</f>
        <v>0</v>
      </c>
      <c r="AW32" s="136">
        <f>'POA Real Fechada'!AW32/'POA em Dólar Fechada'!$A$1</f>
        <v>0</v>
      </c>
      <c r="AX32" s="136">
        <f>'POA Real Fechada'!AX32/'POA em Dólar Fechada'!$A$1</f>
        <v>0</v>
      </c>
      <c r="AY32" s="136">
        <f>'POA Real Fechada'!AY32/'POA em Dólar Fechada'!$A$1</f>
        <v>0</v>
      </c>
      <c r="AZ32" s="136">
        <f>'POA Real Fechada'!AZ32/'POA em Dólar Fechada'!$A$1</f>
        <v>0</v>
      </c>
      <c r="BA32" s="136">
        <f>'POA Real Fechada'!BA32/'POA em Dólar Fechada'!$A$1</f>
        <v>0</v>
      </c>
      <c r="BB32" s="136">
        <f>'POA Real Fechada'!BB32/'POA em Dólar Fechada'!$A$1</f>
        <v>0</v>
      </c>
      <c r="BC32" s="136">
        <f>'POA Real Fechada'!BC32/'POA em Dólar Fechada'!$A$1</f>
        <v>0</v>
      </c>
      <c r="BD32" s="136">
        <f>'POA Real Fechada'!BD32/'POA em Dólar Fechada'!$A$1</f>
        <v>655882.3529411765</v>
      </c>
      <c r="BE32" s="136">
        <f>'POA Real Fechada'!BE32/'POA em Dólar Fechada'!$A$1</f>
        <v>0</v>
      </c>
      <c r="BF32" s="136">
        <f>'POA Real Fechada'!BF32/'POA em Dólar Fechada'!$A$1</f>
        <v>655882.3529411765</v>
      </c>
    </row>
    <row r="33" spans="1:58" x14ac:dyDescent="0.3">
      <c r="A33" s="51" t="s">
        <v>30</v>
      </c>
      <c r="B33" s="137">
        <f>'POA Real Fechada'!B33/'POA em Dólar Fechada'!$A$1</f>
        <v>37805021.455882356</v>
      </c>
      <c r="C33" s="137">
        <f>'POA Real Fechada'!C33/'POA em Dólar Fechada'!$A$1</f>
        <v>0</v>
      </c>
      <c r="D33" s="137">
        <f>'POA Real Fechada'!D33/'POA em Dólar Fechada'!$A$1</f>
        <v>37805021.455882356</v>
      </c>
      <c r="F33" s="137">
        <f>'POA Real Fechada'!F33/'POA em Dólar Fechada'!$A$1</f>
        <v>0</v>
      </c>
      <c r="G33" s="137">
        <f>'POA Real Fechada'!G33/'POA em Dólar Fechada'!$A$1</f>
        <v>0</v>
      </c>
      <c r="H33" s="137">
        <f>'POA Real Fechada'!H33/'POA em Dólar Fechada'!$A$1</f>
        <v>0</v>
      </c>
      <c r="I33" s="137">
        <f>'POA Real Fechada'!I33/'POA em Dólar Fechada'!$A$1</f>
        <v>0</v>
      </c>
      <c r="J33" s="137">
        <f>'POA Real Fechada'!J33/'POA em Dólar Fechada'!$A$1</f>
        <v>2227831.1764705884</v>
      </c>
      <c r="K33" s="137">
        <f>'POA Real Fechada'!K33/'POA em Dólar Fechada'!$A$1</f>
        <v>0</v>
      </c>
      <c r="L33" s="137">
        <f>'POA Real Fechada'!L33/'POA em Dólar Fechada'!$A$1</f>
        <v>5141970.2941176472</v>
      </c>
      <c r="M33" s="137">
        <f>'POA Real Fechada'!M33/'POA em Dólar Fechada'!$A$1</f>
        <v>0</v>
      </c>
      <c r="N33" s="137">
        <f>'POA Real Fechada'!N33/'POA em Dólar Fechada'!$A$1</f>
        <v>7369801.4705882352</v>
      </c>
      <c r="O33" s="137">
        <f>'POA Real Fechada'!O33/'POA em Dólar Fechada'!$A$1</f>
        <v>0</v>
      </c>
      <c r="P33" s="137">
        <f>'POA Real Fechada'!P33/'POA em Dólar Fechada'!$A$1</f>
        <v>4572392.0588235296</v>
      </c>
      <c r="Q33" s="137">
        <f>'POA Real Fechada'!Q33/'POA em Dólar Fechada'!$A$1</f>
        <v>0</v>
      </c>
      <c r="R33" s="137">
        <f>'POA Real Fechada'!R33/'POA em Dólar Fechada'!$A$1</f>
        <v>5443102.0588235296</v>
      </c>
      <c r="S33" s="137">
        <f>'POA Real Fechada'!S33/'POA em Dólar Fechada'!$A$1</f>
        <v>0</v>
      </c>
      <c r="T33" s="137">
        <f>'POA Real Fechada'!T33/'POA em Dólar Fechada'!$A$1</f>
        <v>5250209.1176470593</v>
      </c>
      <c r="U33" s="137">
        <f>'POA Real Fechada'!U33/'POA em Dólar Fechada'!$A$1</f>
        <v>0</v>
      </c>
      <c r="V33" s="137">
        <f>'POA Real Fechada'!V33/'POA em Dólar Fechada'!$A$1</f>
        <v>5798233.2352941176</v>
      </c>
      <c r="W33" s="137">
        <f>'POA Real Fechada'!W33/'POA em Dólar Fechada'!$A$1</f>
        <v>0</v>
      </c>
      <c r="X33" s="137">
        <f>'POA Real Fechada'!X33/'POA em Dólar Fechada'!$A$1</f>
        <v>21063936.470588237</v>
      </c>
      <c r="Y33" s="137">
        <f>'POA Real Fechada'!Y33/'POA em Dólar Fechada'!$A$1</f>
        <v>0</v>
      </c>
      <c r="Z33" s="137">
        <f>'POA Real Fechada'!Z33/'POA em Dólar Fechada'!$A$1</f>
        <v>4920775.2941176472</v>
      </c>
      <c r="AA33" s="137">
        <f>'POA Real Fechada'!AA33/'POA em Dólar Fechada'!$A$1</f>
        <v>0</v>
      </c>
      <c r="AB33" s="137">
        <f>'POA Real Fechada'!AB33/'POA em Dólar Fechada'!$A$1</f>
        <v>4450508.2205882352</v>
      </c>
      <c r="AC33" s="137">
        <f>'POA Real Fechada'!AC33/'POA em Dólar Fechada'!$A$1</f>
        <v>0</v>
      </c>
      <c r="AD33" s="137">
        <f>'POA Real Fechada'!AD33/'POA em Dólar Fechada'!$A$1</f>
        <v>0</v>
      </c>
      <c r="AE33" s="137">
        <f>'POA Real Fechada'!AE33/'POA em Dólar Fechada'!$A$1</f>
        <v>0</v>
      </c>
      <c r="AF33" s="137">
        <f>'POA Real Fechada'!AF33/'POA em Dólar Fechada'!$A$1</f>
        <v>0</v>
      </c>
      <c r="AG33" s="137">
        <f>'POA Real Fechada'!AG33/'POA em Dólar Fechada'!$A$1</f>
        <v>0</v>
      </c>
      <c r="AH33" s="137">
        <f>'POA Real Fechada'!AH33/'POA em Dólar Fechada'!$A$1</f>
        <v>9371283.5147058815</v>
      </c>
      <c r="AI33" s="137">
        <f>'POA Real Fechada'!AI33/'POA em Dólar Fechada'!$A$1</f>
        <v>0</v>
      </c>
      <c r="AJ33" s="137">
        <f>'POA Real Fechada'!AJ33/'POA em Dólar Fechada'!$A$1</f>
        <v>0</v>
      </c>
      <c r="AK33" s="137">
        <f>'POA Real Fechada'!AK33/'POA em Dólar Fechada'!$A$1</f>
        <v>0</v>
      </c>
      <c r="AL33" s="137">
        <f>'POA Real Fechada'!AL33/'POA em Dólar Fechada'!$A$1</f>
        <v>0</v>
      </c>
      <c r="AM33" s="137">
        <f>'POA Real Fechada'!AM33/'POA em Dólar Fechada'!$A$1</f>
        <v>0</v>
      </c>
      <c r="AN33" s="137">
        <f>'POA Real Fechada'!AN33/'POA em Dólar Fechada'!$A$1</f>
        <v>0</v>
      </c>
      <c r="AO33" s="137">
        <f>'POA Real Fechada'!AO33/'POA em Dólar Fechada'!$A$1</f>
        <v>0</v>
      </c>
      <c r="AP33" s="137">
        <f>'POA Real Fechada'!AP33/'POA em Dólar Fechada'!$A$1</f>
        <v>0</v>
      </c>
      <c r="AQ33" s="137">
        <f>'POA Real Fechada'!AQ33/'POA em Dólar Fechada'!$A$1</f>
        <v>0</v>
      </c>
      <c r="AR33" s="137">
        <f>'POA Real Fechada'!AR33/'POA em Dólar Fechada'!$A$1</f>
        <v>0</v>
      </c>
      <c r="AS33" s="137">
        <f>'POA Real Fechada'!AS33/'POA em Dólar Fechada'!$A$1</f>
        <v>0</v>
      </c>
      <c r="AT33" s="137">
        <f>'POA Real Fechada'!AT33/'POA em Dólar Fechada'!$A$1</f>
        <v>0</v>
      </c>
      <c r="AU33" s="137">
        <f>'POA Real Fechada'!AU33/'POA em Dólar Fechada'!$A$1</f>
        <v>0</v>
      </c>
      <c r="AV33" s="137">
        <f>'POA Real Fechada'!AV33/'POA em Dólar Fechada'!$A$1</f>
        <v>0</v>
      </c>
      <c r="AW33" s="137">
        <f>'POA Real Fechada'!AW33/'POA em Dólar Fechada'!$A$1</f>
        <v>0</v>
      </c>
      <c r="AX33" s="137">
        <f>'POA Real Fechada'!AX33/'POA em Dólar Fechada'!$A$1</f>
        <v>0</v>
      </c>
      <c r="AY33" s="137">
        <f>'POA Real Fechada'!AY33/'POA em Dólar Fechada'!$A$1</f>
        <v>0</v>
      </c>
      <c r="AZ33" s="137">
        <f>'POA Real Fechada'!AZ33/'POA em Dólar Fechada'!$A$1</f>
        <v>0</v>
      </c>
      <c r="BA33" s="137">
        <f>'POA Real Fechada'!BA33/'POA em Dólar Fechada'!$A$1</f>
        <v>0</v>
      </c>
      <c r="BB33" s="137">
        <f>'POA Real Fechada'!BB33/'POA em Dólar Fechada'!$A$1</f>
        <v>0</v>
      </c>
      <c r="BC33" s="137">
        <f>'POA Real Fechada'!BC33/'POA em Dólar Fechada'!$A$1</f>
        <v>0</v>
      </c>
      <c r="BD33" s="137">
        <f>'POA Real Fechada'!BD33/'POA em Dólar Fechada'!$A$1</f>
        <v>37805021.455882356</v>
      </c>
      <c r="BE33" s="137">
        <f>'POA Real Fechada'!BE33/'POA em Dólar Fechada'!$A$1</f>
        <v>0</v>
      </c>
      <c r="BF33" s="137">
        <f>'POA Real Fechada'!BF33/'POA em Dólar Fechada'!$A$1</f>
        <v>37805021.455882356</v>
      </c>
    </row>
    <row r="34" spans="1:58" x14ac:dyDescent="0.3">
      <c r="A34" s="8" t="s">
        <v>31</v>
      </c>
      <c r="B34" s="138">
        <f>'POA Real Fechada'!B34/'POA em Dólar Fechada'!$A$1</f>
        <v>37805021.455882356</v>
      </c>
      <c r="C34" s="138">
        <f>'POA Real Fechada'!C34/'POA em Dólar Fechada'!$A$1</f>
        <v>0</v>
      </c>
      <c r="D34" s="138">
        <f>'POA Real Fechada'!D34/'POA em Dólar Fechada'!$A$1</f>
        <v>37805021.455882356</v>
      </c>
      <c r="F34" s="138">
        <f>'POA Real Fechada'!F34/'POA em Dólar Fechada'!$A$1</f>
        <v>0</v>
      </c>
      <c r="G34" s="138">
        <f>'POA Real Fechada'!G34/'POA em Dólar Fechada'!$A$1</f>
        <v>0</v>
      </c>
      <c r="H34" s="138">
        <f>'POA Real Fechada'!H34/'POA em Dólar Fechada'!$A$1</f>
        <v>0</v>
      </c>
      <c r="I34" s="138">
        <f>'POA Real Fechada'!I34/'POA em Dólar Fechada'!$A$1</f>
        <v>0</v>
      </c>
      <c r="J34" s="138">
        <f>'POA Real Fechada'!J34/'POA em Dólar Fechada'!$A$1</f>
        <v>2227831.1764705884</v>
      </c>
      <c r="K34" s="138">
        <f>'POA Real Fechada'!K34/'POA em Dólar Fechada'!$A$1</f>
        <v>0</v>
      </c>
      <c r="L34" s="138">
        <f>'POA Real Fechada'!L34/'POA em Dólar Fechada'!$A$1</f>
        <v>5141970.2941176472</v>
      </c>
      <c r="M34" s="138">
        <f>'POA Real Fechada'!M34/'POA em Dólar Fechada'!$A$1</f>
        <v>0</v>
      </c>
      <c r="N34" s="138">
        <f>'POA Real Fechada'!N34/'POA em Dólar Fechada'!$A$1</f>
        <v>7369801.4705882352</v>
      </c>
      <c r="O34" s="138">
        <f>'POA Real Fechada'!O34/'POA em Dólar Fechada'!$A$1</f>
        <v>0</v>
      </c>
      <c r="P34" s="138">
        <f>'POA Real Fechada'!P34/'POA em Dólar Fechada'!$A$1</f>
        <v>4572392.0588235296</v>
      </c>
      <c r="Q34" s="138">
        <f>'POA Real Fechada'!Q34/'POA em Dólar Fechada'!$A$1</f>
        <v>0</v>
      </c>
      <c r="R34" s="138">
        <f>'POA Real Fechada'!R34/'POA em Dólar Fechada'!$A$1</f>
        <v>5443102.0588235296</v>
      </c>
      <c r="S34" s="138">
        <f>'POA Real Fechada'!S34/'POA em Dólar Fechada'!$A$1</f>
        <v>0</v>
      </c>
      <c r="T34" s="138">
        <f>'POA Real Fechada'!T34/'POA em Dólar Fechada'!$A$1</f>
        <v>5250209.1176470593</v>
      </c>
      <c r="U34" s="138">
        <f>'POA Real Fechada'!U34/'POA em Dólar Fechada'!$A$1</f>
        <v>0</v>
      </c>
      <c r="V34" s="138">
        <f>'POA Real Fechada'!V34/'POA em Dólar Fechada'!$A$1</f>
        <v>5798233.2352941176</v>
      </c>
      <c r="W34" s="138">
        <f>'POA Real Fechada'!W34/'POA em Dólar Fechada'!$A$1</f>
        <v>0</v>
      </c>
      <c r="X34" s="138">
        <f>'POA Real Fechada'!X34/'POA em Dólar Fechada'!$A$1</f>
        <v>21063936.470588237</v>
      </c>
      <c r="Y34" s="138">
        <f>'POA Real Fechada'!Y34/'POA em Dólar Fechada'!$A$1</f>
        <v>0</v>
      </c>
      <c r="Z34" s="138">
        <f>'POA Real Fechada'!Z34/'POA em Dólar Fechada'!$A$1</f>
        <v>4920775.2941176472</v>
      </c>
      <c r="AA34" s="138">
        <f>'POA Real Fechada'!AA34/'POA em Dólar Fechada'!$A$1</f>
        <v>0</v>
      </c>
      <c r="AB34" s="138">
        <f>'POA Real Fechada'!AB34/'POA em Dólar Fechada'!$A$1</f>
        <v>4450508.2205882352</v>
      </c>
      <c r="AC34" s="138">
        <f>'POA Real Fechada'!AC34/'POA em Dólar Fechada'!$A$1</f>
        <v>0</v>
      </c>
      <c r="AD34" s="138">
        <f>'POA Real Fechada'!AD34/'POA em Dólar Fechada'!$A$1</f>
        <v>0</v>
      </c>
      <c r="AE34" s="138">
        <f>'POA Real Fechada'!AE34/'POA em Dólar Fechada'!$A$1</f>
        <v>0</v>
      </c>
      <c r="AF34" s="138">
        <f>'POA Real Fechada'!AF34/'POA em Dólar Fechada'!$A$1</f>
        <v>0</v>
      </c>
      <c r="AG34" s="138">
        <f>'POA Real Fechada'!AG34/'POA em Dólar Fechada'!$A$1</f>
        <v>0</v>
      </c>
      <c r="AH34" s="138">
        <f>'POA Real Fechada'!AH34/'POA em Dólar Fechada'!$A$1</f>
        <v>9371283.5147058815</v>
      </c>
      <c r="AI34" s="138">
        <f>'POA Real Fechada'!AI34/'POA em Dólar Fechada'!$A$1</f>
        <v>0</v>
      </c>
      <c r="AJ34" s="138">
        <f>'POA Real Fechada'!AJ34/'POA em Dólar Fechada'!$A$1</f>
        <v>0</v>
      </c>
      <c r="AK34" s="138">
        <f>'POA Real Fechada'!AK34/'POA em Dólar Fechada'!$A$1</f>
        <v>0</v>
      </c>
      <c r="AL34" s="138">
        <f>'POA Real Fechada'!AL34/'POA em Dólar Fechada'!$A$1</f>
        <v>0</v>
      </c>
      <c r="AM34" s="138">
        <f>'POA Real Fechada'!AM34/'POA em Dólar Fechada'!$A$1</f>
        <v>0</v>
      </c>
      <c r="AN34" s="138">
        <f>'POA Real Fechada'!AN34/'POA em Dólar Fechada'!$A$1</f>
        <v>0</v>
      </c>
      <c r="AO34" s="138">
        <f>'POA Real Fechada'!AO34/'POA em Dólar Fechada'!$A$1</f>
        <v>0</v>
      </c>
      <c r="AP34" s="138">
        <f>'POA Real Fechada'!AP34/'POA em Dólar Fechada'!$A$1</f>
        <v>0</v>
      </c>
      <c r="AQ34" s="138">
        <f>'POA Real Fechada'!AQ34/'POA em Dólar Fechada'!$A$1</f>
        <v>0</v>
      </c>
      <c r="AR34" s="138">
        <f>'POA Real Fechada'!AR34/'POA em Dólar Fechada'!$A$1</f>
        <v>0</v>
      </c>
      <c r="AS34" s="138">
        <f>'POA Real Fechada'!AS34/'POA em Dólar Fechada'!$A$1</f>
        <v>0</v>
      </c>
      <c r="AT34" s="138">
        <f>'POA Real Fechada'!AT34/'POA em Dólar Fechada'!$A$1</f>
        <v>0</v>
      </c>
      <c r="AU34" s="138">
        <f>'POA Real Fechada'!AU34/'POA em Dólar Fechada'!$A$1</f>
        <v>0</v>
      </c>
      <c r="AV34" s="138">
        <f>'POA Real Fechada'!AV34/'POA em Dólar Fechada'!$A$1</f>
        <v>0</v>
      </c>
      <c r="AW34" s="138">
        <f>'POA Real Fechada'!AW34/'POA em Dólar Fechada'!$A$1</f>
        <v>0</v>
      </c>
      <c r="AX34" s="138">
        <f>'POA Real Fechada'!AX34/'POA em Dólar Fechada'!$A$1</f>
        <v>0</v>
      </c>
      <c r="AY34" s="138">
        <f>'POA Real Fechada'!AY34/'POA em Dólar Fechada'!$A$1</f>
        <v>0</v>
      </c>
      <c r="AZ34" s="138">
        <f>'POA Real Fechada'!AZ34/'POA em Dólar Fechada'!$A$1</f>
        <v>0</v>
      </c>
      <c r="BA34" s="138">
        <f>'POA Real Fechada'!BA34/'POA em Dólar Fechada'!$A$1</f>
        <v>0</v>
      </c>
      <c r="BB34" s="138">
        <f>'POA Real Fechada'!BB34/'POA em Dólar Fechada'!$A$1</f>
        <v>0</v>
      </c>
      <c r="BC34" s="138">
        <f>'POA Real Fechada'!BC34/'POA em Dólar Fechada'!$A$1</f>
        <v>0</v>
      </c>
      <c r="BD34" s="138">
        <f>'POA Real Fechada'!BD34/'POA em Dólar Fechada'!$A$1</f>
        <v>37805021.455882356</v>
      </c>
      <c r="BE34" s="138">
        <f>'POA Real Fechada'!BE34/'POA em Dólar Fechada'!$A$1</f>
        <v>0</v>
      </c>
      <c r="BF34" s="138">
        <f>'POA Real Fechada'!BF34/'POA em Dólar Fechada'!$A$1</f>
        <v>37805021.455882356</v>
      </c>
    </row>
    <row r="35" spans="1:58" x14ac:dyDescent="0.3">
      <c r="A35" s="59" t="s">
        <v>32</v>
      </c>
      <c r="B35" s="136">
        <f>'POA Real Fechada'!B35/'POA em Dólar Fechada'!$A$1</f>
        <v>37805021.455882356</v>
      </c>
      <c r="C35" s="136">
        <f>'POA Real Fechada'!C35/'POA em Dólar Fechada'!$A$1</f>
        <v>0</v>
      </c>
      <c r="D35" s="136">
        <f>'POA Real Fechada'!D35/'POA em Dólar Fechada'!$A$1</f>
        <v>37805021.455882356</v>
      </c>
      <c r="F35" s="136">
        <f>'POA Real Fechada'!F35/'POA em Dólar Fechada'!$A$1</f>
        <v>0</v>
      </c>
      <c r="G35" s="136">
        <f>'POA Real Fechada'!G35/'POA em Dólar Fechada'!$A$1</f>
        <v>0</v>
      </c>
      <c r="H35" s="136">
        <f>'POA Real Fechada'!H35/'POA em Dólar Fechada'!$A$1</f>
        <v>0</v>
      </c>
      <c r="I35" s="136">
        <f>'POA Real Fechada'!I35/'POA em Dólar Fechada'!$A$1</f>
        <v>0</v>
      </c>
      <c r="J35" s="136">
        <f>'POA Real Fechada'!J35/'POA em Dólar Fechada'!$A$1</f>
        <v>2227831.1764705884</v>
      </c>
      <c r="K35" s="136">
        <f>'POA Real Fechada'!K35/'POA em Dólar Fechada'!$A$1</f>
        <v>0</v>
      </c>
      <c r="L35" s="136">
        <f>'POA Real Fechada'!L35/'POA em Dólar Fechada'!$A$1</f>
        <v>5141970.2941176472</v>
      </c>
      <c r="M35" s="136">
        <f>'POA Real Fechada'!M35/'POA em Dólar Fechada'!$A$1</f>
        <v>0</v>
      </c>
      <c r="N35" s="136">
        <f>'POA Real Fechada'!N35/'POA em Dólar Fechada'!$A$1</f>
        <v>7369801.4705882352</v>
      </c>
      <c r="O35" s="136">
        <f>'POA Real Fechada'!O35/'POA em Dólar Fechada'!$A$1</f>
        <v>0</v>
      </c>
      <c r="P35" s="136">
        <f>'POA Real Fechada'!P35/'POA em Dólar Fechada'!$A$1</f>
        <v>4572392.0588235296</v>
      </c>
      <c r="Q35" s="136">
        <f>'POA Real Fechada'!Q35/'POA em Dólar Fechada'!$A$1</f>
        <v>0</v>
      </c>
      <c r="R35" s="136">
        <f>'POA Real Fechada'!R35/'POA em Dólar Fechada'!$A$1</f>
        <v>5443102.0588235296</v>
      </c>
      <c r="S35" s="136">
        <f>'POA Real Fechada'!S35/'POA em Dólar Fechada'!$A$1</f>
        <v>0</v>
      </c>
      <c r="T35" s="136">
        <f>'POA Real Fechada'!T35/'POA em Dólar Fechada'!$A$1</f>
        <v>5250209.1176470593</v>
      </c>
      <c r="U35" s="136">
        <f>'POA Real Fechada'!U35/'POA em Dólar Fechada'!$A$1</f>
        <v>0</v>
      </c>
      <c r="V35" s="136">
        <f>'POA Real Fechada'!V35/'POA em Dólar Fechada'!$A$1</f>
        <v>5798233.2352941176</v>
      </c>
      <c r="W35" s="136">
        <f>'POA Real Fechada'!W35/'POA em Dólar Fechada'!$A$1</f>
        <v>0</v>
      </c>
      <c r="X35" s="136">
        <f>'POA Real Fechada'!X35/'POA em Dólar Fechada'!$A$1</f>
        <v>21063936.470588237</v>
      </c>
      <c r="Y35" s="136">
        <f>'POA Real Fechada'!Y35/'POA em Dólar Fechada'!$A$1</f>
        <v>0</v>
      </c>
      <c r="Z35" s="136">
        <f>'POA Real Fechada'!Z35/'POA em Dólar Fechada'!$A$1</f>
        <v>4920775.2941176472</v>
      </c>
      <c r="AA35" s="136">
        <f>'POA Real Fechada'!AA35/'POA em Dólar Fechada'!$A$1</f>
        <v>0</v>
      </c>
      <c r="AB35" s="136">
        <f>'POA Real Fechada'!AB35/'POA em Dólar Fechada'!$A$1</f>
        <v>4450508.2205882352</v>
      </c>
      <c r="AC35" s="136">
        <f>'POA Real Fechada'!AC35/'POA em Dólar Fechada'!$A$1</f>
        <v>0</v>
      </c>
      <c r="AD35" s="136">
        <f>'POA Real Fechada'!AD35/'POA em Dólar Fechada'!$A$1</f>
        <v>0</v>
      </c>
      <c r="AE35" s="136">
        <f>'POA Real Fechada'!AE35/'POA em Dólar Fechada'!$A$1</f>
        <v>0</v>
      </c>
      <c r="AF35" s="136">
        <f>'POA Real Fechada'!AF35/'POA em Dólar Fechada'!$A$1</f>
        <v>0</v>
      </c>
      <c r="AG35" s="136">
        <f>'POA Real Fechada'!AG35/'POA em Dólar Fechada'!$A$1</f>
        <v>0</v>
      </c>
      <c r="AH35" s="136">
        <f>'POA Real Fechada'!AH35/'POA em Dólar Fechada'!$A$1</f>
        <v>9371283.5147058815</v>
      </c>
      <c r="AI35" s="136">
        <f>'POA Real Fechada'!AI35/'POA em Dólar Fechada'!$A$1</f>
        <v>0</v>
      </c>
      <c r="AJ35" s="136">
        <f>'POA Real Fechada'!AJ35/'POA em Dólar Fechada'!$A$1</f>
        <v>0</v>
      </c>
      <c r="AK35" s="136">
        <f>'POA Real Fechada'!AK35/'POA em Dólar Fechada'!$A$1</f>
        <v>0</v>
      </c>
      <c r="AL35" s="136">
        <f>'POA Real Fechada'!AL35/'POA em Dólar Fechada'!$A$1</f>
        <v>0</v>
      </c>
      <c r="AM35" s="136">
        <f>'POA Real Fechada'!AM35/'POA em Dólar Fechada'!$A$1</f>
        <v>0</v>
      </c>
      <c r="AN35" s="136">
        <f>'POA Real Fechada'!AN35/'POA em Dólar Fechada'!$A$1</f>
        <v>0</v>
      </c>
      <c r="AO35" s="136">
        <f>'POA Real Fechada'!AO35/'POA em Dólar Fechada'!$A$1</f>
        <v>0</v>
      </c>
      <c r="AP35" s="136">
        <f>'POA Real Fechada'!AP35/'POA em Dólar Fechada'!$A$1</f>
        <v>0</v>
      </c>
      <c r="AQ35" s="136">
        <f>'POA Real Fechada'!AQ35/'POA em Dólar Fechada'!$A$1</f>
        <v>0</v>
      </c>
      <c r="AR35" s="136">
        <f>'POA Real Fechada'!AR35/'POA em Dólar Fechada'!$A$1</f>
        <v>0</v>
      </c>
      <c r="AS35" s="136">
        <f>'POA Real Fechada'!AS35/'POA em Dólar Fechada'!$A$1</f>
        <v>0</v>
      </c>
      <c r="AT35" s="136">
        <f>'POA Real Fechada'!AT35/'POA em Dólar Fechada'!$A$1</f>
        <v>0</v>
      </c>
      <c r="AU35" s="136">
        <f>'POA Real Fechada'!AU35/'POA em Dólar Fechada'!$A$1</f>
        <v>0</v>
      </c>
      <c r="AV35" s="136">
        <f>'POA Real Fechada'!AV35/'POA em Dólar Fechada'!$A$1</f>
        <v>0</v>
      </c>
      <c r="AW35" s="136">
        <f>'POA Real Fechada'!AW35/'POA em Dólar Fechada'!$A$1</f>
        <v>0</v>
      </c>
      <c r="AX35" s="136">
        <f>'POA Real Fechada'!AX35/'POA em Dólar Fechada'!$A$1</f>
        <v>0</v>
      </c>
      <c r="AY35" s="136">
        <f>'POA Real Fechada'!AY35/'POA em Dólar Fechada'!$A$1</f>
        <v>0</v>
      </c>
      <c r="AZ35" s="136">
        <f>'POA Real Fechada'!AZ35/'POA em Dólar Fechada'!$A$1</f>
        <v>0</v>
      </c>
      <c r="BA35" s="136">
        <f>'POA Real Fechada'!BA35/'POA em Dólar Fechada'!$A$1</f>
        <v>0</v>
      </c>
      <c r="BB35" s="136">
        <f>'POA Real Fechada'!BB35/'POA em Dólar Fechada'!$A$1</f>
        <v>0</v>
      </c>
      <c r="BC35" s="136">
        <f>'POA Real Fechada'!BC35/'POA em Dólar Fechada'!$A$1</f>
        <v>0</v>
      </c>
      <c r="BD35" s="136">
        <f>'POA Real Fechada'!BD35/'POA em Dólar Fechada'!$A$1</f>
        <v>37805021.455882356</v>
      </c>
      <c r="BE35" s="136">
        <f>'POA Real Fechada'!BE35/'POA em Dólar Fechada'!$A$1</f>
        <v>0</v>
      </c>
      <c r="BF35" s="136">
        <f>'POA Real Fechada'!BF35/'POA em Dólar Fechada'!$A$1</f>
        <v>37805021.455882356</v>
      </c>
    </row>
    <row r="36" spans="1:58" x14ac:dyDescent="0.3">
      <c r="A36" s="75" t="s">
        <v>33</v>
      </c>
      <c r="B36" s="136">
        <f>'POA Real Fechada'!B36/'POA em Dólar Fechada'!$A$1</f>
        <v>21674620.026470594</v>
      </c>
      <c r="C36" s="136">
        <f>'POA Real Fechada'!C36/'POA em Dólar Fechada'!$A$1</f>
        <v>0</v>
      </c>
      <c r="D36" s="136">
        <f>'POA Real Fechada'!D36/'POA em Dólar Fechada'!$A$1</f>
        <v>21674620.026470594</v>
      </c>
      <c r="F36" s="136">
        <f>'POA Real Fechada'!F36/'POA em Dólar Fechada'!$A$1</f>
        <v>0</v>
      </c>
      <c r="G36" s="136">
        <f>'POA Real Fechada'!G36/'POA em Dólar Fechada'!$A$1</f>
        <v>0</v>
      </c>
      <c r="H36" s="136">
        <f>'POA Real Fechada'!H36/'POA em Dólar Fechada'!$A$1</f>
        <v>0</v>
      </c>
      <c r="I36" s="136">
        <f>'POA Real Fechada'!I36/'POA em Dólar Fechada'!$A$1</f>
        <v>0</v>
      </c>
      <c r="J36" s="136">
        <f>'POA Real Fechada'!J36/'POA em Dólar Fechada'!$A$1</f>
        <v>1466266.1764705882</v>
      </c>
      <c r="K36" s="136">
        <f>'POA Real Fechada'!K36/'POA em Dólar Fechada'!$A$1</f>
        <v>0</v>
      </c>
      <c r="L36" s="136">
        <f>'POA Real Fechada'!L36/'POA em Dólar Fechada'!$A$1</f>
        <v>2862525.8823529412</v>
      </c>
      <c r="M36" s="136">
        <f>'POA Real Fechada'!M36/'POA em Dólar Fechada'!$A$1</f>
        <v>0</v>
      </c>
      <c r="N36" s="136">
        <f>'POA Real Fechada'!N36/'POA em Dólar Fechada'!$A$1</f>
        <v>4328792.0588235296</v>
      </c>
      <c r="O36" s="136">
        <f>'POA Real Fechada'!O36/'POA em Dólar Fechada'!$A$1</f>
        <v>0</v>
      </c>
      <c r="P36" s="136">
        <f>'POA Real Fechada'!P36/'POA em Dólar Fechada'!$A$1</f>
        <v>2264944.7058823528</v>
      </c>
      <c r="Q36" s="136">
        <f>'POA Real Fechada'!Q36/'POA em Dólar Fechada'!$A$1</f>
        <v>0</v>
      </c>
      <c r="R36" s="136">
        <f>'POA Real Fechada'!R36/'POA em Dólar Fechada'!$A$1</f>
        <v>3225097.9411764708</v>
      </c>
      <c r="S36" s="136">
        <f>'POA Real Fechada'!S36/'POA em Dólar Fechada'!$A$1</f>
        <v>0</v>
      </c>
      <c r="T36" s="136">
        <f>'POA Real Fechada'!T36/'POA em Dólar Fechada'!$A$1</f>
        <v>3000147.3529411764</v>
      </c>
      <c r="U36" s="136">
        <f>'POA Real Fechada'!U36/'POA em Dólar Fechada'!$A$1</f>
        <v>0</v>
      </c>
      <c r="V36" s="136">
        <f>'POA Real Fechada'!V36/'POA em Dólar Fechada'!$A$1</f>
        <v>3176982.9411764708</v>
      </c>
      <c r="W36" s="136">
        <f>'POA Real Fechada'!W36/'POA em Dólar Fechada'!$A$1</f>
        <v>0</v>
      </c>
      <c r="X36" s="136">
        <f>'POA Real Fechada'!X36/'POA em Dólar Fechada'!$A$1</f>
        <v>11667172.94117647</v>
      </c>
      <c r="Y36" s="136">
        <f>'POA Real Fechada'!Y36/'POA em Dólar Fechada'!$A$1</f>
        <v>0</v>
      </c>
      <c r="Z36" s="136">
        <f>'POA Real Fechada'!Z36/'POA em Dólar Fechada'!$A$1</f>
        <v>3208701.1764705884</v>
      </c>
      <c r="AA36" s="136">
        <f>'POA Real Fechada'!AA36/'POA em Dólar Fechada'!$A$1</f>
        <v>0</v>
      </c>
      <c r="AB36" s="136">
        <f>'POA Real Fechada'!AB36/'POA em Dólar Fechada'!$A$1</f>
        <v>2469953.85</v>
      </c>
      <c r="AC36" s="136">
        <f>'POA Real Fechada'!AC36/'POA em Dólar Fechada'!$A$1</f>
        <v>0</v>
      </c>
      <c r="AD36" s="136">
        <f>'POA Real Fechada'!AD36/'POA em Dólar Fechada'!$A$1</f>
        <v>0</v>
      </c>
      <c r="AE36" s="136">
        <f>'POA Real Fechada'!AE36/'POA em Dólar Fechada'!$A$1</f>
        <v>0</v>
      </c>
      <c r="AF36" s="136">
        <f>'POA Real Fechada'!AF36/'POA em Dólar Fechada'!$A$1</f>
        <v>0</v>
      </c>
      <c r="AG36" s="136">
        <f>'POA Real Fechada'!AG36/'POA em Dólar Fechada'!$A$1</f>
        <v>0</v>
      </c>
      <c r="AH36" s="136">
        <f>'POA Real Fechada'!AH36/'POA em Dólar Fechada'!$A$1</f>
        <v>5678655.0264705885</v>
      </c>
      <c r="AI36" s="136">
        <f>'POA Real Fechada'!AI36/'POA em Dólar Fechada'!$A$1</f>
        <v>0</v>
      </c>
      <c r="AJ36" s="136">
        <f>'POA Real Fechada'!AJ36/'POA em Dólar Fechada'!$A$1</f>
        <v>0</v>
      </c>
      <c r="AK36" s="136">
        <f>'POA Real Fechada'!AK36/'POA em Dólar Fechada'!$A$1</f>
        <v>0</v>
      </c>
      <c r="AL36" s="136">
        <f>'POA Real Fechada'!AL36/'POA em Dólar Fechada'!$A$1</f>
        <v>0</v>
      </c>
      <c r="AM36" s="136">
        <f>'POA Real Fechada'!AM36/'POA em Dólar Fechada'!$A$1</f>
        <v>0</v>
      </c>
      <c r="AN36" s="136">
        <f>'POA Real Fechada'!AN36/'POA em Dólar Fechada'!$A$1</f>
        <v>0</v>
      </c>
      <c r="AO36" s="136">
        <f>'POA Real Fechada'!AO36/'POA em Dólar Fechada'!$A$1</f>
        <v>0</v>
      </c>
      <c r="AP36" s="136">
        <f>'POA Real Fechada'!AP36/'POA em Dólar Fechada'!$A$1</f>
        <v>0</v>
      </c>
      <c r="AQ36" s="136">
        <f>'POA Real Fechada'!AQ36/'POA em Dólar Fechada'!$A$1</f>
        <v>0</v>
      </c>
      <c r="AR36" s="136">
        <f>'POA Real Fechada'!AR36/'POA em Dólar Fechada'!$A$1</f>
        <v>0</v>
      </c>
      <c r="AS36" s="136">
        <f>'POA Real Fechada'!AS36/'POA em Dólar Fechada'!$A$1</f>
        <v>0</v>
      </c>
      <c r="AT36" s="136">
        <f>'POA Real Fechada'!AT36/'POA em Dólar Fechada'!$A$1</f>
        <v>0</v>
      </c>
      <c r="AU36" s="136">
        <f>'POA Real Fechada'!AU36/'POA em Dólar Fechada'!$A$1</f>
        <v>0</v>
      </c>
      <c r="AV36" s="136">
        <f>'POA Real Fechada'!AV36/'POA em Dólar Fechada'!$A$1</f>
        <v>0</v>
      </c>
      <c r="AW36" s="136">
        <f>'POA Real Fechada'!AW36/'POA em Dólar Fechada'!$A$1</f>
        <v>0</v>
      </c>
      <c r="AX36" s="136">
        <f>'POA Real Fechada'!AX36/'POA em Dólar Fechada'!$A$1</f>
        <v>0</v>
      </c>
      <c r="AY36" s="136">
        <f>'POA Real Fechada'!AY36/'POA em Dólar Fechada'!$A$1</f>
        <v>0</v>
      </c>
      <c r="AZ36" s="136">
        <f>'POA Real Fechada'!AZ36/'POA em Dólar Fechada'!$A$1</f>
        <v>0</v>
      </c>
      <c r="BA36" s="136">
        <f>'POA Real Fechada'!BA36/'POA em Dólar Fechada'!$A$1</f>
        <v>0</v>
      </c>
      <c r="BB36" s="136">
        <f>'POA Real Fechada'!BB36/'POA em Dólar Fechada'!$A$1</f>
        <v>0</v>
      </c>
      <c r="BC36" s="136">
        <f>'POA Real Fechada'!BC36/'POA em Dólar Fechada'!$A$1</f>
        <v>0</v>
      </c>
      <c r="BD36" s="136">
        <f>'POA Real Fechada'!BD36/'POA em Dólar Fechada'!$A$1</f>
        <v>21674620.02647059</v>
      </c>
      <c r="BE36" s="136">
        <f>'POA Real Fechada'!BE36/'POA em Dólar Fechada'!$A$1</f>
        <v>0</v>
      </c>
      <c r="BF36" s="136">
        <f>'POA Real Fechada'!BF36/'POA em Dólar Fechada'!$A$1</f>
        <v>21674620.02647059</v>
      </c>
    </row>
    <row r="37" spans="1:58" x14ac:dyDescent="0.3">
      <c r="A37" s="75" t="s">
        <v>34</v>
      </c>
      <c r="B37" s="136">
        <f>'POA Real Fechada'!B37/'POA em Dólar Fechada'!$A$1</f>
        <v>14911641.511764707</v>
      </c>
      <c r="C37" s="136">
        <f>'POA Real Fechada'!C37/'POA em Dólar Fechada'!$A$1</f>
        <v>0</v>
      </c>
      <c r="D37" s="136">
        <f>'POA Real Fechada'!D37/'POA em Dólar Fechada'!$A$1</f>
        <v>14911641.511764707</v>
      </c>
      <c r="F37" s="136">
        <f>'POA Real Fechada'!F37/'POA em Dólar Fechada'!$A$1</f>
        <v>0</v>
      </c>
      <c r="G37" s="136">
        <f>'POA Real Fechada'!G37/'POA em Dólar Fechada'!$A$1</f>
        <v>0</v>
      </c>
      <c r="H37" s="136">
        <f>'POA Real Fechada'!H37/'POA em Dólar Fechada'!$A$1</f>
        <v>0</v>
      </c>
      <c r="I37" s="136">
        <f>'POA Real Fechada'!I37/'POA em Dólar Fechada'!$A$1</f>
        <v>0</v>
      </c>
      <c r="J37" s="136">
        <f>'POA Real Fechada'!J37/'POA em Dólar Fechada'!$A$1</f>
        <v>761565</v>
      </c>
      <c r="K37" s="136">
        <f>'POA Real Fechada'!K37/'POA em Dólar Fechada'!$A$1</f>
        <v>0</v>
      </c>
      <c r="L37" s="136">
        <f>'POA Real Fechada'!L37/'POA em Dólar Fechada'!$A$1</f>
        <v>2279444.411764706</v>
      </c>
      <c r="M37" s="136">
        <f>'POA Real Fechada'!M37/'POA em Dólar Fechada'!$A$1</f>
        <v>0</v>
      </c>
      <c r="N37" s="136">
        <f>'POA Real Fechada'!N37/'POA em Dólar Fechada'!$A$1</f>
        <v>3041009.411764706</v>
      </c>
      <c r="O37" s="136">
        <f>'POA Real Fechada'!O37/'POA em Dólar Fechada'!$A$1</f>
        <v>0</v>
      </c>
      <c r="P37" s="136">
        <f>'POA Real Fechada'!P37/'POA em Dólar Fechada'!$A$1</f>
        <v>2307447.3529411764</v>
      </c>
      <c r="Q37" s="136">
        <f>'POA Real Fechada'!Q37/'POA em Dólar Fechada'!$A$1</f>
        <v>0</v>
      </c>
      <c r="R37" s="136">
        <f>'POA Real Fechada'!R37/'POA em Dólar Fechada'!$A$1</f>
        <v>2218004.1176470588</v>
      </c>
      <c r="S37" s="136">
        <f>'POA Real Fechada'!S37/'POA em Dólar Fechada'!$A$1</f>
        <v>0</v>
      </c>
      <c r="T37" s="136">
        <f>'POA Real Fechada'!T37/'POA em Dólar Fechada'!$A$1</f>
        <v>2250061.7647058824</v>
      </c>
      <c r="U37" s="136">
        <f>'POA Real Fechada'!U37/'POA em Dólar Fechada'!$A$1</f>
        <v>0</v>
      </c>
      <c r="V37" s="136">
        <f>'POA Real Fechada'!V37/'POA em Dólar Fechada'!$A$1</f>
        <v>2474191.4705882352</v>
      </c>
      <c r="W37" s="136">
        <f>'POA Real Fechada'!W37/'POA em Dólar Fechada'!$A$1</f>
        <v>0</v>
      </c>
      <c r="X37" s="136">
        <f>'POA Real Fechada'!X37/'POA em Dólar Fechada'!$A$1</f>
        <v>9249704.7058823537</v>
      </c>
      <c r="Y37" s="136">
        <f>'POA Real Fechada'!Y37/'POA em Dólar Fechada'!$A$1</f>
        <v>0</v>
      </c>
      <c r="Z37" s="136">
        <f>'POA Real Fechada'!Z37/'POA em Dólar Fechada'!$A$1</f>
        <v>1320653.5294117648</v>
      </c>
      <c r="AA37" s="136">
        <f>'POA Real Fechada'!AA37/'POA em Dólar Fechada'!$A$1</f>
        <v>0</v>
      </c>
      <c r="AB37" s="136">
        <f>'POA Real Fechada'!AB37/'POA em Dólar Fechada'!$A$1</f>
        <v>1300273.8647058823</v>
      </c>
      <c r="AC37" s="136">
        <f>'POA Real Fechada'!AC37/'POA em Dólar Fechada'!$A$1</f>
        <v>0</v>
      </c>
      <c r="AD37" s="136">
        <f>'POA Real Fechada'!AD37/'POA em Dólar Fechada'!$A$1</f>
        <v>0</v>
      </c>
      <c r="AE37" s="136">
        <f>'POA Real Fechada'!AE37/'POA em Dólar Fechada'!$A$1</f>
        <v>0</v>
      </c>
      <c r="AF37" s="136">
        <f>'POA Real Fechada'!AF37/'POA em Dólar Fechada'!$A$1</f>
        <v>0</v>
      </c>
      <c r="AG37" s="136">
        <f>'POA Real Fechada'!AG37/'POA em Dólar Fechada'!$A$1</f>
        <v>0</v>
      </c>
      <c r="AH37" s="136">
        <f>'POA Real Fechada'!AH37/'POA em Dólar Fechada'!$A$1</f>
        <v>2620927.3941176473</v>
      </c>
      <c r="AI37" s="136">
        <f>'POA Real Fechada'!AI37/'POA em Dólar Fechada'!$A$1</f>
        <v>0</v>
      </c>
      <c r="AJ37" s="136">
        <f>'POA Real Fechada'!AJ37/'POA em Dólar Fechada'!$A$1</f>
        <v>0</v>
      </c>
      <c r="AK37" s="136">
        <f>'POA Real Fechada'!AK37/'POA em Dólar Fechada'!$A$1</f>
        <v>0</v>
      </c>
      <c r="AL37" s="136">
        <f>'POA Real Fechada'!AL37/'POA em Dólar Fechada'!$A$1</f>
        <v>0</v>
      </c>
      <c r="AM37" s="136">
        <f>'POA Real Fechada'!AM37/'POA em Dólar Fechada'!$A$1</f>
        <v>0</v>
      </c>
      <c r="AN37" s="136">
        <f>'POA Real Fechada'!AN37/'POA em Dólar Fechada'!$A$1</f>
        <v>0</v>
      </c>
      <c r="AO37" s="136">
        <f>'POA Real Fechada'!AO37/'POA em Dólar Fechada'!$A$1</f>
        <v>0</v>
      </c>
      <c r="AP37" s="136">
        <f>'POA Real Fechada'!AP37/'POA em Dólar Fechada'!$A$1</f>
        <v>0</v>
      </c>
      <c r="AQ37" s="136">
        <f>'POA Real Fechada'!AQ37/'POA em Dólar Fechada'!$A$1</f>
        <v>0</v>
      </c>
      <c r="AR37" s="136">
        <f>'POA Real Fechada'!AR37/'POA em Dólar Fechada'!$A$1</f>
        <v>0</v>
      </c>
      <c r="AS37" s="136">
        <f>'POA Real Fechada'!AS37/'POA em Dólar Fechada'!$A$1</f>
        <v>0</v>
      </c>
      <c r="AT37" s="136">
        <f>'POA Real Fechada'!AT37/'POA em Dólar Fechada'!$A$1</f>
        <v>0</v>
      </c>
      <c r="AU37" s="136">
        <f>'POA Real Fechada'!AU37/'POA em Dólar Fechada'!$A$1</f>
        <v>0</v>
      </c>
      <c r="AV37" s="136">
        <f>'POA Real Fechada'!AV37/'POA em Dólar Fechada'!$A$1</f>
        <v>0</v>
      </c>
      <c r="AW37" s="136">
        <f>'POA Real Fechada'!AW37/'POA em Dólar Fechada'!$A$1</f>
        <v>0</v>
      </c>
      <c r="AX37" s="136">
        <f>'POA Real Fechada'!AX37/'POA em Dólar Fechada'!$A$1</f>
        <v>0</v>
      </c>
      <c r="AY37" s="136">
        <f>'POA Real Fechada'!AY37/'POA em Dólar Fechada'!$A$1</f>
        <v>0</v>
      </c>
      <c r="AZ37" s="136">
        <f>'POA Real Fechada'!AZ37/'POA em Dólar Fechada'!$A$1</f>
        <v>0</v>
      </c>
      <c r="BA37" s="136">
        <f>'POA Real Fechada'!BA37/'POA em Dólar Fechada'!$A$1</f>
        <v>0</v>
      </c>
      <c r="BB37" s="136">
        <f>'POA Real Fechada'!BB37/'POA em Dólar Fechada'!$A$1</f>
        <v>0</v>
      </c>
      <c r="BC37" s="136">
        <f>'POA Real Fechada'!BC37/'POA em Dólar Fechada'!$A$1</f>
        <v>0</v>
      </c>
      <c r="BD37" s="136">
        <f>'POA Real Fechada'!BD37/'POA em Dólar Fechada'!$A$1</f>
        <v>14911641.511764707</v>
      </c>
      <c r="BE37" s="136">
        <f>'POA Real Fechada'!BE37/'POA em Dólar Fechada'!$A$1</f>
        <v>0</v>
      </c>
      <c r="BF37" s="136">
        <f>'POA Real Fechada'!BF37/'POA em Dólar Fechada'!$A$1</f>
        <v>14911641.511764707</v>
      </c>
    </row>
    <row r="38" spans="1:58" x14ac:dyDescent="0.3">
      <c r="A38" s="210" t="s">
        <v>35</v>
      </c>
      <c r="B38" s="136">
        <f>'POA Real Fechada'!B38/'POA em Dólar Fechada'!$A$1</f>
        <v>0</v>
      </c>
      <c r="C38" s="136">
        <f>'POA Real Fechada'!C38/'POA em Dólar Fechada'!$A$1</f>
        <v>0</v>
      </c>
      <c r="D38" s="136">
        <f>'POA Real Fechada'!D38/'POA em Dólar Fechada'!$A$1</f>
        <v>0</v>
      </c>
      <c r="F38" s="136">
        <f>'POA Real Fechada'!F38/'POA em Dólar Fechada'!$A$1</f>
        <v>0</v>
      </c>
      <c r="G38" s="136">
        <f>'POA Real Fechada'!G38/'POA em Dólar Fechada'!$A$1</f>
        <v>0</v>
      </c>
      <c r="H38" s="136">
        <f>'POA Real Fechada'!H38/'POA em Dólar Fechada'!$A$1</f>
        <v>0</v>
      </c>
      <c r="I38" s="136">
        <f>'POA Real Fechada'!I38/'POA em Dólar Fechada'!$A$1</f>
        <v>0</v>
      </c>
      <c r="J38" s="136">
        <f>'POA Real Fechada'!J38/'POA em Dólar Fechada'!$A$1</f>
        <v>0</v>
      </c>
      <c r="K38" s="136">
        <f>'POA Real Fechada'!K38/'POA em Dólar Fechada'!$A$1</f>
        <v>0</v>
      </c>
      <c r="L38" s="136">
        <f>'POA Real Fechada'!L38/'POA em Dólar Fechada'!$A$1</f>
        <v>0</v>
      </c>
      <c r="M38" s="136">
        <f>'POA Real Fechada'!M38/'POA em Dólar Fechada'!$A$1</f>
        <v>0</v>
      </c>
      <c r="N38" s="136">
        <f>'POA Real Fechada'!N38/'POA em Dólar Fechada'!$A$1</f>
        <v>0</v>
      </c>
      <c r="O38" s="136">
        <f>'POA Real Fechada'!O38/'POA em Dólar Fechada'!$A$1</f>
        <v>0</v>
      </c>
      <c r="P38" s="136">
        <f>'POA Real Fechada'!P38/'POA em Dólar Fechada'!$A$1</f>
        <v>0</v>
      </c>
      <c r="Q38" s="136">
        <f>'POA Real Fechada'!Q38/'POA em Dólar Fechada'!$A$1</f>
        <v>0</v>
      </c>
      <c r="R38" s="136">
        <f>'POA Real Fechada'!R38/'POA em Dólar Fechada'!$A$1</f>
        <v>0</v>
      </c>
      <c r="S38" s="136">
        <f>'POA Real Fechada'!S38/'POA em Dólar Fechada'!$A$1</f>
        <v>0</v>
      </c>
      <c r="T38" s="136">
        <f>'POA Real Fechada'!T38/'POA em Dólar Fechada'!$A$1</f>
        <v>0</v>
      </c>
      <c r="U38" s="136">
        <f>'POA Real Fechada'!U38/'POA em Dólar Fechada'!$A$1</f>
        <v>0</v>
      </c>
      <c r="V38" s="136">
        <f>'POA Real Fechada'!V38/'POA em Dólar Fechada'!$A$1</f>
        <v>0</v>
      </c>
      <c r="W38" s="136">
        <f>'POA Real Fechada'!W38/'POA em Dólar Fechada'!$A$1</f>
        <v>0</v>
      </c>
      <c r="X38" s="136">
        <f>'POA Real Fechada'!X38/'POA em Dólar Fechada'!$A$1</f>
        <v>0</v>
      </c>
      <c r="Y38" s="136">
        <f>'POA Real Fechada'!Y38/'POA em Dólar Fechada'!$A$1</f>
        <v>0</v>
      </c>
      <c r="Z38" s="136">
        <f>'POA Real Fechada'!Z38/'POA em Dólar Fechada'!$A$1</f>
        <v>0</v>
      </c>
      <c r="AA38" s="136">
        <f>'POA Real Fechada'!AA38/'POA em Dólar Fechada'!$A$1</f>
        <v>0</v>
      </c>
      <c r="AB38" s="136">
        <f>'POA Real Fechada'!AB38/'POA em Dólar Fechada'!$A$1</f>
        <v>0</v>
      </c>
      <c r="AC38" s="136">
        <f>'POA Real Fechada'!AC38/'POA em Dólar Fechada'!$A$1</f>
        <v>0</v>
      </c>
      <c r="AD38" s="136">
        <f>'POA Real Fechada'!AD38/'POA em Dólar Fechada'!$A$1</f>
        <v>0</v>
      </c>
      <c r="AE38" s="136">
        <f>'POA Real Fechada'!AE38/'POA em Dólar Fechada'!$A$1</f>
        <v>0</v>
      </c>
      <c r="AF38" s="136">
        <f>'POA Real Fechada'!AF38/'POA em Dólar Fechada'!$A$1</f>
        <v>0</v>
      </c>
      <c r="AG38" s="136">
        <f>'POA Real Fechada'!AG38/'POA em Dólar Fechada'!$A$1</f>
        <v>0</v>
      </c>
      <c r="AH38" s="136">
        <f>'POA Real Fechada'!AH38/'POA em Dólar Fechada'!$A$1</f>
        <v>0</v>
      </c>
      <c r="AI38" s="136">
        <f>'POA Real Fechada'!AI38/'POA em Dólar Fechada'!$A$1</f>
        <v>0</v>
      </c>
      <c r="AJ38" s="136">
        <f>'POA Real Fechada'!AJ38/'POA em Dólar Fechada'!$A$1</f>
        <v>0</v>
      </c>
      <c r="AK38" s="136">
        <f>'POA Real Fechada'!AK38/'POA em Dólar Fechada'!$A$1</f>
        <v>0</v>
      </c>
      <c r="AL38" s="136">
        <f>'POA Real Fechada'!AL38/'POA em Dólar Fechada'!$A$1</f>
        <v>0</v>
      </c>
      <c r="AM38" s="136">
        <f>'POA Real Fechada'!AM38/'POA em Dólar Fechada'!$A$1</f>
        <v>0</v>
      </c>
      <c r="AN38" s="136">
        <f>'POA Real Fechada'!AN38/'POA em Dólar Fechada'!$A$1</f>
        <v>0</v>
      </c>
      <c r="AO38" s="136">
        <f>'POA Real Fechada'!AO38/'POA em Dólar Fechada'!$A$1</f>
        <v>0</v>
      </c>
      <c r="AP38" s="136">
        <f>'POA Real Fechada'!AP38/'POA em Dólar Fechada'!$A$1</f>
        <v>0</v>
      </c>
      <c r="AQ38" s="136">
        <f>'POA Real Fechada'!AQ38/'POA em Dólar Fechada'!$A$1</f>
        <v>0</v>
      </c>
      <c r="AR38" s="136">
        <f>'POA Real Fechada'!AR38/'POA em Dólar Fechada'!$A$1</f>
        <v>0</v>
      </c>
      <c r="AS38" s="136">
        <f>'POA Real Fechada'!AS38/'POA em Dólar Fechada'!$A$1</f>
        <v>0</v>
      </c>
      <c r="AT38" s="136">
        <f>'POA Real Fechada'!AT38/'POA em Dólar Fechada'!$A$1</f>
        <v>0</v>
      </c>
      <c r="AU38" s="136">
        <f>'POA Real Fechada'!AU38/'POA em Dólar Fechada'!$A$1</f>
        <v>0</v>
      </c>
      <c r="AV38" s="136">
        <f>'POA Real Fechada'!AV38/'POA em Dólar Fechada'!$A$1</f>
        <v>0</v>
      </c>
      <c r="AW38" s="136">
        <f>'POA Real Fechada'!AW38/'POA em Dólar Fechada'!$A$1</f>
        <v>0</v>
      </c>
      <c r="AX38" s="136">
        <f>'POA Real Fechada'!AX38/'POA em Dólar Fechada'!$A$1</f>
        <v>0</v>
      </c>
      <c r="AY38" s="136">
        <f>'POA Real Fechada'!AY38/'POA em Dólar Fechada'!$A$1</f>
        <v>0</v>
      </c>
      <c r="AZ38" s="136">
        <f>'POA Real Fechada'!AZ38/'POA em Dólar Fechada'!$A$1</f>
        <v>0</v>
      </c>
      <c r="BA38" s="136">
        <f>'POA Real Fechada'!BA38/'POA em Dólar Fechada'!$A$1</f>
        <v>0</v>
      </c>
      <c r="BB38" s="136">
        <f>'POA Real Fechada'!BB38/'POA em Dólar Fechada'!$A$1</f>
        <v>0</v>
      </c>
      <c r="BC38" s="136">
        <f>'POA Real Fechada'!BC38/'POA em Dólar Fechada'!$A$1</f>
        <v>0</v>
      </c>
      <c r="BD38" s="136">
        <f>'POA Real Fechada'!BD38/'POA em Dólar Fechada'!$A$1</f>
        <v>0</v>
      </c>
      <c r="BE38" s="136">
        <f>'POA Real Fechada'!BE38/'POA em Dólar Fechada'!$A$1</f>
        <v>0</v>
      </c>
      <c r="BF38" s="136">
        <f>'POA Real Fechada'!BF38/'POA em Dólar Fechada'!$A$1</f>
        <v>0</v>
      </c>
    </row>
    <row r="39" spans="1:58" x14ac:dyDescent="0.3">
      <c r="A39" s="75" t="s">
        <v>36</v>
      </c>
      <c r="B39" s="136">
        <f>'POA Real Fechada'!B39/'POA em Dólar Fechada'!$A$1</f>
        <v>463405.1029411765</v>
      </c>
      <c r="C39" s="136">
        <f>'POA Real Fechada'!C39/'POA em Dólar Fechada'!$A$1</f>
        <v>0</v>
      </c>
      <c r="D39" s="136">
        <f>'POA Real Fechada'!D39/'POA em Dólar Fechada'!$A$1</f>
        <v>463405.1029411765</v>
      </c>
      <c r="F39" s="136">
        <f>'POA Real Fechada'!F39/'POA em Dólar Fechada'!$A$1</f>
        <v>0</v>
      </c>
      <c r="G39" s="136">
        <f>'POA Real Fechada'!G39/'POA em Dólar Fechada'!$A$1</f>
        <v>0</v>
      </c>
      <c r="H39" s="136">
        <f>'POA Real Fechada'!H39/'POA em Dólar Fechada'!$A$1</f>
        <v>0</v>
      </c>
      <c r="I39" s="136">
        <f>'POA Real Fechada'!I39/'POA em Dólar Fechada'!$A$1</f>
        <v>0</v>
      </c>
      <c r="J39" s="136">
        <f>'POA Real Fechada'!J39/'POA em Dólar Fechada'!$A$1</f>
        <v>0</v>
      </c>
      <c r="K39" s="136">
        <f>'POA Real Fechada'!K39/'POA em Dólar Fechada'!$A$1</f>
        <v>0</v>
      </c>
      <c r="L39" s="136">
        <f>'POA Real Fechada'!L39/'POA em Dólar Fechada'!$A$1</f>
        <v>0</v>
      </c>
      <c r="M39" s="136">
        <f>'POA Real Fechada'!M39/'POA em Dólar Fechada'!$A$1</f>
        <v>0</v>
      </c>
      <c r="N39" s="136">
        <f>'POA Real Fechada'!N39/'POA em Dólar Fechada'!$A$1</f>
        <v>0</v>
      </c>
      <c r="O39" s="136">
        <f>'POA Real Fechada'!O39/'POA em Dólar Fechada'!$A$1</f>
        <v>0</v>
      </c>
      <c r="P39" s="136">
        <f>'POA Real Fechada'!P39/'POA em Dólar Fechada'!$A$1</f>
        <v>0</v>
      </c>
      <c r="Q39" s="136">
        <f>'POA Real Fechada'!Q39/'POA em Dólar Fechada'!$A$1</f>
        <v>0</v>
      </c>
      <c r="R39" s="136">
        <f>'POA Real Fechada'!R39/'POA em Dólar Fechada'!$A$1</f>
        <v>0</v>
      </c>
      <c r="S39" s="136">
        <f>'POA Real Fechada'!S39/'POA em Dólar Fechada'!$A$1</f>
        <v>0</v>
      </c>
      <c r="T39" s="136">
        <f>'POA Real Fechada'!T39/'POA em Dólar Fechada'!$A$1</f>
        <v>0</v>
      </c>
      <c r="U39" s="136">
        <f>'POA Real Fechada'!U39/'POA em Dólar Fechada'!$A$1</f>
        <v>0</v>
      </c>
      <c r="V39" s="136">
        <f>'POA Real Fechada'!V39/'POA em Dólar Fechada'!$A$1</f>
        <v>147058.82352941178</v>
      </c>
      <c r="W39" s="136">
        <f>'POA Real Fechada'!W39/'POA em Dólar Fechada'!$A$1</f>
        <v>0</v>
      </c>
      <c r="X39" s="136">
        <f>'POA Real Fechada'!X39/'POA em Dólar Fechada'!$A$1</f>
        <v>147058.82352941178</v>
      </c>
      <c r="Y39" s="136">
        <f>'POA Real Fechada'!Y39/'POA em Dólar Fechada'!$A$1</f>
        <v>0</v>
      </c>
      <c r="Z39" s="136">
        <f>'POA Real Fechada'!Z39/'POA em Dólar Fechada'!$A$1</f>
        <v>191176.4705882353</v>
      </c>
      <c r="AA39" s="136">
        <f>'POA Real Fechada'!AA39/'POA em Dólar Fechada'!$A$1</f>
        <v>0</v>
      </c>
      <c r="AB39" s="136">
        <f>'POA Real Fechada'!AB39/'POA em Dólar Fechada'!$A$1</f>
        <v>125169.80882352944</v>
      </c>
      <c r="AC39" s="136">
        <f>'POA Real Fechada'!AC39/'POA em Dólar Fechada'!$A$1</f>
        <v>0</v>
      </c>
      <c r="AD39" s="136">
        <f>'POA Real Fechada'!AD39/'POA em Dólar Fechada'!$A$1</f>
        <v>0</v>
      </c>
      <c r="AE39" s="136">
        <f>'POA Real Fechada'!AE39/'POA em Dólar Fechada'!$A$1</f>
        <v>0</v>
      </c>
      <c r="AF39" s="136">
        <f>'POA Real Fechada'!AF39/'POA em Dólar Fechada'!$A$1</f>
        <v>0</v>
      </c>
      <c r="AG39" s="136">
        <f>'POA Real Fechada'!AG39/'POA em Dólar Fechada'!$A$1</f>
        <v>0</v>
      </c>
      <c r="AH39" s="136">
        <f>'POA Real Fechada'!AH39/'POA em Dólar Fechada'!$A$1</f>
        <v>316346.27941176476</v>
      </c>
      <c r="AI39" s="136">
        <f>'POA Real Fechada'!AI39/'POA em Dólar Fechada'!$A$1</f>
        <v>0</v>
      </c>
      <c r="AJ39" s="136">
        <f>'POA Real Fechada'!AJ39/'POA em Dólar Fechada'!$A$1</f>
        <v>0</v>
      </c>
      <c r="AK39" s="136">
        <f>'POA Real Fechada'!AK39/'POA em Dólar Fechada'!$A$1</f>
        <v>0</v>
      </c>
      <c r="AL39" s="136">
        <f>'POA Real Fechada'!AL39/'POA em Dólar Fechada'!$A$1</f>
        <v>0</v>
      </c>
      <c r="AM39" s="136">
        <f>'POA Real Fechada'!AM39/'POA em Dólar Fechada'!$A$1</f>
        <v>0</v>
      </c>
      <c r="AN39" s="136">
        <f>'POA Real Fechada'!AN39/'POA em Dólar Fechada'!$A$1</f>
        <v>0</v>
      </c>
      <c r="AO39" s="136">
        <f>'POA Real Fechada'!AO39/'POA em Dólar Fechada'!$A$1</f>
        <v>0</v>
      </c>
      <c r="AP39" s="136">
        <f>'POA Real Fechada'!AP39/'POA em Dólar Fechada'!$A$1</f>
        <v>0</v>
      </c>
      <c r="AQ39" s="136">
        <f>'POA Real Fechada'!AQ39/'POA em Dólar Fechada'!$A$1</f>
        <v>0</v>
      </c>
      <c r="AR39" s="136">
        <f>'POA Real Fechada'!AR39/'POA em Dólar Fechada'!$A$1</f>
        <v>0</v>
      </c>
      <c r="AS39" s="136">
        <f>'POA Real Fechada'!AS39/'POA em Dólar Fechada'!$A$1</f>
        <v>0</v>
      </c>
      <c r="AT39" s="136">
        <f>'POA Real Fechada'!AT39/'POA em Dólar Fechada'!$A$1</f>
        <v>0</v>
      </c>
      <c r="AU39" s="136">
        <f>'POA Real Fechada'!AU39/'POA em Dólar Fechada'!$A$1</f>
        <v>0</v>
      </c>
      <c r="AV39" s="136">
        <f>'POA Real Fechada'!AV39/'POA em Dólar Fechada'!$A$1</f>
        <v>0</v>
      </c>
      <c r="AW39" s="136">
        <f>'POA Real Fechada'!AW39/'POA em Dólar Fechada'!$A$1</f>
        <v>0</v>
      </c>
      <c r="AX39" s="136">
        <f>'POA Real Fechada'!AX39/'POA em Dólar Fechada'!$A$1</f>
        <v>0</v>
      </c>
      <c r="AY39" s="136">
        <f>'POA Real Fechada'!AY39/'POA em Dólar Fechada'!$A$1</f>
        <v>0</v>
      </c>
      <c r="AZ39" s="136">
        <f>'POA Real Fechada'!AZ39/'POA em Dólar Fechada'!$A$1</f>
        <v>0</v>
      </c>
      <c r="BA39" s="136">
        <f>'POA Real Fechada'!BA39/'POA em Dólar Fechada'!$A$1</f>
        <v>0</v>
      </c>
      <c r="BB39" s="136">
        <f>'POA Real Fechada'!BB39/'POA em Dólar Fechada'!$A$1</f>
        <v>0</v>
      </c>
      <c r="BC39" s="136">
        <f>'POA Real Fechada'!BC39/'POA em Dólar Fechada'!$A$1</f>
        <v>0</v>
      </c>
      <c r="BD39" s="136">
        <f>'POA Real Fechada'!BD39/'POA em Dólar Fechada'!$A$1</f>
        <v>463405.1029411765</v>
      </c>
      <c r="BE39" s="136">
        <f>'POA Real Fechada'!BE39/'POA em Dólar Fechada'!$A$1</f>
        <v>0</v>
      </c>
      <c r="BF39" s="136">
        <f>'POA Real Fechada'!BF39/'POA em Dólar Fechada'!$A$1</f>
        <v>463405.1029411765</v>
      </c>
    </row>
    <row r="40" spans="1:58" x14ac:dyDescent="0.3">
      <c r="A40" s="75" t="s">
        <v>37</v>
      </c>
      <c r="B40" s="136">
        <f>'POA Real Fechada'!B40/'POA em Dólar Fechada'!$A$1</f>
        <v>380686.10000000003</v>
      </c>
      <c r="C40" s="136">
        <f>'POA Real Fechada'!C40/'POA em Dólar Fechada'!$A$1</f>
        <v>0</v>
      </c>
      <c r="D40" s="136">
        <f>'POA Real Fechada'!D40/'POA em Dólar Fechada'!$A$1</f>
        <v>380686.10000000003</v>
      </c>
      <c r="F40" s="136">
        <f>'POA Real Fechada'!F40/'POA em Dólar Fechada'!$A$1</f>
        <v>0</v>
      </c>
      <c r="G40" s="136">
        <f>'POA Real Fechada'!G40/'POA em Dólar Fechada'!$A$1</f>
        <v>0</v>
      </c>
      <c r="H40" s="136">
        <f>'POA Real Fechada'!H40/'POA em Dólar Fechada'!$A$1</f>
        <v>0</v>
      </c>
      <c r="I40" s="136">
        <f>'POA Real Fechada'!I40/'POA em Dólar Fechada'!$A$1</f>
        <v>0</v>
      </c>
      <c r="J40" s="136">
        <f>'POA Real Fechada'!J40/'POA em Dólar Fechada'!$A$1</f>
        <v>0</v>
      </c>
      <c r="K40" s="136">
        <f>'POA Real Fechada'!K40/'POA em Dólar Fechada'!$A$1</f>
        <v>0</v>
      </c>
      <c r="L40" s="136">
        <f>'POA Real Fechada'!L40/'POA em Dólar Fechada'!$A$1</f>
        <v>0</v>
      </c>
      <c r="M40" s="136">
        <f>'POA Real Fechada'!M40/'POA em Dólar Fechada'!$A$1</f>
        <v>0</v>
      </c>
      <c r="N40" s="136">
        <f>'POA Real Fechada'!N40/'POA em Dólar Fechada'!$A$1</f>
        <v>0</v>
      </c>
      <c r="O40" s="136">
        <f>'POA Real Fechada'!O40/'POA em Dólar Fechada'!$A$1</f>
        <v>0</v>
      </c>
      <c r="P40" s="136">
        <f>'POA Real Fechada'!P40/'POA em Dólar Fechada'!$A$1</f>
        <v>0</v>
      </c>
      <c r="Q40" s="136">
        <f>'POA Real Fechada'!Q40/'POA em Dólar Fechada'!$A$1</f>
        <v>0</v>
      </c>
      <c r="R40" s="136">
        <f>'POA Real Fechada'!R40/'POA em Dólar Fechada'!$A$1</f>
        <v>0</v>
      </c>
      <c r="S40" s="136">
        <f>'POA Real Fechada'!S40/'POA em Dólar Fechada'!$A$1</f>
        <v>0</v>
      </c>
      <c r="T40" s="136">
        <f>'POA Real Fechada'!T40/'POA em Dólar Fechada'!$A$1</f>
        <v>0</v>
      </c>
      <c r="U40" s="136">
        <f>'POA Real Fechada'!U40/'POA em Dólar Fechada'!$A$1</f>
        <v>0</v>
      </c>
      <c r="V40" s="136">
        <f>'POA Real Fechada'!V40/'POA em Dólar Fechada'!$A$1</f>
        <v>0</v>
      </c>
      <c r="W40" s="136">
        <f>'POA Real Fechada'!W40/'POA em Dólar Fechada'!$A$1</f>
        <v>0</v>
      </c>
      <c r="X40" s="136">
        <f>'POA Real Fechada'!X40/'POA em Dólar Fechada'!$A$1</f>
        <v>0</v>
      </c>
      <c r="Y40" s="136">
        <f>'POA Real Fechada'!Y40/'POA em Dólar Fechada'!$A$1</f>
        <v>0</v>
      </c>
      <c r="Z40" s="136">
        <f>'POA Real Fechada'!Z40/'POA em Dólar Fechada'!$A$1</f>
        <v>85391.176470588238</v>
      </c>
      <c r="AA40" s="136">
        <f>'POA Real Fechada'!AA40/'POA em Dólar Fechada'!$A$1</f>
        <v>0</v>
      </c>
      <c r="AB40" s="136">
        <f>'POA Real Fechada'!AB40/'POA em Dólar Fechada'!$A$1</f>
        <v>295294.92352941178</v>
      </c>
      <c r="AC40" s="136">
        <f>'POA Real Fechada'!AC40/'POA em Dólar Fechada'!$A$1</f>
        <v>0</v>
      </c>
      <c r="AD40" s="136">
        <f>'POA Real Fechada'!AD40/'POA em Dólar Fechada'!$A$1</f>
        <v>0</v>
      </c>
      <c r="AE40" s="136">
        <f>'POA Real Fechada'!AE40/'POA em Dólar Fechada'!$A$1</f>
        <v>0</v>
      </c>
      <c r="AF40" s="136">
        <f>'POA Real Fechada'!AF40/'POA em Dólar Fechada'!$A$1</f>
        <v>0</v>
      </c>
      <c r="AG40" s="136">
        <f>'POA Real Fechada'!AG40/'POA em Dólar Fechada'!$A$1</f>
        <v>0</v>
      </c>
      <c r="AH40" s="136">
        <f>'POA Real Fechada'!AH40/'POA em Dólar Fechada'!$A$1</f>
        <v>380686.10000000003</v>
      </c>
      <c r="AI40" s="136">
        <f>'POA Real Fechada'!AI40/'POA em Dólar Fechada'!$A$1</f>
        <v>0</v>
      </c>
      <c r="AJ40" s="136">
        <f>'POA Real Fechada'!AJ40/'POA em Dólar Fechada'!$A$1</f>
        <v>0</v>
      </c>
      <c r="AK40" s="136">
        <f>'POA Real Fechada'!AK40/'POA em Dólar Fechada'!$A$1</f>
        <v>0</v>
      </c>
      <c r="AL40" s="136">
        <f>'POA Real Fechada'!AL40/'POA em Dólar Fechada'!$A$1</f>
        <v>0</v>
      </c>
      <c r="AM40" s="136">
        <f>'POA Real Fechada'!AM40/'POA em Dólar Fechada'!$A$1</f>
        <v>0</v>
      </c>
      <c r="AN40" s="136">
        <f>'POA Real Fechada'!AN40/'POA em Dólar Fechada'!$A$1</f>
        <v>0</v>
      </c>
      <c r="AO40" s="136">
        <f>'POA Real Fechada'!AO40/'POA em Dólar Fechada'!$A$1</f>
        <v>0</v>
      </c>
      <c r="AP40" s="136">
        <f>'POA Real Fechada'!AP40/'POA em Dólar Fechada'!$A$1</f>
        <v>0</v>
      </c>
      <c r="AQ40" s="136">
        <f>'POA Real Fechada'!AQ40/'POA em Dólar Fechada'!$A$1</f>
        <v>0</v>
      </c>
      <c r="AR40" s="136">
        <f>'POA Real Fechada'!AR40/'POA em Dólar Fechada'!$A$1</f>
        <v>0</v>
      </c>
      <c r="AS40" s="136">
        <f>'POA Real Fechada'!AS40/'POA em Dólar Fechada'!$A$1</f>
        <v>0</v>
      </c>
      <c r="AT40" s="136">
        <f>'POA Real Fechada'!AT40/'POA em Dólar Fechada'!$A$1</f>
        <v>0</v>
      </c>
      <c r="AU40" s="136">
        <f>'POA Real Fechada'!AU40/'POA em Dólar Fechada'!$A$1</f>
        <v>0</v>
      </c>
      <c r="AV40" s="136">
        <f>'POA Real Fechada'!AV40/'POA em Dólar Fechada'!$A$1</f>
        <v>0</v>
      </c>
      <c r="AW40" s="136">
        <f>'POA Real Fechada'!AW40/'POA em Dólar Fechada'!$A$1</f>
        <v>0</v>
      </c>
      <c r="AX40" s="136">
        <f>'POA Real Fechada'!AX40/'POA em Dólar Fechada'!$A$1</f>
        <v>0</v>
      </c>
      <c r="AY40" s="136">
        <f>'POA Real Fechada'!AY40/'POA em Dólar Fechada'!$A$1</f>
        <v>0</v>
      </c>
      <c r="AZ40" s="136">
        <f>'POA Real Fechada'!AZ40/'POA em Dólar Fechada'!$A$1</f>
        <v>0</v>
      </c>
      <c r="BA40" s="136">
        <f>'POA Real Fechada'!BA40/'POA em Dólar Fechada'!$A$1</f>
        <v>0</v>
      </c>
      <c r="BB40" s="136">
        <f>'POA Real Fechada'!BB40/'POA em Dólar Fechada'!$A$1</f>
        <v>0</v>
      </c>
      <c r="BC40" s="136">
        <f>'POA Real Fechada'!BC40/'POA em Dólar Fechada'!$A$1</f>
        <v>0</v>
      </c>
      <c r="BD40" s="136">
        <f>'POA Real Fechada'!BD40/'POA em Dólar Fechada'!$A$1</f>
        <v>380686.10000000003</v>
      </c>
      <c r="BE40" s="136">
        <f>'POA Real Fechada'!BE40/'POA em Dólar Fechada'!$A$1</f>
        <v>0</v>
      </c>
      <c r="BF40" s="136">
        <f>'POA Real Fechada'!BF40/'POA em Dólar Fechada'!$A$1</f>
        <v>380686.10000000003</v>
      </c>
    </row>
    <row r="41" spans="1:58" x14ac:dyDescent="0.3">
      <c r="A41" s="75" t="s">
        <v>38</v>
      </c>
      <c r="B41" s="136">
        <f>'POA Real Fechada'!B41/'POA em Dólar Fechada'!$A$1</f>
        <v>374668.7147058823</v>
      </c>
      <c r="C41" s="136">
        <f>'POA Real Fechada'!C41/'POA em Dólar Fechada'!$A$1</f>
        <v>0</v>
      </c>
      <c r="D41" s="136">
        <f>'POA Real Fechada'!D41/'POA em Dólar Fechada'!$A$1</f>
        <v>374668.7147058823</v>
      </c>
      <c r="F41" s="136">
        <f>'POA Real Fechada'!F41/'POA em Dólar Fechada'!$A$1</f>
        <v>0</v>
      </c>
      <c r="G41" s="136">
        <f>'POA Real Fechada'!G41/'POA em Dólar Fechada'!$A$1</f>
        <v>0</v>
      </c>
      <c r="H41" s="136">
        <f>'POA Real Fechada'!H41/'POA em Dólar Fechada'!$A$1</f>
        <v>0</v>
      </c>
      <c r="I41" s="136">
        <f>'POA Real Fechada'!I41/'POA em Dólar Fechada'!$A$1</f>
        <v>0</v>
      </c>
      <c r="J41" s="136">
        <f>'POA Real Fechada'!J41/'POA em Dólar Fechada'!$A$1</f>
        <v>0</v>
      </c>
      <c r="K41" s="136">
        <f>'POA Real Fechada'!K41/'POA em Dólar Fechada'!$A$1</f>
        <v>0</v>
      </c>
      <c r="L41" s="136">
        <f>'POA Real Fechada'!L41/'POA em Dólar Fechada'!$A$1</f>
        <v>0</v>
      </c>
      <c r="M41" s="136">
        <f>'POA Real Fechada'!M41/'POA em Dólar Fechada'!$A$1</f>
        <v>0</v>
      </c>
      <c r="N41" s="136">
        <f>'POA Real Fechada'!N41/'POA em Dólar Fechada'!$A$1</f>
        <v>0</v>
      </c>
      <c r="O41" s="136">
        <f>'POA Real Fechada'!O41/'POA em Dólar Fechada'!$A$1</f>
        <v>0</v>
      </c>
      <c r="P41" s="136">
        <f>'POA Real Fechada'!P41/'POA em Dólar Fechada'!$A$1</f>
        <v>0</v>
      </c>
      <c r="Q41" s="136">
        <f>'POA Real Fechada'!Q41/'POA em Dólar Fechada'!$A$1</f>
        <v>0</v>
      </c>
      <c r="R41" s="136">
        <f>'POA Real Fechada'!R41/'POA em Dólar Fechada'!$A$1</f>
        <v>0</v>
      </c>
      <c r="S41" s="136">
        <f>'POA Real Fechada'!S41/'POA em Dólar Fechada'!$A$1</f>
        <v>0</v>
      </c>
      <c r="T41" s="136">
        <f>'POA Real Fechada'!T41/'POA em Dólar Fechada'!$A$1</f>
        <v>0</v>
      </c>
      <c r="U41" s="136">
        <f>'POA Real Fechada'!U41/'POA em Dólar Fechada'!$A$1</f>
        <v>0</v>
      </c>
      <c r="V41" s="136">
        <f>'POA Real Fechada'!V41/'POA em Dólar Fechada'!$A$1</f>
        <v>0</v>
      </c>
      <c r="W41" s="136">
        <f>'POA Real Fechada'!W41/'POA em Dólar Fechada'!$A$1</f>
        <v>0</v>
      </c>
      <c r="X41" s="136">
        <f>'POA Real Fechada'!X41/'POA em Dólar Fechada'!$A$1</f>
        <v>0</v>
      </c>
      <c r="Y41" s="136">
        <f>'POA Real Fechada'!Y41/'POA em Dólar Fechada'!$A$1</f>
        <v>0</v>
      </c>
      <c r="Z41" s="136">
        <f>'POA Real Fechada'!Z41/'POA em Dólar Fechada'!$A$1</f>
        <v>114852.94117647059</v>
      </c>
      <c r="AA41" s="136">
        <f>'POA Real Fechada'!AA41/'POA em Dólar Fechada'!$A$1</f>
        <v>0</v>
      </c>
      <c r="AB41" s="136">
        <f>'POA Real Fechada'!AB41/'POA em Dólar Fechada'!$A$1</f>
        <v>259815.77352941173</v>
      </c>
      <c r="AC41" s="136">
        <f>'POA Real Fechada'!AC41/'POA em Dólar Fechada'!$A$1</f>
        <v>0</v>
      </c>
      <c r="AD41" s="136">
        <f>'POA Real Fechada'!AD41/'POA em Dólar Fechada'!$A$1</f>
        <v>0</v>
      </c>
      <c r="AE41" s="136">
        <f>'POA Real Fechada'!AE41/'POA em Dólar Fechada'!$A$1</f>
        <v>0</v>
      </c>
      <c r="AF41" s="136">
        <f>'POA Real Fechada'!AF41/'POA em Dólar Fechada'!$A$1</f>
        <v>0</v>
      </c>
      <c r="AG41" s="136">
        <f>'POA Real Fechada'!AG41/'POA em Dólar Fechada'!$A$1</f>
        <v>0</v>
      </c>
      <c r="AH41" s="136">
        <f>'POA Real Fechada'!AH41/'POA em Dólar Fechada'!$A$1</f>
        <v>374668.7147058823</v>
      </c>
      <c r="AI41" s="136">
        <f>'POA Real Fechada'!AI41/'POA em Dólar Fechada'!$A$1</f>
        <v>0</v>
      </c>
      <c r="AJ41" s="136">
        <f>'POA Real Fechada'!AJ41/'POA em Dólar Fechada'!$A$1</f>
        <v>0</v>
      </c>
      <c r="AK41" s="136">
        <f>'POA Real Fechada'!AK41/'POA em Dólar Fechada'!$A$1</f>
        <v>0</v>
      </c>
      <c r="AL41" s="136">
        <f>'POA Real Fechada'!AL41/'POA em Dólar Fechada'!$A$1</f>
        <v>0</v>
      </c>
      <c r="AM41" s="136">
        <f>'POA Real Fechada'!AM41/'POA em Dólar Fechada'!$A$1</f>
        <v>0</v>
      </c>
      <c r="AN41" s="136">
        <f>'POA Real Fechada'!AN41/'POA em Dólar Fechada'!$A$1</f>
        <v>0</v>
      </c>
      <c r="AO41" s="136">
        <f>'POA Real Fechada'!AO41/'POA em Dólar Fechada'!$A$1</f>
        <v>0</v>
      </c>
      <c r="AP41" s="136">
        <f>'POA Real Fechada'!AP41/'POA em Dólar Fechada'!$A$1</f>
        <v>0</v>
      </c>
      <c r="AQ41" s="136">
        <f>'POA Real Fechada'!AQ41/'POA em Dólar Fechada'!$A$1</f>
        <v>0</v>
      </c>
      <c r="AR41" s="136">
        <f>'POA Real Fechada'!AR41/'POA em Dólar Fechada'!$A$1</f>
        <v>0</v>
      </c>
      <c r="AS41" s="136">
        <f>'POA Real Fechada'!AS41/'POA em Dólar Fechada'!$A$1</f>
        <v>0</v>
      </c>
      <c r="AT41" s="136">
        <f>'POA Real Fechada'!AT41/'POA em Dólar Fechada'!$A$1</f>
        <v>0</v>
      </c>
      <c r="AU41" s="136">
        <f>'POA Real Fechada'!AU41/'POA em Dólar Fechada'!$A$1</f>
        <v>0</v>
      </c>
      <c r="AV41" s="136">
        <f>'POA Real Fechada'!AV41/'POA em Dólar Fechada'!$A$1</f>
        <v>0</v>
      </c>
      <c r="AW41" s="136">
        <f>'POA Real Fechada'!AW41/'POA em Dólar Fechada'!$A$1</f>
        <v>0</v>
      </c>
      <c r="AX41" s="136">
        <f>'POA Real Fechada'!AX41/'POA em Dólar Fechada'!$A$1</f>
        <v>0</v>
      </c>
      <c r="AY41" s="136">
        <f>'POA Real Fechada'!AY41/'POA em Dólar Fechada'!$A$1</f>
        <v>0</v>
      </c>
      <c r="AZ41" s="136">
        <f>'POA Real Fechada'!AZ41/'POA em Dólar Fechada'!$A$1</f>
        <v>0</v>
      </c>
      <c r="BA41" s="136">
        <f>'POA Real Fechada'!BA41/'POA em Dólar Fechada'!$A$1</f>
        <v>0</v>
      </c>
      <c r="BB41" s="136">
        <f>'POA Real Fechada'!BB41/'POA em Dólar Fechada'!$A$1</f>
        <v>0</v>
      </c>
      <c r="BC41" s="136">
        <f>'POA Real Fechada'!BC41/'POA em Dólar Fechada'!$A$1</f>
        <v>0</v>
      </c>
      <c r="BD41" s="136">
        <f>'POA Real Fechada'!BD41/'POA em Dólar Fechada'!$A$1</f>
        <v>374668.7147058823</v>
      </c>
      <c r="BE41" s="136">
        <f>'POA Real Fechada'!BE41/'POA em Dólar Fechada'!$A$1</f>
        <v>0</v>
      </c>
      <c r="BF41" s="136">
        <f>'POA Real Fechada'!BF41/'POA em Dólar Fechada'!$A$1</f>
        <v>374668.7147058823</v>
      </c>
    </row>
    <row r="42" spans="1:58" x14ac:dyDescent="0.3">
      <c r="A42" s="59" t="s">
        <v>39</v>
      </c>
      <c r="B42" s="136">
        <f>'POA Real Fechada'!B42/'POA em Dólar Fechada'!$A$1</f>
        <v>0</v>
      </c>
      <c r="C42" s="136">
        <f>'POA Real Fechada'!C42/'POA em Dólar Fechada'!$A$1</f>
        <v>0</v>
      </c>
      <c r="D42" s="136">
        <f>'POA Real Fechada'!D42/'POA em Dólar Fechada'!$A$1</f>
        <v>0</v>
      </c>
      <c r="F42" s="136">
        <f>'POA Real Fechada'!F42/'POA em Dólar Fechada'!$A$1</f>
        <v>0</v>
      </c>
      <c r="G42" s="136">
        <f>'POA Real Fechada'!G42/'POA em Dólar Fechada'!$A$1</f>
        <v>0</v>
      </c>
      <c r="H42" s="136">
        <f>'POA Real Fechada'!H42/'POA em Dólar Fechada'!$A$1</f>
        <v>0</v>
      </c>
      <c r="I42" s="136">
        <f>'POA Real Fechada'!I42/'POA em Dólar Fechada'!$A$1</f>
        <v>0</v>
      </c>
      <c r="J42" s="136">
        <f>'POA Real Fechada'!J42/'POA em Dólar Fechada'!$A$1</f>
        <v>0</v>
      </c>
      <c r="K42" s="136">
        <f>'POA Real Fechada'!K42/'POA em Dólar Fechada'!$A$1</f>
        <v>0</v>
      </c>
      <c r="L42" s="136">
        <f>'POA Real Fechada'!L42/'POA em Dólar Fechada'!$A$1</f>
        <v>0</v>
      </c>
      <c r="M42" s="136">
        <f>'POA Real Fechada'!M42/'POA em Dólar Fechada'!$A$1</f>
        <v>0</v>
      </c>
      <c r="N42" s="136">
        <f>'POA Real Fechada'!N42/'POA em Dólar Fechada'!$A$1</f>
        <v>0</v>
      </c>
      <c r="O42" s="136">
        <f>'POA Real Fechada'!O42/'POA em Dólar Fechada'!$A$1</f>
        <v>0</v>
      </c>
      <c r="P42" s="136">
        <f>'POA Real Fechada'!P42/'POA em Dólar Fechada'!$A$1</f>
        <v>0</v>
      </c>
      <c r="Q42" s="136">
        <f>'POA Real Fechada'!Q42/'POA em Dólar Fechada'!$A$1</f>
        <v>0</v>
      </c>
      <c r="R42" s="136">
        <f>'POA Real Fechada'!R42/'POA em Dólar Fechada'!$A$1</f>
        <v>0</v>
      </c>
      <c r="S42" s="136">
        <f>'POA Real Fechada'!S42/'POA em Dólar Fechada'!$A$1</f>
        <v>0</v>
      </c>
      <c r="T42" s="136">
        <f>'POA Real Fechada'!T42/'POA em Dólar Fechada'!$A$1</f>
        <v>0</v>
      </c>
      <c r="U42" s="136">
        <f>'POA Real Fechada'!U42/'POA em Dólar Fechada'!$A$1</f>
        <v>0</v>
      </c>
      <c r="V42" s="136">
        <f>'POA Real Fechada'!V42/'POA em Dólar Fechada'!$A$1</f>
        <v>0</v>
      </c>
      <c r="W42" s="136">
        <f>'POA Real Fechada'!W42/'POA em Dólar Fechada'!$A$1</f>
        <v>0</v>
      </c>
      <c r="X42" s="136">
        <f>'POA Real Fechada'!X42/'POA em Dólar Fechada'!$A$1</f>
        <v>0</v>
      </c>
      <c r="Y42" s="136">
        <f>'POA Real Fechada'!Y42/'POA em Dólar Fechada'!$A$1</f>
        <v>0</v>
      </c>
      <c r="Z42" s="136">
        <f>'POA Real Fechada'!Z42/'POA em Dólar Fechada'!$A$1</f>
        <v>0</v>
      </c>
      <c r="AA42" s="136">
        <f>'POA Real Fechada'!AA42/'POA em Dólar Fechada'!$A$1</f>
        <v>0</v>
      </c>
      <c r="AB42" s="136">
        <f>'POA Real Fechada'!AB42/'POA em Dólar Fechada'!$A$1</f>
        <v>0</v>
      </c>
      <c r="AC42" s="136">
        <f>'POA Real Fechada'!AC42/'POA em Dólar Fechada'!$A$1</f>
        <v>0</v>
      </c>
      <c r="AD42" s="136">
        <f>'POA Real Fechada'!AD42/'POA em Dólar Fechada'!$A$1</f>
        <v>0</v>
      </c>
      <c r="AE42" s="136">
        <f>'POA Real Fechada'!AE42/'POA em Dólar Fechada'!$A$1</f>
        <v>0</v>
      </c>
      <c r="AF42" s="136">
        <f>'POA Real Fechada'!AF42/'POA em Dólar Fechada'!$A$1</f>
        <v>0</v>
      </c>
      <c r="AG42" s="136">
        <f>'POA Real Fechada'!AG42/'POA em Dólar Fechada'!$A$1</f>
        <v>0</v>
      </c>
      <c r="AH42" s="136">
        <f>'POA Real Fechada'!AH42/'POA em Dólar Fechada'!$A$1</f>
        <v>0</v>
      </c>
      <c r="AI42" s="136">
        <f>'POA Real Fechada'!AI42/'POA em Dólar Fechada'!$A$1</f>
        <v>0</v>
      </c>
      <c r="AJ42" s="136">
        <f>'POA Real Fechada'!AJ42/'POA em Dólar Fechada'!$A$1</f>
        <v>0</v>
      </c>
      <c r="AK42" s="136">
        <f>'POA Real Fechada'!AK42/'POA em Dólar Fechada'!$A$1</f>
        <v>0</v>
      </c>
      <c r="AL42" s="136">
        <f>'POA Real Fechada'!AL42/'POA em Dólar Fechada'!$A$1</f>
        <v>0</v>
      </c>
      <c r="AM42" s="136">
        <f>'POA Real Fechada'!AM42/'POA em Dólar Fechada'!$A$1</f>
        <v>0</v>
      </c>
      <c r="AN42" s="136">
        <f>'POA Real Fechada'!AN42/'POA em Dólar Fechada'!$A$1</f>
        <v>0</v>
      </c>
      <c r="AO42" s="136">
        <f>'POA Real Fechada'!AO42/'POA em Dólar Fechada'!$A$1</f>
        <v>0</v>
      </c>
      <c r="AP42" s="136">
        <f>'POA Real Fechada'!AP42/'POA em Dólar Fechada'!$A$1</f>
        <v>0</v>
      </c>
      <c r="AQ42" s="136">
        <f>'POA Real Fechada'!AQ42/'POA em Dólar Fechada'!$A$1</f>
        <v>0</v>
      </c>
      <c r="AR42" s="136">
        <f>'POA Real Fechada'!AR42/'POA em Dólar Fechada'!$A$1</f>
        <v>0</v>
      </c>
      <c r="AS42" s="136">
        <f>'POA Real Fechada'!AS42/'POA em Dólar Fechada'!$A$1</f>
        <v>0</v>
      </c>
      <c r="AT42" s="136">
        <f>'POA Real Fechada'!AT42/'POA em Dólar Fechada'!$A$1</f>
        <v>0</v>
      </c>
      <c r="AU42" s="136">
        <f>'POA Real Fechada'!AU42/'POA em Dólar Fechada'!$A$1</f>
        <v>0</v>
      </c>
      <c r="AV42" s="136">
        <f>'POA Real Fechada'!AV42/'POA em Dólar Fechada'!$A$1</f>
        <v>0</v>
      </c>
      <c r="AW42" s="136">
        <f>'POA Real Fechada'!AW42/'POA em Dólar Fechada'!$A$1</f>
        <v>0</v>
      </c>
      <c r="AX42" s="136">
        <f>'POA Real Fechada'!AX42/'POA em Dólar Fechada'!$A$1</f>
        <v>0</v>
      </c>
      <c r="AY42" s="136">
        <f>'POA Real Fechada'!AY42/'POA em Dólar Fechada'!$A$1</f>
        <v>0</v>
      </c>
      <c r="AZ42" s="136">
        <f>'POA Real Fechada'!AZ42/'POA em Dólar Fechada'!$A$1</f>
        <v>0</v>
      </c>
      <c r="BA42" s="136">
        <f>'POA Real Fechada'!BA42/'POA em Dólar Fechada'!$A$1</f>
        <v>0</v>
      </c>
      <c r="BB42" s="136">
        <f>'POA Real Fechada'!BB42/'POA em Dólar Fechada'!$A$1</f>
        <v>0</v>
      </c>
      <c r="BC42" s="136">
        <f>'POA Real Fechada'!BC42/'POA em Dólar Fechada'!$A$1</f>
        <v>0</v>
      </c>
      <c r="BD42" s="136">
        <f>'POA Real Fechada'!BD42/'POA em Dólar Fechada'!$A$1</f>
        <v>0</v>
      </c>
      <c r="BE42" s="136">
        <f>'POA Real Fechada'!BE42/'POA em Dólar Fechada'!$A$1</f>
        <v>0</v>
      </c>
      <c r="BF42" s="136">
        <f>'POA Real Fechada'!BF42/'POA em Dólar Fechada'!$A$1</f>
        <v>0</v>
      </c>
    </row>
    <row r="43" spans="1:58" x14ac:dyDescent="0.3">
      <c r="A43" s="210" t="s">
        <v>33</v>
      </c>
      <c r="B43" s="136">
        <f>'POA Real Fechada'!B43/'POA em Dólar Fechada'!$A$1</f>
        <v>0</v>
      </c>
      <c r="C43" s="136">
        <f>'POA Real Fechada'!C43/'POA em Dólar Fechada'!$A$1</f>
        <v>0</v>
      </c>
      <c r="D43" s="136">
        <f>'POA Real Fechada'!D43/'POA em Dólar Fechada'!$A$1</f>
        <v>0</v>
      </c>
      <c r="F43" s="136">
        <f>'POA Real Fechada'!F43/'POA em Dólar Fechada'!$A$1</f>
        <v>0</v>
      </c>
      <c r="G43" s="136">
        <f>'POA Real Fechada'!G43/'POA em Dólar Fechada'!$A$1</f>
        <v>0</v>
      </c>
      <c r="H43" s="136">
        <f>'POA Real Fechada'!H43/'POA em Dólar Fechada'!$A$1</f>
        <v>0</v>
      </c>
      <c r="I43" s="136">
        <f>'POA Real Fechada'!I43/'POA em Dólar Fechada'!$A$1</f>
        <v>0</v>
      </c>
      <c r="J43" s="136">
        <f>'POA Real Fechada'!J43/'POA em Dólar Fechada'!$A$1</f>
        <v>0</v>
      </c>
      <c r="K43" s="136">
        <f>'POA Real Fechada'!K43/'POA em Dólar Fechada'!$A$1</f>
        <v>0</v>
      </c>
      <c r="L43" s="136">
        <f>'POA Real Fechada'!L43/'POA em Dólar Fechada'!$A$1</f>
        <v>0</v>
      </c>
      <c r="M43" s="136">
        <f>'POA Real Fechada'!M43/'POA em Dólar Fechada'!$A$1</f>
        <v>0</v>
      </c>
      <c r="N43" s="136">
        <f>'POA Real Fechada'!N43/'POA em Dólar Fechada'!$A$1</f>
        <v>0</v>
      </c>
      <c r="O43" s="136">
        <f>'POA Real Fechada'!O43/'POA em Dólar Fechada'!$A$1</f>
        <v>0</v>
      </c>
      <c r="P43" s="136">
        <f>'POA Real Fechada'!P43/'POA em Dólar Fechada'!$A$1</f>
        <v>0</v>
      </c>
      <c r="Q43" s="136">
        <f>'POA Real Fechada'!Q43/'POA em Dólar Fechada'!$A$1</f>
        <v>0</v>
      </c>
      <c r="R43" s="136">
        <f>'POA Real Fechada'!R43/'POA em Dólar Fechada'!$A$1</f>
        <v>0</v>
      </c>
      <c r="S43" s="136">
        <f>'POA Real Fechada'!S43/'POA em Dólar Fechada'!$A$1</f>
        <v>0</v>
      </c>
      <c r="T43" s="136">
        <f>'POA Real Fechada'!T43/'POA em Dólar Fechada'!$A$1</f>
        <v>0</v>
      </c>
      <c r="U43" s="136">
        <f>'POA Real Fechada'!U43/'POA em Dólar Fechada'!$A$1</f>
        <v>0</v>
      </c>
      <c r="V43" s="136">
        <f>'POA Real Fechada'!V43/'POA em Dólar Fechada'!$A$1</f>
        <v>0</v>
      </c>
      <c r="W43" s="136">
        <f>'POA Real Fechada'!W43/'POA em Dólar Fechada'!$A$1</f>
        <v>0</v>
      </c>
      <c r="X43" s="136">
        <f>'POA Real Fechada'!X43/'POA em Dólar Fechada'!$A$1</f>
        <v>0</v>
      </c>
      <c r="Y43" s="136">
        <f>'POA Real Fechada'!Y43/'POA em Dólar Fechada'!$A$1</f>
        <v>0</v>
      </c>
      <c r="Z43" s="136">
        <f>'POA Real Fechada'!Z43/'POA em Dólar Fechada'!$A$1</f>
        <v>0</v>
      </c>
      <c r="AA43" s="136">
        <f>'POA Real Fechada'!AA43/'POA em Dólar Fechada'!$A$1</f>
        <v>0</v>
      </c>
      <c r="AB43" s="136">
        <f>'POA Real Fechada'!AB43/'POA em Dólar Fechada'!$A$1</f>
        <v>0</v>
      </c>
      <c r="AC43" s="136">
        <f>'POA Real Fechada'!AC43/'POA em Dólar Fechada'!$A$1</f>
        <v>0</v>
      </c>
      <c r="AD43" s="136">
        <f>'POA Real Fechada'!AD43/'POA em Dólar Fechada'!$A$1</f>
        <v>0</v>
      </c>
      <c r="AE43" s="136">
        <f>'POA Real Fechada'!AE43/'POA em Dólar Fechada'!$A$1</f>
        <v>0</v>
      </c>
      <c r="AF43" s="136">
        <f>'POA Real Fechada'!AF43/'POA em Dólar Fechada'!$A$1</f>
        <v>0</v>
      </c>
      <c r="AG43" s="136">
        <f>'POA Real Fechada'!AG43/'POA em Dólar Fechada'!$A$1</f>
        <v>0</v>
      </c>
      <c r="AH43" s="136">
        <f>'POA Real Fechada'!AH43/'POA em Dólar Fechada'!$A$1</f>
        <v>0</v>
      </c>
      <c r="AI43" s="136">
        <f>'POA Real Fechada'!AI43/'POA em Dólar Fechada'!$A$1</f>
        <v>0</v>
      </c>
      <c r="AJ43" s="136">
        <f>'POA Real Fechada'!AJ43/'POA em Dólar Fechada'!$A$1</f>
        <v>0</v>
      </c>
      <c r="AK43" s="136">
        <f>'POA Real Fechada'!AK43/'POA em Dólar Fechada'!$A$1</f>
        <v>0</v>
      </c>
      <c r="AL43" s="136">
        <f>'POA Real Fechada'!AL43/'POA em Dólar Fechada'!$A$1</f>
        <v>0</v>
      </c>
      <c r="AM43" s="136">
        <f>'POA Real Fechada'!AM43/'POA em Dólar Fechada'!$A$1</f>
        <v>0</v>
      </c>
      <c r="AN43" s="136">
        <f>'POA Real Fechada'!AN43/'POA em Dólar Fechada'!$A$1</f>
        <v>0</v>
      </c>
      <c r="AO43" s="136">
        <f>'POA Real Fechada'!AO43/'POA em Dólar Fechada'!$A$1</f>
        <v>0</v>
      </c>
      <c r="AP43" s="136">
        <f>'POA Real Fechada'!AP43/'POA em Dólar Fechada'!$A$1</f>
        <v>0</v>
      </c>
      <c r="AQ43" s="136">
        <f>'POA Real Fechada'!AQ43/'POA em Dólar Fechada'!$A$1</f>
        <v>0</v>
      </c>
      <c r="AR43" s="136">
        <f>'POA Real Fechada'!AR43/'POA em Dólar Fechada'!$A$1</f>
        <v>0</v>
      </c>
      <c r="AS43" s="136">
        <f>'POA Real Fechada'!AS43/'POA em Dólar Fechada'!$A$1</f>
        <v>0</v>
      </c>
      <c r="AT43" s="136">
        <f>'POA Real Fechada'!AT43/'POA em Dólar Fechada'!$A$1</f>
        <v>0</v>
      </c>
      <c r="AU43" s="136">
        <f>'POA Real Fechada'!AU43/'POA em Dólar Fechada'!$A$1</f>
        <v>0</v>
      </c>
      <c r="AV43" s="136">
        <f>'POA Real Fechada'!AV43/'POA em Dólar Fechada'!$A$1</f>
        <v>0</v>
      </c>
      <c r="AW43" s="136">
        <f>'POA Real Fechada'!AW43/'POA em Dólar Fechada'!$A$1</f>
        <v>0</v>
      </c>
      <c r="AX43" s="136">
        <f>'POA Real Fechada'!AX43/'POA em Dólar Fechada'!$A$1</f>
        <v>0</v>
      </c>
      <c r="AY43" s="136">
        <f>'POA Real Fechada'!AY43/'POA em Dólar Fechada'!$A$1</f>
        <v>0</v>
      </c>
      <c r="AZ43" s="136">
        <f>'POA Real Fechada'!AZ43/'POA em Dólar Fechada'!$A$1</f>
        <v>0</v>
      </c>
      <c r="BA43" s="136">
        <f>'POA Real Fechada'!BA43/'POA em Dólar Fechada'!$A$1</f>
        <v>0</v>
      </c>
      <c r="BB43" s="136">
        <f>'POA Real Fechada'!BB43/'POA em Dólar Fechada'!$A$1</f>
        <v>0</v>
      </c>
      <c r="BC43" s="136">
        <f>'POA Real Fechada'!BC43/'POA em Dólar Fechada'!$A$1</f>
        <v>0</v>
      </c>
      <c r="BD43" s="136">
        <f>'POA Real Fechada'!BD43/'POA em Dólar Fechada'!$A$1</f>
        <v>0</v>
      </c>
      <c r="BE43" s="136">
        <f>'POA Real Fechada'!BE43/'POA em Dólar Fechada'!$A$1</f>
        <v>0</v>
      </c>
      <c r="BF43" s="136">
        <f>'POA Real Fechada'!BF43/'POA em Dólar Fechada'!$A$1</f>
        <v>0</v>
      </c>
    </row>
    <row r="44" spans="1:58" x14ac:dyDescent="0.3">
      <c r="A44" s="210" t="s">
        <v>34</v>
      </c>
      <c r="B44" s="136">
        <f>'POA Real Fechada'!B44/'POA em Dólar Fechada'!$A$1</f>
        <v>0</v>
      </c>
      <c r="C44" s="136">
        <f>'POA Real Fechada'!C44/'POA em Dólar Fechada'!$A$1</f>
        <v>0</v>
      </c>
      <c r="D44" s="136">
        <f>'POA Real Fechada'!D44/'POA em Dólar Fechada'!$A$1</f>
        <v>0</v>
      </c>
      <c r="F44" s="136">
        <f>'POA Real Fechada'!F44/'POA em Dólar Fechada'!$A$1</f>
        <v>0</v>
      </c>
      <c r="G44" s="136">
        <f>'POA Real Fechada'!G44/'POA em Dólar Fechada'!$A$1</f>
        <v>0</v>
      </c>
      <c r="H44" s="136">
        <f>'POA Real Fechada'!H44/'POA em Dólar Fechada'!$A$1</f>
        <v>0</v>
      </c>
      <c r="I44" s="136">
        <f>'POA Real Fechada'!I44/'POA em Dólar Fechada'!$A$1</f>
        <v>0</v>
      </c>
      <c r="J44" s="136">
        <f>'POA Real Fechada'!J44/'POA em Dólar Fechada'!$A$1</f>
        <v>0</v>
      </c>
      <c r="K44" s="136">
        <f>'POA Real Fechada'!K44/'POA em Dólar Fechada'!$A$1</f>
        <v>0</v>
      </c>
      <c r="L44" s="136">
        <f>'POA Real Fechada'!L44/'POA em Dólar Fechada'!$A$1</f>
        <v>0</v>
      </c>
      <c r="M44" s="136">
        <f>'POA Real Fechada'!M44/'POA em Dólar Fechada'!$A$1</f>
        <v>0</v>
      </c>
      <c r="N44" s="136">
        <f>'POA Real Fechada'!N44/'POA em Dólar Fechada'!$A$1</f>
        <v>0</v>
      </c>
      <c r="O44" s="136">
        <f>'POA Real Fechada'!O44/'POA em Dólar Fechada'!$A$1</f>
        <v>0</v>
      </c>
      <c r="P44" s="136">
        <f>'POA Real Fechada'!P44/'POA em Dólar Fechada'!$A$1</f>
        <v>0</v>
      </c>
      <c r="Q44" s="136">
        <f>'POA Real Fechada'!Q44/'POA em Dólar Fechada'!$A$1</f>
        <v>0</v>
      </c>
      <c r="R44" s="136">
        <f>'POA Real Fechada'!R44/'POA em Dólar Fechada'!$A$1</f>
        <v>0</v>
      </c>
      <c r="S44" s="136">
        <f>'POA Real Fechada'!S44/'POA em Dólar Fechada'!$A$1</f>
        <v>0</v>
      </c>
      <c r="T44" s="136">
        <f>'POA Real Fechada'!T44/'POA em Dólar Fechada'!$A$1</f>
        <v>0</v>
      </c>
      <c r="U44" s="136">
        <f>'POA Real Fechada'!U44/'POA em Dólar Fechada'!$A$1</f>
        <v>0</v>
      </c>
      <c r="V44" s="136">
        <f>'POA Real Fechada'!V44/'POA em Dólar Fechada'!$A$1</f>
        <v>0</v>
      </c>
      <c r="W44" s="136">
        <f>'POA Real Fechada'!W44/'POA em Dólar Fechada'!$A$1</f>
        <v>0</v>
      </c>
      <c r="X44" s="136">
        <f>'POA Real Fechada'!X44/'POA em Dólar Fechada'!$A$1</f>
        <v>0</v>
      </c>
      <c r="Y44" s="136">
        <f>'POA Real Fechada'!Y44/'POA em Dólar Fechada'!$A$1</f>
        <v>0</v>
      </c>
      <c r="Z44" s="136">
        <f>'POA Real Fechada'!Z44/'POA em Dólar Fechada'!$A$1</f>
        <v>0</v>
      </c>
      <c r="AA44" s="136">
        <f>'POA Real Fechada'!AA44/'POA em Dólar Fechada'!$A$1</f>
        <v>0</v>
      </c>
      <c r="AB44" s="136">
        <f>'POA Real Fechada'!AB44/'POA em Dólar Fechada'!$A$1</f>
        <v>0</v>
      </c>
      <c r="AC44" s="136">
        <f>'POA Real Fechada'!AC44/'POA em Dólar Fechada'!$A$1</f>
        <v>0</v>
      </c>
      <c r="AD44" s="136">
        <f>'POA Real Fechada'!AD44/'POA em Dólar Fechada'!$A$1</f>
        <v>0</v>
      </c>
      <c r="AE44" s="136">
        <f>'POA Real Fechada'!AE44/'POA em Dólar Fechada'!$A$1</f>
        <v>0</v>
      </c>
      <c r="AF44" s="136">
        <f>'POA Real Fechada'!AF44/'POA em Dólar Fechada'!$A$1</f>
        <v>0</v>
      </c>
      <c r="AG44" s="136">
        <f>'POA Real Fechada'!AG44/'POA em Dólar Fechada'!$A$1</f>
        <v>0</v>
      </c>
      <c r="AH44" s="136">
        <f>'POA Real Fechada'!AH44/'POA em Dólar Fechada'!$A$1</f>
        <v>0</v>
      </c>
      <c r="AI44" s="136">
        <f>'POA Real Fechada'!AI44/'POA em Dólar Fechada'!$A$1</f>
        <v>0</v>
      </c>
      <c r="AJ44" s="136">
        <f>'POA Real Fechada'!AJ44/'POA em Dólar Fechada'!$A$1</f>
        <v>0</v>
      </c>
      <c r="AK44" s="136">
        <f>'POA Real Fechada'!AK44/'POA em Dólar Fechada'!$A$1</f>
        <v>0</v>
      </c>
      <c r="AL44" s="136">
        <f>'POA Real Fechada'!AL44/'POA em Dólar Fechada'!$A$1</f>
        <v>0</v>
      </c>
      <c r="AM44" s="136">
        <f>'POA Real Fechada'!AM44/'POA em Dólar Fechada'!$A$1</f>
        <v>0</v>
      </c>
      <c r="AN44" s="136">
        <f>'POA Real Fechada'!AN44/'POA em Dólar Fechada'!$A$1</f>
        <v>0</v>
      </c>
      <c r="AO44" s="136">
        <f>'POA Real Fechada'!AO44/'POA em Dólar Fechada'!$A$1</f>
        <v>0</v>
      </c>
      <c r="AP44" s="136">
        <f>'POA Real Fechada'!AP44/'POA em Dólar Fechada'!$A$1</f>
        <v>0</v>
      </c>
      <c r="AQ44" s="136">
        <f>'POA Real Fechada'!AQ44/'POA em Dólar Fechada'!$A$1</f>
        <v>0</v>
      </c>
      <c r="AR44" s="136">
        <f>'POA Real Fechada'!AR44/'POA em Dólar Fechada'!$A$1</f>
        <v>0</v>
      </c>
      <c r="AS44" s="136">
        <f>'POA Real Fechada'!AS44/'POA em Dólar Fechada'!$A$1</f>
        <v>0</v>
      </c>
      <c r="AT44" s="136">
        <f>'POA Real Fechada'!AT44/'POA em Dólar Fechada'!$A$1</f>
        <v>0</v>
      </c>
      <c r="AU44" s="136">
        <f>'POA Real Fechada'!AU44/'POA em Dólar Fechada'!$A$1</f>
        <v>0</v>
      </c>
      <c r="AV44" s="136">
        <f>'POA Real Fechada'!AV44/'POA em Dólar Fechada'!$A$1</f>
        <v>0</v>
      </c>
      <c r="AW44" s="136">
        <f>'POA Real Fechada'!AW44/'POA em Dólar Fechada'!$A$1</f>
        <v>0</v>
      </c>
      <c r="AX44" s="136">
        <f>'POA Real Fechada'!AX44/'POA em Dólar Fechada'!$A$1</f>
        <v>0</v>
      </c>
      <c r="AY44" s="136">
        <f>'POA Real Fechada'!AY44/'POA em Dólar Fechada'!$A$1</f>
        <v>0</v>
      </c>
      <c r="AZ44" s="136">
        <f>'POA Real Fechada'!AZ44/'POA em Dólar Fechada'!$A$1</f>
        <v>0</v>
      </c>
      <c r="BA44" s="136">
        <f>'POA Real Fechada'!BA44/'POA em Dólar Fechada'!$A$1</f>
        <v>0</v>
      </c>
      <c r="BB44" s="136">
        <f>'POA Real Fechada'!BB44/'POA em Dólar Fechada'!$A$1</f>
        <v>0</v>
      </c>
      <c r="BC44" s="136">
        <f>'POA Real Fechada'!BC44/'POA em Dólar Fechada'!$A$1</f>
        <v>0</v>
      </c>
      <c r="BD44" s="136">
        <f>'POA Real Fechada'!BD44/'POA em Dólar Fechada'!$A$1</f>
        <v>0</v>
      </c>
      <c r="BE44" s="136">
        <f>'POA Real Fechada'!BE44/'POA em Dólar Fechada'!$A$1</f>
        <v>0</v>
      </c>
      <c r="BF44" s="136">
        <f>'POA Real Fechada'!BF44/'POA em Dólar Fechada'!$A$1</f>
        <v>0</v>
      </c>
    </row>
    <row r="45" spans="1:58" x14ac:dyDescent="0.3">
      <c r="A45" s="210" t="s">
        <v>36</v>
      </c>
      <c r="B45" s="136">
        <f>'POA Real Fechada'!B45/'POA em Dólar Fechada'!$A$1</f>
        <v>0</v>
      </c>
      <c r="C45" s="136">
        <f>'POA Real Fechada'!C45/'POA em Dólar Fechada'!$A$1</f>
        <v>0</v>
      </c>
      <c r="D45" s="136">
        <f>'POA Real Fechada'!D45/'POA em Dólar Fechada'!$A$1</f>
        <v>0</v>
      </c>
      <c r="F45" s="136">
        <f>'POA Real Fechada'!F45/'POA em Dólar Fechada'!$A$1</f>
        <v>0</v>
      </c>
      <c r="G45" s="136">
        <f>'POA Real Fechada'!G45/'POA em Dólar Fechada'!$A$1</f>
        <v>0</v>
      </c>
      <c r="H45" s="136">
        <f>'POA Real Fechada'!H45/'POA em Dólar Fechada'!$A$1</f>
        <v>0</v>
      </c>
      <c r="I45" s="136">
        <f>'POA Real Fechada'!I45/'POA em Dólar Fechada'!$A$1</f>
        <v>0</v>
      </c>
      <c r="J45" s="136">
        <f>'POA Real Fechada'!J45/'POA em Dólar Fechada'!$A$1</f>
        <v>0</v>
      </c>
      <c r="K45" s="136">
        <f>'POA Real Fechada'!K45/'POA em Dólar Fechada'!$A$1</f>
        <v>0</v>
      </c>
      <c r="L45" s="136">
        <f>'POA Real Fechada'!L45/'POA em Dólar Fechada'!$A$1</f>
        <v>0</v>
      </c>
      <c r="M45" s="136">
        <f>'POA Real Fechada'!M45/'POA em Dólar Fechada'!$A$1</f>
        <v>0</v>
      </c>
      <c r="N45" s="136">
        <f>'POA Real Fechada'!N45/'POA em Dólar Fechada'!$A$1</f>
        <v>0</v>
      </c>
      <c r="O45" s="136">
        <f>'POA Real Fechada'!O45/'POA em Dólar Fechada'!$A$1</f>
        <v>0</v>
      </c>
      <c r="P45" s="136">
        <f>'POA Real Fechada'!P45/'POA em Dólar Fechada'!$A$1</f>
        <v>0</v>
      </c>
      <c r="Q45" s="136">
        <f>'POA Real Fechada'!Q45/'POA em Dólar Fechada'!$A$1</f>
        <v>0</v>
      </c>
      <c r="R45" s="136">
        <f>'POA Real Fechada'!R45/'POA em Dólar Fechada'!$A$1</f>
        <v>0</v>
      </c>
      <c r="S45" s="136">
        <f>'POA Real Fechada'!S45/'POA em Dólar Fechada'!$A$1</f>
        <v>0</v>
      </c>
      <c r="T45" s="136">
        <f>'POA Real Fechada'!T45/'POA em Dólar Fechada'!$A$1</f>
        <v>0</v>
      </c>
      <c r="U45" s="136">
        <f>'POA Real Fechada'!U45/'POA em Dólar Fechada'!$A$1</f>
        <v>0</v>
      </c>
      <c r="V45" s="136">
        <f>'POA Real Fechada'!V45/'POA em Dólar Fechada'!$A$1</f>
        <v>0</v>
      </c>
      <c r="W45" s="136">
        <f>'POA Real Fechada'!W45/'POA em Dólar Fechada'!$A$1</f>
        <v>0</v>
      </c>
      <c r="X45" s="136">
        <f>'POA Real Fechada'!X45/'POA em Dólar Fechada'!$A$1</f>
        <v>0</v>
      </c>
      <c r="Y45" s="136">
        <f>'POA Real Fechada'!Y45/'POA em Dólar Fechada'!$A$1</f>
        <v>0</v>
      </c>
      <c r="Z45" s="136">
        <f>'POA Real Fechada'!Z45/'POA em Dólar Fechada'!$A$1</f>
        <v>0</v>
      </c>
      <c r="AA45" s="136">
        <f>'POA Real Fechada'!AA45/'POA em Dólar Fechada'!$A$1</f>
        <v>0</v>
      </c>
      <c r="AB45" s="136">
        <f>'POA Real Fechada'!AB45/'POA em Dólar Fechada'!$A$1</f>
        <v>0</v>
      </c>
      <c r="AC45" s="136">
        <f>'POA Real Fechada'!AC45/'POA em Dólar Fechada'!$A$1</f>
        <v>0</v>
      </c>
      <c r="AD45" s="136">
        <f>'POA Real Fechada'!AD45/'POA em Dólar Fechada'!$A$1</f>
        <v>0</v>
      </c>
      <c r="AE45" s="136">
        <f>'POA Real Fechada'!AE45/'POA em Dólar Fechada'!$A$1</f>
        <v>0</v>
      </c>
      <c r="AF45" s="136">
        <f>'POA Real Fechada'!AF45/'POA em Dólar Fechada'!$A$1</f>
        <v>0</v>
      </c>
      <c r="AG45" s="136">
        <f>'POA Real Fechada'!AG45/'POA em Dólar Fechada'!$A$1</f>
        <v>0</v>
      </c>
      <c r="AH45" s="136">
        <f>'POA Real Fechada'!AH45/'POA em Dólar Fechada'!$A$1</f>
        <v>0</v>
      </c>
      <c r="AI45" s="136">
        <f>'POA Real Fechada'!AI45/'POA em Dólar Fechada'!$A$1</f>
        <v>0</v>
      </c>
      <c r="AJ45" s="136">
        <f>'POA Real Fechada'!AJ45/'POA em Dólar Fechada'!$A$1</f>
        <v>0</v>
      </c>
      <c r="AK45" s="136">
        <f>'POA Real Fechada'!AK45/'POA em Dólar Fechada'!$A$1</f>
        <v>0</v>
      </c>
      <c r="AL45" s="136">
        <f>'POA Real Fechada'!AL45/'POA em Dólar Fechada'!$A$1</f>
        <v>0</v>
      </c>
      <c r="AM45" s="136">
        <f>'POA Real Fechada'!AM45/'POA em Dólar Fechada'!$A$1</f>
        <v>0</v>
      </c>
      <c r="AN45" s="136">
        <f>'POA Real Fechada'!AN45/'POA em Dólar Fechada'!$A$1</f>
        <v>0</v>
      </c>
      <c r="AO45" s="136">
        <f>'POA Real Fechada'!AO45/'POA em Dólar Fechada'!$A$1</f>
        <v>0</v>
      </c>
      <c r="AP45" s="136">
        <f>'POA Real Fechada'!AP45/'POA em Dólar Fechada'!$A$1</f>
        <v>0</v>
      </c>
      <c r="AQ45" s="136">
        <f>'POA Real Fechada'!AQ45/'POA em Dólar Fechada'!$A$1</f>
        <v>0</v>
      </c>
      <c r="AR45" s="136">
        <f>'POA Real Fechada'!AR45/'POA em Dólar Fechada'!$A$1</f>
        <v>0</v>
      </c>
      <c r="AS45" s="136">
        <f>'POA Real Fechada'!AS45/'POA em Dólar Fechada'!$A$1</f>
        <v>0</v>
      </c>
      <c r="AT45" s="136">
        <f>'POA Real Fechada'!AT45/'POA em Dólar Fechada'!$A$1</f>
        <v>0</v>
      </c>
      <c r="AU45" s="136">
        <f>'POA Real Fechada'!AU45/'POA em Dólar Fechada'!$A$1</f>
        <v>0</v>
      </c>
      <c r="AV45" s="136">
        <f>'POA Real Fechada'!AV45/'POA em Dólar Fechada'!$A$1</f>
        <v>0</v>
      </c>
      <c r="AW45" s="136">
        <f>'POA Real Fechada'!AW45/'POA em Dólar Fechada'!$A$1</f>
        <v>0</v>
      </c>
      <c r="AX45" s="136">
        <f>'POA Real Fechada'!AX45/'POA em Dólar Fechada'!$A$1</f>
        <v>0</v>
      </c>
      <c r="AY45" s="136">
        <f>'POA Real Fechada'!AY45/'POA em Dólar Fechada'!$A$1</f>
        <v>0</v>
      </c>
      <c r="AZ45" s="136">
        <f>'POA Real Fechada'!AZ45/'POA em Dólar Fechada'!$A$1</f>
        <v>0</v>
      </c>
      <c r="BA45" s="136">
        <f>'POA Real Fechada'!BA45/'POA em Dólar Fechada'!$A$1</f>
        <v>0</v>
      </c>
      <c r="BB45" s="136">
        <f>'POA Real Fechada'!BB45/'POA em Dólar Fechada'!$A$1</f>
        <v>0</v>
      </c>
      <c r="BC45" s="136">
        <f>'POA Real Fechada'!BC45/'POA em Dólar Fechada'!$A$1</f>
        <v>0</v>
      </c>
      <c r="BD45" s="136">
        <f>'POA Real Fechada'!BD45/'POA em Dólar Fechada'!$A$1</f>
        <v>0</v>
      </c>
      <c r="BE45" s="136">
        <f>'POA Real Fechada'!BE45/'POA em Dólar Fechada'!$A$1</f>
        <v>0</v>
      </c>
      <c r="BF45" s="136">
        <f>'POA Real Fechada'!BF45/'POA em Dólar Fechada'!$A$1</f>
        <v>0</v>
      </c>
    </row>
    <row r="46" spans="1:58" x14ac:dyDescent="0.3">
      <c r="A46" s="210" t="s">
        <v>37</v>
      </c>
      <c r="B46" s="136">
        <f>'POA Real Fechada'!B46/'POA em Dólar Fechada'!$A$1</f>
        <v>0</v>
      </c>
      <c r="C46" s="136">
        <f>'POA Real Fechada'!C46/'POA em Dólar Fechada'!$A$1</f>
        <v>0</v>
      </c>
      <c r="D46" s="136">
        <f>'POA Real Fechada'!D46/'POA em Dólar Fechada'!$A$1</f>
        <v>0</v>
      </c>
      <c r="F46" s="136">
        <f>'POA Real Fechada'!F46/'POA em Dólar Fechada'!$A$1</f>
        <v>0</v>
      </c>
      <c r="G46" s="136">
        <f>'POA Real Fechada'!G46/'POA em Dólar Fechada'!$A$1</f>
        <v>0</v>
      </c>
      <c r="H46" s="136">
        <f>'POA Real Fechada'!H46/'POA em Dólar Fechada'!$A$1</f>
        <v>0</v>
      </c>
      <c r="I46" s="136">
        <f>'POA Real Fechada'!I46/'POA em Dólar Fechada'!$A$1</f>
        <v>0</v>
      </c>
      <c r="J46" s="136">
        <f>'POA Real Fechada'!J46/'POA em Dólar Fechada'!$A$1</f>
        <v>0</v>
      </c>
      <c r="K46" s="136">
        <f>'POA Real Fechada'!K46/'POA em Dólar Fechada'!$A$1</f>
        <v>0</v>
      </c>
      <c r="L46" s="136">
        <f>'POA Real Fechada'!L46/'POA em Dólar Fechada'!$A$1</f>
        <v>0</v>
      </c>
      <c r="M46" s="136">
        <f>'POA Real Fechada'!M46/'POA em Dólar Fechada'!$A$1</f>
        <v>0</v>
      </c>
      <c r="N46" s="136">
        <f>'POA Real Fechada'!N46/'POA em Dólar Fechada'!$A$1</f>
        <v>0</v>
      </c>
      <c r="O46" s="136">
        <f>'POA Real Fechada'!O46/'POA em Dólar Fechada'!$A$1</f>
        <v>0</v>
      </c>
      <c r="P46" s="136">
        <f>'POA Real Fechada'!P46/'POA em Dólar Fechada'!$A$1</f>
        <v>0</v>
      </c>
      <c r="Q46" s="136">
        <f>'POA Real Fechada'!Q46/'POA em Dólar Fechada'!$A$1</f>
        <v>0</v>
      </c>
      <c r="R46" s="136">
        <f>'POA Real Fechada'!R46/'POA em Dólar Fechada'!$A$1</f>
        <v>0</v>
      </c>
      <c r="S46" s="136">
        <f>'POA Real Fechada'!S46/'POA em Dólar Fechada'!$A$1</f>
        <v>0</v>
      </c>
      <c r="T46" s="136">
        <f>'POA Real Fechada'!T46/'POA em Dólar Fechada'!$A$1</f>
        <v>0</v>
      </c>
      <c r="U46" s="136">
        <f>'POA Real Fechada'!U46/'POA em Dólar Fechada'!$A$1</f>
        <v>0</v>
      </c>
      <c r="V46" s="136">
        <f>'POA Real Fechada'!V46/'POA em Dólar Fechada'!$A$1</f>
        <v>0</v>
      </c>
      <c r="W46" s="136">
        <f>'POA Real Fechada'!W46/'POA em Dólar Fechada'!$A$1</f>
        <v>0</v>
      </c>
      <c r="X46" s="136">
        <f>'POA Real Fechada'!X46/'POA em Dólar Fechada'!$A$1</f>
        <v>0</v>
      </c>
      <c r="Y46" s="136">
        <f>'POA Real Fechada'!Y46/'POA em Dólar Fechada'!$A$1</f>
        <v>0</v>
      </c>
      <c r="Z46" s="136">
        <f>'POA Real Fechada'!Z46/'POA em Dólar Fechada'!$A$1</f>
        <v>0</v>
      </c>
      <c r="AA46" s="136">
        <f>'POA Real Fechada'!AA46/'POA em Dólar Fechada'!$A$1</f>
        <v>0</v>
      </c>
      <c r="AB46" s="136">
        <f>'POA Real Fechada'!AB46/'POA em Dólar Fechada'!$A$1</f>
        <v>0</v>
      </c>
      <c r="AC46" s="136">
        <f>'POA Real Fechada'!AC46/'POA em Dólar Fechada'!$A$1</f>
        <v>0</v>
      </c>
      <c r="AD46" s="136">
        <f>'POA Real Fechada'!AD46/'POA em Dólar Fechada'!$A$1</f>
        <v>0</v>
      </c>
      <c r="AE46" s="136">
        <f>'POA Real Fechada'!AE46/'POA em Dólar Fechada'!$A$1</f>
        <v>0</v>
      </c>
      <c r="AF46" s="136">
        <f>'POA Real Fechada'!AF46/'POA em Dólar Fechada'!$A$1</f>
        <v>0</v>
      </c>
      <c r="AG46" s="136">
        <f>'POA Real Fechada'!AG46/'POA em Dólar Fechada'!$A$1</f>
        <v>0</v>
      </c>
      <c r="AH46" s="136">
        <f>'POA Real Fechada'!AH46/'POA em Dólar Fechada'!$A$1</f>
        <v>0</v>
      </c>
      <c r="AI46" s="136">
        <f>'POA Real Fechada'!AI46/'POA em Dólar Fechada'!$A$1</f>
        <v>0</v>
      </c>
      <c r="AJ46" s="136">
        <f>'POA Real Fechada'!AJ46/'POA em Dólar Fechada'!$A$1</f>
        <v>0</v>
      </c>
      <c r="AK46" s="136">
        <f>'POA Real Fechada'!AK46/'POA em Dólar Fechada'!$A$1</f>
        <v>0</v>
      </c>
      <c r="AL46" s="136">
        <f>'POA Real Fechada'!AL46/'POA em Dólar Fechada'!$A$1</f>
        <v>0</v>
      </c>
      <c r="AM46" s="136">
        <f>'POA Real Fechada'!AM46/'POA em Dólar Fechada'!$A$1</f>
        <v>0</v>
      </c>
      <c r="AN46" s="136">
        <f>'POA Real Fechada'!AN46/'POA em Dólar Fechada'!$A$1</f>
        <v>0</v>
      </c>
      <c r="AO46" s="136">
        <f>'POA Real Fechada'!AO46/'POA em Dólar Fechada'!$A$1</f>
        <v>0</v>
      </c>
      <c r="AP46" s="136">
        <f>'POA Real Fechada'!AP46/'POA em Dólar Fechada'!$A$1</f>
        <v>0</v>
      </c>
      <c r="AQ46" s="136">
        <f>'POA Real Fechada'!AQ46/'POA em Dólar Fechada'!$A$1</f>
        <v>0</v>
      </c>
      <c r="AR46" s="136">
        <f>'POA Real Fechada'!AR46/'POA em Dólar Fechada'!$A$1</f>
        <v>0</v>
      </c>
      <c r="AS46" s="136">
        <f>'POA Real Fechada'!AS46/'POA em Dólar Fechada'!$A$1</f>
        <v>0</v>
      </c>
      <c r="AT46" s="136">
        <f>'POA Real Fechada'!AT46/'POA em Dólar Fechada'!$A$1</f>
        <v>0</v>
      </c>
      <c r="AU46" s="136">
        <f>'POA Real Fechada'!AU46/'POA em Dólar Fechada'!$A$1</f>
        <v>0</v>
      </c>
      <c r="AV46" s="136">
        <f>'POA Real Fechada'!AV46/'POA em Dólar Fechada'!$A$1</f>
        <v>0</v>
      </c>
      <c r="AW46" s="136">
        <f>'POA Real Fechada'!AW46/'POA em Dólar Fechada'!$A$1</f>
        <v>0</v>
      </c>
      <c r="AX46" s="136">
        <f>'POA Real Fechada'!AX46/'POA em Dólar Fechada'!$A$1</f>
        <v>0</v>
      </c>
      <c r="AY46" s="136">
        <f>'POA Real Fechada'!AY46/'POA em Dólar Fechada'!$A$1</f>
        <v>0</v>
      </c>
      <c r="AZ46" s="136">
        <f>'POA Real Fechada'!AZ46/'POA em Dólar Fechada'!$A$1</f>
        <v>0</v>
      </c>
      <c r="BA46" s="136">
        <f>'POA Real Fechada'!BA46/'POA em Dólar Fechada'!$A$1</f>
        <v>0</v>
      </c>
      <c r="BB46" s="136">
        <f>'POA Real Fechada'!BB46/'POA em Dólar Fechada'!$A$1</f>
        <v>0</v>
      </c>
      <c r="BC46" s="136">
        <f>'POA Real Fechada'!BC46/'POA em Dólar Fechada'!$A$1</f>
        <v>0</v>
      </c>
      <c r="BD46" s="136">
        <f>'POA Real Fechada'!BD46/'POA em Dólar Fechada'!$A$1</f>
        <v>0</v>
      </c>
      <c r="BE46" s="136">
        <f>'POA Real Fechada'!BE46/'POA em Dólar Fechada'!$A$1</f>
        <v>0</v>
      </c>
      <c r="BF46" s="136">
        <f>'POA Real Fechada'!BF46/'POA em Dólar Fechada'!$A$1</f>
        <v>0</v>
      </c>
    </row>
    <row r="47" spans="1:58" x14ac:dyDescent="0.3">
      <c r="A47" s="210" t="s">
        <v>38</v>
      </c>
      <c r="B47" s="136">
        <f>'POA Real Fechada'!B47/'POA em Dólar Fechada'!$A$1</f>
        <v>0</v>
      </c>
      <c r="C47" s="136">
        <f>'POA Real Fechada'!C47/'POA em Dólar Fechada'!$A$1</f>
        <v>0</v>
      </c>
      <c r="D47" s="136">
        <f>'POA Real Fechada'!D47/'POA em Dólar Fechada'!$A$1</f>
        <v>0</v>
      </c>
      <c r="F47" s="136">
        <f>'POA Real Fechada'!F47/'POA em Dólar Fechada'!$A$1</f>
        <v>0</v>
      </c>
      <c r="G47" s="136">
        <f>'POA Real Fechada'!G47/'POA em Dólar Fechada'!$A$1</f>
        <v>0</v>
      </c>
      <c r="H47" s="136">
        <f>'POA Real Fechada'!H47/'POA em Dólar Fechada'!$A$1</f>
        <v>0</v>
      </c>
      <c r="I47" s="136">
        <f>'POA Real Fechada'!I47/'POA em Dólar Fechada'!$A$1</f>
        <v>0</v>
      </c>
      <c r="J47" s="136">
        <f>'POA Real Fechada'!J47/'POA em Dólar Fechada'!$A$1</f>
        <v>0</v>
      </c>
      <c r="K47" s="136">
        <f>'POA Real Fechada'!K47/'POA em Dólar Fechada'!$A$1</f>
        <v>0</v>
      </c>
      <c r="L47" s="136">
        <f>'POA Real Fechada'!L47/'POA em Dólar Fechada'!$A$1</f>
        <v>0</v>
      </c>
      <c r="M47" s="136">
        <f>'POA Real Fechada'!M47/'POA em Dólar Fechada'!$A$1</f>
        <v>0</v>
      </c>
      <c r="N47" s="136">
        <f>'POA Real Fechada'!N47/'POA em Dólar Fechada'!$A$1</f>
        <v>0</v>
      </c>
      <c r="O47" s="136">
        <f>'POA Real Fechada'!O47/'POA em Dólar Fechada'!$A$1</f>
        <v>0</v>
      </c>
      <c r="P47" s="136">
        <f>'POA Real Fechada'!P47/'POA em Dólar Fechada'!$A$1</f>
        <v>0</v>
      </c>
      <c r="Q47" s="136">
        <f>'POA Real Fechada'!Q47/'POA em Dólar Fechada'!$A$1</f>
        <v>0</v>
      </c>
      <c r="R47" s="136">
        <f>'POA Real Fechada'!R47/'POA em Dólar Fechada'!$A$1</f>
        <v>0</v>
      </c>
      <c r="S47" s="136">
        <f>'POA Real Fechada'!S47/'POA em Dólar Fechada'!$A$1</f>
        <v>0</v>
      </c>
      <c r="T47" s="136">
        <f>'POA Real Fechada'!T47/'POA em Dólar Fechada'!$A$1</f>
        <v>0</v>
      </c>
      <c r="U47" s="136">
        <f>'POA Real Fechada'!U47/'POA em Dólar Fechada'!$A$1</f>
        <v>0</v>
      </c>
      <c r="V47" s="136">
        <f>'POA Real Fechada'!V47/'POA em Dólar Fechada'!$A$1</f>
        <v>0</v>
      </c>
      <c r="W47" s="136">
        <f>'POA Real Fechada'!W47/'POA em Dólar Fechada'!$A$1</f>
        <v>0</v>
      </c>
      <c r="X47" s="136">
        <f>'POA Real Fechada'!X47/'POA em Dólar Fechada'!$A$1</f>
        <v>0</v>
      </c>
      <c r="Y47" s="136">
        <f>'POA Real Fechada'!Y47/'POA em Dólar Fechada'!$A$1</f>
        <v>0</v>
      </c>
      <c r="Z47" s="136">
        <f>'POA Real Fechada'!Z47/'POA em Dólar Fechada'!$A$1</f>
        <v>0</v>
      </c>
      <c r="AA47" s="136">
        <f>'POA Real Fechada'!AA47/'POA em Dólar Fechada'!$A$1</f>
        <v>0</v>
      </c>
      <c r="AB47" s="136">
        <f>'POA Real Fechada'!AB47/'POA em Dólar Fechada'!$A$1</f>
        <v>0</v>
      </c>
      <c r="AC47" s="136">
        <f>'POA Real Fechada'!AC47/'POA em Dólar Fechada'!$A$1</f>
        <v>0</v>
      </c>
      <c r="AD47" s="136">
        <f>'POA Real Fechada'!AD47/'POA em Dólar Fechada'!$A$1</f>
        <v>0</v>
      </c>
      <c r="AE47" s="136">
        <f>'POA Real Fechada'!AE47/'POA em Dólar Fechada'!$A$1</f>
        <v>0</v>
      </c>
      <c r="AF47" s="136">
        <f>'POA Real Fechada'!AF47/'POA em Dólar Fechada'!$A$1</f>
        <v>0</v>
      </c>
      <c r="AG47" s="136">
        <f>'POA Real Fechada'!AG47/'POA em Dólar Fechada'!$A$1</f>
        <v>0</v>
      </c>
      <c r="AH47" s="136">
        <f>'POA Real Fechada'!AH47/'POA em Dólar Fechada'!$A$1</f>
        <v>0</v>
      </c>
      <c r="AI47" s="136">
        <f>'POA Real Fechada'!AI47/'POA em Dólar Fechada'!$A$1</f>
        <v>0</v>
      </c>
      <c r="AJ47" s="136">
        <f>'POA Real Fechada'!AJ47/'POA em Dólar Fechada'!$A$1</f>
        <v>0</v>
      </c>
      <c r="AK47" s="136">
        <f>'POA Real Fechada'!AK47/'POA em Dólar Fechada'!$A$1</f>
        <v>0</v>
      </c>
      <c r="AL47" s="136">
        <f>'POA Real Fechada'!AL47/'POA em Dólar Fechada'!$A$1</f>
        <v>0</v>
      </c>
      <c r="AM47" s="136">
        <f>'POA Real Fechada'!AM47/'POA em Dólar Fechada'!$A$1</f>
        <v>0</v>
      </c>
      <c r="AN47" s="136">
        <f>'POA Real Fechada'!AN47/'POA em Dólar Fechada'!$A$1</f>
        <v>0</v>
      </c>
      <c r="AO47" s="136">
        <f>'POA Real Fechada'!AO47/'POA em Dólar Fechada'!$A$1</f>
        <v>0</v>
      </c>
      <c r="AP47" s="136">
        <f>'POA Real Fechada'!AP47/'POA em Dólar Fechada'!$A$1</f>
        <v>0</v>
      </c>
      <c r="AQ47" s="136">
        <f>'POA Real Fechada'!AQ47/'POA em Dólar Fechada'!$A$1</f>
        <v>0</v>
      </c>
      <c r="AR47" s="136">
        <f>'POA Real Fechada'!AR47/'POA em Dólar Fechada'!$A$1</f>
        <v>0</v>
      </c>
      <c r="AS47" s="136">
        <f>'POA Real Fechada'!AS47/'POA em Dólar Fechada'!$A$1</f>
        <v>0</v>
      </c>
      <c r="AT47" s="136">
        <f>'POA Real Fechada'!AT47/'POA em Dólar Fechada'!$A$1</f>
        <v>0</v>
      </c>
      <c r="AU47" s="136">
        <f>'POA Real Fechada'!AU47/'POA em Dólar Fechada'!$A$1</f>
        <v>0</v>
      </c>
      <c r="AV47" s="136">
        <f>'POA Real Fechada'!AV47/'POA em Dólar Fechada'!$A$1</f>
        <v>0</v>
      </c>
      <c r="AW47" s="136">
        <f>'POA Real Fechada'!AW47/'POA em Dólar Fechada'!$A$1</f>
        <v>0</v>
      </c>
      <c r="AX47" s="136">
        <f>'POA Real Fechada'!AX47/'POA em Dólar Fechada'!$A$1</f>
        <v>0</v>
      </c>
      <c r="AY47" s="136">
        <f>'POA Real Fechada'!AY47/'POA em Dólar Fechada'!$A$1</f>
        <v>0</v>
      </c>
      <c r="AZ47" s="136">
        <f>'POA Real Fechada'!AZ47/'POA em Dólar Fechada'!$A$1</f>
        <v>0</v>
      </c>
      <c r="BA47" s="136">
        <f>'POA Real Fechada'!BA47/'POA em Dólar Fechada'!$A$1</f>
        <v>0</v>
      </c>
      <c r="BB47" s="136">
        <f>'POA Real Fechada'!BB47/'POA em Dólar Fechada'!$A$1</f>
        <v>0</v>
      </c>
      <c r="BC47" s="136">
        <f>'POA Real Fechada'!BC47/'POA em Dólar Fechada'!$A$1</f>
        <v>0</v>
      </c>
      <c r="BD47" s="136">
        <f>'POA Real Fechada'!BD47/'POA em Dólar Fechada'!$A$1</f>
        <v>0</v>
      </c>
      <c r="BE47" s="136">
        <f>'POA Real Fechada'!BE47/'POA em Dólar Fechada'!$A$1</f>
        <v>0</v>
      </c>
      <c r="BF47" s="136">
        <f>'POA Real Fechada'!BF47/'POA em Dólar Fechada'!$A$1</f>
        <v>0</v>
      </c>
    </row>
    <row r="48" spans="1:58" x14ac:dyDescent="0.3">
      <c r="A48" s="61" t="s">
        <v>40</v>
      </c>
      <c r="B48" s="137">
        <f>'POA Real Fechada'!B48/'POA em Dólar Fechada'!$A$1</f>
        <v>7973379.7058823528</v>
      </c>
      <c r="C48" s="137">
        <f>'POA Real Fechada'!C48/'POA em Dólar Fechada'!$A$1</f>
        <v>269117.64705882355</v>
      </c>
      <c r="D48" s="137">
        <f>'POA Real Fechada'!D48/'POA em Dólar Fechada'!$A$1</f>
        <v>8242497.3529411769</v>
      </c>
      <c r="F48" s="137">
        <f>'POA Real Fechada'!F48/'POA em Dólar Fechada'!$A$1</f>
        <v>0</v>
      </c>
      <c r="G48" s="137">
        <f>'POA Real Fechada'!G48/'POA em Dólar Fechada'!$A$1</f>
        <v>0</v>
      </c>
      <c r="H48" s="137">
        <f>'POA Real Fechada'!H48/'POA em Dólar Fechada'!$A$1</f>
        <v>0</v>
      </c>
      <c r="I48" s="137">
        <f>'POA Real Fechada'!I48/'POA em Dólar Fechada'!$A$1</f>
        <v>0</v>
      </c>
      <c r="J48" s="137">
        <f>'POA Real Fechada'!J48/'POA em Dólar Fechada'!$A$1</f>
        <v>380529.4117647059</v>
      </c>
      <c r="K48" s="137">
        <f>'POA Real Fechada'!K48/'POA em Dólar Fechada'!$A$1</f>
        <v>0</v>
      </c>
      <c r="L48" s="137">
        <f>'POA Real Fechada'!L48/'POA em Dólar Fechada'!$A$1</f>
        <v>562762.6470588235</v>
      </c>
      <c r="M48" s="137">
        <f>'POA Real Fechada'!M48/'POA em Dólar Fechada'!$A$1</f>
        <v>0</v>
      </c>
      <c r="N48" s="137">
        <f>'POA Real Fechada'!N48/'POA em Dólar Fechada'!$A$1</f>
        <v>943292.0588235294</v>
      </c>
      <c r="O48" s="137">
        <f>'POA Real Fechada'!O48/'POA em Dólar Fechada'!$A$1</f>
        <v>269117.64705882355</v>
      </c>
      <c r="P48" s="137">
        <f>'POA Real Fechada'!P48/'POA em Dólar Fechada'!$A$1</f>
        <v>497882.3529411765</v>
      </c>
      <c r="Q48" s="137">
        <f>'POA Real Fechada'!Q48/'POA em Dólar Fechada'!$A$1</f>
        <v>0</v>
      </c>
      <c r="R48" s="137">
        <f>'POA Real Fechada'!R48/'POA em Dólar Fechada'!$A$1</f>
        <v>469941.17647058825</v>
      </c>
      <c r="S48" s="137">
        <f>'POA Real Fechada'!S48/'POA em Dólar Fechada'!$A$1</f>
        <v>0</v>
      </c>
      <c r="T48" s="137">
        <f>'POA Real Fechada'!T48/'POA em Dólar Fechada'!$A$1</f>
        <v>465279.4117647059</v>
      </c>
      <c r="U48" s="137">
        <f>'POA Real Fechada'!U48/'POA em Dólar Fechada'!$A$1</f>
        <v>0</v>
      </c>
      <c r="V48" s="137">
        <f>'POA Real Fechada'!V48/'POA em Dólar Fechada'!$A$1</f>
        <v>525473.5294117647</v>
      </c>
      <c r="W48" s="137">
        <f>'POA Real Fechada'!W48/'POA em Dólar Fechada'!$A$1</f>
        <v>0</v>
      </c>
      <c r="X48" s="137">
        <f>'POA Real Fechada'!X48/'POA em Dólar Fechada'!$A$1</f>
        <v>1958576.4705882354</v>
      </c>
      <c r="Y48" s="137">
        <f>'POA Real Fechada'!Y48/'POA em Dólar Fechada'!$A$1</f>
        <v>0</v>
      </c>
      <c r="Z48" s="137">
        <f>'POA Real Fechada'!Z48/'POA em Dólar Fechada'!$A$1</f>
        <v>525367.6470588235</v>
      </c>
      <c r="AA48" s="137">
        <f>'POA Real Fechada'!AA48/'POA em Dólar Fechada'!$A$1</f>
        <v>0</v>
      </c>
      <c r="AB48" s="137">
        <f>'POA Real Fechada'!AB48/'POA em Dólar Fechada'!$A$1</f>
        <v>547426.4705882353</v>
      </c>
      <c r="AC48" s="137">
        <f>'POA Real Fechada'!AC48/'POA em Dólar Fechada'!$A$1</f>
        <v>0</v>
      </c>
      <c r="AD48" s="137">
        <f>'POA Real Fechada'!AD48/'POA em Dólar Fechada'!$A$1</f>
        <v>547426.4705882353</v>
      </c>
      <c r="AE48" s="137">
        <f>'POA Real Fechada'!AE48/'POA em Dólar Fechada'!$A$1</f>
        <v>0</v>
      </c>
      <c r="AF48" s="137">
        <f>'POA Real Fechada'!AF48/'POA em Dólar Fechada'!$A$1</f>
        <v>569485.29411764711</v>
      </c>
      <c r="AG48" s="137">
        <f>'POA Real Fechada'!AG48/'POA em Dólar Fechada'!$A$1</f>
        <v>0</v>
      </c>
      <c r="AH48" s="137">
        <f>'POA Real Fechada'!AH48/'POA em Dólar Fechada'!$A$1</f>
        <v>2189705.8823529412</v>
      </c>
      <c r="AI48" s="137">
        <f>'POA Real Fechada'!AI48/'POA em Dólar Fechada'!$A$1</f>
        <v>0</v>
      </c>
      <c r="AJ48" s="137">
        <f>'POA Real Fechada'!AJ48/'POA em Dólar Fechada'!$A$1</f>
        <v>522426.4705882353</v>
      </c>
      <c r="AK48" s="137">
        <f>'POA Real Fechada'!AK48/'POA em Dólar Fechada'!$A$1</f>
        <v>0</v>
      </c>
      <c r="AL48" s="137">
        <f>'POA Real Fechada'!AL48/'POA em Dólar Fechada'!$A$1</f>
        <v>481996.76470588235</v>
      </c>
      <c r="AM48" s="137">
        <f>'POA Real Fechada'!AM48/'POA em Dólar Fechada'!$A$1</f>
        <v>0</v>
      </c>
      <c r="AN48" s="137">
        <f>'POA Real Fechada'!AN48/'POA em Dólar Fechada'!$A$1</f>
        <v>316544.11764705885</v>
      </c>
      <c r="AO48" s="137">
        <f>'POA Real Fechada'!AO48/'POA em Dólar Fechada'!$A$1</f>
        <v>0</v>
      </c>
      <c r="AP48" s="137">
        <f>'POA Real Fechada'!AP48/'POA em Dólar Fechada'!$A$1</f>
        <v>360661.76470588235</v>
      </c>
      <c r="AQ48" s="137">
        <f>'POA Real Fechada'!AQ48/'POA em Dólar Fechada'!$A$1</f>
        <v>0</v>
      </c>
      <c r="AR48" s="137">
        <f>'POA Real Fechada'!AR48/'POA em Dólar Fechada'!$A$1</f>
        <v>1681629.1176470588</v>
      </c>
      <c r="AS48" s="137">
        <f>'POA Real Fechada'!AS48/'POA em Dólar Fechada'!$A$1</f>
        <v>0</v>
      </c>
      <c r="AT48" s="137">
        <f>'POA Real Fechada'!AT48/'POA em Dólar Fechada'!$A$1</f>
        <v>287132.3529411765</v>
      </c>
      <c r="AU48" s="137">
        <f>'POA Real Fechada'!AU48/'POA em Dólar Fechada'!$A$1</f>
        <v>0</v>
      </c>
      <c r="AV48" s="137">
        <f>'POA Real Fechada'!AV48/'POA em Dólar Fechada'!$A$1</f>
        <v>257897.05882352943</v>
      </c>
      <c r="AW48" s="137">
        <f>'POA Real Fechada'!AW48/'POA em Dólar Fechada'!$A$1</f>
        <v>0</v>
      </c>
      <c r="AX48" s="137">
        <f>'POA Real Fechada'!AX48/'POA em Dólar Fechada'!$A$1</f>
        <v>304044.11764705885</v>
      </c>
      <c r="AY48" s="137">
        <f>'POA Real Fechada'!AY48/'POA em Dólar Fechada'!$A$1</f>
        <v>0</v>
      </c>
      <c r="AZ48" s="137">
        <f>'POA Real Fechada'!AZ48/'POA em Dólar Fechada'!$A$1</f>
        <v>351102.9411764706</v>
      </c>
      <c r="BA48" s="137">
        <f>'POA Real Fechada'!BA48/'POA em Dólar Fechada'!$A$1</f>
        <v>0</v>
      </c>
      <c r="BB48" s="137">
        <f>'POA Real Fechada'!BB48/'POA em Dólar Fechada'!$A$1</f>
        <v>1200176.1764705882</v>
      </c>
      <c r="BC48" s="137">
        <f>'POA Real Fechada'!BC48/'POA em Dólar Fechada'!$A$1</f>
        <v>0</v>
      </c>
      <c r="BD48" s="137">
        <f>'POA Real Fechada'!BD48/'POA em Dólar Fechada'!$A$1</f>
        <v>7973379.7058823528</v>
      </c>
      <c r="BE48" s="137">
        <f>'POA Real Fechada'!BE48/'POA em Dólar Fechada'!$A$1</f>
        <v>269117.64705882355</v>
      </c>
      <c r="BF48" s="137">
        <f>'POA Real Fechada'!BF48/'POA em Dólar Fechada'!$A$1</f>
        <v>8242497.3529411769</v>
      </c>
    </row>
    <row r="49" spans="1:58" x14ac:dyDescent="0.3">
      <c r="A49" s="2" t="s">
        <v>41</v>
      </c>
      <c r="B49" s="136">
        <f>'POA Real Fechada'!B49/'POA em Dólar Fechada'!$A$1</f>
        <v>1442940.8823529412</v>
      </c>
      <c r="C49" s="136">
        <f>'POA Real Fechada'!C49/'POA em Dólar Fechada'!$A$1</f>
        <v>0</v>
      </c>
      <c r="D49" s="136">
        <f>'POA Real Fechada'!D49/'POA em Dólar Fechada'!$A$1</f>
        <v>1442940.8823529412</v>
      </c>
      <c r="F49" s="136">
        <f>'POA Real Fechada'!F49/'POA em Dólar Fechada'!$A$1</f>
        <v>0</v>
      </c>
      <c r="G49" s="136">
        <f>'POA Real Fechada'!G49/'POA em Dólar Fechada'!$A$1</f>
        <v>0</v>
      </c>
      <c r="H49" s="136">
        <f>'POA Real Fechada'!H49/'POA em Dólar Fechada'!$A$1</f>
        <v>0</v>
      </c>
      <c r="I49" s="136">
        <f>'POA Real Fechada'!I49/'POA em Dólar Fechada'!$A$1</f>
        <v>0</v>
      </c>
      <c r="J49" s="136">
        <f>'POA Real Fechada'!J49/'POA em Dólar Fechada'!$A$1</f>
        <v>72147.058823529413</v>
      </c>
      <c r="K49" s="136">
        <f>'POA Real Fechada'!K49/'POA em Dólar Fechada'!$A$1</f>
        <v>0</v>
      </c>
      <c r="L49" s="136">
        <f>'POA Real Fechada'!L49/'POA em Dólar Fechada'!$A$1</f>
        <v>83911.76470588235</v>
      </c>
      <c r="M49" s="136">
        <f>'POA Real Fechada'!M49/'POA em Dólar Fechada'!$A$1</f>
        <v>0</v>
      </c>
      <c r="N49" s="136">
        <f>'POA Real Fechada'!N49/'POA em Dólar Fechada'!$A$1</f>
        <v>156058.82352941178</v>
      </c>
      <c r="O49" s="136">
        <f>'POA Real Fechada'!O49/'POA em Dólar Fechada'!$A$1</f>
        <v>0</v>
      </c>
      <c r="P49" s="136">
        <f>'POA Real Fechada'!P49/'POA em Dólar Fechada'!$A$1</f>
        <v>78029.411764705888</v>
      </c>
      <c r="Q49" s="136">
        <f>'POA Real Fechada'!Q49/'POA em Dólar Fechada'!$A$1</f>
        <v>0</v>
      </c>
      <c r="R49" s="136">
        <f>'POA Real Fechada'!R49/'POA em Dólar Fechada'!$A$1</f>
        <v>78029.411764705888</v>
      </c>
      <c r="S49" s="136">
        <f>'POA Real Fechada'!S49/'POA em Dólar Fechada'!$A$1</f>
        <v>0</v>
      </c>
      <c r="T49" s="136">
        <f>'POA Real Fechada'!T49/'POA em Dólar Fechada'!$A$1</f>
        <v>78029.411764705888</v>
      </c>
      <c r="U49" s="136">
        <f>'POA Real Fechada'!U49/'POA em Dólar Fechada'!$A$1</f>
        <v>0</v>
      </c>
      <c r="V49" s="136">
        <f>'POA Real Fechada'!V49/'POA em Dólar Fechada'!$A$1</f>
        <v>86852.941176470587</v>
      </c>
      <c r="W49" s="136">
        <f>'POA Real Fechada'!W49/'POA em Dólar Fechada'!$A$1</f>
        <v>0</v>
      </c>
      <c r="X49" s="136">
        <f>'POA Real Fechada'!X49/'POA em Dólar Fechada'!$A$1</f>
        <v>320941.17647058825</v>
      </c>
      <c r="Y49" s="136">
        <f>'POA Real Fechada'!Y49/'POA em Dólar Fechada'!$A$1</f>
        <v>0</v>
      </c>
      <c r="Z49" s="136">
        <f>'POA Real Fechada'!Z49/'POA em Dólar Fechada'!$A$1</f>
        <v>78029.411764705888</v>
      </c>
      <c r="AA49" s="136">
        <f>'POA Real Fechada'!AA49/'POA em Dólar Fechada'!$A$1</f>
        <v>0</v>
      </c>
      <c r="AB49" s="136">
        <f>'POA Real Fechada'!AB49/'POA em Dólar Fechada'!$A$1</f>
        <v>78029.411764705888</v>
      </c>
      <c r="AC49" s="136">
        <f>'POA Real Fechada'!AC49/'POA em Dólar Fechada'!$A$1</f>
        <v>0</v>
      </c>
      <c r="AD49" s="136">
        <f>'POA Real Fechada'!AD49/'POA em Dólar Fechada'!$A$1</f>
        <v>78029.411764705888</v>
      </c>
      <c r="AE49" s="136">
        <f>'POA Real Fechada'!AE49/'POA em Dólar Fechada'!$A$1</f>
        <v>0</v>
      </c>
      <c r="AF49" s="136">
        <f>'POA Real Fechada'!AF49/'POA em Dólar Fechada'!$A$1</f>
        <v>86852.941176470587</v>
      </c>
      <c r="AG49" s="136">
        <f>'POA Real Fechada'!AG49/'POA em Dólar Fechada'!$A$1</f>
        <v>0</v>
      </c>
      <c r="AH49" s="136">
        <f>'POA Real Fechada'!AH49/'POA em Dólar Fechada'!$A$1</f>
        <v>320941.17647058825</v>
      </c>
      <c r="AI49" s="136">
        <f>'POA Real Fechada'!AI49/'POA em Dólar Fechada'!$A$1</f>
        <v>0</v>
      </c>
      <c r="AJ49" s="136">
        <f>'POA Real Fechada'!AJ49/'POA em Dólar Fechada'!$A$1</f>
        <v>78029.411764705888</v>
      </c>
      <c r="AK49" s="136">
        <f>'POA Real Fechada'!AK49/'POA em Dólar Fechada'!$A$1</f>
        <v>0</v>
      </c>
      <c r="AL49" s="136">
        <f>'POA Real Fechada'!AL49/'POA em Dólar Fechada'!$A$1</f>
        <v>78029.411764705888</v>
      </c>
      <c r="AM49" s="136">
        <f>'POA Real Fechada'!AM49/'POA em Dólar Fechada'!$A$1</f>
        <v>0</v>
      </c>
      <c r="AN49" s="136">
        <f>'POA Real Fechada'!AN49/'POA em Dólar Fechada'!$A$1</f>
        <v>78029.411764705888</v>
      </c>
      <c r="AO49" s="136">
        <f>'POA Real Fechada'!AO49/'POA em Dólar Fechada'!$A$1</f>
        <v>0</v>
      </c>
      <c r="AP49" s="136">
        <f>'POA Real Fechada'!AP49/'POA em Dólar Fechada'!$A$1</f>
        <v>86852.941176470587</v>
      </c>
      <c r="AQ49" s="136">
        <f>'POA Real Fechada'!AQ49/'POA em Dólar Fechada'!$A$1</f>
        <v>0</v>
      </c>
      <c r="AR49" s="136">
        <f>'POA Real Fechada'!AR49/'POA em Dólar Fechada'!$A$1</f>
        <v>320941.17647058825</v>
      </c>
      <c r="AS49" s="136">
        <f>'POA Real Fechada'!AS49/'POA em Dólar Fechada'!$A$1</f>
        <v>0</v>
      </c>
      <c r="AT49" s="136">
        <f>'POA Real Fechada'!AT49/'POA em Dólar Fechada'!$A$1</f>
        <v>83911.76470588235</v>
      </c>
      <c r="AU49" s="136">
        <f>'POA Real Fechada'!AU49/'POA em Dólar Fechada'!$A$1</f>
        <v>0</v>
      </c>
      <c r="AV49" s="136">
        <f>'POA Real Fechada'!AV49/'POA em Dólar Fechada'!$A$1</f>
        <v>84088.23529411765</v>
      </c>
      <c r="AW49" s="136">
        <f>'POA Real Fechada'!AW49/'POA em Dólar Fechada'!$A$1</f>
        <v>0</v>
      </c>
      <c r="AX49" s="136">
        <f>'POA Real Fechada'!AX49/'POA em Dólar Fechada'!$A$1</f>
        <v>78029.411764705888</v>
      </c>
      <c r="AY49" s="136">
        <f>'POA Real Fechada'!AY49/'POA em Dólar Fechada'!$A$1</f>
        <v>0</v>
      </c>
      <c r="AZ49" s="136">
        <f>'POA Real Fechada'!AZ49/'POA em Dólar Fechada'!$A$1</f>
        <v>78029.411764705888</v>
      </c>
      <c r="BA49" s="136">
        <f>'POA Real Fechada'!BA49/'POA em Dólar Fechada'!$A$1</f>
        <v>0</v>
      </c>
      <c r="BB49" s="136">
        <f>'POA Real Fechada'!BB49/'POA em Dólar Fechada'!$A$1</f>
        <v>324058.5294117647</v>
      </c>
      <c r="BC49" s="136">
        <f>'POA Real Fechada'!BC49/'POA em Dólar Fechada'!$A$1</f>
        <v>0</v>
      </c>
      <c r="BD49" s="136">
        <f>'POA Real Fechada'!BD49/'POA em Dólar Fechada'!$A$1</f>
        <v>1442940.8823529412</v>
      </c>
      <c r="BE49" s="136">
        <f>'POA Real Fechada'!BE49/'POA em Dólar Fechada'!$A$1</f>
        <v>0</v>
      </c>
      <c r="BF49" s="136">
        <f>'POA Real Fechada'!BF49/'POA em Dólar Fechada'!$A$1</f>
        <v>1442940.8823529412</v>
      </c>
    </row>
    <row r="50" spans="1:58" x14ac:dyDescent="0.3">
      <c r="A50" s="2" t="s">
        <v>42</v>
      </c>
      <c r="B50" s="136">
        <f>'POA Real Fechada'!B50/'POA em Dólar Fechada'!$A$1</f>
        <v>194117.64705882352</v>
      </c>
      <c r="C50" s="136">
        <f>'POA Real Fechada'!C50/'POA em Dólar Fechada'!$A$1</f>
        <v>0</v>
      </c>
      <c r="D50" s="136">
        <f>'POA Real Fechada'!D50/'POA em Dólar Fechada'!$A$1</f>
        <v>194117.64705882352</v>
      </c>
      <c r="F50" s="136">
        <f>'POA Real Fechada'!F50/'POA em Dólar Fechada'!$A$1</f>
        <v>0</v>
      </c>
      <c r="G50" s="136">
        <f>'POA Real Fechada'!G50/'POA em Dólar Fechada'!$A$1</f>
        <v>0</v>
      </c>
      <c r="H50" s="136">
        <f>'POA Real Fechada'!H50/'POA em Dólar Fechada'!$A$1</f>
        <v>0</v>
      </c>
      <c r="I50" s="136">
        <f>'POA Real Fechada'!I50/'POA em Dólar Fechada'!$A$1</f>
        <v>0</v>
      </c>
      <c r="J50" s="136">
        <f>'POA Real Fechada'!J50/'POA em Dólar Fechada'!$A$1</f>
        <v>12058.823529411766</v>
      </c>
      <c r="K50" s="136">
        <f>'POA Real Fechada'!K50/'POA em Dólar Fechada'!$A$1</f>
        <v>0</v>
      </c>
      <c r="L50" s="136">
        <f>'POA Real Fechada'!L50/'POA em Dólar Fechada'!$A$1</f>
        <v>14705.882352941177</v>
      </c>
      <c r="M50" s="136">
        <f>'POA Real Fechada'!M50/'POA em Dólar Fechada'!$A$1</f>
        <v>0</v>
      </c>
      <c r="N50" s="136">
        <f>'POA Real Fechada'!N50/'POA em Dólar Fechada'!$A$1</f>
        <v>26764.705882352941</v>
      </c>
      <c r="O50" s="136">
        <f>'POA Real Fechada'!O50/'POA em Dólar Fechada'!$A$1</f>
        <v>0</v>
      </c>
      <c r="P50" s="136">
        <f>'POA Real Fechada'!P50/'POA em Dólar Fechada'!$A$1</f>
        <v>14705.882352941177</v>
      </c>
      <c r="Q50" s="136">
        <f>'POA Real Fechada'!Q50/'POA em Dólar Fechada'!$A$1</f>
        <v>0</v>
      </c>
      <c r="R50" s="136">
        <f>'POA Real Fechada'!R50/'POA em Dólar Fechada'!$A$1</f>
        <v>13235.294117647059</v>
      </c>
      <c r="S50" s="136">
        <f>'POA Real Fechada'!S50/'POA em Dólar Fechada'!$A$1</f>
        <v>0</v>
      </c>
      <c r="T50" s="136">
        <f>'POA Real Fechada'!T50/'POA em Dólar Fechada'!$A$1</f>
        <v>11514.705882352942</v>
      </c>
      <c r="U50" s="136">
        <f>'POA Real Fechada'!U50/'POA em Dólar Fechada'!$A$1</f>
        <v>0</v>
      </c>
      <c r="V50" s="136">
        <f>'POA Real Fechada'!V50/'POA em Dólar Fechada'!$A$1</f>
        <v>9838.2352941176468</v>
      </c>
      <c r="W50" s="136">
        <f>'POA Real Fechada'!W50/'POA em Dólar Fechada'!$A$1</f>
        <v>0</v>
      </c>
      <c r="X50" s="136">
        <f>'POA Real Fechada'!X50/'POA em Dólar Fechada'!$A$1</f>
        <v>49294.117647058825</v>
      </c>
      <c r="Y50" s="136">
        <f>'POA Real Fechada'!Y50/'POA em Dólar Fechada'!$A$1</f>
        <v>0</v>
      </c>
      <c r="Z50" s="136">
        <f>'POA Real Fechada'!Z50/'POA em Dólar Fechada'!$A$1</f>
        <v>9838.2352941176468</v>
      </c>
      <c r="AA50" s="136">
        <f>'POA Real Fechada'!AA50/'POA em Dólar Fechada'!$A$1</f>
        <v>0</v>
      </c>
      <c r="AB50" s="136">
        <f>'POA Real Fechada'!AB50/'POA em Dólar Fechada'!$A$1</f>
        <v>9838.2352941176468</v>
      </c>
      <c r="AC50" s="136">
        <f>'POA Real Fechada'!AC50/'POA em Dólar Fechada'!$A$1</f>
        <v>0</v>
      </c>
      <c r="AD50" s="136">
        <f>'POA Real Fechada'!AD50/'POA em Dólar Fechada'!$A$1</f>
        <v>9838.2352941176468</v>
      </c>
      <c r="AE50" s="136">
        <f>'POA Real Fechada'!AE50/'POA em Dólar Fechada'!$A$1</f>
        <v>0</v>
      </c>
      <c r="AF50" s="136">
        <f>'POA Real Fechada'!AF50/'POA em Dólar Fechada'!$A$1</f>
        <v>9838.2352941176468</v>
      </c>
      <c r="AG50" s="136">
        <f>'POA Real Fechada'!AG50/'POA em Dólar Fechada'!$A$1</f>
        <v>0</v>
      </c>
      <c r="AH50" s="136">
        <f>'POA Real Fechada'!AH50/'POA em Dólar Fechada'!$A$1</f>
        <v>39352.941176470587</v>
      </c>
      <c r="AI50" s="136">
        <f>'POA Real Fechada'!AI50/'POA em Dólar Fechada'!$A$1</f>
        <v>0</v>
      </c>
      <c r="AJ50" s="136">
        <f>'POA Real Fechada'!AJ50/'POA em Dólar Fechada'!$A$1</f>
        <v>9838.2352941176468</v>
      </c>
      <c r="AK50" s="136">
        <f>'POA Real Fechada'!AK50/'POA em Dólar Fechada'!$A$1</f>
        <v>0</v>
      </c>
      <c r="AL50" s="136">
        <f>'POA Real Fechada'!AL50/'POA em Dólar Fechada'!$A$1</f>
        <v>9838.2352941176468</v>
      </c>
      <c r="AM50" s="136">
        <f>'POA Real Fechada'!AM50/'POA em Dólar Fechada'!$A$1</f>
        <v>0</v>
      </c>
      <c r="AN50" s="136">
        <f>'POA Real Fechada'!AN50/'POA em Dólar Fechada'!$A$1</f>
        <v>9838.2352941176468</v>
      </c>
      <c r="AO50" s="136">
        <f>'POA Real Fechada'!AO50/'POA em Dólar Fechada'!$A$1</f>
        <v>0</v>
      </c>
      <c r="AP50" s="136">
        <f>'POA Real Fechada'!AP50/'POA em Dólar Fechada'!$A$1</f>
        <v>9838.2352941176468</v>
      </c>
      <c r="AQ50" s="136">
        <f>'POA Real Fechada'!AQ50/'POA em Dólar Fechada'!$A$1</f>
        <v>0</v>
      </c>
      <c r="AR50" s="136">
        <f>'POA Real Fechada'!AR50/'POA em Dólar Fechada'!$A$1</f>
        <v>39352.941176470587</v>
      </c>
      <c r="AS50" s="136">
        <f>'POA Real Fechada'!AS50/'POA em Dólar Fechada'!$A$1</f>
        <v>0</v>
      </c>
      <c r="AT50" s="136">
        <f>'POA Real Fechada'!AT50/'POA em Dólar Fechada'!$A$1</f>
        <v>9838.2352941176468</v>
      </c>
      <c r="AU50" s="136">
        <f>'POA Real Fechada'!AU50/'POA em Dólar Fechada'!$A$1</f>
        <v>0</v>
      </c>
      <c r="AV50" s="136">
        <f>'POA Real Fechada'!AV50/'POA em Dólar Fechada'!$A$1</f>
        <v>9838.2352941176468</v>
      </c>
      <c r="AW50" s="136">
        <f>'POA Real Fechada'!AW50/'POA em Dólar Fechada'!$A$1</f>
        <v>0</v>
      </c>
      <c r="AX50" s="136">
        <f>'POA Real Fechada'!AX50/'POA em Dólar Fechada'!$A$1</f>
        <v>9838.2352941176468</v>
      </c>
      <c r="AY50" s="136">
        <f>'POA Real Fechada'!AY50/'POA em Dólar Fechada'!$A$1</f>
        <v>0</v>
      </c>
      <c r="AZ50" s="136">
        <f>'POA Real Fechada'!AZ50/'POA em Dólar Fechada'!$A$1</f>
        <v>9838.2352941176468</v>
      </c>
      <c r="BA50" s="136">
        <f>'POA Real Fechada'!BA50/'POA em Dólar Fechada'!$A$1</f>
        <v>0</v>
      </c>
      <c r="BB50" s="136">
        <f>'POA Real Fechada'!BB50/'POA em Dólar Fechada'!$A$1</f>
        <v>39352.941176470587</v>
      </c>
      <c r="BC50" s="136">
        <f>'POA Real Fechada'!BC50/'POA em Dólar Fechada'!$A$1</f>
        <v>0</v>
      </c>
      <c r="BD50" s="136">
        <f>'POA Real Fechada'!BD50/'POA em Dólar Fechada'!$A$1</f>
        <v>194117.64705882352</v>
      </c>
      <c r="BE50" s="136">
        <f>'POA Real Fechada'!BE50/'POA em Dólar Fechada'!$A$1</f>
        <v>0</v>
      </c>
      <c r="BF50" s="136">
        <f>'POA Real Fechada'!BF50/'POA em Dólar Fechada'!$A$1</f>
        <v>194117.64705882352</v>
      </c>
    </row>
    <row r="51" spans="1:58" x14ac:dyDescent="0.3">
      <c r="A51" s="2" t="s">
        <v>43</v>
      </c>
      <c r="B51" s="136">
        <f>'POA Real Fechada'!B51/'POA em Dólar Fechada'!$A$1</f>
        <v>3935294.1176470588</v>
      </c>
      <c r="C51" s="136">
        <f>'POA Real Fechada'!C51/'POA em Dólar Fechada'!$A$1</f>
        <v>0</v>
      </c>
      <c r="D51" s="136">
        <f>'POA Real Fechada'!D51/'POA em Dólar Fechada'!$A$1</f>
        <v>3935294.1176470588</v>
      </c>
      <c r="F51" s="136">
        <f>'POA Real Fechada'!F51/'POA em Dólar Fechada'!$A$1</f>
        <v>0</v>
      </c>
      <c r="G51" s="136">
        <f>'POA Real Fechada'!G51/'POA em Dólar Fechada'!$A$1</f>
        <v>0</v>
      </c>
      <c r="H51" s="136">
        <f>'POA Real Fechada'!H51/'POA em Dólar Fechada'!$A$1</f>
        <v>0</v>
      </c>
      <c r="I51" s="136">
        <f>'POA Real Fechada'!I51/'POA em Dólar Fechada'!$A$1</f>
        <v>0</v>
      </c>
      <c r="J51" s="136">
        <f>'POA Real Fechada'!J51/'POA em Dólar Fechada'!$A$1</f>
        <v>208088.23529411765</v>
      </c>
      <c r="K51" s="136">
        <f>'POA Real Fechada'!K51/'POA em Dólar Fechada'!$A$1</f>
        <v>0</v>
      </c>
      <c r="L51" s="136">
        <f>'POA Real Fechada'!L51/'POA em Dólar Fechada'!$A$1</f>
        <v>266911.76470588235</v>
      </c>
      <c r="M51" s="136">
        <f>'POA Real Fechada'!M51/'POA em Dólar Fechada'!$A$1</f>
        <v>0</v>
      </c>
      <c r="N51" s="136">
        <f>'POA Real Fechada'!N51/'POA em Dólar Fechada'!$A$1</f>
        <v>475000</v>
      </c>
      <c r="O51" s="136">
        <f>'POA Real Fechada'!O51/'POA em Dólar Fechada'!$A$1</f>
        <v>0</v>
      </c>
      <c r="P51" s="136">
        <f>'POA Real Fechada'!P51/'POA em Dólar Fechada'!$A$1</f>
        <v>258088.23529411765</v>
      </c>
      <c r="Q51" s="136">
        <f>'POA Real Fechada'!Q51/'POA em Dólar Fechada'!$A$1</f>
        <v>0</v>
      </c>
      <c r="R51" s="136">
        <f>'POA Real Fechada'!R51/'POA em Dólar Fechada'!$A$1</f>
        <v>231617.64705882352</v>
      </c>
      <c r="S51" s="136">
        <f>'POA Real Fechada'!S51/'POA em Dólar Fechada'!$A$1</f>
        <v>0</v>
      </c>
      <c r="T51" s="136">
        <f>'POA Real Fechada'!T51/'POA em Dólar Fechada'!$A$1</f>
        <v>228676.4705882353</v>
      </c>
      <c r="U51" s="136">
        <f>'POA Real Fechada'!U51/'POA em Dólar Fechada'!$A$1</f>
        <v>0</v>
      </c>
      <c r="V51" s="136">
        <f>'POA Real Fechada'!V51/'POA em Dólar Fechada'!$A$1</f>
        <v>231617.64705882352</v>
      </c>
      <c r="W51" s="136">
        <f>'POA Real Fechada'!W51/'POA em Dólar Fechada'!$A$1</f>
        <v>0</v>
      </c>
      <c r="X51" s="136">
        <f>'POA Real Fechada'!X51/'POA em Dólar Fechada'!$A$1</f>
        <v>950000</v>
      </c>
      <c r="Y51" s="136">
        <f>'POA Real Fechada'!Y51/'POA em Dólar Fechada'!$A$1</f>
        <v>0</v>
      </c>
      <c r="Z51" s="136">
        <f>'POA Real Fechada'!Z51/'POA em Dólar Fechada'!$A$1</f>
        <v>231617.64705882352</v>
      </c>
      <c r="AA51" s="136">
        <f>'POA Real Fechada'!AA51/'POA em Dólar Fechada'!$A$1</f>
        <v>0</v>
      </c>
      <c r="AB51" s="136">
        <f>'POA Real Fechada'!AB51/'POA em Dólar Fechada'!$A$1</f>
        <v>231617.64705882352</v>
      </c>
      <c r="AC51" s="136">
        <f>'POA Real Fechada'!AC51/'POA em Dólar Fechada'!$A$1</f>
        <v>0</v>
      </c>
      <c r="AD51" s="136">
        <f>'POA Real Fechada'!AD51/'POA em Dólar Fechada'!$A$1</f>
        <v>231617.64705882352</v>
      </c>
      <c r="AE51" s="136">
        <f>'POA Real Fechada'!AE51/'POA em Dólar Fechada'!$A$1</f>
        <v>0</v>
      </c>
      <c r="AF51" s="136">
        <f>'POA Real Fechada'!AF51/'POA em Dólar Fechada'!$A$1</f>
        <v>231617.64705882352</v>
      </c>
      <c r="AG51" s="136">
        <f>'POA Real Fechada'!AG51/'POA em Dólar Fechada'!$A$1</f>
        <v>0</v>
      </c>
      <c r="AH51" s="136">
        <f>'POA Real Fechada'!AH51/'POA em Dólar Fechada'!$A$1</f>
        <v>926470.5882352941</v>
      </c>
      <c r="AI51" s="136">
        <f>'POA Real Fechada'!AI51/'POA em Dólar Fechada'!$A$1</f>
        <v>0</v>
      </c>
      <c r="AJ51" s="136">
        <f>'POA Real Fechada'!AJ51/'POA em Dólar Fechada'!$A$1</f>
        <v>228676.4705882353</v>
      </c>
      <c r="AK51" s="136">
        <f>'POA Real Fechada'!AK51/'POA em Dólar Fechada'!$A$1</f>
        <v>0</v>
      </c>
      <c r="AL51" s="136">
        <f>'POA Real Fechada'!AL51/'POA em Dólar Fechada'!$A$1</f>
        <v>228676.4705882353</v>
      </c>
      <c r="AM51" s="136">
        <f>'POA Real Fechada'!AM51/'POA em Dólar Fechada'!$A$1</f>
        <v>0</v>
      </c>
      <c r="AN51" s="136">
        <f>'POA Real Fechada'!AN51/'POA em Dólar Fechada'!$A$1</f>
        <v>228676.4705882353</v>
      </c>
      <c r="AO51" s="136">
        <f>'POA Real Fechada'!AO51/'POA em Dólar Fechada'!$A$1</f>
        <v>0</v>
      </c>
      <c r="AP51" s="136">
        <f>'POA Real Fechada'!AP51/'POA em Dólar Fechada'!$A$1</f>
        <v>228676.4705882353</v>
      </c>
      <c r="AQ51" s="136">
        <f>'POA Real Fechada'!AQ51/'POA em Dólar Fechada'!$A$1</f>
        <v>0</v>
      </c>
      <c r="AR51" s="136">
        <f>'POA Real Fechada'!AR51/'POA em Dólar Fechada'!$A$1</f>
        <v>914705.8823529412</v>
      </c>
      <c r="AS51" s="136">
        <f>'POA Real Fechada'!AS51/'POA em Dólar Fechada'!$A$1</f>
        <v>0</v>
      </c>
      <c r="AT51" s="136">
        <f>'POA Real Fechada'!AT51/'POA em Dólar Fechada'!$A$1</f>
        <v>193382.35294117648</v>
      </c>
      <c r="AU51" s="136">
        <f>'POA Real Fechada'!AU51/'POA em Dólar Fechada'!$A$1</f>
        <v>0</v>
      </c>
      <c r="AV51" s="136">
        <f>'POA Real Fechada'!AV51/'POA em Dólar Fechada'!$A$1</f>
        <v>163970.58823529413</v>
      </c>
      <c r="AW51" s="136">
        <f>'POA Real Fechada'!AW51/'POA em Dólar Fechada'!$A$1</f>
        <v>0</v>
      </c>
      <c r="AX51" s="136">
        <f>'POA Real Fechada'!AX51/'POA em Dólar Fechada'!$A$1</f>
        <v>157352.9411764706</v>
      </c>
      <c r="AY51" s="136">
        <f>'POA Real Fechada'!AY51/'POA em Dólar Fechada'!$A$1</f>
        <v>0</v>
      </c>
      <c r="AZ51" s="136">
        <f>'POA Real Fechada'!AZ51/'POA em Dólar Fechada'!$A$1</f>
        <v>154411.76470588235</v>
      </c>
      <c r="BA51" s="136">
        <f>'POA Real Fechada'!BA51/'POA em Dólar Fechada'!$A$1</f>
        <v>0</v>
      </c>
      <c r="BB51" s="136">
        <f>'POA Real Fechada'!BB51/'POA em Dólar Fechada'!$A$1</f>
        <v>669117.6470588235</v>
      </c>
      <c r="BC51" s="136">
        <f>'POA Real Fechada'!BC51/'POA em Dólar Fechada'!$A$1</f>
        <v>0</v>
      </c>
      <c r="BD51" s="136">
        <f>'POA Real Fechada'!BD51/'POA em Dólar Fechada'!$A$1</f>
        <v>3935294.1176470588</v>
      </c>
      <c r="BE51" s="136">
        <f>'POA Real Fechada'!BE51/'POA em Dólar Fechada'!$A$1</f>
        <v>0</v>
      </c>
      <c r="BF51" s="136">
        <f>'POA Real Fechada'!BF51/'POA em Dólar Fechada'!$A$1</f>
        <v>3935294.1176470588</v>
      </c>
    </row>
    <row r="52" spans="1:58" x14ac:dyDescent="0.3">
      <c r="A52" s="75" t="s">
        <v>44</v>
      </c>
      <c r="B52" s="136">
        <f>'POA Real Fechada'!B52/'POA em Dólar Fechada'!$A$1</f>
        <v>147058.82352941178</v>
      </c>
      <c r="C52" s="136">
        <f>'POA Real Fechada'!C52/'POA em Dólar Fechada'!$A$1</f>
        <v>0</v>
      </c>
      <c r="D52" s="136">
        <f>'POA Real Fechada'!D52/'POA em Dólar Fechada'!$A$1</f>
        <v>147058.82352941178</v>
      </c>
      <c r="F52" s="136">
        <f>'POA Real Fechada'!F52/'POA em Dólar Fechada'!$A$1</f>
        <v>0</v>
      </c>
      <c r="G52" s="136">
        <f>'POA Real Fechada'!G52/'POA em Dólar Fechada'!$A$1</f>
        <v>0</v>
      </c>
      <c r="H52" s="136">
        <f>'POA Real Fechada'!H52/'POA em Dólar Fechada'!$A$1</f>
        <v>0</v>
      </c>
      <c r="I52" s="136">
        <f>'POA Real Fechada'!I52/'POA em Dólar Fechada'!$A$1</f>
        <v>0</v>
      </c>
      <c r="J52" s="136">
        <f>'POA Real Fechada'!J52/'POA em Dólar Fechada'!$A$1</f>
        <v>0</v>
      </c>
      <c r="K52" s="136">
        <f>'POA Real Fechada'!K52/'POA em Dólar Fechada'!$A$1</f>
        <v>0</v>
      </c>
      <c r="L52" s="136">
        <f>'POA Real Fechada'!L52/'POA em Dólar Fechada'!$A$1</f>
        <v>0</v>
      </c>
      <c r="M52" s="136">
        <f>'POA Real Fechada'!M52/'POA em Dólar Fechada'!$A$1</f>
        <v>0</v>
      </c>
      <c r="N52" s="136">
        <f>'POA Real Fechada'!N52/'POA em Dólar Fechada'!$A$1</f>
        <v>0</v>
      </c>
      <c r="O52" s="136">
        <f>'POA Real Fechada'!O52/'POA em Dólar Fechada'!$A$1</f>
        <v>0</v>
      </c>
      <c r="P52" s="136">
        <f>'POA Real Fechada'!P52/'POA em Dólar Fechada'!$A$1</f>
        <v>0</v>
      </c>
      <c r="Q52" s="136">
        <f>'POA Real Fechada'!Q52/'POA em Dólar Fechada'!$A$1</f>
        <v>0</v>
      </c>
      <c r="R52" s="136">
        <f>'POA Real Fechada'!R52/'POA em Dólar Fechada'!$A$1</f>
        <v>0</v>
      </c>
      <c r="S52" s="136">
        <f>'POA Real Fechada'!S52/'POA em Dólar Fechada'!$A$1</f>
        <v>0</v>
      </c>
      <c r="T52" s="136">
        <f>'POA Real Fechada'!T52/'POA em Dólar Fechada'!$A$1</f>
        <v>0</v>
      </c>
      <c r="U52" s="136">
        <f>'POA Real Fechada'!U52/'POA em Dólar Fechada'!$A$1</f>
        <v>0</v>
      </c>
      <c r="V52" s="136">
        <f>'POA Real Fechada'!V52/'POA em Dólar Fechada'!$A$1</f>
        <v>147058.82352941178</v>
      </c>
      <c r="W52" s="136">
        <f>'POA Real Fechada'!W52/'POA em Dólar Fechada'!$A$1</f>
        <v>0</v>
      </c>
      <c r="X52" s="136">
        <f>'POA Real Fechada'!X52/'POA em Dólar Fechada'!$A$1</f>
        <v>147058.82352941178</v>
      </c>
      <c r="Y52" s="136">
        <f>'POA Real Fechada'!Y52/'POA em Dólar Fechada'!$A$1</f>
        <v>0</v>
      </c>
      <c r="Z52" s="136">
        <f>'POA Real Fechada'!Z52/'POA em Dólar Fechada'!$A$1</f>
        <v>0</v>
      </c>
      <c r="AA52" s="136">
        <f>'POA Real Fechada'!AA52/'POA em Dólar Fechada'!$A$1</f>
        <v>0</v>
      </c>
      <c r="AB52" s="136">
        <f>'POA Real Fechada'!AB52/'POA em Dólar Fechada'!$A$1</f>
        <v>0</v>
      </c>
      <c r="AC52" s="136">
        <f>'POA Real Fechada'!AC52/'POA em Dólar Fechada'!$A$1</f>
        <v>0</v>
      </c>
      <c r="AD52" s="136">
        <f>'POA Real Fechada'!AD52/'POA em Dólar Fechada'!$A$1</f>
        <v>0</v>
      </c>
      <c r="AE52" s="136">
        <f>'POA Real Fechada'!AE52/'POA em Dólar Fechada'!$A$1</f>
        <v>0</v>
      </c>
      <c r="AF52" s="136">
        <f>'POA Real Fechada'!AF52/'POA em Dólar Fechada'!$A$1</f>
        <v>0</v>
      </c>
      <c r="AG52" s="136">
        <f>'POA Real Fechada'!AG52/'POA em Dólar Fechada'!$A$1</f>
        <v>0</v>
      </c>
      <c r="AH52" s="136">
        <f>'POA Real Fechada'!AH52/'POA em Dólar Fechada'!$A$1</f>
        <v>0</v>
      </c>
      <c r="AI52" s="136">
        <f>'POA Real Fechada'!AI52/'POA em Dólar Fechada'!$A$1</f>
        <v>0</v>
      </c>
      <c r="AJ52" s="136">
        <f>'POA Real Fechada'!AJ52/'POA em Dólar Fechada'!$A$1</f>
        <v>0</v>
      </c>
      <c r="AK52" s="136">
        <f>'POA Real Fechada'!AK52/'POA em Dólar Fechada'!$A$1</f>
        <v>0</v>
      </c>
      <c r="AL52" s="136">
        <f>'POA Real Fechada'!AL52/'POA em Dólar Fechada'!$A$1</f>
        <v>0</v>
      </c>
      <c r="AM52" s="136">
        <f>'POA Real Fechada'!AM52/'POA em Dólar Fechada'!$A$1</f>
        <v>0</v>
      </c>
      <c r="AN52" s="136">
        <f>'POA Real Fechada'!AN52/'POA em Dólar Fechada'!$A$1</f>
        <v>0</v>
      </c>
      <c r="AO52" s="136">
        <f>'POA Real Fechada'!AO52/'POA em Dólar Fechada'!$A$1</f>
        <v>0</v>
      </c>
      <c r="AP52" s="136">
        <f>'POA Real Fechada'!AP52/'POA em Dólar Fechada'!$A$1</f>
        <v>0</v>
      </c>
      <c r="AQ52" s="136">
        <f>'POA Real Fechada'!AQ52/'POA em Dólar Fechada'!$A$1</f>
        <v>0</v>
      </c>
      <c r="AR52" s="136">
        <f>'POA Real Fechada'!AR52/'POA em Dólar Fechada'!$A$1</f>
        <v>0</v>
      </c>
      <c r="AS52" s="136">
        <f>'POA Real Fechada'!AS52/'POA em Dólar Fechada'!$A$1</f>
        <v>0</v>
      </c>
      <c r="AT52" s="136">
        <f>'POA Real Fechada'!AT52/'POA em Dólar Fechada'!$A$1</f>
        <v>0</v>
      </c>
      <c r="AU52" s="136">
        <f>'POA Real Fechada'!AU52/'POA em Dólar Fechada'!$A$1</f>
        <v>0</v>
      </c>
      <c r="AV52" s="136">
        <f>'POA Real Fechada'!AV52/'POA em Dólar Fechada'!$A$1</f>
        <v>0</v>
      </c>
      <c r="AW52" s="136">
        <f>'POA Real Fechada'!AW52/'POA em Dólar Fechada'!$A$1</f>
        <v>0</v>
      </c>
      <c r="AX52" s="136">
        <f>'POA Real Fechada'!AX52/'POA em Dólar Fechada'!$A$1</f>
        <v>0</v>
      </c>
      <c r="AY52" s="136">
        <f>'POA Real Fechada'!AY52/'POA em Dólar Fechada'!$A$1</f>
        <v>0</v>
      </c>
      <c r="AZ52" s="136">
        <f>'POA Real Fechada'!AZ52/'POA em Dólar Fechada'!$A$1</f>
        <v>0</v>
      </c>
      <c r="BA52" s="136">
        <f>'POA Real Fechada'!BA52/'POA em Dólar Fechada'!$A$1</f>
        <v>0</v>
      </c>
      <c r="BB52" s="136">
        <f>'POA Real Fechada'!BB52/'POA em Dólar Fechada'!$A$1</f>
        <v>0</v>
      </c>
      <c r="BC52" s="136">
        <f>'POA Real Fechada'!BC52/'POA em Dólar Fechada'!$A$1</f>
        <v>0</v>
      </c>
      <c r="BD52" s="136">
        <f>'POA Real Fechada'!BD52/'POA em Dólar Fechada'!$A$1</f>
        <v>147058.82352941178</v>
      </c>
      <c r="BE52" s="136">
        <f>'POA Real Fechada'!BE52/'POA em Dólar Fechada'!$A$1</f>
        <v>0</v>
      </c>
      <c r="BF52" s="136">
        <f>'POA Real Fechada'!BF52/'POA em Dólar Fechada'!$A$1</f>
        <v>147058.82352941178</v>
      </c>
    </row>
    <row r="53" spans="1:58" x14ac:dyDescent="0.3">
      <c r="A53" s="2" t="s">
        <v>45</v>
      </c>
      <c r="B53" s="136">
        <f>'POA Real Fechada'!B53/'POA em Dólar Fechada'!$A$1</f>
        <v>176470.58823529413</v>
      </c>
      <c r="C53" s="136">
        <f>'POA Real Fechada'!C53/'POA em Dólar Fechada'!$A$1</f>
        <v>0</v>
      </c>
      <c r="D53" s="136">
        <f>'POA Real Fechada'!D53/'POA em Dólar Fechada'!$A$1</f>
        <v>176470.58823529413</v>
      </c>
      <c r="F53" s="136">
        <f>'POA Real Fechada'!F53/'POA em Dólar Fechada'!$A$1</f>
        <v>0</v>
      </c>
      <c r="G53" s="136">
        <f>'POA Real Fechada'!G53/'POA em Dólar Fechada'!$A$1</f>
        <v>0</v>
      </c>
      <c r="H53" s="136">
        <f>'POA Real Fechada'!H53/'POA em Dólar Fechada'!$A$1</f>
        <v>0</v>
      </c>
      <c r="I53" s="136">
        <f>'POA Real Fechada'!I53/'POA em Dólar Fechada'!$A$1</f>
        <v>0</v>
      </c>
      <c r="J53" s="136">
        <f>'POA Real Fechada'!J53/'POA em Dólar Fechada'!$A$1</f>
        <v>0</v>
      </c>
      <c r="K53" s="136">
        <f>'POA Real Fechada'!K53/'POA em Dólar Fechada'!$A$1</f>
        <v>0</v>
      </c>
      <c r="L53" s="136">
        <f>'POA Real Fechada'!L53/'POA em Dólar Fechada'!$A$1</f>
        <v>0</v>
      </c>
      <c r="M53" s="136">
        <f>'POA Real Fechada'!M53/'POA em Dólar Fechada'!$A$1</f>
        <v>0</v>
      </c>
      <c r="N53" s="136">
        <f>'POA Real Fechada'!N53/'POA em Dólar Fechada'!$A$1</f>
        <v>0</v>
      </c>
      <c r="O53" s="136">
        <f>'POA Real Fechada'!O53/'POA em Dólar Fechada'!$A$1</f>
        <v>0</v>
      </c>
      <c r="P53" s="136">
        <f>'POA Real Fechada'!P53/'POA em Dólar Fechada'!$A$1</f>
        <v>0</v>
      </c>
      <c r="Q53" s="136">
        <f>'POA Real Fechada'!Q53/'POA em Dólar Fechada'!$A$1</f>
        <v>0</v>
      </c>
      <c r="R53" s="136">
        <f>'POA Real Fechada'!R53/'POA em Dólar Fechada'!$A$1</f>
        <v>0</v>
      </c>
      <c r="S53" s="136">
        <f>'POA Real Fechada'!S53/'POA em Dólar Fechada'!$A$1</f>
        <v>0</v>
      </c>
      <c r="T53" s="136">
        <f>'POA Real Fechada'!T53/'POA em Dólar Fechada'!$A$1</f>
        <v>0</v>
      </c>
      <c r="U53" s="136">
        <f>'POA Real Fechada'!U53/'POA em Dólar Fechada'!$A$1</f>
        <v>0</v>
      </c>
      <c r="V53" s="136">
        <f>'POA Real Fechada'!V53/'POA em Dólar Fechada'!$A$1</f>
        <v>0</v>
      </c>
      <c r="W53" s="136">
        <f>'POA Real Fechada'!W53/'POA em Dólar Fechada'!$A$1</f>
        <v>0</v>
      </c>
      <c r="X53" s="136">
        <f>'POA Real Fechada'!X53/'POA em Dólar Fechada'!$A$1</f>
        <v>0</v>
      </c>
      <c r="Y53" s="136">
        <f>'POA Real Fechada'!Y53/'POA em Dólar Fechada'!$A$1</f>
        <v>0</v>
      </c>
      <c r="Z53" s="136">
        <f>'POA Real Fechada'!Z53/'POA em Dólar Fechada'!$A$1</f>
        <v>0</v>
      </c>
      <c r="AA53" s="136">
        <f>'POA Real Fechada'!AA53/'POA em Dólar Fechada'!$A$1</f>
        <v>0</v>
      </c>
      <c r="AB53" s="136">
        <f>'POA Real Fechada'!AB53/'POA em Dólar Fechada'!$A$1</f>
        <v>22058.823529411766</v>
      </c>
      <c r="AC53" s="136">
        <f>'POA Real Fechada'!AC53/'POA em Dólar Fechada'!$A$1</f>
        <v>0</v>
      </c>
      <c r="AD53" s="136">
        <f>'POA Real Fechada'!AD53/'POA em Dólar Fechada'!$A$1</f>
        <v>22058.823529411766</v>
      </c>
      <c r="AE53" s="136">
        <f>'POA Real Fechada'!AE53/'POA em Dólar Fechada'!$A$1</f>
        <v>0</v>
      </c>
      <c r="AF53" s="136">
        <f>'POA Real Fechada'!AF53/'POA em Dólar Fechada'!$A$1</f>
        <v>0</v>
      </c>
      <c r="AG53" s="136">
        <f>'POA Real Fechada'!AG53/'POA em Dólar Fechada'!$A$1</f>
        <v>0</v>
      </c>
      <c r="AH53" s="136">
        <f>'POA Real Fechada'!AH53/'POA em Dólar Fechada'!$A$1</f>
        <v>44117.647058823532</v>
      </c>
      <c r="AI53" s="136">
        <f>'POA Real Fechada'!AI53/'POA em Dólar Fechada'!$A$1</f>
        <v>0</v>
      </c>
      <c r="AJ53" s="136">
        <f>'POA Real Fechada'!AJ53/'POA em Dólar Fechada'!$A$1</f>
        <v>0</v>
      </c>
      <c r="AK53" s="136">
        <f>'POA Real Fechada'!AK53/'POA em Dólar Fechada'!$A$1</f>
        <v>0</v>
      </c>
      <c r="AL53" s="136">
        <f>'POA Real Fechada'!AL53/'POA em Dólar Fechada'!$A$1</f>
        <v>0</v>
      </c>
      <c r="AM53" s="136">
        <f>'POA Real Fechada'!AM53/'POA em Dólar Fechada'!$A$1</f>
        <v>0</v>
      </c>
      <c r="AN53" s="136">
        <f>'POA Real Fechada'!AN53/'POA em Dólar Fechada'!$A$1</f>
        <v>0</v>
      </c>
      <c r="AO53" s="136">
        <f>'POA Real Fechada'!AO53/'POA em Dólar Fechada'!$A$1</f>
        <v>0</v>
      </c>
      <c r="AP53" s="136">
        <f>'POA Real Fechada'!AP53/'POA em Dólar Fechada'!$A$1</f>
        <v>0</v>
      </c>
      <c r="AQ53" s="136">
        <f>'POA Real Fechada'!AQ53/'POA em Dólar Fechada'!$A$1</f>
        <v>0</v>
      </c>
      <c r="AR53" s="136">
        <f>'POA Real Fechada'!AR53/'POA em Dólar Fechada'!$A$1</f>
        <v>0</v>
      </c>
      <c r="AS53" s="136">
        <f>'POA Real Fechada'!AS53/'POA em Dólar Fechada'!$A$1</f>
        <v>0</v>
      </c>
      <c r="AT53" s="136">
        <f>'POA Real Fechada'!AT53/'POA em Dólar Fechada'!$A$1</f>
        <v>0</v>
      </c>
      <c r="AU53" s="136">
        <f>'POA Real Fechada'!AU53/'POA em Dólar Fechada'!$A$1</f>
        <v>0</v>
      </c>
      <c r="AV53" s="136">
        <f>'POA Real Fechada'!AV53/'POA em Dólar Fechada'!$A$1</f>
        <v>0</v>
      </c>
      <c r="AW53" s="136">
        <f>'POA Real Fechada'!AW53/'POA em Dólar Fechada'!$A$1</f>
        <v>0</v>
      </c>
      <c r="AX53" s="136">
        <f>'POA Real Fechada'!AX53/'POA em Dólar Fechada'!$A$1</f>
        <v>58823.529411764706</v>
      </c>
      <c r="AY53" s="136">
        <f>'POA Real Fechada'!AY53/'POA em Dólar Fechada'!$A$1</f>
        <v>0</v>
      </c>
      <c r="AZ53" s="136">
        <f>'POA Real Fechada'!AZ53/'POA em Dólar Fechada'!$A$1</f>
        <v>73529.411764705888</v>
      </c>
      <c r="BA53" s="136">
        <f>'POA Real Fechada'!BA53/'POA em Dólar Fechada'!$A$1</f>
        <v>0</v>
      </c>
      <c r="BB53" s="136">
        <f>'POA Real Fechada'!BB53/'POA em Dólar Fechada'!$A$1</f>
        <v>132352.9411764706</v>
      </c>
      <c r="BC53" s="136">
        <f>'POA Real Fechada'!BC53/'POA em Dólar Fechada'!$A$1</f>
        <v>0</v>
      </c>
      <c r="BD53" s="136">
        <f>'POA Real Fechada'!BD53/'POA em Dólar Fechada'!$A$1</f>
        <v>176470.58823529413</v>
      </c>
      <c r="BE53" s="136">
        <f>'POA Real Fechada'!BE53/'POA em Dólar Fechada'!$A$1</f>
        <v>0</v>
      </c>
      <c r="BF53" s="136">
        <f>'POA Real Fechada'!BF53/'POA em Dólar Fechada'!$A$1</f>
        <v>176470.58823529413</v>
      </c>
    </row>
    <row r="54" spans="1:58" x14ac:dyDescent="0.3">
      <c r="A54" s="2" t="s">
        <v>46</v>
      </c>
      <c r="B54" s="136">
        <f>'POA Real Fechada'!B54/'POA em Dólar Fechada'!$A$1</f>
        <v>176470.58823529413</v>
      </c>
      <c r="C54" s="136">
        <f>'POA Real Fechada'!C54/'POA em Dólar Fechada'!$A$1</f>
        <v>0</v>
      </c>
      <c r="D54" s="136">
        <f>'POA Real Fechada'!D54/'POA em Dólar Fechada'!$A$1</f>
        <v>176470.58823529413</v>
      </c>
      <c r="F54" s="136">
        <f>'POA Real Fechada'!F54/'POA em Dólar Fechada'!$A$1</f>
        <v>0</v>
      </c>
      <c r="G54" s="136">
        <f>'POA Real Fechada'!G54/'POA em Dólar Fechada'!$A$1</f>
        <v>0</v>
      </c>
      <c r="H54" s="136">
        <f>'POA Real Fechada'!H54/'POA em Dólar Fechada'!$A$1</f>
        <v>0</v>
      </c>
      <c r="I54" s="136">
        <f>'POA Real Fechada'!I54/'POA em Dólar Fechada'!$A$1</f>
        <v>0</v>
      </c>
      <c r="J54" s="136">
        <f>'POA Real Fechada'!J54/'POA em Dólar Fechada'!$A$1</f>
        <v>0</v>
      </c>
      <c r="K54" s="136">
        <f>'POA Real Fechada'!K54/'POA em Dólar Fechada'!$A$1</f>
        <v>0</v>
      </c>
      <c r="L54" s="136">
        <f>'POA Real Fechada'!L54/'POA em Dólar Fechada'!$A$1</f>
        <v>35294.117647058825</v>
      </c>
      <c r="M54" s="136">
        <f>'POA Real Fechada'!M54/'POA em Dólar Fechada'!$A$1</f>
        <v>0</v>
      </c>
      <c r="N54" s="136">
        <f>'POA Real Fechada'!N54/'POA em Dólar Fechada'!$A$1</f>
        <v>35294.117647058825</v>
      </c>
      <c r="O54" s="136">
        <f>'POA Real Fechada'!O54/'POA em Dólar Fechada'!$A$1</f>
        <v>0</v>
      </c>
      <c r="P54" s="136">
        <f>'POA Real Fechada'!P54/'POA em Dólar Fechada'!$A$1</f>
        <v>0</v>
      </c>
      <c r="Q54" s="136">
        <f>'POA Real Fechada'!Q54/'POA em Dólar Fechada'!$A$1</f>
        <v>0</v>
      </c>
      <c r="R54" s="136">
        <f>'POA Real Fechada'!R54/'POA em Dólar Fechada'!$A$1</f>
        <v>0</v>
      </c>
      <c r="S54" s="136">
        <f>'POA Real Fechada'!S54/'POA em Dólar Fechada'!$A$1</f>
        <v>0</v>
      </c>
      <c r="T54" s="136">
        <f>'POA Real Fechada'!T54/'POA em Dólar Fechada'!$A$1</f>
        <v>0</v>
      </c>
      <c r="U54" s="136">
        <f>'POA Real Fechada'!U54/'POA em Dólar Fechada'!$A$1</f>
        <v>0</v>
      </c>
      <c r="V54" s="136">
        <f>'POA Real Fechada'!V54/'POA em Dólar Fechada'!$A$1</f>
        <v>35294.117647058825</v>
      </c>
      <c r="W54" s="136">
        <f>'POA Real Fechada'!W54/'POA em Dólar Fechada'!$A$1</f>
        <v>0</v>
      </c>
      <c r="X54" s="136">
        <f>'POA Real Fechada'!X54/'POA em Dólar Fechada'!$A$1</f>
        <v>35294.117647058825</v>
      </c>
      <c r="Y54" s="136">
        <f>'POA Real Fechada'!Y54/'POA em Dólar Fechada'!$A$1</f>
        <v>0</v>
      </c>
      <c r="Z54" s="136">
        <f>'POA Real Fechada'!Z54/'POA em Dólar Fechada'!$A$1</f>
        <v>0</v>
      </c>
      <c r="AA54" s="136">
        <f>'POA Real Fechada'!AA54/'POA em Dólar Fechada'!$A$1</f>
        <v>0</v>
      </c>
      <c r="AB54" s="136">
        <f>'POA Real Fechada'!AB54/'POA em Dólar Fechada'!$A$1</f>
        <v>0</v>
      </c>
      <c r="AC54" s="136">
        <f>'POA Real Fechada'!AC54/'POA em Dólar Fechada'!$A$1</f>
        <v>0</v>
      </c>
      <c r="AD54" s="136">
        <f>'POA Real Fechada'!AD54/'POA em Dólar Fechada'!$A$1</f>
        <v>0</v>
      </c>
      <c r="AE54" s="136">
        <f>'POA Real Fechada'!AE54/'POA em Dólar Fechada'!$A$1</f>
        <v>0</v>
      </c>
      <c r="AF54" s="136">
        <f>'POA Real Fechada'!AF54/'POA em Dólar Fechada'!$A$1</f>
        <v>35294.117647058825</v>
      </c>
      <c r="AG54" s="136">
        <f>'POA Real Fechada'!AG54/'POA em Dólar Fechada'!$A$1</f>
        <v>0</v>
      </c>
      <c r="AH54" s="136">
        <f>'POA Real Fechada'!AH54/'POA em Dólar Fechada'!$A$1</f>
        <v>35294.117647058825</v>
      </c>
      <c r="AI54" s="136">
        <f>'POA Real Fechada'!AI54/'POA em Dólar Fechada'!$A$1</f>
        <v>0</v>
      </c>
      <c r="AJ54" s="136">
        <f>'POA Real Fechada'!AJ54/'POA em Dólar Fechada'!$A$1</f>
        <v>0</v>
      </c>
      <c r="AK54" s="136">
        <f>'POA Real Fechada'!AK54/'POA em Dólar Fechada'!$A$1</f>
        <v>0</v>
      </c>
      <c r="AL54" s="136">
        <f>'POA Real Fechada'!AL54/'POA em Dólar Fechada'!$A$1</f>
        <v>0</v>
      </c>
      <c r="AM54" s="136">
        <f>'POA Real Fechada'!AM54/'POA em Dólar Fechada'!$A$1</f>
        <v>0</v>
      </c>
      <c r="AN54" s="136">
        <f>'POA Real Fechada'!AN54/'POA em Dólar Fechada'!$A$1</f>
        <v>0</v>
      </c>
      <c r="AO54" s="136">
        <f>'POA Real Fechada'!AO54/'POA em Dólar Fechada'!$A$1</f>
        <v>0</v>
      </c>
      <c r="AP54" s="136">
        <f>'POA Real Fechada'!AP54/'POA em Dólar Fechada'!$A$1</f>
        <v>35294.117647058825</v>
      </c>
      <c r="AQ54" s="136">
        <f>'POA Real Fechada'!AQ54/'POA em Dólar Fechada'!$A$1</f>
        <v>0</v>
      </c>
      <c r="AR54" s="136">
        <f>'POA Real Fechada'!AR54/'POA em Dólar Fechada'!$A$1</f>
        <v>35294.117647058825</v>
      </c>
      <c r="AS54" s="136">
        <f>'POA Real Fechada'!AS54/'POA em Dólar Fechada'!$A$1</f>
        <v>0</v>
      </c>
      <c r="AT54" s="136">
        <f>'POA Real Fechada'!AT54/'POA em Dólar Fechada'!$A$1</f>
        <v>0</v>
      </c>
      <c r="AU54" s="136">
        <f>'POA Real Fechada'!AU54/'POA em Dólar Fechada'!$A$1</f>
        <v>0</v>
      </c>
      <c r="AV54" s="136">
        <f>'POA Real Fechada'!AV54/'POA em Dólar Fechada'!$A$1</f>
        <v>0</v>
      </c>
      <c r="AW54" s="136">
        <f>'POA Real Fechada'!AW54/'POA em Dólar Fechada'!$A$1</f>
        <v>0</v>
      </c>
      <c r="AX54" s="136">
        <f>'POA Real Fechada'!AX54/'POA em Dólar Fechada'!$A$1</f>
        <v>0</v>
      </c>
      <c r="AY54" s="136">
        <f>'POA Real Fechada'!AY54/'POA em Dólar Fechada'!$A$1</f>
        <v>0</v>
      </c>
      <c r="AZ54" s="136">
        <f>'POA Real Fechada'!AZ54/'POA em Dólar Fechada'!$A$1</f>
        <v>35294.117647058825</v>
      </c>
      <c r="BA54" s="136">
        <f>'POA Real Fechada'!BA54/'POA em Dólar Fechada'!$A$1</f>
        <v>0</v>
      </c>
      <c r="BB54" s="136">
        <f>'POA Real Fechada'!BB54/'POA em Dólar Fechada'!$A$1</f>
        <v>35294.117647058825</v>
      </c>
      <c r="BC54" s="136">
        <f>'POA Real Fechada'!BC54/'POA em Dólar Fechada'!$A$1</f>
        <v>0</v>
      </c>
      <c r="BD54" s="136">
        <f>'POA Real Fechada'!BD54/'POA em Dólar Fechada'!$A$1</f>
        <v>176470.58823529413</v>
      </c>
      <c r="BE54" s="136">
        <f>'POA Real Fechada'!BE54/'POA em Dólar Fechada'!$A$1</f>
        <v>0</v>
      </c>
      <c r="BF54" s="136">
        <f>'POA Real Fechada'!BF54/'POA em Dólar Fechada'!$A$1</f>
        <v>176470.58823529413</v>
      </c>
    </row>
    <row r="55" spans="1:58" x14ac:dyDescent="0.3">
      <c r="A55" s="7" t="s">
        <v>47</v>
      </c>
      <c r="B55" s="136">
        <f>'POA Real Fechada'!B55/'POA em Dólar Fechada'!$A$1</f>
        <v>0</v>
      </c>
      <c r="C55" s="136">
        <f>'POA Real Fechada'!C55/'POA em Dólar Fechada'!$A$1</f>
        <v>269117.64705882355</v>
      </c>
      <c r="D55" s="136">
        <f>'POA Real Fechada'!D55/'POA em Dólar Fechada'!$A$1</f>
        <v>269117.64705882355</v>
      </c>
      <c r="F55" s="136">
        <f>'POA Real Fechada'!F55/'POA em Dólar Fechada'!$A$1</f>
        <v>0</v>
      </c>
      <c r="G55" s="136">
        <f>'POA Real Fechada'!G55/'POA em Dólar Fechada'!$A$1</f>
        <v>0</v>
      </c>
      <c r="H55" s="136">
        <f>'POA Real Fechada'!H55/'POA em Dólar Fechada'!$A$1</f>
        <v>0</v>
      </c>
      <c r="I55" s="136">
        <f>'POA Real Fechada'!I55/'POA em Dólar Fechada'!$A$1</f>
        <v>0</v>
      </c>
      <c r="J55" s="136">
        <f>'POA Real Fechada'!J55/'POA em Dólar Fechada'!$A$1</f>
        <v>0</v>
      </c>
      <c r="K55" s="136">
        <f>'POA Real Fechada'!K55/'POA em Dólar Fechada'!$A$1</f>
        <v>0</v>
      </c>
      <c r="L55" s="136">
        <f>'POA Real Fechada'!L55/'POA em Dólar Fechada'!$A$1</f>
        <v>0</v>
      </c>
      <c r="M55" s="136">
        <f>'POA Real Fechada'!M55/'POA em Dólar Fechada'!$A$1</f>
        <v>0</v>
      </c>
      <c r="N55" s="136">
        <f>'POA Real Fechada'!N55/'POA em Dólar Fechada'!$A$1</f>
        <v>0</v>
      </c>
      <c r="O55" s="136">
        <f>'POA Real Fechada'!O55/'POA em Dólar Fechada'!$A$1</f>
        <v>269117.64705882355</v>
      </c>
      <c r="P55" s="136">
        <f>'POA Real Fechada'!P55/'POA em Dólar Fechada'!$A$1</f>
        <v>0</v>
      </c>
      <c r="Q55" s="136">
        <f>'POA Real Fechada'!Q55/'POA em Dólar Fechada'!$A$1</f>
        <v>0</v>
      </c>
      <c r="R55" s="136">
        <f>'POA Real Fechada'!R55/'POA em Dólar Fechada'!$A$1</f>
        <v>0</v>
      </c>
      <c r="S55" s="136">
        <f>'POA Real Fechada'!S55/'POA em Dólar Fechada'!$A$1</f>
        <v>0</v>
      </c>
      <c r="T55" s="136">
        <f>'POA Real Fechada'!T55/'POA em Dólar Fechada'!$A$1</f>
        <v>0</v>
      </c>
      <c r="U55" s="136">
        <f>'POA Real Fechada'!U55/'POA em Dólar Fechada'!$A$1</f>
        <v>0</v>
      </c>
      <c r="V55" s="136">
        <f>'POA Real Fechada'!V55/'POA em Dólar Fechada'!$A$1</f>
        <v>0</v>
      </c>
      <c r="W55" s="136">
        <f>'POA Real Fechada'!W55/'POA em Dólar Fechada'!$A$1</f>
        <v>0</v>
      </c>
      <c r="X55" s="136">
        <f>'POA Real Fechada'!X55/'POA em Dólar Fechada'!$A$1</f>
        <v>0</v>
      </c>
      <c r="Y55" s="136">
        <f>'POA Real Fechada'!Y55/'POA em Dólar Fechada'!$A$1</f>
        <v>0</v>
      </c>
      <c r="Z55" s="136">
        <f>'POA Real Fechada'!Z55/'POA em Dólar Fechada'!$A$1</f>
        <v>0</v>
      </c>
      <c r="AA55" s="136">
        <f>'POA Real Fechada'!AA55/'POA em Dólar Fechada'!$A$1</f>
        <v>0</v>
      </c>
      <c r="AB55" s="136">
        <f>'POA Real Fechada'!AB55/'POA em Dólar Fechada'!$A$1</f>
        <v>0</v>
      </c>
      <c r="AC55" s="136">
        <f>'POA Real Fechada'!AC55/'POA em Dólar Fechada'!$A$1</f>
        <v>0</v>
      </c>
      <c r="AD55" s="136">
        <f>'POA Real Fechada'!AD55/'POA em Dólar Fechada'!$A$1</f>
        <v>0</v>
      </c>
      <c r="AE55" s="136">
        <f>'POA Real Fechada'!AE55/'POA em Dólar Fechada'!$A$1</f>
        <v>0</v>
      </c>
      <c r="AF55" s="136">
        <f>'POA Real Fechada'!AF55/'POA em Dólar Fechada'!$A$1</f>
        <v>0</v>
      </c>
      <c r="AG55" s="136">
        <f>'POA Real Fechada'!AG55/'POA em Dólar Fechada'!$A$1</f>
        <v>0</v>
      </c>
      <c r="AH55" s="136">
        <f>'POA Real Fechada'!AH55/'POA em Dólar Fechada'!$A$1</f>
        <v>0</v>
      </c>
      <c r="AI55" s="136">
        <f>'POA Real Fechada'!AI55/'POA em Dólar Fechada'!$A$1</f>
        <v>0</v>
      </c>
      <c r="AJ55" s="136">
        <f>'POA Real Fechada'!AJ55/'POA em Dólar Fechada'!$A$1</f>
        <v>0</v>
      </c>
      <c r="AK55" s="136">
        <f>'POA Real Fechada'!AK55/'POA em Dólar Fechada'!$A$1</f>
        <v>0</v>
      </c>
      <c r="AL55" s="136">
        <f>'POA Real Fechada'!AL55/'POA em Dólar Fechada'!$A$1</f>
        <v>0</v>
      </c>
      <c r="AM55" s="136">
        <f>'POA Real Fechada'!AM55/'POA em Dólar Fechada'!$A$1</f>
        <v>0</v>
      </c>
      <c r="AN55" s="136">
        <f>'POA Real Fechada'!AN55/'POA em Dólar Fechada'!$A$1</f>
        <v>0</v>
      </c>
      <c r="AO55" s="136">
        <f>'POA Real Fechada'!AO55/'POA em Dólar Fechada'!$A$1</f>
        <v>0</v>
      </c>
      <c r="AP55" s="136">
        <f>'POA Real Fechada'!AP55/'POA em Dólar Fechada'!$A$1</f>
        <v>0</v>
      </c>
      <c r="AQ55" s="136">
        <f>'POA Real Fechada'!AQ55/'POA em Dólar Fechada'!$A$1</f>
        <v>0</v>
      </c>
      <c r="AR55" s="136">
        <f>'POA Real Fechada'!AR55/'POA em Dólar Fechada'!$A$1</f>
        <v>0</v>
      </c>
      <c r="AS55" s="136">
        <f>'POA Real Fechada'!AS55/'POA em Dólar Fechada'!$A$1</f>
        <v>0</v>
      </c>
      <c r="AT55" s="136">
        <f>'POA Real Fechada'!AT55/'POA em Dólar Fechada'!$A$1</f>
        <v>0</v>
      </c>
      <c r="AU55" s="136">
        <f>'POA Real Fechada'!AU55/'POA em Dólar Fechada'!$A$1</f>
        <v>0</v>
      </c>
      <c r="AV55" s="136">
        <f>'POA Real Fechada'!AV55/'POA em Dólar Fechada'!$A$1</f>
        <v>0</v>
      </c>
      <c r="AW55" s="136">
        <f>'POA Real Fechada'!AW55/'POA em Dólar Fechada'!$A$1</f>
        <v>0</v>
      </c>
      <c r="AX55" s="136">
        <f>'POA Real Fechada'!AX55/'POA em Dólar Fechada'!$A$1</f>
        <v>0</v>
      </c>
      <c r="AY55" s="136">
        <f>'POA Real Fechada'!AY55/'POA em Dólar Fechada'!$A$1</f>
        <v>0</v>
      </c>
      <c r="AZ55" s="136">
        <f>'POA Real Fechada'!AZ55/'POA em Dólar Fechada'!$A$1</f>
        <v>0</v>
      </c>
      <c r="BA55" s="136">
        <f>'POA Real Fechada'!BA55/'POA em Dólar Fechada'!$A$1</f>
        <v>0</v>
      </c>
      <c r="BB55" s="136">
        <f>'POA Real Fechada'!BB55/'POA em Dólar Fechada'!$A$1</f>
        <v>0</v>
      </c>
      <c r="BC55" s="136">
        <f>'POA Real Fechada'!BC55/'POA em Dólar Fechada'!$A$1</f>
        <v>0</v>
      </c>
      <c r="BD55" s="136">
        <f>'POA Real Fechada'!BD55/'POA em Dólar Fechada'!$A$1</f>
        <v>0</v>
      </c>
      <c r="BE55" s="136">
        <f>'POA Real Fechada'!BE55/'POA em Dólar Fechada'!$A$1</f>
        <v>269117.64705882355</v>
      </c>
      <c r="BF55" s="136">
        <f>'POA Real Fechada'!BF55/'POA em Dólar Fechada'!$A$1</f>
        <v>269117.64705882355</v>
      </c>
    </row>
    <row r="56" spans="1:58" x14ac:dyDescent="0.3">
      <c r="A56" s="210" t="s">
        <v>48</v>
      </c>
      <c r="B56" s="136">
        <f>'POA Real Fechada'!B56/'POA em Dólar Fechada'!$A$1</f>
        <v>0</v>
      </c>
      <c r="C56" s="136">
        <f>'POA Real Fechada'!C56/'POA em Dólar Fechada'!$A$1</f>
        <v>0</v>
      </c>
      <c r="D56" s="136">
        <f>'POA Real Fechada'!D56/'POA em Dólar Fechada'!$A$1</f>
        <v>0</v>
      </c>
      <c r="F56" s="136">
        <f>'POA Real Fechada'!F56/'POA em Dólar Fechada'!$A$1</f>
        <v>0</v>
      </c>
      <c r="G56" s="136">
        <f>'POA Real Fechada'!G56/'POA em Dólar Fechada'!$A$1</f>
        <v>0</v>
      </c>
      <c r="H56" s="136">
        <f>'POA Real Fechada'!H56/'POA em Dólar Fechada'!$A$1</f>
        <v>0</v>
      </c>
      <c r="I56" s="136">
        <f>'POA Real Fechada'!I56/'POA em Dólar Fechada'!$A$1</f>
        <v>0</v>
      </c>
      <c r="J56" s="136">
        <f>'POA Real Fechada'!J56/'POA em Dólar Fechada'!$A$1</f>
        <v>0</v>
      </c>
      <c r="K56" s="136">
        <f>'POA Real Fechada'!K56/'POA em Dólar Fechada'!$A$1</f>
        <v>0</v>
      </c>
      <c r="L56" s="136">
        <f>'POA Real Fechada'!L56/'POA em Dólar Fechada'!$A$1</f>
        <v>0</v>
      </c>
      <c r="M56" s="136">
        <f>'POA Real Fechada'!M56/'POA em Dólar Fechada'!$A$1</f>
        <v>0</v>
      </c>
      <c r="N56" s="136">
        <f>'POA Real Fechada'!N56/'POA em Dólar Fechada'!$A$1</f>
        <v>0</v>
      </c>
      <c r="O56" s="136">
        <f>'POA Real Fechada'!O56/'POA em Dólar Fechada'!$A$1</f>
        <v>0</v>
      </c>
      <c r="P56" s="136">
        <f>'POA Real Fechada'!P56/'POA em Dólar Fechada'!$A$1</f>
        <v>0</v>
      </c>
      <c r="Q56" s="136">
        <f>'POA Real Fechada'!Q56/'POA em Dólar Fechada'!$A$1</f>
        <v>0</v>
      </c>
      <c r="R56" s="136">
        <f>'POA Real Fechada'!R56/'POA em Dólar Fechada'!$A$1</f>
        <v>0</v>
      </c>
      <c r="S56" s="136">
        <f>'POA Real Fechada'!S56/'POA em Dólar Fechada'!$A$1</f>
        <v>0</v>
      </c>
      <c r="T56" s="136">
        <f>'POA Real Fechada'!T56/'POA em Dólar Fechada'!$A$1</f>
        <v>0</v>
      </c>
      <c r="U56" s="136">
        <f>'POA Real Fechada'!U56/'POA em Dólar Fechada'!$A$1</f>
        <v>0</v>
      </c>
      <c r="V56" s="136">
        <f>'POA Real Fechada'!V56/'POA em Dólar Fechada'!$A$1</f>
        <v>0</v>
      </c>
      <c r="W56" s="136">
        <f>'POA Real Fechada'!W56/'POA em Dólar Fechada'!$A$1</f>
        <v>0</v>
      </c>
      <c r="X56" s="136">
        <f>'POA Real Fechada'!X56/'POA em Dólar Fechada'!$A$1</f>
        <v>0</v>
      </c>
      <c r="Y56" s="136">
        <f>'POA Real Fechada'!Y56/'POA em Dólar Fechada'!$A$1</f>
        <v>0</v>
      </c>
      <c r="Z56" s="136">
        <f>'POA Real Fechada'!Z56/'POA em Dólar Fechada'!$A$1</f>
        <v>0</v>
      </c>
      <c r="AA56" s="136">
        <f>'POA Real Fechada'!AA56/'POA em Dólar Fechada'!$A$1</f>
        <v>0</v>
      </c>
      <c r="AB56" s="136">
        <f>'POA Real Fechada'!AB56/'POA em Dólar Fechada'!$A$1</f>
        <v>0</v>
      </c>
      <c r="AC56" s="136">
        <f>'POA Real Fechada'!AC56/'POA em Dólar Fechada'!$A$1</f>
        <v>0</v>
      </c>
      <c r="AD56" s="136">
        <f>'POA Real Fechada'!AD56/'POA em Dólar Fechada'!$A$1</f>
        <v>0</v>
      </c>
      <c r="AE56" s="136">
        <f>'POA Real Fechada'!AE56/'POA em Dólar Fechada'!$A$1</f>
        <v>0</v>
      </c>
      <c r="AF56" s="136">
        <f>'POA Real Fechada'!AF56/'POA em Dólar Fechada'!$A$1</f>
        <v>0</v>
      </c>
      <c r="AG56" s="136">
        <f>'POA Real Fechada'!AG56/'POA em Dólar Fechada'!$A$1</f>
        <v>0</v>
      </c>
      <c r="AH56" s="136">
        <f>'POA Real Fechada'!AH56/'POA em Dólar Fechada'!$A$1</f>
        <v>0</v>
      </c>
      <c r="AI56" s="136">
        <f>'POA Real Fechada'!AI56/'POA em Dólar Fechada'!$A$1</f>
        <v>0</v>
      </c>
      <c r="AJ56" s="136">
        <f>'POA Real Fechada'!AJ56/'POA em Dólar Fechada'!$A$1</f>
        <v>0</v>
      </c>
      <c r="AK56" s="136">
        <f>'POA Real Fechada'!AK56/'POA em Dólar Fechada'!$A$1</f>
        <v>0</v>
      </c>
      <c r="AL56" s="136">
        <f>'POA Real Fechada'!AL56/'POA em Dólar Fechada'!$A$1</f>
        <v>0</v>
      </c>
      <c r="AM56" s="136">
        <f>'POA Real Fechada'!AM56/'POA em Dólar Fechada'!$A$1</f>
        <v>0</v>
      </c>
      <c r="AN56" s="136">
        <f>'POA Real Fechada'!AN56/'POA em Dólar Fechada'!$A$1</f>
        <v>0</v>
      </c>
      <c r="AO56" s="136">
        <f>'POA Real Fechada'!AO56/'POA em Dólar Fechada'!$A$1</f>
        <v>0</v>
      </c>
      <c r="AP56" s="136">
        <f>'POA Real Fechada'!AP56/'POA em Dólar Fechada'!$A$1</f>
        <v>0</v>
      </c>
      <c r="AQ56" s="136">
        <f>'POA Real Fechada'!AQ56/'POA em Dólar Fechada'!$A$1</f>
        <v>0</v>
      </c>
      <c r="AR56" s="136">
        <f>'POA Real Fechada'!AR56/'POA em Dólar Fechada'!$A$1</f>
        <v>0</v>
      </c>
      <c r="AS56" s="136">
        <f>'POA Real Fechada'!AS56/'POA em Dólar Fechada'!$A$1</f>
        <v>0</v>
      </c>
      <c r="AT56" s="136">
        <f>'POA Real Fechada'!AT56/'POA em Dólar Fechada'!$A$1</f>
        <v>0</v>
      </c>
      <c r="AU56" s="136">
        <f>'POA Real Fechada'!AU56/'POA em Dólar Fechada'!$A$1</f>
        <v>0</v>
      </c>
      <c r="AV56" s="136">
        <f>'POA Real Fechada'!AV56/'POA em Dólar Fechada'!$A$1</f>
        <v>0</v>
      </c>
      <c r="AW56" s="136">
        <f>'POA Real Fechada'!AW56/'POA em Dólar Fechada'!$A$1</f>
        <v>0</v>
      </c>
      <c r="AX56" s="136">
        <f>'POA Real Fechada'!AX56/'POA em Dólar Fechada'!$A$1</f>
        <v>0</v>
      </c>
      <c r="AY56" s="136">
        <f>'POA Real Fechada'!AY56/'POA em Dólar Fechada'!$A$1</f>
        <v>0</v>
      </c>
      <c r="AZ56" s="136">
        <f>'POA Real Fechada'!AZ56/'POA em Dólar Fechada'!$A$1</f>
        <v>0</v>
      </c>
      <c r="BA56" s="136">
        <f>'POA Real Fechada'!BA56/'POA em Dólar Fechada'!$A$1</f>
        <v>0</v>
      </c>
      <c r="BB56" s="136">
        <f>'POA Real Fechada'!BB56/'POA em Dólar Fechada'!$A$1</f>
        <v>0</v>
      </c>
      <c r="BC56" s="136">
        <f>'POA Real Fechada'!BC56/'POA em Dólar Fechada'!$A$1</f>
        <v>0</v>
      </c>
      <c r="BD56" s="136">
        <f>'POA Real Fechada'!BD56/'POA em Dólar Fechada'!$A$1</f>
        <v>0</v>
      </c>
      <c r="BE56" s="136">
        <f>'POA Real Fechada'!BE56/'POA em Dólar Fechada'!$A$1</f>
        <v>0</v>
      </c>
      <c r="BF56" s="136">
        <f>'POA Real Fechada'!BF56/'POA em Dólar Fechada'!$A$1</f>
        <v>0</v>
      </c>
    </row>
    <row r="57" spans="1:58" x14ac:dyDescent="0.3">
      <c r="A57" s="210" t="s">
        <v>49</v>
      </c>
      <c r="B57" s="136">
        <f>'POA Real Fechada'!B57/'POA em Dólar Fechada'!$A$1</f>
        <v>0</v>
      </c>
      <c r="C57" s="136">
        <f>'POA Real Fechada'!C57/'POA em Dólar Fechada'!$A$1</f>
        <v>0</v>
      </c>
      <c r="D57" s="136">
        <f>'POA Real Fechada'!D57/'POA em Dólar Fechada'!$A$1</f>
        <v>0</v>
      </c>
      <c r="F57" s="136">
        <f>'POA Real Fechada'!F57/'POA em Dólar Fechada'!$A$1</f>
        <v>0</v>
      </c>
      <c r="G57" s="136">
        <f>'POA Real Fechada'!G57/'POA em Dólar Fechada'!$A$1</f>
        <v>0</v>
      </c>
      <c r="H57" s="136">
        <f>'POA Real Fechada'!H57/'POA em Dólar Fechada'!$A$1</f>
        <v>0</v>
      </c>
      <c r="I57" s="136">
        <f>'POA Real Fechada'!I57/'POA em Dólar Fechada'!$A$1</f>
        <v>0</v>
      </c>
      <c r="J57" s="136">
        <f>'POA Real Fechada'!J57/'POA em Dólar Fechada'!$A$1</f>
        <v>0</v>
      </c>
      <c r="K57" s="136">
        <f>'POA Real Fechada'!K57/'POA em Dólar Fechada'!$A$1</f>
        <v>0</v>
      </c>
      <c r="L57" s="136">
        <f>'POA Real Fechada'!L57/'POA em Dólar Fechada'!$A$1</f>
        <v>0</v>
      </c>
      <c r="M57" s="136">
        <f>'POA Real Fechada'!M57/'POA em Dólar Fechada'!$A$1</f>
        <v>0</v>
      </c>
      <c r="N57" s="136">
        <f>'POA Real Fechada'!N57/'POA em Dólar Fechada'!$A$1</f>
        <v>0</v>
      </c>
      <c r="O57" s="136">
        <f>'POA Real Fechada'!O57/'POA em Dólar Fechada'!$A$1</f>
        <v>0</v>
      </c>
      <c r="P57" s="136">
        <f>'POA Real Fechada'!P57/'POA em Dólar Fechada'!$A$1</f>
        <v>0</v>
      </c>
      <c r="Q57" s="136">
        <f>'POA Real Fechada'!Q57/'POA em Dólar Fechada'!$A$1</f>
        <v>0</v>
      </c>
      <c r="R57" s="136">
        <f>'POA Real Fechada'!R57/'POA em Dólar Fechada'!$A$1</f>
        <v>0</v>
      </c>
      <c r="S57" s="136">
        <f>'POA Real Fechada'!S57/'POA em Dólar Fechada'!$A$1</f>
        <v>0</v>
      </c>
      <c r="T57" s="136">
        <f>'POA Real Fechada'!T57/'POA em Dólar Fechada'!$A$1</f>
        <v>0</v>
      </c>
      <c r="U57" s="136">
        <f>'POA Real Fechada'!U57/'POA em Dólar Fechada'!$A$1</f>
        <v>0</v>
      </c>
      <c r="V57" s="136">
        <f>'POA Real Fechada'!V57/'POA em Dólar Fechada'!$A$1</f>
        <v>0</v>
      </c>
      <c r="W57" s="136">
        <f>'POA Real Fechada'!W57/'POA em Dólar Fechada'!$A$1</f>
        <v>0</v>
      </c>
      <c r="X57" s="136">
        <f>'POA Real Fechada'!X57/'POA em Dólar Fechada'!$A$1</f>
        <v>0</v>
      </c>
      <c r="Y57" s="136">
        <f>'POA Real Fechada'!Y57/'POA em Dólar Fechada'!$A$1</f>
        <v>0</v>
      </c>
      <c r="Z57" s="136">
        <f>'POA Real Fechada'!Z57/'POA em Dólar Fechada'!$A$1</f>
        <v>0</v>
      </c>
      <c r="AA57" s="136">
        <f>'POA Real Fechada'!AA57/'POA em Dólar Fechada'!$A$1</f>
        <v>0</v>
      </c>
      <c r="AB57" s="136">
        <f>'POA Real Fechada'!AB57/'POA em Dólar Fechada'!$A$1</f>
        <v>0</v>
      </c>
      <c r="AC57" s="136">
        <f>'POA Real Fechada'!AC57/'POA em Dólar Fechada'!$A$1</f>
        <v>0</v>
      </c>
      <c r="AD57" s="136">
        <f>'POA Real Fechada'!AD57/'POA em Dólar Fechada'!$A$1</f>
        <v>0</v>
      </c>
      <c r="AE57" s="136">
        <f>'POA Real Fechada'!AE57/'POA em Dólar Fechada'!$A$1</f>
        <v>0</v>
      </c>
      <c r="AF57" s="136">
        <f>'POA Real Fechada'!AF57/'POA em Dólar Fechada'!$A$1</f>
        <v>0</v>
      </c>
      <c r="AG57" s="136">
        <f>'POA Real Fechada'!AG57/'POA em Dólar Fechada'!$A$1</f>
        <v>0</v>
      </c>
      <c r="AH57" s="136">
        <f>'POA Real Fechada'!AH57/'POA em Dólar Fechada'!$A$1</f>
        <v>0</v>
      </c>
      <c r="AI57" s="136">
        <f>'POA Real Fechada'!AI57/'POA em Dólar Fechada'!$A$1</f>
        <v>0</v>
      </c>
      <c r="AJ57" s="136">
        <f>'POA Real Fechada'!AJ57/'POA em Dólar Fechada'!$A$1</f>
        <v>0</v>
      </c>
      <c r="AK57" s="136">
        <f>'POA Real Fechada'!AK57/'POA em Dólar Fechada'!$A$1</f>
        <v>0</v>
      </c>
      <c r="AL57" s="136">
        <f>'POA Real Fechada'!AL57/'POA em Dólar Fechada'!$A$1</f>
        <v>0</v>
      </c>
      <c r="AM57" s="136">
        <f>'POA Real Fechada'!AM57/'POA em Dólar Fechada'!$A$1</f>
        <v>0</v>
      </c>
      <c r="AN57" s="136">
        <f>'POA Real Fechada'!AN57/'POA em Dólar Fechada'!$A$1</f>
        <v>0</v>
      </c>
      <c r="AO57" s="136">
        <f>'POA Real Fechada'!AO57/'POA em Dólar Fechada'!$A$1</f>
        <v>0</v>
      </c>
      <c r="AP57" s="136">
        <f>'POA Real Fechada'!AP57/'POA em Dólar Fechada'!$A$1</f>
        <v>0</v>
      </c>
      <c r="AQ57" s="136">
        <f>'POA Real Fechada'!AQ57/'POA em Dólar Fechada'!$A$1</f>
        <v>0</v>
      </c>
      <c r="AR57" s="136">
        <f>'POA Real Fechada'!AR57/'POA em Dólar Fechada'!$A$1</f>
        <v>0</v>
      </c>
      <c r="AS57" s="136">
        <f>'POA Real Fechada'!AS57/'POA em Dólar Fechada'!$A$1</f>
        <v>0</v>
      </c>
      <c r="AT57" s="136">
        <f>'POA Real Fechada'!AT57/'POA em Dólar Fechada'!$A$1</f>
        <v>0</v>
      </c>
      <c r="AU57" s="136">
        <f>'POA Real Fechada'!AU57/'POA em Dólar Fechada'!$A$1</f>
        <v>0</v>
      </c>
      <c r="AV57" s="136">
        <f>'POA Real Fechada'!AV57/'POA em Dólar Fechada'!$A$1</f>
        <v>0</v>
      </c>
      <c r="AW57" s="136">
        <f>'POA Real Fechada'!AW57/'POA em Dólar Fechada'!$A$1</f>
        <v>0</v>
      </c>
      <c r="AX57" s="136">
        <f>'POA Real Fechada'!AX57/'POA em Dólar Fechada'!$A$1</f>
        <v>0</v>
      </c>
      <c r="AY57" s="136">
        <f>'POA Real Fechada'!AY57/'POA em Dólar Fechada'!$A$1</f>
        <v>0</v>
      </c>
      <c r="AZ57" s="136">
        <f>'POA Real Fechada'!AZ57/'POA em Dólar Fechada'!$A$1</f>
        <v>0</v>
      </c>
      <c r="BA57" s="136">
        <f>'POA Real Fechada'!BA57/'POA em Dólar Fechada'!$A$1</f>
        <v>0</v>
      </c>
      <c r="BB57" s="136">
        <f>'POA Real Fechada'!BB57/'POA em Dólar Fechada'!$A$1</f>
        <v>0</v>
      </c>
      <c r="BC57" s="136">
        <f>'POA Real Fechada'!BC57/'POA em Dólar Fechada'!$A$1</f>
        <v>0</v>
      </c>
      <c r="BD57" s="136">
        <f>'POA Real Fechada'!BD57/'POA em Dólar Fechada'!$A$1</f>
        <v>0</v>
      </c>
      <c r="BE57" s="136">
        <f>'POA Real Fechada'!BE57/'POA em Dólar Fechada'!$A$1</f>
        <v>0</v>
      </c>
      <c r="BF57" s="136">
        <f>'POA Real Fechada'!BF57/'POA em Dólar Fechada'!$A$1</f>
        <v>0</v>
      </c>
    </row>
    <row r="58" spans="1:58" x14ac:dyDescent="0.3">
      <c r="A58" s="210" t="s">
        <v>50</v>
      </c>
      <c r="B58" s="136">
        <f>'POA Real Fechada'!B58/'POA em Dólar Fechada'!$A$1</f>
        <v>0</v>
      </c>
      <c r="C58" s="136">
        <f>'POA Real Fechada'!C58/'POA em Dólar Fechada'!$A$1</f>
        <v>0</v>
      </c>
      <c r="D58" s="136">
        <f>'POA Real Fechada'!D58/'POA em Dólar Fechada'!$A$1</f>
        <v>0</v>
      </c>
      <c r="F58" s="136">
        <f>'POA Real Fechada'!F58/'POA em Dólar Fechada'!$A$1</f>
        <v>0</v>
      </c>
      <c r="G58" s="136">
        <f>'POA Real Fechada'!G58/'POA em Dólar Fechada'!$A$1</f>
        <v>0</v>
      </c>
      <c r="H58" s="136">
        <f>'POA Real Fechada'!H58/'POA em Dólar Fechada'!$A$1</f>
        <v>0</v>
      </c>
      <c r="I58" s="136">
        <f>'POA Real Fechada'!I58/'POA em Dólar Fechada'!$A$1</f>
        <v>0</v>
      </c>
      <c r="J58" s="136">
        <f>'POA Real Fechada'!J58/'POA em Dólar Fechada'!$A$1</f>
        <v>0</v>
      </c>
      <c r="K58" s="136">
        <f>'POA Real Fechada'!K58/'POA em Dólar Fechada'!$A$1</f>
        <v>0</v>
      </c>
      <c r="L58" s="136">
        <f>'POA Real Fechada'!L58/'POA em Dólar Fechada'!$A$1</f>
        <v>0</v>
      </c>
      <c r="M58" s="136">
        <f>'POA Real Fechada'!M58/'POA em Dólar Fechada'!$A$1</f>
        <v>0</v>
      </c>
      <c r="N58" s="136">
        <f>'POA Real Fechada'!N58/'POA em Dólar Fechada'!$A$1</f>
        <v>0</v>
      </c>
      <c r="O58" s="136">
        <f>'POA Real Fechada'!O58/'POA em Dólar Fechada'!$A$1</f>
        <v>0</v>
      </c>
      <c r="P58" s="136">
        <f>'POA Real Fechada'!P58/'POA em Dólar Fechada'!$A$1</f>
        <v>0</v>
      </c>
      <c r="Q58" s="136">
        <f>'POA Real Fechada'!Q58/'POA em Dólar Fechada'!$A$1</f>
        <v>0</v>
      </c>
      <c r="R58" s="136">
        <f>'POA Real Fechada'!R58/'POA em Dólar Fechada'!$A$1</f>
        <v>0</v>
      </c>
      <c r="S58" s="136">
        <f>'POA Real Fechada'!S58/'POA em Dólar Fechada'!$A$1</f>
        <v>0</v>
      </c>
      <c r="T58" s="136">
        <f>'POA Real Fechada'!T58/'POA em Dólar Fechada'!$A$1</f>
        <v>0</v>
      </c>
      <c r="U58" s="136">
        <f>'POA Real Fechada'!U58/'POA em Dólar Fechada'!$A$1</f>
        <v>0</v>
      </c>
      <c r="V58" s="136">
        <f>'POA Real Fechada'!V58/'POA em Dólar Fechada'!$A$1</f>
        <v>0</v>
      </c>
      <c r="W58" s="136">
        <f>'POA Real Fechada'!W58/'POA em Dólar Fechada'!$A$1</f>
        <v>0</v>
      </c>
      <c r="X58" s="136">
        <f>'POA Real Fechada'!X58/'POA em Dólar Fechada'!$A$1</f>
        <v>0</v>
      </c>
      <c r="Y58" s="136">
        <f>'POA Real Fechada'!Y58/'POA em Dólar Fechada'!$A$1</f>
        <v>0</v>
      </c>
      <c r="Z58" s="136">
        <f>'POA Real Fechada'!Z58/'POA em Dólar Fechada'!$A$1</f>
        <v>0</v>
      </c>
      <c r="AA58" s="136">
        <f>'POA Real Fechada'!AA58/'POA em Dólar Fechada'!$A$1</f>
        <v>0</v>
      </c>
      <c r="AB58" s="136">
        <f>'POA Real Fechada'!AB58/'POA em Dólar Fechada'!$A$1</f>
        <v>0</v>
      </c>
      <c r="AC58" s="136">
        <f>'POA Real Fechada'!AC58/'POA em Dólar Fechada'!$A$1</f>
        <v>0</v>
      </c>
      <c r="AD58" s="136">
        <f>'POA Real Fechada'!AD58/'POA em Dólar Fechada'!$A$1</f>
        <v>0</v>
      </c>
      <c r="AE58" s="136">
        <f>'POA Real Fechada'!AE58/'POA em Dólar Fechada'!$A$1</f>
        <v>0</v>
      </c>
      <c r="AF58" s="136">
        <f>'POA Real Fechada'!AF58/'POA em Dólar Fechada'!$A$1</f>
        <v>0</v>
      </c>
      <c r="AG58" s="136">
        <f>'POA Real Fechada'!AG58/'POA em Dólar Fechada'!$A$1</f>
        <v>0</v>
      </c>
      <c r="AH58" s="136">
        <f>'POA Real Fechada'!AH58/'POA em Dólar Fechada'!$A$1</f>
        <v>0</v>
      </c>
      <c r="AI58" s="136">
        <f>'POA Real Fechada'!AI58/'POA em Dólar Fechada'!$A$1</f>
        <v>0</v>
      </c>
      <c r="AJ58" s="136">
        <f>'POA Real Fechada'!AJ58/'POA em Dólar Fechada'!$A$1</f>
        <v>0</v>
      </c>
      <c r="AK58" s="136">
        <f>'POA Real Fechada'!AK58/'POA em Dólar Fechada'!$A$1</f>
        <v>0</v>
      </c>
      <c r="AL58" s="136">
        <f>'POA Real Fechada'!AL58/'POA em Dólar Fechada'!$A$1</f>
        <v>0</v>
      </c>
      <c r="AM58" s="136">
        <f>'POA Real Fechada'!AM58/'POA em Dólar Fechada'!$A$1</f>
        <v>0</v>
      </c>
      <c r="AN58" s="136">
        <f>'POA Real Fechada'!AN58/'POA em Dólar Fechada'!$A$1</f>
        <v>0</v>
      </c>
      <c r="AO58" s="136">
        <f>'POA Real Fechada'!AO58/'POA em Dólar Fechada'!$A$1</f>
        <v>0</v>
      </c>
      <c r="AP58" s="136">
        <f>'POA Real Fechada'!AP58/'POA em Dólar Fechada'!$A$1</f>
        <v>0</v>
      </c>
      <c r="AQ58" s="136">
        <f>'POA Real Fechada'!AQ58/'POA em Dólar Fechada'!$A$1</f>
        <v>0</v>
      </c>
      <c r="AR58" s="136">
        <f>'POA Real Fechada'!AR58/'POA em Dólar Fechada'!$A$1</f>
        <v>0</v>
      </c>
      <c r="AS58" s="136">
        <f>'POA Real Fechada'!AS58/'POA em Dólar Fechada'!$A$1</f>
        <v>0</v>
      </c>
      <c r="AT58" s="136">
        <f>'POA Real Fechada'!AT58/'POA em Dólar Fechada'!$A$1</f>
        <v>0</v>
      </c>
      <c r="AU58" s="136">
        <f>'POA Real Fechada'!AU58/'POA em Dólar Fechada'!$A$1</f>
        <v>0</v>
      </c>
      <c r="AV58" s="136">
        <f>'POA Real Fechada'!AV58/'POA em Dólar Fechada'!$A$1</f>
        <v>0</v>
      </c>
      <c r="AW58" s="136">
        <f>'POA Real Fechada'!AW58/'POA em Dólar Fechada'!$A$1</f>
        <v>0</v>
      </c>
      <c r="AX58" s="136">
        <f>'POA Real Fechada'!AX58/'POA em Dólar Fechada'!$A$1</f>
        <v>0</v>
      </c>
      <c r="AY58" s="136">
        <f>'POA Real Fechada'!AY58/'POA em Dólar Fechada'!$A$1</f>
        <v>0</v>
      </c>
      <c r="AZ58" s="136">
        <f>'POA Real Fechada'!AZ58/'POA em Dólar Fechada'!$A$1</f>
        <v>0</v>
      </c>
      <c r="BA58" s="136">
        <f>'POA Real Fechada'!BA58/'POA em Dólar Fechada'!$A$1</f>
        <v>0</v>
      </c>
      <c r="BB58" s="136">
        <f>'POA Real Fechada'!BB58/'POA em Dólar Fechada'!$A$1</f>
        <v>0</v>
      </c>
      <c r="BC58" s="136">
        <f>'POA Real Fechada'!BC58/'POA em Dólar Fechada'!$A$1</f>
        <v>0</v>
      </c>
      <c r="BD58" s="136">
        <f>'POA Real Fechada'!BD58/'POA em Dólar Fechada'!$A$1</f>
        <v>0</v>
      </c>
      <c r="BE58" s="136">
        <f>'POA Real Fechada'!BE58/'POA em Dólar Fechada'!$A$1</f>
        <v>0</v>
      </c>
      <c r="BF58" s="136">
        <f>'POA Real Fechada'!BF58/'POA em Dólar Fechada'!$A$1</f>
        <v>0</v>
      </c>
    </row>
    <row r="59" spans="1:58" x14ac:dyDescent="0.3">
      <c r="A59" s="210" t="s">
        <v>51</v>
      </c>
      <c r="B59" s="136">
        <f>'POA Real Fechada'!B59/'POA em Dólar Fechada'!$A$1</f>
        <v>0</v>
      </c>
      <c r="C59" s="136">
        <f>'POA Real Fechada'!C59/'POA em Dólar Fechada'!$A$1</f>
        <v>0</v>
      </c>
      <c r="D59" s="136">
        <f>'POA Real Fechada'!D59/'POA em Dólar Fechada'!$A$1</f>
        <v>0</v>
      </c>
      <c r="F59" s="136">
        <f>'POA Real Fechada'!F59/'POA em Dólar Fechada'!$A$1</f>
        <v>0</v>
      </c>
      <c r="G59" s="136">
        <f>'POA Real Fechada'!G59/'POA em Dólar Fechada'!$A$1</f>
        <v>0</v>
      </c>
      <c r="H59" s="136">
        <f>'POA Real Fechada'!H59/'POA em Dólar Fechada'!$A$1</f>
        <v>0</v>
      </c>
      <c r="I59" s="136">
        <f>'POA Real Fechada'!I59/'POA em Dólar Fechada'!$A$1</f>
        <v>0</v>
      </c>
      <c r="J59" s="136">
        <f>'POA Real Fechada'!J59/'POA em Dólar Fechada'!$A$1</f>
        <v>0</v>
      </c>
      <c r="K59" s="136">
        <f>'POA Real Fechada'!K59/'POA em Dólar Fechada'!$A$1</f>
        <v>0</v>
      </c>
      <c r="L59" s="136">
        <f>'POA Real Fechada'!L59/'POA em Dólar Fechada'!$A$1</f>
        <v>0</v>
      </c>
      <c r="M59" s="136">
        <f>'POA Real Fechada'!M59/'POA em Dólar Fechada'!$A$1</f>
        <v>0</v>
      </c>
      <c r="N59" s="136">
        <f>'POA Real Fechada'!N59/'POA em Dólar Fechada'!$A$1</f>
        <v>0</v>
      </c>
      <c r="O59" s="136">
        <f>'POA Real Fechada'!O59/'POA em Dólar Fechada'!$A$1</f>
        <v>0</v>
      </c>
      <c r="P59" s="136">
        <f>'POA Real Fechada'!P59/'POA em Dólar Fechada'!$A$1</f>
        <v>0</v>
      </c>
      <c r="Q59" s="136">
        <f>'POA Real Fechada'!Q59/'POA em Dólar Fechada'!$A$1</f>
        <v>0</v>
      </c>
      <c r="R59" s="136">
        <f>'POA Real Fechada'!R59/'POA em Dólar Fechada'!$A$1</f>
        <v>0</v>
      </c>
      <c r="S59" s="136">
        <f>'POA Real Fechada'!S59/'POA em Dólar Fechada'!$A$1</f>
        <v>0</v>
      </c>
      <c r="T59" s="136">
        <f>'POA Real Fechada'!T59/'POA em Dólar Fechada'!$A$1</f>
        <v>0</v>
      </c>
      <c r="U59" s="136">
        <f>'POA Real Fechada'!U59/'POA em Dólar Fechada'!$A$1</f>
        <v>0</v>
      </c>
      <c r="V59" s="136">
        <f>'POA Real Fechada'!V59/'POA em Dólar Fechada'!$A$1</f>
        <v>0</v>
      </c>
      <c r="W59" s="136">
        <f>'POA Real Fechada'!W59/'POA em Dólar Fechada'!$A$1</f>
        <v>0</v>
      </c>
      <c r="X59" s="136">
        <f>'POA Real Fechada'!X59/'POA em Dólar Fechada'!$A$1</f>
        <v>0</v>
      </c>
      <c r="Y59" s="136">
        <f>'POA Real Fechada'!Y59/'POA em Dólar Fechada'!$A$1</f>
        <v>0</v>
      </c>
      <c r="Z59" s="136">
        <f>'POA Real Fechada'!Z59/'POA em Dólar Fechada'!$A$1</f>
        <v>0</v>
      </c>
      <c r="AA59" s="136">
        <f>'POA Real Fechada'!AA59/'POA em Dólar Fechada'!$A$1</f>
        <v>0</v>
      </c>
      <c r="AB59" s="136">
        <f>'POA Real Fechada'!AB59/'POA em Dólar Fechada'!$A$1</f>
        <v>0</v>
      </c>
      <c r="AC59" s="136">
        <f>'POA Real Fechada'!AC59/'POA em Dólar Fechada'!$A$1</f>
        <v>0</v>
      </c>
      <c r="AD59" s="136">
        <f>'POA Real Fechada'!AD59/'POA em Dólar Fechada'!$A$1</f>
        <v>0</v>
      </c>
      <c r="AE59" s="136">
        <f>'POA Real Fechada'!AE59/'POA em Dólar Fechada'!$A$1</f>
        <v>0</v>
      </c>
      <c r="AF59" s="136">
        <f>'POA Real Fechada'!AF59/'POA em Dólar Fechada'!$A$1</f>
        <v>0</v>
      </c>
      <c r="AG59" s="136">
        <f>'POA Real Fechada'!AG59/'POA em Dólar Fechada'!$A$1</f>
        <v>0</v>
      </c>
      <c r="AH59" s="136">
        <f>'POA Real Fechada'!AH59/'POA em Dólar Fechada'!$A$1</f>
        <v>0</v>
      </c>
      <c r="AI59" s="136">
        <f>'POA Real Fechada'!AI59/'POA em Dólar Fechada'!$A$1</f>
        <v>0</v>
      </c>
      <c r="AJ59" s="136">
        <f>'POA Real Fechada'!AJ59/'POA em Dólar Fechada'!$A$1</f>
        <v>0</v>
      </c>
      <c r="AK59" s="136">
        <f>'POA Real Fechada'!AK59/'POA em Dólar Fechada'!$A$1</f>
        <v>0</v>
      </c>
      <c r="AL59" s="136">
        <f>'POA Real Fechada'!AL59/'POA em Dólar Fechada'!$A$1</f>
        <v>0</v>
      </c>
      <c r="AM59" s="136">
        <f>'POA Real Fechada'!AM59/'POA em Dólar Fechada'!$A$1</f>
        <v>0</v>
      </c>
      <c r="AN59" s="136">
        <f>'POA Real Fechada'!AN59/'POA em Dólar Fechada'!$A$1</f>
        <v>0</v>
      </c>
      <c r="AO59" s="136">
        <f>'POA Real Fechada'!AO59/'POA em Dólar Fechada'!$A$1</f>
        <v>0</v>
      </c>
      <c r="AP59" s="136">
        <f>'POA Real Fechada'!AP59/'POA em Dólar Fechada'!$A$1</f>
        <v>0</v>
      </c>
      <c r="AQ59" s="136">
        <f>'POA Real Fechada'!AQ59/'POA em Dólar Fechada'!$A$1</f>
        <v>0</v>
      </c>
      <c r="AR59" s="136">
        <f>'POA Real Fechada'!AR59/'POA em Dólar Fechada'!$A$1</f>
        <v>0</v>
      </c>
      <c r="AS59" s="136">
        <f>'POA Real Fechada'!AS59/'POA em Dólar Fechada'!$A$1</f>
        <v>0</v>
      </c>
      <c r="AT59" s="136">
        <f>'POA Real Fechada'!AT59/'POA em Dólar Fechada'!$A$1</f>
        <v>0</v>
      </c>
      <c r="AU59" s="136">
        <f>'POA Real Fechada'!AU59/'POA em Dólar Fechada'!$A$1</f>
        <v>0</v>
      </c>
      <c r="AV59" s="136">
        <f>'POA Real Fechada'!AV59/'POA em Dólar Fechada'!$A$1</f>
        <v>0</v>
      </c>
      <c r="AW59" s="136">
        <f>'POA Real Fechada'!AW59/'POA em Dólar Fechada'!$A$1</f>
        <v>0</v>
      </c>
      <c r="AX59" s="136">
        <f>'POA Real Fechada'!AX59/'POA em Dólar Fechada'!$A$1</f>
        <v>0</v>
      </c>
      <c r="AY59" s="136">
        <f>'POA Real Fechada'!AY59/'POA em Dólar Fechada'!$A$1</f>
        <v>0</v>
      </c>
      <c r="AZ59" s="136">
        <f>'POA Real Fechada'!AZ59/'POA em Dólar Fechada'!$A$1</f>
        <v>0</v>
      </c>
      <c r="BA59" s="136">
        <f>'POA Real Fechada'!BA59/'POA em Dólar Fechada'!$A$1</f>
        <v>0</v>
      </c>
      <c r="BB59" s="136">
        <f>'POA Real Fechada'!BB59/'POA em Dólar Fechada'!$A$1</f>
        <v>0</v>
      </c>
      <c r="BC59" s="136">
        <f>'POA Real Fechada'!BC59/'POA em Dólar Fechada'!$A$1</f>
        <v>0</v>
      </c>
      <c r="BD59" s="136">
        <f>'POA Real Fechada'!BD59/'POA em Dólar Fechada'!$A$1</f>
        <v>0</v>
      </c>
      <c r="BE59" s="136">
        <f>'POA Real Fechada'!BE59/'POA em Dólar Fechada'!$A$1</f>
        <v>0</v>
      </c>
      <c r="BF59" s="136">
        <f>'POA Real Fechada'!BF59/'POA em Dólar Fechada'!$A$1</f>
        <v>0</v>
      </c>
    </row>
    <row r="60" spans="1:58" x14ac:dyDescent="0.3">
      <c r="A60" s="210" t="s">
        <v>52</v>
      </c>
      <c r="B60" s="136">
        <f>'POA Real Fechada'!B60/'POA em Dólar Fechada'!$A$1</f>
        <v>0</v>
      </c>
      <c r="C60" s="136">
        <f>'POA Real Fechada'!C60/'POA em Dólar Fechada'!$A$1</f>
        <v>0</v>
      </c>
      <c r="D60" s="136">
        <f>'POA Real Fechada'!D60/'POA em Dólar Fechada'!$A$1</f>
        <v>0</v>
      </c>
      <c r="F60" s="136">
        <f>'POA Real Fechada'!F60/'POA em Dólar Fechada'!$A$1</f>
        <v>0</v>
      </c>
      <c r="G60" s="136">
        <f>'POA Real Fechada'!G60/'POA em Dólar Fechada'!$A$1</f>
        <v>0</v>
      </c>
      <c r="H60" s="136">
        <f>'POA Real Fechada'!H60/'POA em Dólar Fechada'!$A$1</f>
        <v>0</v>
      </c>
      <c r="I60" s="136">
        <f>'POA Real Fechada'!I60/'POA em Dólar Fechada'!$A$1</f>
        <v>0</v>
      </c>
      <c r="J60" s="136">
        <f>'POA Real Fechada'!J60/'POA em Dólar Fechada'!$A$1</f>
        <v>0</v>
      </c>
      <c r="K60" s="136">
        <f>'POA Real Fechada'!K60/'POA em Dólar Fechada'!$A$1</f>
        <v>0</v>
      </c>
      <c r="L60" s="136">
        <f>'POA Real Fechada'!L60/'POA em Dólar Fechada'!$A$1</f>
        <v>0</v>
      </c>
      <c r="M60" s="136">
        <f>'POA Real Fechada'!M60/'POA em Dólar Fechada'!$A$1</f>
        <v>0</v>
      </c>
      <c r="N60" s="136">
        <f>'POA Real Fechada'!N60/'POA em Dólar Fechada'!$A$1</f>
        <v>0</v>
      </c>
      <c r="O60" s="136">
        <f>'POA Real Fechada'!O60/'POA em Dólar Fechada'!$A$1</f>
        <v>0</v>
      </c>
      <c r="P60" s="136">
        <f>'POA Real Fechada'!P60/'POA em Dólar Fechada'!$A$1</f>
        <v>0</v>
      </c>
      <c r="Q60" s="136">
        <f>'POA Real Fechada'!Q60/'POA em Dólar Fechada'!$A$1</f>
        <v>0</v>
      </c>
      <c r="R60" s="136">
        <f>'POA Real Fechada'!R60/'POA em Dólar Fechada'!$A$1</f>
        <v>0</v>
      </c>
      <c r="S60" s="136">
        <f>'POA Real Fechada'!S60/'POA em Dólar Fechada'!$A$1</f>
        <v>0</v>
      </c>
      <c r="T60" s="136">
        <f>'POA Real Fechada'!T60/'POA em Dólar Fechada'!$A$1</f>
        <v>0</v>
      </c>
      <c r="U60" s="136">
        <f>'POA Real Fechada'!U60/'POA em Dólar Fechada'!$A$1</f>
        <v>0</v>
      </c>
      <c r="V60" s="136">
        <f>'POA Real Fechada'!V60/'POA em Dólar Fechada'!$A$1</f>
        <v>0</v>
      </c>
      <c r="W60" s="136">
        <f>'POA Real Fechada'!W60/'POA em Dólar Fechada'!$A$1</f>
        <v>0</v>
      </c>
      <c r="X60" s="136">
        <f>'POA Real Fechada'!X60/'POA em Dólar Fechada'!$A$1</f>
        <v>0</v>
      </c>
      <c r="Y60" s="136">
        <f>'POA Real Fechada'!Y60/'POA em Dólar Fechada'!$A$1</f>
        <v>0</v>
      </c>
      <c r="Z60" s="136">
        <f>'POA Real Fechada'!Z60/'POA em Dólar Fechada'!$A$1</f>
        <v>0</v>
      </c>
      <c r="AA60" s="136">
        <f>'POA Real Fechada'!AA60/'POA em Dólar Fechada'!$A$1</f>
        <v>0</v>
      </c>
      <c r="AB60" s="136">
        <f>'POA Real Fechada'!AB60/'POA em Dólar Fechada'!$A$1</f>
        <v>0</v>
      </c>
      <c r="AC60" s="136">
        <f>'POA Real Fechada'!AC60/'POA em Dólar Fechada'!$A$1</f>
        <v>0</v>
      </c>
      <c r="AD60" s="136">
        <f>'POA Real Fechada'!AD60/'POA em Dólar Fechada'!$A$1</f>
        <v>0</v>
      </c>
      <c r="AE60" s="136">
        <f>'POA Real Fechada'!AE60/'POA em Dólar Fechada'!$A$1</f>
        <v>0</v>
      </c>
      <c r="AF60" s="136">
        <f>'POA Real Fechada'!AF60/'POA em Dólar Fechada'!$A$1</f>
        <v>0</v>
      </c>
      <c r="AG60" s="136">
        <f>'POA Real Fechada'!AG60/'POA em Dólar Fechada'!$A$1</f>
        <v>0</v>
      </c>
      <c r="AH60" s="136">
        <f>'POA Real Fechada'!AH60/'POA em Dólar Fechada'!$A$1</f>
        <v>0</v>
      </c>
      <c r="AI60" s="136">
        <f>'POA Real Fechada'!AI60/'POA em Dólar Fechada'!$A$1</f>
        <v>0</v>
      </c>
      <c r="AJ60" s="136">
        <f>'POA Real Fechada'!AJ60/'POA em Dólar Fechada'!$A$1</f>
        <v>0</v>
      </c>
      <c r="AK60" s="136">
        <f>'POA Real Fechada'!AK60/'POA em Dólar Fechada'!$A$1</f>
        <v>0</v>
      </c>
      <c r="AL60" s="136">
        <f>'POA Real Fechada'!AL60/'POA em Dólar Fechada'!$A$1</f>
        <v>0</v>
      </c>
      <c r="AM60" s="136">
        <f>'POA Real Fechada'!AM60/'POA em Dólar Fechada'!$A$1</f>
        <v>0</v>
      </c>
      <c r="AN60" s="136">
        <f>'POA Real Fechada'!AN60/'POA em Dólar Fechada'!$A$1</f>
        <v>0</v>
      </c>
      <c r="AO60" s="136">
        <f>'POA Real Fechada'!AO60/'POA em Dólar Fechada'!$A$1</f>
        <v>0</v>
      </c>
      <c r="AP60" s="136">
        <f>'POA Real Fechada'!AP60/'POA em Dólar Fechada'!$A$1</f>
        <v>0</v>
      </c>
      <c r="AQ60" s="136">
        <f>'POA Real Fechada'!AQ60/'POA em Dólar Fechada'!$A$1</f>
        <v>0</v>
      </c>
      <c r="AR60" s="136">
        <f>'POA Real Fechada'!AR60/'POA em Dólar Fechada'!$A$1</f>
        <v>0</v>
      </c>
      <c r="AS60" s="136">
        <f>'POA Real Fechada'!AS60/'POA em Dólar Fechada'!$A$1</f>
        <v>0</v>
      </c>
      <c r="AT60" s="136">
        <f>'POA Real Fechada'!AT60/'POA em Dólar Fechada'!$A$1</f>
        <v>0</v>
      </c>
      <c r="AU60" s="136">
        <f>'POA Real Fechada'!AU60/'POA em Dólar Fechada'!$A$1</f>
        <v>0</v>
      </c>
      <c r="AV60" s="136">
        <f>'POA Real Fechada'!AV60/'POA em Dólar Fechada'!$A$1</f>
        <v>0</v>
      </c>
      <c r="AW60" s="136">
        <f>'POA Real Fechada'!AW60/'POA em Dólar Fechada'!$A$1</f>
        <v>0</v>
      </c>
      <c r="AX60" s="136">
        <f>'POA Real Fechada'!AX60/'POA em Dólar Fechada'!$A$1</f>
        <v>0</v>
      </c>
      <c r="AY60" s="136">
        <f>'POA Real Fechada'!AY60/'POA em Dólar Fechada'!$A$1</f>
        <v>0</v>
      </c>
      <c r="AZ60" s="136">
        <f>'POA Real Fechada'!AZ60/'POA em Dólar Fechada'!$A$1</f>
        <v>0</v>
      </c>
      <c r="BA60" s="136">
        <f>'POA Real Fechada'!BA60/'POA em Dólar Fechada'!$A$1</f>
        <v>0</v>
      </c>
      <c r="BB60" s="136">
        <f>'POA Real Fechada'!BB60/'POA em Dólar Fechada'!$A$1</f>
        <v>0</v>
      </c>
      <c r="BC60" s="136">
        <f>'POA Real Fechada'!BC60/'POA em Dólar Fechada'!$A$1</f>
        <v>0</v>
      </c>
      <c r="BD60" s="136">
        <f>'POA Real Fechada'!BD60/'POA em Dólar Fechada'!$A$1</f>
        <v>0</v>
      </c>
      <c r="BE60" s="136">
        <f>'POA Real Fechada'!BE60/'POA em Dólar Fechada'!$A$1</f>
        <v>0</v>
      </c>
      <c r="BF60" s="136">
        <f>'POA Real Fechada'!BF60/'POA em Dólar Fechada'!$A$1</f>
        <v>0</v>
      </c>
    </row>
    <row r="61" spans="1:58" x14ac:dyDescent="0.3">
      <c r="A61" s="75" t="s">
        <v>53</v>
      </c>
      <c r="B61" s="136">
        <f>'POA Real Fechada'!B61/'POA em Dólar Fechada'!$A$1</f>
        <v>0</v>
      </c>
      <c r="C61" s="136">
        <f>'POA Real Fechada'!C61/'POA em Dólar Fechada'!$A$1</f>
        <v>147058.82352941178</v>
      </c>
      <c r="D61" s="136">
        <f>'POA Real Fechada'!D61/'POA em Dólar Fechada'!$A$1</f>
        <v>147058.82352941178</v>
      </c>
      <c r="F61" s="136">
        <f>'POA Real Fechada'!F61/'POA em Dólar Fechada'!$A$1</f>
        <v>0</v>
      </c>
      <c r="G61" s="136">
        <f>'POA Real Fechada'!G61/'POA em Dólar Fechada'!$A$1</f>
        <v>147058.82352941178</v>
      </c>
      <c r="H61" s="136">
        <f>'POA Real Fechada'!H61/'POA em Dólar Fechada'!$A$1</f>
        <v>0</v>
      </c>
      <c r="I61" s="136">
        <f>'POA Real Fechada'!I61/'POA em Dólar Fechada'!$A$1</f>
        <v>0</v>
      </c>
      <c r="J61" s="136">
        <f>'POA Real Fechada'!J61/'POA em Dólar Fechada'!$A$1</f>
        <v>0</v>
      </c>
      <c r="K61" s="136">
        <f>'POA Real Fechada'!K61/'POA em Dólar Fechada'!$A$1</f>
        <v>0</v>
      </c>
      <c r="L61" s="136">
        <f>'POA Real Fechada'!L61/'POA em Dólar Fechada'!$A$1</f>
        <v>0</v>
      </c>
      <c r="M61" s="136">
        <f>'POA Real Fechada'!M61/'POA em Dólar Fechada'!$A$1</f>
        <v>0</v>
      </c>
      <c r="N61" s="136">
        <f>'POA Real Fechada'!N61/'POA em Dólar Fechada'!$A$1</f>
        <v>0</v>
      </c>
      <c r="O61" s="136">
        <f>'POA Real Fechada'!O61/'POA em Dólar Fechada'!$A$1</f>
        <v>147058.82352941178</v>
      </c>
      <c r="P61" s="136">
        <f>'POA Real Fechada'!P61/'POA em Dólar Fechada'!$A$1</f>
        <v>0</v>
      </c>
      <c r="Q61" s="136">
        <f>'POA Real Fechada'!Q61/'POA em Dólar Fechada'!$A$1</f>
        <v>0</v>
      </c>
      <c r="R61" s="136">
        <f>'POA Real Fechada'!R61/'POA em Dólar Fechada'!$A$1</f>
        <v>0</v>
      </c>
      <c r="S61" s="136">
        <f>'POA Real Fechada'!S61/'POA em Dólar Fechada'!$A$1</f>
        <v>0</v>
      </c>
      <c r="T61" s="136">
        <f>'POA Real Fechada'!T61/'POA em Dólar Fechada'!$A$1</f>
        <v>0</v>
      </c>
      <c r="U61" s="136">
        <f>'POA Real Fechada'!U61/'POA em Dólar Fechada'!$A$1</f>
        <v>0</v>
      </c>
      <c r="V61" s="136">
        <f>'POA Real Fechada'!V61/'POA em Dólar Fechada'!$A$1</f>
        <v>0</v>
      </c>
      <c r="W61" s="136">
        <f>'POA Real Fechada'!W61/'POA em Dólar Fechada'!$A$1</f>
        <v>0</v>
      </c>
      <c r="X61" s="136">
        <f>'POA Real Fechada'!X61/'POA em Dólar Fechada'!$A$1</f>
        <v>0</v>
      </c>
      <c r="Y61" s="136">
        <f>'POA Real Fechada'!Y61/'POA em Dólar Fechada'!$A$1</f>
        <v>0</v>
      </c>
      <c r="Z61" s="136">
        <f>'POA Real Fechada'!Z61/'POA em Dólar Fechada'!$A$1</f>
        <v>0</v>
      </c>
      <c r="AA61" s="136">
        <f>'POA Real Fechada'!AA61/'POA em Dólar Fechada'!$A$1</f>
        <v>0</v>
      </c>
      <c r="AB61" s="136">
        <f>'POA Real Fechada'!AB61/'POA em Dólar Fechada'!$A$1</f>
        <v>0</v>
      </c>
      <c r="AC61" s="136">
        <f>'POA Real Fechada'!AC61/'POA em Dólar Fechada'!$A$1</f>
        <v>0</v>
      </c>
      <c r="AD61" s="136">
        <f>'POA Real Fechada'!AD61/'POA em Dólar Fechada'!$A$1</f>
        <v>0</v>
      </c>
      <c r="AE61" s="136">
        <f>'POA Real Fechada'!AE61/'POA em Dólar Fechada'!$A$1</f>
        <v>0</v>
      </c>
      <c r="AF61" s="136">
        <f>'POA Real Fechada'!AF61/'POA em Dólar Fechada'!$A$1</f>
        <v>0</v>
      </c>
      <c r="AG61" s="136">
        <f>'POA Real Fechada'!AG61/'POA em Dólar Fechada'!$A$1</f>
        <v>0</v>
      </c>
      <c r="AH61" s="136">
        <f>'POA Real Fechada'!AH61/'POA em Dólar Fechada'!$A$1</f>
        <v>0</v>
      </c>
      <c r="AI61" s="136">
        <f>'POA Real Fechada'!AI61/'POA em Dólar Fechada'!$A$1</f>
        <v>0</v>
      </c>
      <c r="AJ61" s="136">
        <f>'POA Real Fechada'!AJ61/'POA em Dólar Fechada'!$A$1</f>
        <v>0</v>
      </c>
      <c r="AK61" s="136">
        <f>'POA Real Fechada'!AK61/'POA em Dólar Fechada'!$A$1</f>
        <v>0</v>
      </c>
      <c r="AL61" s="136">
        <f>'POA Real Fechada'!AL61/'POA em Dólar Fechada'!$A$1</f>
        <v>0</v>
      </c>
      <c r="AM61" s="136">
        <f>'POA Real Fechada'!AM61/'POA em Dólar Fechada'!$A$1</f>
        <v>0</v>
      </c>
      <c r="AN61" s="136">
        <f>'POA Real Fechada'!AN61/'POA em Dólar Fechada'!$A$1</f>
        <v>0</v>
      </c>
      <c r="AO61" s="136">
        <f>'POA Real Fechada'!AO61/'POA em Dólar Fechada'!$A$1</f>
        <v>0</v>
      </c>
      <c r="AP61" s="136">
        <f>'POA Real Fechada'!AP61/'POA em Dólar Fechada'!$A$1</f>
        <v>0</v>
      </c>
      <c r="AQ61" s="136">
        <f>'POA Real Fechada'!AQ61/'POA em Dólar Fechada'!$A$1</f>
        <v>0</v>
      </c>
      <c r="AR61" s="136">
        <f>'POA Real Fechada'!AR61/'POA em Dólar Fechada'!$A$1</f>
        <v>0</v>
      </c>
      <c r="AS61" s="136">
        <f>'POA Real Fechada'!AS61/'POA em Dólar Fechada'!$A$1</f>
        <v>0</v>
      </c>
      <c r="AT61" s="136">
        <f>'POA Real Fechada'!AT61/'POA em Dólar Fechada'!$A$1</f>
        <v>0</v>
      </c>
      <c r="AU61" s="136">
        <f>'POA Real Fechada'!AU61/'POA em Dólar Fechada'!$A$1</f>
        <v>0</v>
      </c>
      <c r="AV61" s="136">
        <f>'POA Real Fechada'!AV61/'POA em Dólar Fechada'!$A$1</f>
        <v>0</v>
      </c>
      <c r="AW61" s="136">
        <f>'POA Real Fechada'!AW61/'POA em Dólar Fechada'!$A$1</f>
        <v>0</v>
      </c>
      <c r="AX61" s="136">
        <f>'POA Real Fechada'!AX61/'POA em Dólar Fechada'!$A$1</f>
        <v>0</v>
      </c>
      <c r="AY61" s="136">
        <f>'POA Real Fechada'!AY61/'POA em Dólar Fechada'!$A$1</f>
        <v>0</v>
      </c>
      <c r="AZ61" s="136">
        <f>'POA Real Fechada'!AZ61/'POA em Dólar Fechada'!$A$1</f>
        <v>0</v>
      </c>
      <c r="BA61" s="136">
        <f>'POA Real Fechada'!BA61/'POA em Dólar Fechada'!$A$1</f>
        <v>0</v>
      </c>
      <c r="BB61" s="136">
        <f>'POA Real Fechada'!BB61/'POA em Dólar Fechada'!$A$1</f>
        <v>0</v>
      </c>
      <c r="BC61" s="136">
        <f>'POA Real Fechada'!BC61/'POA em Dólar Fechada'!$A$1</f>
        <v>0</v>
      </c>
      <c r="BD61" s="136">
        <f>'POA Real Fechada'!BD61/'POA em Dólar Fechada'!$A$1</f>
        <v>0</v>
      </c>
      <c r="BE61" s="136">
        <f>'POA Real Fechada'!BE61/'POA em Dólar Fechada'!$A$1</f>
        <v>147058.82352941178</v>
      </c>
      <c r="BF61" s="136">
        <f>'POA Real Fechada'!BF61/'POA em Dólar Fechada'!$A$1</f>
        <v>147058.82352941178</v>
      </c>
    </row>
    <row r="62" spans="1:58" x14ac:dyDescent="0.3">
      <c r="A62" s="213" t="s">
        <v>62</v>
      </c>
      <c r="B62" s="136">
        <f>'POA Real Fechada'!B62/'POA em Dólar Fechada'!$A$1</f>
        <v>0</v>
      </c>
      <c r="C62" s="136">
        <f>'POA Real Fechada'!C62/'POA em Dólar Fechada'!$A$1</f>
        <v>122058.82352941176</v>
      </c>
      <c r="D62" s="136">
        <f>'POA Real Fechada'!D62/'POA em Dólar Fechada'!$A$1</f>
        <v>122058.82352941176</v>
      </c>
      <c r="F62" s="136">
        <f>'POA Real Fechada'!F62/'POA em Dólar Fechada'!$A$1</f>
        <v>0</v>
      </c>
      <c r="G62" s="136">
        <f>'POA Real Fechada'!G62/'POA em Dólar Fechada'!$A$1</f>
        <v>0</v>
      </c>
      <c r="H62" s="136">
        <f>'POA Real Fechada'!H62/'POA em Dólar Fechada'!$A$1</f>
        <v>0</v>
      </c>
      <c r="I62" s="136">
        <f>'POA Real Fechada'!I62/'POA em Dólar Fechada'!$A$1</f>
        <v>0</v>
      </c>
      <c r="J62" s="136">
        <f>'POA Real Fechada'!J62/'POA em Dólar Fechada'!$A$1</f>
        <v>0</v>
      </c>
      <c r="K62" s="136">
        <f>'POA Real Fechada'!K62/'POA em Dólar Fechada'!$A$1</f>
        <v>0</v>
      </c>
      <c r="L62" s="136">
        <f>'POA Real Fechada'!L62/'POA em Dólar Fechada'!$A$1</f>
        <v>0</v>
      </c>
      <c r="M62" s="136">
        <f>'POA Real Fechada'!M62/'POA em Dólar Fechada'!$A$1</f>
        <v>0</v>
      </c>
      <c r="N62" s="136">
        <f>'POA Real Fechada'!N62/'POA em Dólar Fechada'!$A$1</f>
        <v>0</v>
      </c>
      <c r="O62" s="136">
        <f>'POA Real Fechada'!O62/'POA em Dólar Fechada'!$A$1</f>
        <v>122058.82352941176</v>
      </c>
      <c r="P62" s="136">
        <f>'POA Real Fechada'!P62/'POA em Dólar Fechada'!$A$1</f>
        <v>0</v>
      </c>
      <c r="Q62" s="136">
        <f>'POA Real Fechada'!Q62/'POA em Dólar Fechada'!$A$1</f>
        <v>0</v>
      </c>
      <c r="R62" s="136">
        <f>'POA Real Fechada'!R62/'POA em Dólar Fechada'!$A$1</f>
        <v>0</v>
      </c>
      <c r="S62" s="136">
        <f>'POA Real Fechada'!S62/'POA em Dólar Fechada'!$A$1</f>
        <v>0</v>
      </c>
      <c r="T62" s="136">
        <f>'POA Real Fechada'!T62/'POA em Dólar Fechada'!$A$1</f>
        <v>0</v>
      </c>
      <c r="U62" s="136">
        <f>'POA Real Fechada'!U62/'POA em Dólar Fechada'!$A$1</f>
        <v>0</v>
      </c>
      <c r="V62" s="136">
        <f>'POA Real Fechada'!V62/'POA em Dólar Fechada'!$A$1</f>
        <v>0</v>
      </c>
      <c r="W62" s="136">
        <f>'POA Real Fechada'!W62/'POA em Dólar Fechada'!$A$1</f>
        <v>0</v>
      </c>
      <c r="X62" s="136">
        <f>'POA Real Fechada'!X62/'POA em Dólar Fechada'!$A$1</f>
        <v>0</v>
      </c>
      <c r="Y62" s="136">
        <f>'POA Real Fechada'!Y62/'POA em Dólar Fechada'!$A$1</f>
        <v>0</v>
      </c>
      <c r="Z62" s="136">
        <f>'POA Real Fechada'!Z62/'POA em Dólar Fechada'!$A$1</f>
        <v>0</v>
      </c>
      <c r="AA62" s="136">
        <f>'POA Real Fechada'!AA62/'POA em Dólar Fechada'!$A$1</f>
        <v>0</v>
      </c>
      <c r="AB62" s="136">
        <f>'POA Real Fechada'!AB62/'POA em Dólar Fechada'!$A$1</f>
        <v>0</v>
      </c>
      <c r="AC62" s="136">
        <f>'POA Real Fechada'!AC62/'POA em Dólar Fechada'!$A$1</f>
        <v>0</v>
      </c>
      <c r="AD62" s="136">
        <f>'POA Real Fechada'!AD62/'POA em Dólar Fechada'!$A$1</f>
        <v>0</v>
      </c>
      <c r="AE62" s="136">
        <f>'POA Real Fechada'!AE62/'POA em Dólar Fechada'!$A$1</f>
        <v>0</v>
      </c>
      <c r="AF62" s="136">
        <f>'POA Real Fechada'!AF62/'POA em Dólar Fechada'!$A$1</f>
        <v>0</v>
      </c>
      <c r="AG62" s="136">
        <f>'POA Real Fechada'!AG62/'POA em Dólar Fechada'!$A$1</f>
        <v>0</v>
      </c>
      <c r="AH62" s="136">
        <f>'POA Real Fechada'!AH62/'POA em Dólar Fechada'!$A$1</f>
        <v>0</v>
      </c>
      <c r="AI62" s="136">
        <f>'POA Real Fechada'!AI62/'POA em Dólar Fechada'!$A$1</f>
        <v>0</v>
      </c>
      <c r="AJ62" s="136">
        <f>'POA Real Fechada'!AJ62/'POA em Dólar Fechada'!$A$1</f>
        <v>0</v>
      </c>
      <c r="AK62" s="136">
        <f>'POA Real Fechada'!AK62/'POA em Dólar Fechada'!$A$1</f>
        <v>0</v>
      </c>
      <c r="AL62" s="136">
        <f>'POA Real Fechada'!AL62/'POA em Dólar Fechada'!$A$1</f>
        <v>0</v>
      </c>
      <c r="AM62" s="136">
        <f>'POA Real Fechada'!AM62/'POA em Dólar Fechada'!$A$1</f>
        <v>0</v>
      </c>
      <c r="AN62" s="136">
        <f>'POA Real Fechada'!AN62/'POA em Dólar Fechada'!$A$1</f>
        <v>0</v>
      </c>
      <c r="AO62" s="136">
        <f>'POA Real Fechada'!AO62/'POA em Dólar Fechada'!$A$1</f>
        <v>0</v>
      </c>
      <c r="AP62" s="136">
        <f>'POA Real Fechada'!AP62/'POA em Dólar Fechada'!$A$1</f>
        <v>0</v>
      </c>
      <c r="AQ62" s="136">
        <f>'POA Real Fechada'!AQ62/'POA em Dólar Fechada'!$A$1</f>
        <v>0</v>
      </c>
      <c r="AR62" s="136">
        <f>'POA Real Fechada'!AR62/'POA em Dólar Fechada'!$A$1</f>
        <v>0</v>
      </c>
      <c r="AS62" s="136">
        <f>'POA Real Fechada'!AS62/'POA em Dólar Fechada'!$A$1</f>
        <v>0</v>
      </c>
      <c r="AT62" s="136">
        <f>'POA Real Fechada'!AT62/'POA em Dólar Fechada'!$A$1</f>
        <v>0</v>
      </c>
      <c r="AU62" s="136">
        <f>'POA Real Fechada'!AU62/'POA em Dólar Fechada'!$A$1</f>
        <v>0</v>
      </c>
      <c r="AV62" s="136">
        <f>'POA Real Fechada'!AV62/'POA em Dólar Fechada'!$A$1</f>
        <v>0</v>
      </c>
      <c r="AW62" s="136">
        <f>'POA Real Fechada'!AW62/'POA em Dólar Fechada'!$A$1</f>
        <v>0</v>
      </c>
      <c r="AX62" s="136">
        <f>'POA Real Fechada'!AX62/'POA em Dólar Fechada'!$A$1</f>
        <v>0</v>
      </c>
      <c r="AY62" s="136">
        <f>'POA Real Fechada'!AY62/'POA em Dólar Fechada'!$A$1</f>
        <v>0</v>
      </c>
      <c r="AZ62" s="136">
        <f>'POA Real Fechada'!AZ62/'POA em Dólar Fechada'!$A$1</f>
        <v>0</v>
      </c>
      <c r="BA62" s="136">
        <f>'POA Real Fechada'!BA62/'POA em Dólar Fechada'!$A$1</f>
        <v>0</v>
      </c>
      <c r="BB62" s="136">
        <f>'POA Real Fechada'!BB62/'POA em Dólar Fechada'!$A$1</f>
        <v>0</v>
      </c>
      <c r="BC62" s="136">
        <f>'POA Real Fechada'!BC62/'POA em Dólar Fechada'!$A$1</f>
        <v>0</v>
      </c>
      <c r="BD62" s="136">
        <f>'POA Real Fechada'!BD62/'POA em Dólar Fechada'!$A$1</f>
        <v>0</v>
      </c>
      <c r="BE62" s="136">
        <f>'POA Real Fechada'!BE62/'POA em Dólar Fechada'!$A$1</f>
        <v>122058.82352941176</v>
      </c>
      <c r="BF62" s="136">
        <f>'POA Real Fechada'!BF62/'POA em Dólar Fechada'!$A$1</f>
        <v>122058.82352941176</v>
      </c>
    </row>
    <row r="63" spans="1:58" x14ac:dyDescent="0.3">
      <c r="A63" s="59" t="s">
        <v>54</v>
      </c>
      <c r="B63" s="136">
        <f>'POA Real Fechada'!B63/'POA em Dólar Fechada'!$A$1</f>
        <v>1901027.0588235294</v>
      </c>
      <c r="C63" s="136">
        <f>'POA Real Fechada'!C63/'POA em Dólar Fechada'!$A$1</f>
        <v>0</v>
      </c>
      <c r="D63" s="136">
        <f>'POA Real Fechada'!D63/'POA em Dólar Fechada'!$A$1</f>
        <v>1901027.0588235294</v>
      </c>
      <c r="F63" s="136">
        <f>'POA Real Fechada'!F63/'POA em Dólar Fechada'!$A$1</f>
        <v>0</v>
      </c>
      <c r="G63" s="136">
        <f>'POA Real Fechada'!G63/'POA em Dólar Fechada'!$A$1</f>
        <v>0</v>
      </c>
      <c r="H63" s="136">
        <f>'POA Real Fechada'!H63/'POA em Dólar Fechada'!$A$1</f>
        <v>0</v>
      </c>
      <c r="I63" s="136">
        <f>'POA Real Fechada'!I63/'POA em Dólar Fechada'!$A$1</f>
        <v>0</v>
      </c>
      <c r="J63" s="136">
        <f>'POA Real Fechada'!J63/'POA em Dólar Fechada'!$A$1</f>
        <v>88235.294117647063</v>
      </c>
      <c r="K63" s="136">
        <f>'POA Real Fechada'!K63/'POA em Dólar Fechada'!$A$1</f>
        <v>0</v>
      </c>
      <c r="L63" s="136">
        <f>'POA Real Fechada'!L63/'POA em Dólar Fechada'!$A$1</f>
        <v>161939.11764705883</v>
      </c>
      <c r="M63" s="136">
        <f>'POA Real Fechada'!M63/'POA em Dólar Fechada'!$A$1</f>
        <v>0</v>
      </c>
      <c r="N63" s="136">
        <f>'POA Real Fechada'!N63/'POA em Dólar Fechada'!$A$1</f>
        <v>250174.4117647059</v>
      </c>
      <c r="O63" s="136">
        <f>'POA Real Fechada'!O63/'POA em Dólar Fechada'!$A$1</f>
        <v>0</v>
      </c>
      <c r="P63" s="136">
        <f>'POA Real Fechada'!P63/'POA em Dólar Fechada'!$A$1</f>
        <v>147058.82352941178</v>
      </c>
      <c r="Q63" s="136">
        <f>'POA Real Fechada'!Q63/'POA em Dólar Fechada'!$A$1</f>
        <v>0</v>
      </c>
      <c r="R63" s="136">
        <f>'POA Real Fechada'!R63/'POA em Dólar Fechada'!$A$1</f>
        <v>147058.82352941178</v>
      </c>
      <c r="S63" s="136">
        <f>'POA Real Fechada'!S63/'POA em Dólar Fechada'!$A$1</f>
        <v>0</v>
      </c>
      <c r="T63" s="136">
        <f>'POA Real Fechada'!T63/'POA em Dólar Fechada'!$A$1</f>
        <v>147058.82352941178</v>
      </c>
      <c r="U63" s="136">
        <f>'POA Real Fechada'!U63/'POA em Dólar Fechada'!$A$1</f>
        <v>0</v>
      </c>
      <c r="V63" s="136">
        <f>'POA Real Fechada'!V63/'POA em Dólar Fechada'!$A$1</f>
        <v>14811.764705882353</v>
      </c>
      <c r="W63" s="136">
        <f>'POA Real Fechada'!W63/'POA em Dólar Fechada'!$A$1</f>
        <v>0</v>
      </c>
      <c r="X63" s="136">
        <f>'POA Real Fechada'!X63/'POA em Dólar Fechada'!$A$1</f>
        <v>455988.23529411765</v>
      </c>
      <c r="Y63" s="136">
        <f>'POA Real Fechada'!Y63/'POA em Dólar Fechada'!$A$1</f>
        <v>0</v>
      </c>
      <c r="Z63" s="136">
        <f>'POA Real Fechada'!Z63/'POA em Dólar Fechada'!$A$1</f>
        <v>205882.35294117648</v>
      </c>
      <c r="AA63" s="136">
        <f>'POA Real Fechada'!AA63/'POA em Dólar Fechada'!$A$1</f>
        <v>0</v>
      </c>
      <c r="AB63" s="136">
        <f>'POA Real Fechada'!AB63/'POA em Dólar Fechada'!$A$1</f>
        <v>205882.35294117648</v>
      </c>
      <c r="AC63" s="136">
        <f>'POA Real Fechada'!AC63/'POA em Dólar Fechada'!$A$1</f>
        <v>0</v>
      </c>
      <c r="AD63" s="136">
        <f>'POA Real Fechada'!AD63/'POA em Dólar Fechada'!$A$1</f>
        <v>205882.35294117648</v>
      </c>
      <c r="AE63" s="136">
        <f>'POA Real Fechada'!AE63/'POA em Dólar Fechada'!$A$1</f>
        <v>0</v>
      </c>
      <c r="AF63" s="136">
        <f>'POA Real Fechada'!AF63/'POA em Dólar Fechada'!$A$1</f>
        <v>205882.35294117648</v>
      </c>
      <c r="AG63" s="136">
        <f>'POA Real Fechada'!AG63/'POA em Dólar Fechada'!$A$1</f>
        <v>0</v>
      </c>
      <c r="AH63" s="136">
        <f>'POA Real Fechada'!AH63/'POA em Dólar Fechada'!$A$1</f>
        <v>823529.4117647059</v>
      </c>
      <c r="AI63" s="136">
        <f>'POA Real Fechada'!AI63/'POA em Dólar Fechada'!$A$1</f>
        <v>0</v>
      </c>
      <c r="AJ63" s="136">
        <f>'POA Real Fechada'!AJ63/'POA em Dólar Fechada'!$A$1</f>
        <v>205882.35294117648</v>
      </c>
      <c r="AK63" s="136">
        <f>'POA Real Fechada'!AK63/'POA em Dólar Fechada'!$A$1</f>
        <v>0</v>
      </c>
      <c r="AL63" s="136">
        <f>'POA Real Fechada'!AL63/'POA em Dólar Fechada'!$A$1</f>
        <v>165452.64705882352</v>
      </c>
      <c r="AM63" s="136">
        <f>'POA Real Fechada'!AM63/'POA em Dólar Fechada'!$A$1</f>
        <v>0</v>
      </c>
      <c r="AN63" s="136">
        <f>'POA Real Fechada'!AN63/'POA em Dólar Fechada'!$A$1</f>
        <v>0</v>
      </c>
      <c r="AO63" s="136">
        <f>'POA Real Fechada'!AO63/'POA em Dólar Fechada'!$A$1</f>
        <v>0</v>
      </c>
      <c r="AP63" s="136">
        <f>'POA Real Fechada'!AP63/'POA em Dólar Fechada'!$A$1</f>
        <v>0</v>
      </c>
      <c r="AQ63" s="136">
        <f>'POA Real Fechada'!AQ63/'POA em Dólar Fechada'!$A$1</f>
        <v>0</v>
      </c>
      <c r="AR63" s="136">
        <f>'POA Real Fechada'!AR63/'POA em Dólar Fechada'!$A$1</f>
        <v>371335</v>
      </c>
      <c r="AS63" s="136">
        <f>'POA Real Fechada'!AS63/'POA em Dólar Fechada'!$A$1</f>
        <v>0</v>
      </c>
      <c r="AT63" s="136">
        <f>'POA Real Fechada'!AT63/'POA em Dólar Fechada'!$A$1</f>
        <v>0</v>
      </c>
      <c r="AU63" s="136">
        <f>'POA Real Fechada'!AU63/'POA em Dólar Fechada'!$A$1</f>
        <v>0</v>
      </c>
      <c r="AV63" s="136">
        <f>'POA Real Fechada'!AV63/'POA em Dólar Fechada'!$A$1</f>
        <v>0</v>
      </c>
      <c r="AW63" s="136">
        <f>'POA Real Fechada'!AW63/'POA em Dólar Fechada'!$A$1</f>
        <v>0</v>
      </c>
      <c r="AX63" s="136">
        <f>'POA Real Fechada'!AX63/'POA em Dólar Fechada'!$A$1</f>
        <v>0</v>
      </c>
      <c r="AY63" s="136">
        <f>'POA Real Fechada'!AY63/'POA em Dólar Fechada'!$A$1</f>
        <v>0</v>
      </c>
      <c r="AZ63" s="136">
        <f>'POA Real Fechada'!AZ63/'POA em Dólar Fechada'!$A$1</f>
        <v>0</v>
      </c>
      <c r="BA63" s="136">
        <f>'POA Real Fechada'!BA63/'POA em Dólar Fechada'!$A$1</f>
        <v>0</v>
      </c>
      <c r="BB63" s="136">
        <f>'POA Real Fechada'!BB63/'POA em Dólar Fechada'!$A$1</f>
        <v>0</v>
      </c>
      <c r="BC63" s="136">
        <f>'POA Real Fechada'!BC63/'POA em Dólar Fechada'!$A$1</f>
        <v>0</v>
      </c>
      <c r="BD63" s="136">
        <f>'POA Real Fechada'!BD63/'POA em Dólar Fechada'!$A$1</f>
        <v>1901027.0588235294</v>
      </c>
      <c r="BE63" s="136">
        <f>'POA Real Fechada'!BE63/'POA em Dólar Fechada'!$A$1</f>
        <v>0</v>
      </c>
      <c r="BF63" s="136">
        <f>'POA Real Fechada'!BF63/'POA em Dólar Fechada'!$A$1</f>
        <v>1901027.0588235294</v>
      </c>
    </row>
    <row r="64" spans="1:58" x14ac:dyDescent="0.3">
      <c r="A64" s="61" t="s">
        <v>55</v>
      </c>
      <c r="B64" s="137">
        <f>'POA Real Fechada'!B64/'POA em Dólar Fechada'!$A$1</f>
        <v>2082352.9411764706</v>
      </c>
      <c r="C64" s="137">
        <f>'POA Real Fechada'!C64/'POA em Dólar Fechada'!$A$1</f>
        <v>1847058.8235294118</v>
      </c>
      <c r="D64" s="137">
        <f>'POA Real Fechada'!D64/'POA em Dólar Fechada'!$A$1</f>
        <v>3929411.7647058824</v>
      </c>
      <c r="F64" s="137">
        <f>'POA Real Fechada'!F64/'POA em Dólar Fechada'!$A$1</f>
        <v>0</v>
      </c>
      <c r="G64" s="137">
        <f>'POA Real Fechada'!G64/'POA em Dólar Fechada'!$A$1</f>
        <v>819852.9411764706</v>
      </c>
      <c r="H64" s="137">
        <f>'POA Real Fechada'!H64/'POA em Dólar Fechada'!$A$1</f>
        <v>0</v>
      </c>
      <c r="I64" s="137">
        <f>'POA Real Fechada'!I64/'POA em Dólar Fechada'!$A$1</f>
        <v>204963.23529411765</v>
      </c>
      <c r="J64" s="137">
        <f>'POA Real Fechada'!J64/'POA em Dólar Fechada'!$A$1</f>
        <v>294117.64705882355</v>
      </c>
      <c r="K64" s="137">
        <f>'POA Real Fechada'!K64/'POA em Dólar Fechada'!$A$1</f>
        <v>204963.23529411765</v>
      </c>
      <c r="L64" s="137">
        <f>'POA Real Fechada'!L64/'POA em Dólar Fechada'!$A$1</f>
        <v>294117.64705882355</v>
      </c>
      <c r="M64" s="137">
        <f>'POA Real Fechada'!M64/'POA em Dólar Fechada'!$A$1</f>
        <v>204963.23529411765</v>
      </c>
      <c r="N64" s="137">
        <f>'POA Real Fechada'!N64/'POA em Dólar Fechada'!$A$1</f>
        <v>788235.29411764711</v>
      </c>
      <c r="O64" s="137">
        <f>'POA Real Fechada'!O64/'POA em Dólar Fechada'!$A$1</f>
        <v>1634742.6470588236</v>
      </c>
      <c r="P64" s="137">
        <f>'POA Real Fechada'!P64/'POA em Dólar Fechada'!$A$1</f>
        <v>294117.64705882355</v>
      </c>
      <c r="Q64" s="137">
        <f>'POA Real Fechada'!Q64/'POA em Dólar Fechada'!$A$1</f>
        <v>212316.17647058825</v>
      </c>
      <c r="R64" s="137">
        <f>'POA Real Fechada'!R64/'POA em Dólar Fechada'!$A$1</f>
        <v>294117.64705882355</v>
      </c>
      <c r="S64" s="137">
        <f>'POA Real Fechada'!S64/'POA em Dólar Fechada'!$A$1</f>
        <v>0</v>
      </c>
      <c r="T64" s="137">
        <f>'POA Real Fechada'!T64/'POA em Dólar Fechada'!$A$1</f>
        <v>294117.64705882355</v>
      </c>
      <c r="U64" s="137">
        <f>'POA Real Fechada'!U64/'POA em Dólar Fechada'!$A$1</f>
        <v>0</v>
      </c>
      <c r="V64" s="137">
        <f>'POA Real Fechada'!V64/'POA em Dólar Fechada'!$A$1</f>
        <v>411764.70588235295</v>
      </c>
      <c r="W64" s="137">
        <f>'POA Real Fechada'!W64/'POA em Dólar Fechada'!$A$1</f>
        <v>0</v>
      </c>
      <c r="X64" s="137">
        <f>'POA Real Fechada'!X64/'POA em Dólar Fechada'!$A$1</f>
        <v>1294117.6470588236</v>
      </c>
      <c r="Y64" s="137">
        <f>'POA Real Fechada'!Y64/'POA em Dólar Fechada'!$A$1</f>
        <v>212316.17647058825</v>
      </c>
      <c r="Z64" s="137">
        <f>'POA Real Fechada'!Z64/'POA em Dólar Fechada'!$A$1</f>
        <v>0</v>
      </c>
      <c r="AA64" s="137">
        <f>'POA Real Fechada'!AA64/'POA em Dólar Fechada'!$A$1</f>
        <v>0</v>
      </c>
      <c r="AB64" s="137">
        <f>'POA Real Fechada'!AB64/'POA em Dólar Fechada'!$A$1</f>
        <v>0</v>
      </c>
      <c r="AC64" s="137">
        <f>'POA Real Fechada'!AC64/'POA em Dólar Fechada'!$A$1</f>
        <v>0</v>
      </c>
      <c r="AD64" s="137">
        <f>'POA Real Fechada'!AD64/'POA em Dólar Fechada'!$A$1</f>
        <v>0</v>
      </c>
      <c r="AE64" s="137">
        <f>'POA Real Fechada'!AE64/'POA em Dólar Fechada'!$A$1</f>
        <v>0</v>
      </c>
      <c r="AF64" s="137">
        <f>'POA Real Fechada'!AF64/'POA em Dólar Fechada'!$A$1</f>
        <v>0</v>
      </c>
      <c r="AG64" s="137">
        <f>'POA Real Fechada'!AG64/'POA em Dólar Fechada'!$A$1</f>
        <v>0</v>
      </c>
      <c r="AH64" s="137">
        <f>'POA Real Fechada'!AH64/'POA em Dólar Fechada'!$A$1</f>
        <v>0</v>
      </c>
      <c r="AI64" s="137">
        <f>'POA Real Fechada'!AI64/'POA em Dólar Fechada'!$A$1</f>
        <v>0</v>
      </c>
      <c r="AJ64" s="137">
        <f>'POA Real Fechada'!AJ64/'POA em Dólar Fechada'!$A$1</f>
        <v>0</v>
      </c>
      <c r="AK64" s="137">
        <f>'POA Real Fechada'!AK64/'POA em Dólar Fechada'!$A$1</f>
        <v>0</v>
      </c>
      <c r="AL64" s="137">
        <f>'POA Real Fechada'!AL64/'POA em Dólar Fechada'!$A$1</f>
        <v>0</v>
      </c>
      <c r="AM64" s="137">
        <f>'POA Real Fechada'!AM64/'POA em Dólar Fechada'!$A$1</f>
        <v>0</v>
      </c>
      <c r="AN64" s="137">
        <f>'POA Real Fechada'!AN64/'POA em Dólar Fechada'!$A$1</f>
        <v>0</v>
      </c>
      <c r="AO64" s="137">
        <f>'POA Real Fechada'!AO64/'POA em Dólar Fechada'!$A$1</f>
        <v>0</v>
      </c>
      <c r="AP64" s="137">
        <f>'POA Real Fechada'!AP64/'POA em Dólar Fechada'!$A$1</f>
        <v>0</v>
      </c>
      <c r="AQ64" s="137">
        <f>'POA Real Fechada'!AQ64/'POA em Dólar Fechada'!$A$1</f>
        <v>0</v>
      </c>
      <c r="AR64" s="137">
        <f>'POA Real Fechada'!AR64/'POA em Dólar Fechada'!$A$1</f>
        <v>0</v>
      </c>
      <c r="AS64" s="137">
        <f>'POA Real Fechada'!AS64/'POA em Dólar Fechada'!$A$1</f>
        <v>0</v>
      </c>
      <c r="AT64" s="137">
        <f>'POA Real Fechada'!AT64/'POA em Dólar Fechada'!$A$1</f>
        <v>0</v>
      </c>
      <c r="AU64" s="137">
        <f>'POA Real Fechada'!AU64/'POA em Dólar Fechada'!$A$1</f>
        <v>0</v>
      </c>
      <c r="AV64" s="137">
        <f>'POA Real Fechada'!AV64/'POA em Dólar Fechada'!$A$1</f>
        <v>0</v>
      </c>
      <c r="AW64" s="137">
        <f>'POA Real Fechada'!AW64/'POA em Dólar Fechada'!$A$1</f>
        <v>0</v>
      </c>
      <c r="AX64" s="137">
        <f>'POA Real Fechada'!AX64/'POA em Dólar Fechada'!$A$1</f>
        <v>0</v>
      </c>
      <c r="AY64" s="137">
        <f>'POA Real Fechada'!AY64/'POA em Dólar Fechada'!$A$1</f>
        <v>0</v>
      </c>
      <c r="AZ64" s="137">
        <f>'POA Real Fechada'!AZ64/'POA em Dólar Fechada'!$A$1</f>
        <v>0</v>
      </c>
      <c r="BA64" s="137">
        <f>'POA Real Fechada'!BA64/'POA em Dólar Fechada'!$A$1</f>
        <v>0</v>
      </c>
      <c r="BB64" s="137">
        <f>'POA Real Fechada'!BB64/'POA em Dólar Fechada'!$A$1</f>
        <v>0</v>
      </c>
      <c r="BC64" s="137">
        <f>'POA Real Fechada'!BC64/'POA em Dólar Fechada'!$A$1</f>
        <v>0</v>
      </c>
      <c r="BD64" s="137">
        <f>'POA Real Fechada'!BD64/'POA em Dólar Fechada'!$A$1</f>
        <v>2082352.9411764706</v>
      </c>
      <c r="BE64" s="137">
        <f>'POA Real Fechada'!BE64/'POA em Dólar Fechada'!$A$1</f>
        <v>1847058.8235294118</v>
      </c>
      <c r="BF64" s="137">
        <f>'POA Real Fechada'!BF64/'POA em Dólar Fechada'!$A$1</f>
        <v>3929411.7647058824</v>
      </c>
    </row>
    <row r="65" spans="1:58" x14ac:dyDescent="0.3">
      <c r="A65" s="2" t="s">
        <v>56</v>
      </c>
      <c r="B65" s="136">
        <f>'POA Real Fechada'!B65/'POA em Dólar Fechada'!$A$1</f>
        <v>200000</v>
      </c>
      <c r="C65" s="136">
        <f>'POA Real Fechada'!C65/'POA em Dólar Fechada'!$A$1</f>
        <v>1847058.8235294118</v>
      </c>
      <c r="D65" s="136">
        <f>'POA Real Fechada'!D65/'POA em Dólar Fechada'!$A$1</f>
        <v>2047058.8235294118</v>
      </c>
      <c r="F65" s="136">
        <f>'POA Real Fechada'!F65/'POA em Dólar Fechada'!$A$1</f>
        <v>0</v>
      </c>
      <c r="G65" s="136">
        <f>'POA Real Fechada'!G65/'POA em Dólar Fechada'!$A$1</f>
        <v>819852.9411764706</v>
      </c>
      <c r="H65" s="136">
        <f>'POA Real Fechada'!H65/'POA em Dólar Fechada'!$A$1</f>
        <v>0</v>
      </c>
      <c r="I65" s="136">
        <f>'POA Real Fechada'!I65/'POA em Dólar Fechada'!$A$1</f>
        <v>204963.23529411765</v>
      </c>
      <c r="J65" s="136">
        <f>'POA Real Fechada'!J65/'POA em Dólar Fechada'!$A$1</f>
        <v>0</v>
      </c>
      <c r="K65" s="136">
        <f>'POA Real Fechada'!K65/'POA em Dólar Fechada'!$A$1</f>
        <v>204963.23529411765</v>
      </c>
      <c r="L65" s="136">
        <f>'POA Real Fechada'!L65/'POA em Dólar Fechada'!$A$1</f>
        <v>0</v>
      </c>
      <c r="M65" s="136">
        <f>'POA Real Fechada'!M65/'POA em Dólar Fechada'!$A$1</f>
        <v>204963.23529411765</v>
      </c>
      <c r="N65" s="136">
        <f>'POA Real Fechada'!N65/'POA em Dólar Fechada'!$A$1</f>
        <v>200000</v>
      </c>
      <c r="O65" s="136">
        <f>'POA Real Fechada'!O65/'POA em Dólar Fechada'!$A$1</f>
        <v>1634742.6470588236</v>
      </c>
      <c r="P65" s="136">
        <f>'POA Real Fechada'!P65/'POA em Dólar Fechada'!$A$1</f>
        <v>0</v>
      </c>
      <c r="Q65" s="136">
        <f>'POA Real Fechada'!Q65/'POA em Dólar Fechada'!$A$1</f>
        <v>212316.17647058825</v>
      </c>
      <c r="R65" s="136">
        <f>'POA Real Fechada'!R65/'POA em Dólar Fechada'!$A$1</f>
        <v>0</v>
      </c>
      <c r="S65" s="136">
        <f>'POA Real Fechada'!S65/'POA em Dólar Fechada'!$A$1</f>
        <v>0</v>
      </c>
      <c r="T65" s="136">
        <f>'POA Real Fechada'!T65/'POA em Dólar Fechada'!$A$1</f>
        <v>0</v>
      </c>
      <c r="U65" s="136">
        <f>'POA Real Fechada'!U65/'POA em Dólar Fechada'!$A$1</f>
        <v>0</v>
      </c>
      <c r="V65" s="136">
        <f>'POA Real Fechada'!V65/'POA em Dólar Fechada'!$A$1</f>
        <v>0</v>
      </c>
      <c r="W65" s="136">
        <f>'POA Real Fechada'!W65/'POA em Dólar Fechada'!$A$1</f>
        <v>0</v>
      </c>
      <c r="X65" s="136">
        <f>'POA Real Fechada'!X65/'POA em Dólar Fechada'!$A$1</f>
        <v>0</v>
      </c>
      <c r="Y65" s="136">
        <f>'POA Real Fechada'!Y65/'POA em Dólar Fechada'!$A$1</f>
        <v>212316.17647058825</v>
      </c>
      <c r="Z65" s="136">
        <f>'POA Real Fechada'!Z65/'POA em Dólar Fechada'!$A$1</f>
        <v>0</v>
      </c>
      <c r="AA65" s="136">
        <f>'POA Real Fechada'!AA65/'POA em Dólar Fechada'!$A$1</f>
        <v>0</v>
      </c>
      <c r="AB65" s="136">
        <f>'POA Real Fechada'!AB65/'POA em Dólar Fechada'!$A$1</f>
        <v>0</v>
      </c>
      <c r="AC65" s="136">
        <f>'POA Real Fechada'!AC65/'POA em Dólar Fechada'!$A$1</f>
        <v>0</v>
      </c>
      <c r="AD65" s="136">
        <f>'POA Real Fechada'!AD65/'POA em Dólar Fechada'!$A$1</f>
        <v>0</v>
      </c>
      <c r="AE65" s="136">
        <f>'POA Real Fechada'!AE65/'POA em Dólar Fechada'!$A$1</f>
        <v>0</v>
      </c>
      <c r="AF65" s="136">
        <f>'POA Real Fechada'!AF65/'POA em Dólar Fechada'!$A$1</f>
        <v>0</v>
      </c>
      <c r="AG65" s="136">
        <f>'POA Real Fechada'!AG65/'POA em Dólar Fechada'!$A$1</f>
        <v>0</v>
      </c>
      <c r="AH65" s="136">
        <f>'POA Real Fechada'!AH65/'POA em Dólar Fechada'!$A$1</f>
        <v>0</v>
      </c>
      <c r="AI65" s="136">
        <f>'POA Real Fechada'!AI65/'POA em Dólar Fechada'!$A$1</f>
        <v>0</v>
      </c>
      <c r="AJ65" s="136">
        <f>'POA Real Fechada'!AJ65/'POA em Dólar Fechada'!$A$1</f>
        <v>0</v>
      </c>
      <c r="AK65" s="136">
        <f>'POA Real Fechada'!AK65/'POA em Dólar Fechada'!$A$1</f>
        <v>0</v>
      </c>
      <c r="AL65" s="136">
        <f>'POA Real Fechada'!AL65/'POA em Dólar Fechada'!$A$1</f>
        <v>0</v>
      </c>
      <c r="AM65" s="136">
        <f>'POA Real Fechada'!AM65/'POA em Dólar Fechada'!$A$1</f>
        <v>0</v>
      </c>
      <c r="AN65" s="136">
        <f>'POA Real Fechada'!AN65/'POA em Dólar Fechada'!$A$1</f>
        <v>0</v>
      </c>
      <c r="AO65" s="136">
        <f>'POA Real Fechada'!AO65/'POA em Dólar Fechada'!$A$1</f>
        <v>0</v>
      </c>
      <c r="AP65" s="136">
        <f>'POA Real Fechada'!AP65/'POA em Dólar Fechada'!$A$1</f>
        <v>0</v>
      </c>
      <c r="AQ65" s="136">
        <f>'POA Real Fechada'!AQ65/'POA em Dólar Fechada'!$A$1</f>
        <v>0</v>
      </c>
      <c r="AR65" s="136">
        <f>'POA Real Fechada'!AR65/'POA em Dólar Fechada'!$A$1</f>
        <v>0</v>
      </c>
      <c r="AS65" s="136">
        <f>'POA Real Fechada'!AS65/'POA em Dólar Fechada'!$A$1</f>
        <v>0</v>
      </c>
      <c r="AT65" s="136">
        <f>'POA Real Fechada'!AT65/'POA em Dólar Fechada'!$A$1</f>
        <v>0</v>
      </c>
      <c r="AU65" s="136">
        <f>'POA Real Fechada'!AU65/'POA em Dólar Fechada'!$A$1</f>
        <v>0</v>
      </c>
      <c r="AV65" s="136">
        <f>'POA Real Fechada'!AV65/'POA em Dólar Fechada'!$A$1</f>
        <v>0</v>
      </c>
      <c r="AW65" s="136">
        <f>'POA Real Fechada'!AW65/'POA em Dólar Fechada'!$A$1</f>
        <v>0</v>
      </c>
      <c r="AX65" s="136">
        <f>'POA Real Fechada'!AX65/'POA em Dólar Fechada'!$A$1</f>
        <v>0</v>
      </c>
      <c r="AY65" s="136">
        <f>'POA Real Fechada'!AY65/'POA em Dólar Fechada'!$A$1</f>
        <v>0</v>
      </c>
      <c r="AZ65" s="136">
        <f>'POA Real Fechada'!AZ65/'POA em Dólar Fechada'!$A$1</f>
        <v>0</v>
      </c>
      <c r="BA65" s="136">
        <f>'POA Real Fechada'!BA65/'POA em Dólar Fechada'!$A$1</f>
        <v>0</v>
      </c>
      <c r="BB65" s="136">
        <f>'POA Real Fechada'!BB65/'POA em Dólar Fechada'!$A$1</f>
        <v>0</v>
      </c>
      <c r="BC65" s="136">
        <f>'POA Real Fechada'!BC65/'POA em Dólar Fechada'!$A$1</f>
        <v>0</v>
      </c>
      <c r="BD65" s="136">
        <f>'POA Real Fechada'!BD65/'POA em Dólar Fechada'!$A$1</f>
        <v>200000</v>
      </c>
      <c r="BE65" s="136">
        <f>'POA Real Fechada'!BE65/'POA em Dólar Fechada'!$A$1</f>
        <v>1847058.8235294118</v>
      </c>
      <c r="BF65" s="136">
        <f>'POA Real Fechada'!BF65/'POA em Dólar Fechada'!$A$1</f>
        <v>2047058.8235294118</v>
      </c>
    </row>
    <row r="66" spans="1:58" x14ac:dyDescent="0.3">
      <c r="A66" s="2" t="s">
        <v>57</v>
      </c>
      <c r="B66" s="136">
        <f>'POA Real Fechada'!B66/'POA em Dólar Fechada'!$A$1</f>
        <v>1882352.9411764706</v>
      </c>
      <c r="C66" s="136">
        <f>'POA Real Fechada'!C66/'POA em Dólar Fechada'!$A$1</f>
        <v>0</v>
      </c>
      <c r="D66" s="136">
        <f>'POA Real Fechada'!D66/'POA em Dólar Fechada'!$A$1</f>
        <v>1882352.9411764706</v>
      </c>
      <c r="F66" s="136">
        <f>'POA Real Fechada'!F66/'POA em Dólar Fechada'!$A$1</f>
        <v>0</v>
      </c>
      <c r="G66" s="136">
        <f>'POA Real Fechada'!G66/'POA em Dólar Fechada'!$A$1</f>
        <v>0</v>
      </c>
      <c r="H66" s="136">
        <f>'POA Real Fechada'!H66/'POA em Dólar Fechada'!$A$1</f>
        <v>0</v>
      </c>
      <c r="I66" s="136">
        <f>'POA Real Fechada'!I66/'POA em Dólar Fechada'!$A$1</f>
        <v>0</v>
      </c>
      <c r="J66" s="136">
        <f>'POA Real Fechada'!J66/'POA em Dólar Fechada'!$A$1</f>
        <v>294117.64705882355</v>
      </c>
      <c r="K66" s="136">
        <f>'POA Real Fechada'!K66/'POA em Dólar Fechada'!$A$1</f>
        <v>0</v>
      </c>
      <c r="L66" s="136">
        <f>'POA Real Fechada'!L66/'POA em Dólar Fechada'!$A$1</f>
        <v>294117.64705882355</v>
      </c>
      <c r="M66" s="136">
        <f>'POA Real Fechada'!M66/'POA em Dólar Fechada'!$A$1</f>
        <v>0</v>
      </c>
      <c r="N66" s="136">
        <f>'POA Real Fechada'!N66/'POA em Dólar Fechada'!$A$1</f>
        <v>588235.29411764711</v>
      </c>
      <c r="O66" s="136">
        <f>'POA Real Fechada'!O66/'POA em Dólar Fechada'!$A$1</f>
        <v>0</v>
      </c>
      <c r="P66" s="136">
        <f>'POA Real Fechada'!P66/'POA em Dólar Fechada'!$A$1</f>
        <v>294117.64705882355</v>
      </c>
      <c r="Q66" s="136">
        <f>'POA Real Fechada'!Q66/'POA em Dólar Fechada'!$A$1</f>
        <v>0</v>
      </c>
      <c r="R66" s="136">
        <f>'POA Real Fechada'!R66/'POA em Dólar Fechada'!$A$1</f>
        <v>294117.64705882355</v>
      </c>
      <c r="S66" s="136">
        <f>'POA Real Fechada'!S66/'POA em Dólar Fechada'!$A$1</f>
        <v>0</v>
      </c>
      <c r="T66" s="136">
        <f>'POA Real Fechada'!T66/'POA em Dólar Fechada'!$A$1</f>
        <v>294117.64705882355</v>
      </c>
      <c r="U66" s="136">
        <f>'POA Real Fechada'!U66/'POA em Dólar Fechada'!$A$1</f>
        <v>0</v>
      </c>
      <c r="V66" s="136">
        <f>'POA Real Fechada'!V66/'POA em Dólar Fechada'!$A$1</f>
        <v>411764.70588235295</v>
      </c>
      <c r="W66" s="136">
        <f>'POA Real Fechada'!W66/'POA em Dólar Fechada'!$A$1</f>
        <v>0</v>
      </c>
      <c r="X66" s="136">
        <f>'POA Real Fechada'!X66/'POA em Dólar Fechada'!$A$1</f>
        <v>1294117.6470588236</v>
      </c>
      <c r="Y66" s="136">
        <f>'POA Real Fechada'!Y66/'POA em Dólar Fechada'!$A$1</f>
        <v>0</v>
      </c>
      <c r="Z66" s="136">
        <f>'POA Real Fechada'!Z66/'POA em Dólar Fechada'!$A$1</f>
        <v>0</v>
      </c>
      <c r="AA66" s="136">
        <f>'POA Real Fechada'!AA66/'POA em Dólar Fechada'!$A$1</f>
        <v>0</v>
      </c>
      <c r="AB66" s="136">
        <f>'POA Real Fechada'!AB66/'POA em Dólar Fechada'!$A$1</f>
        <v>0</v>
      </c>
      <c r="AC66" s="136">
        <f>'POA Real Fechada'!AC66/'POA em Dólar Fechada'!$A$1</f>
        <v>0</v>
      </c>
      <c r="AD66" s="136">
        <f>'POA Real Fechada'!AD66/'POA em Dólar Fechada'!$A$1</f>
        <v>0</v>
      </c>
      <c r="AE66" s="136">
        <f>'POA Real Fechada'!AE66/'POA em Dólar Fechada'!$A$1</f>
        <v>0</v>
      </c>
      <c r="AF66" s="136">
        <f>'POA Real Fechada'!AF66/'POA em Dólar Fechada'!$A$1</f>
        <v>0</v>
      </c>
      <c r="AG66" s="136">
        <f>'POA Real Fechada'!AG66/'POA em Dólar Fechada'!$A$1</f>
        <v>0</v>
      </c>
      <c r="AH66" s="136">
        <f>'POA Real Fechada'!AH66/'POA em Dólar Fechada'!$A$1</f>
        <v>0</v>
      </c>
      <c r="AI66" s="136">
        <f>'POA Real Fechada'!AI66/'POA em Dólar Fechada'!$A$1</f>
        <v>0</v>
      </c>
      <c r="AJ66" s="136">
        <f>'POA Real Fechada'!AJ66/'POA em Dólar Fechada'!$A$1</f>
        <v>0</v>
      </c>
      <c r="AK66" s="136">
        <f>'POA Real Fechada'!AK66/'POA em Dólar Fechada'!$A$1</f>
        <v>0</v>
      </c>
      <c r="AL66" s="136">
        <f>'POA Real Fechada'!AL66/'POA em Dólar Fechada'!$A$1</f>
        <v>0</v>
      </c>
      <c r="AM66" s="136">
        <f>'POA Real Fechada'!AM66/'POA em Dólar Fechada'!$A$1</f>
        <v>0</v>
      </c>
      <c r="AN66" s="136">
        <f>'POA Real Fechada'!AN66/'POA em Dólar Fechada'!$A$1</f>
        <v>0</v>
      </c>
      <c r="AO66" s="136">
        <f>'POA Real Fechada'!AO66/'POA em Dólar Fechada'!$A$1</f>
        <v>0</v>
      </c>
      <c r="AP66" s="136">
        <f>'POA Real Fechada'!AP66/'POA em Dólar Fechada'!$A$1</f>
        <v>0</v>
      </c>
      <c r="AQ66" s="136">
        <f>'POA Real Fechada'!AQ66/'POA em Dólar Fechada'!$A$1</f>
        <v>0</v>
      </c>
      <c r="AR66" s="136">
        <f>'POA Real Fechada'!AR66/'POA em Dólar Fechada'!$A$1</f>
        <v>0</v>
      </c>
      <c r="AS66" s="136">
        <f>'POA Real Fechada'!AS66/'POA em Dólar Fechada'!$A$1</f>
        <v>0</v>
      </c>
      <c r="AT66" s="136">
        <f>'POA Real Fechada'!AT66/'POA em Dólar Fechada'!$A$1</f>
        <v>0</v>
      </c>
      <c r="AU66" s="136">
        <f>'POA Real Fechada'!AU66/'POA em Dólar Fechada'!$A$1</f>
        <v>0</v>
      </c>
      <c r="AV66" s="136">
        <f>'POA Real Fechada'!AV66/'POA em Dólar Fechada'!$A$1</f>
        <v>0</v>
      </c>
      <c r="AW66" s="136">
        <f>'POA Real Fechada'!AW66/'POA em Dólar Fechada'!$A$1</f>
        <v>0</v>
      </c>
      <c r="AX66" s="136">
        <f>'POA Real Fechada'!AX66/'POA em Dólar Fechada'!$A$1</f>
        <v>0</v>
      </c>
      <c r="AY66" s="136">
        <f>'POA Real Fechada'!AY66/'POA em Dólar Fechada'!$A$1</f>
        <v>0</v>
      </c>
      <c r="AZ66" s="136">
        <f>'POA Real Fechada'!AZ66/'POA em Dólar Fechada'!$A$1</f>
        <v>0</v>
      </c>
      <c r="BA66" s="136">
        <f>'POA Real Fechada'!BA66/'POA em Dólar Fechada'!$A$1</f>
        <v>0</v>
      </c>
      <c r="BB66" s="136">
        <f>'POA Real Fechada'!BB66/'POA em Dólar Fechada'!$A$1</f>
        <v>0</v>
      </c>
      <c r="BC66" s="136">
        <f>'POA Real Fechada'!BC66/'POA em Dólar Fechada'!$A$1</f>
        <v>0</v>
      </c>
      <c r="BD66" s="136">
        <f>'POA Real Fechada'!BD66/'POA em Dólar Fechada'!$A$1</f>
        <v>1882352.9411764706</v>
      </c>
      <c r="BE66" s="136">
        <f>'POA Real Fechada'!BE66/'POA em Dólar Fechada'!$A$1</f>
        <v>0</v>
      </c>
      <c r="BF66" s="136">
        <f>'POA Real Fechada'!BF66/'POA em Dólar Fechada'!$A$1</f>
        <v>1882352.9411764706</v>
      </c>
    </row>
    <row r="67" spans="1:58" x14ac:dyDescent="0.3">
      <c r="A67" s="214" t="s">
        <v>58</v>
      </c>
      <c r="B67" s="203">
        <f>'POA Real Fechada'!B67/'POA em Dólar Fechada'!$A$1</f>
        <v>75200000.052941173</v>
      </c>
      <c r="C67" s="203">
        <f>'POA Real Fechada'!C67/'POA em Dólar Fechada'!$A$1</f>
        <v>75199999.911176473</v>
      </c>
      <c r="D67" s="203">
        <f>'POA Real Fechada'!D67/'POA em Dólar Fechada'!$A$1</f>
        <v>150399999.96411765</v>
      </c>
      <c r="F67" s="203">
        <f>'POA Real Fechada'!F67/'POA em Dólar Fechada'!$A$1</f>
        <v>0</v>
      </c>
      <c r="G67" s="203">
        <f>'POA Real Fechada'!G67/'POA em Dólar Fechada'!$A$1</f>
        <v>8217597.0882352944</v>
      </c>
      <c r="H67" s="203">
        <f>'POA Real Fechada'!H67/'POA em Dólar Fechada'!$A$1</f>
        <v>0</v>
      </c>
      <c r="I67" s="203">
        <f>'POA Real Fechada'!I67/'POA em Dólar Fechada'!$A$1</f>
        <v>474904.40735294117</v>
      </c>
      <c r="J67" s="203">
        <f>'POA Real Fechada'!J67/'POA em Dólar Fechada'!$A$1</f>
        <v>3639253.5294117648</v>
      </c>
      <c r="K67" s="203">
        <f>'POA Real Fechada'!K67/'POA em Dólar Fechada'!$A$1</f>
        <v>204963.23529411765</v>
      </c>
      <c r="L67" s="203">
        <f>'POA Real Fechada'!L67/'POA em Dólar Fechada'!$A$1</f>
        <v>7146578.6705882354</v>
      </c>
      <c r="M67" s="203">
        <f>'POA Real Fechada'!M67/'POA em Dólar Fechada'!$A$1</f>
        <v>2063975.7558823531</v>
      </c>
      <c r="N67" s="203">
        <f>'POA Real Fechada'!N67/'POA em Dólar Fechada'!$A$1</f>
        <v>21635804.552941177</v>
      </c>
      <c r="O67" s="203">
        <f>'POA Real Fechada'!O67/'POA em Dólar Fechada'!$A$1</f>
        <v>31044098.905294117</v>
      </c>
      <c r="P67" s="203">
        <f>'POA Real Fechada'!P67/'POA em Dólar Fechada'!$A$1</f>
        <v>5892550.2941176472</v>
      </c>
      <c r="Q67" s="203">
        <f>'POA Real Fechada'!Q67/'POA em Dólar Fechada'!$A$1</f>
        <v>212316.17647058825</v>
      </c>
      <c r="R67" s="203">
        <f>'POA Real Fechada'!R67/'POA em Dólar Fechada'!$A$1</f>
        <v>6831118.259803921</v>
      </c>
      <c r="S67" s="203">
        <f>'POA Real Fechada'!S67/'POA em Dólar Fechada'!$A$1</f>
        <v>0</v>
      </c>
      <c r="T67" s="203">
        <f>'POA Real Fechada'!T67/'POA em Dólar Fechada'!$A$1</f>
        <v>8585806.097215686</v>
      </c>
      <c r="U67" s="203">
        <f>'POA Real Fechada'!U67/'POA em Dólar Fechada'!$A$1</f>
        <v>0</v>
      </c>
      <c r="V67" s="203">
        <f>'POA Real Fechada'!V67/'POA em Dólar Fechada'!$A$1</f>
        <v>11126355.860627452</v>
      </c>
      <c r="W67" s="203">
        <f>'POA Real Fechada'!W67/'POA em Dólar Fechada'!$A$1</f>
        <v>1859012.5205882355</v>
      </c>
      <c r="X67" s="203">
        <f>'POA Real Fechada'!X67/'POA em Dólar Fechada'!$A$1</f>
        <v>32435830.511764709</v>
      </c>
      <c r="Y67" s="203">
        <f>'POA Real Fechada'!Y67/'POA em Dólar Fechada'!$A$1</f>
        <v>15234928.991176471</v>
      </c>
      <c r="Z67" s="203">
        <f>'POA Real Fechada'!Z67/'POA em Dólar Fechada'!$A$1</f>
        <v>6687601.7647058824</v>
      </c>
      <c r="AA67" s="203">
        <f>'POA Real Fechada'!AA67/'POA em Dólar Fechada'!$A$1</f>
        <v>0</v>
      </c>
      <c r="AB67" s="203">
        <f>'POA Real Fechada'!AB67/'POA em Dólar Fechada'!$A$1</f>
        <v>6491088.9294117643</v>
      </c>
      <c r="AC67" s="203">
        <f>'POA Real Fechada'!AC67/'POA em Dólar Fechada'!$A$1</f>
        <v>0</v>
      </c>
      <c r="AD67" s="203">
        <f>'POA Real Fechada'!AD67/'POA em Dólar Fechada'!$A$1</f>
        <v>1530502.9411764706</v>
      </c>
      <c r="AE67" s="203">
        <f>'POA Real Fechada'!AE67/'POA em Dólar Fechada'!$A$1</f>
        <v>0</v>
      </c>
      <c r="AF67" s="203">
        <f>'POA Real Fechada'!AF67/'POA em Dólar Fechada'!$A$1</f>
        <v>1388960.138235294</v>
      </c>
      <c r="AG67" s="203">
        <f>'POA Real Fechada'!AG67/'POA em Dólar Fechada'!$A$1</f>
        <v>1859012.5205882355</v>
      </c>
      <c r="AH67" s="203">
        <f>'POA Real Fechada'!AH67/'POA em Dólar Fechada'!$A$1</f>
        <v>16098153.773529412</v>
      </c>
      <c r="AI67" s="203">
        <f>'POA Real Fechada'!AI67/'POA em Dólar Fechada'!$A$1</f>
        <v>28920972.014705881</v>
      </c>
      <c r="AJ67" s="203">
        <f>'POA Real Fechada'!AJ67/'POA em Dólar Fechada'!$A$1</f>
        <v>1066744.1176470588</v>
      </c>
      <c r="AK67" s="203">
        <f>'POA Real Fechada'!AK67/'POA em Dólar Fechada'!$A$1</f>
        <v>0</v>
      </c>
      <c r="AL67" s="203">
        <f>'POA Real Fechada'!AL67/'POA em Dólar Fechada'!$A$1</f>
        <v>1098217.3529411764</v>
      </c>
      <c r="AM67" s="203">
        <f>'POA Real Fechada'!AM67/'POA em Dólar Fechada'!$A$1</f>
        <v>0</v>
      </c>
      <c r="AN67" s="203">
        <f>'POA Real Fechada'!AN67/'POA em Dólar Fechada'!$A$1</f>
        <v>562500</v>
      </c>
      <c r="AO67" s="203">
        <f>'POA Real Fechada'!AO67/'POA em Dólar Fechada'!$A$1</f>
        <v>0</v>
      </c>
      <c r="AP67" s="203">
        <f>'POA Real Fechada'!AP67/'POA em Dólar Fechada'!$A$1</f>
        <v>636029.4117647059</v>
      </c>
      <c r="AQ67" s="203">
        <f>'POA Real Fechada'!AQ67/'POA em Dólar Fechada'!$A$1</f>
        <v>0</v>
      </c>
      <c r="AR67" s="203">
        <f>'POA Real Fechada'!AR67/'POA em Dólar Fechada'!$A$1</f>
        <v>3363490.8823529412</v>
      </c>
      <c r="AS67" s="203">
        <f>'POA Real Fechada'!AS67/'POA em Dólar Fechada'!$A$1</f>
        <v>0</v>
      </c>
      <c r="AT67" s="203">
        <f>'POA Real Fechada'!AT67/'POA em Dólar Fechada'!$A$1</f>
        <v>562500</v>
      </c>
      <c r="AU67" s="203">
        <f>'POA Real Fechada'!AU67/'POA em Dólar Fechada'!$A$1</f>
        <v>0</v>
      </c>
      <c r="AV67" s="203">
        <f>'POA Real Fechada'!AV67/'POA em Dólar Fechada'!$A$1</f>
        <v>404955.8823529412</v>
      </c>
      <c r="AW67" s="203">
        <f>'POA Real Fechada'!AW67/'POA em Dólar Fechada'!$A$1</f>
        <v>0</v>
      </c>
      <c r="AX67" s="203">
        <f>'POA Real Fechada'!AX67/'POA em Dólar Fechada'!$A$1</f>
        <v>333455.8823529412</v>
      </c>
      <c r="AY67" s="203">
        <f>'POA Real Fechada'!AY67/'POA em Dólar Fechada'!$A$1</f>
        <v>0</v>
      </c>
      <c r="AZ67" s="203">
        <f>'POA Real Fechada'!AZ67/'POA em Dólar Fechada'!$A$1</f>
        <v>365808.82352941175</v>
      </c>
      <c r="BA67" s="203">
        <f>'POA Real Fechada'!BA67/'POA em Dólar Fechada'!$A$1</f>
        <v>0</v>
      </c>
      <c r="BB67" s="203">
        <f>'POA Real Fechada'!BB67/'POA em Dólar Fechada'!$A$1</f>
        <v>1666720.294117647</v>
      </c>
      <c r="BC67" s="203">
        <f>'POA Real Fechada'!BC67/'POA em Dólar Fechada'!$A$1</f>
        <v>0</v>
      </c>
      <c r="BD67" s="203">
        <f>'POA Real Fechada'!BD67/'POA em Dólar Fechada'!$A$1</f>
        <v>75200000.014705881</v>
      </c>
      <c r="BE67" s="203">
        <f>'POA Real Fechada'!BE67/'POA em Dólar Fechada'!$A$1</f>
        <v>75199999.911176473</v>
      </c>
      <c r="BF67" s="203">
        <f>'POA Real Fechada'!BF67/'POA em Dólar Fechada'!$A$1</f>
        <v>150399999.92588234</v>
      </c>
    </row>
    <row r="68" spans="1:58" x14ac:dyDescent="0.3">
      <c r="A68" s="215" t="s">
        <v>63</v>
      </c>
      <c r="B68" s="137">
        <f>'POA Real Fechada'!B68/'POA em Dólar Fechada'!$A$1</f>
        <v>75200000</v>
      </c>
      <c r="C68" s="137">
        <f>'POA Real Fechada'!C68/'POA em Dólar Fechada'!$A$1</f>
        <v>75200000</v>
      </c>
      <c r="D68" s="137">
        <f>'POA Real Fechada'!D68/'POA em Dólar Fechada'!$A$1</f>
        <v>150400000</v>
      </c>
    </row>
    <row r="69" spans="1:58" x14ac:dyDescent="0.3">
      <c r="A69" s="215" t="s">
        <v>64</v>
      </c>
      <c r="B69" s="136">
        <f>'POA Real Fechada'!B69/'POA em Dólar Fechada'!$A$1</f>
        <v>-5.2941178574281579E-2</v>
      </c>
      <c r="C69" s="136">
        <f>'POA Real Fechada'!C69/'POA em Dólar Fechada'!$A$1</f>
        <v>8.8823534110013175E-2</v>
      </c>
      <c r="D69" s="136">
        <f>'POA Real Fechada'!D69/'POA em Dólar Fechada'!$A$1</f>
        <v>3.5882355535731596E-2</v>
      </c>
    </row>
    <row r="71" spans="1:58" x14ac:dyDescent="0.3">
      <c r="C71" s="15"/>
    </row>
    <row r="73" spans="1:58" x14ac:dyDescent="0.3">
      <c r="A73" s="196"/>
      <c r="B73" s="65">
        <v>0</v>
      </c>
      <c r="C73" s="65">
        <v>0</v>
      </c>
      <c r="D73" s="66"/>
    </row>
  </sheetData>
  <mergeCells count="34">
    <mergeCell ref="AT1:BC1"/>
    <mergeCell ref="AD2:AE2"/>
    <mergeCell ref="BD1:BF1"/>
    <mergeCell ref="A2:A3"/>
    <mergeCell ref="B2:D2"/>
    <mergeCell ref="F2:G2"/>
    <mergeCell ref="H2:I2"/>
    <mergeCell ref="J2:K2"/>
    <mergeCell ref="L2:M2"/>
    <mergeCell ref="N2:O2"/>
    <mergeCell ref="P2:Q2"/>
    <mergeCell ref="R2:S2"/>
    <mergeCell ref="B1:D1"/>
    <mergeCell ref="F1:O1"/>
    <mergeCell ref="P1:Y1"/>
    <mergeCell ref="Z1:AI1"/>
    <mergeCell ref="AJ1:AS1"/>
    <mergeCell ref="T2:U2"/>
    <mergeCell ref="V2:W2"/>
    <mergeCell ref="X2:Y2"/>
    <mergeCell ref="Z2:AA2"/>
    <mergeCell ref="AB2:AC2"/>
    <mergeCell ref="BB2:BC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AZ2:BA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73"/>
  <sheetViews>
    <sheetView topLeftCell="A10" workbookViewId="0">
      <selection activeCell="C18" sqref="C18"/>
    </sheetView>
  </sheetViews>
  <sheetFormatPr defaultColWidth="9.109375" defaultRowHeight="14.4" x14ac:dyDescent="0.3"/>
  <cols>
    <col min="1" max="1" width="39.5546875" style="47" customWidth="1"/>
    <col min="2" max="2" width="16.88671875" style="47" customWidth="1"/>
    <col min="3" max="3" width="19.5546875" style="47" customWidth="1"/>
    <col min="4" max="4" width="19.44140625" style="47" customWidth="1"/>
    <col min="5" max="5" width="9.109375" style="204"/>
    <col min="6" max="9" width="9.44140625" style="202" customWidth="1"/>
    <col min="10" max="10" width="13" style="202" customWidth="1"/>
    <col min="11" max="11" width="9.44140625" style="202" customWidth="1"/>
    <col min="12" max="14" width="13" style="202" customWidth="1"/>
    <col min="15" max="15" width="10.88671875" style="202" customWidth="1"/>
    <col min="16" max="16" width="13" style="202" customWidth="1"/>
    <col min="17" max="17" width="9.44140625" style="202" customWidth="1"/>
    <col min="18" max="18" width="13" style="202" customWidth="1"/>
    <col min="19" max="19" width="9.44140625" style="202" customWidth="1"/>
    <col min="20" max="20" width="9.77734375" style="202" customWidth="1"/>
    <col min="21" max="21" width="9.44140625" style="202" customWidth="1"/>
    <col min="22" max="22" width="12.88671875" style="202" customWidth="1"/>
    <col min="23" max="25" width="13" style="202" customWidth="1"/>
    <col min="26" max="27" width="9.44140625" style="202" customWidth="1"/>
    <col min="28" max="28" width="12.88671875" style="202" customWidth="1"/>
    <col min="29" max="29" width="9.44140625" style="202" customWidth="1"/>
    <col min="30" max="30" width="9.77734375" style="202" customWidth="1"/>
    <col min="31" max="31" width="9.44140625" style="202" customWidth="1"/>
    <col min="32" max="32" width="9.77734375" style="202" customWidth="1"/>
    <col min="33" max="33" width="13" style="202" customWidth="1"/>
    <col min="34" max="34" width="12.88671875" style="202" customWidth="1"/>
    <col min="35" max="35" width="13" style="202" customWidth="1"/>
    <col min="36" max="36" width="9.77734375" style="202" customWidth="1"/>
    <col min="37" max="37" width="9.44140625" style="202" customWidth="1"/>
    <col min="38" max="38" width="9.77734375" style="202" customWidth="1"/>
    <col min="39" max="39" width="9.44140625" style="202" customWidth="1"/>
    <col min="40" max="40" width="9.77734375" style="202" customWidth="1"/>
    <col min="41" max="41" width="9.44140625" style="202" customWidth="1"/>
    <col min="42" max="42" width="9.77734375" style="202" customWidth="1"/>
    <col min="43" max="43" width="9.44140625" style="202" customWidth="1"/>
    <col min="44" max="44" width="9.77734375" style="202" customWidth="1"/>
    <col min="45" max="45" width="9.44140625" style="202" customWidth="1"/>
    <col min="46" max="46" width="9.77734375" style="202" customWidth="1"/>
    <col min="47" max="47" width="9.44140625" style="202" customWidth="1"/>
    <col min="48" max="48" width="9.77734375" style="202" customWidth="1"/>
    <col min="49" max="49" width="9.44140625" style="202" customWidth="1"/>
    <col min="50" max="50" width="9.77734375" style="202" customWidth="1"/>
    <col min="51" max="53" width="9.44140625" style="202" customWidth="1"/>
    <col min="54" max="54" width="9.77734375" style="202" customWidth="1"/>
    <col min="55" max="55" width="9.44140625" style="202" customWidth="1"/>
    <col min="56" max="56" width="13" style="202" bestFit="1" customWidth="1"/>
    <col min="57" max="58" width="14.109375" style="202" bestFit="1" customWidth="1"/>
    <col min="59" max="16384" width="9.109375" style="47"/>
  </cols>
  <sheetData>
    <row r="1" spans="1:58" x14ac:dyDescent="0.3">
      <c r="B1" s="224" t="s">
        <v>110</v>
      </c>
      <c r="C1" s="224"/>
      <c r="D1" s="224"/>
      <c r="F1" s="223" t="s">
        <v>112</v>
      </c>
      <c r="G1" s="223"/>
      <c r="H1" s="223"/>
      <c r="I1" s="223"/>
      <c r="J1" s="223"/>
      <c r="K1" s="223"/>
      <c r="L1" s="223"/>
      <c r="M1" s="223"/>
      <c r="N1" s="223"/>
      <c r="O1" s="223"/>
      <c r="P1" s="217" t="s">
        <v>113</v>
      </c>
      <c r="Q1" s="217"/>
      <c r="R1" s="217"/>
      <c r="S1" s="217"/>
      <c r="T1" s="217"/>
      <c r="U1" s="217"/>
      <c r="V1" s="217"/>
      <c r="W1" s="217"/>
      <c r="X1" s="217"/>
      <c r="Y1" s="217"/>
      <c r="Z1" s="217" t="s">
        <v>114</v>
      </c>
      <c r="AA1" s="217"/>
      <c r="AB1" s="217"/>
      <c r="AC1" s="217"/>
      <c r="AD1" s="217"/>
      <c r="AE1" s="217"/>
      <c r="AF1" s="217"/>
      <c r="AG1" s="217"/>
      <c r="AH1" s="217"/>
      <c r="AI1" s="217"/>
      <c r="AJ1" s="217" t="s">
        <v>115</v>
      </c>
      <c r="AK1" s="217"/>
      <c r="AL1" s="217"/>
      <c r="AM1" s="217"/>
      <c r="AN1" s="217"/>
      <c r="AO1" s="217"/>
      <c r="AP1" s="217"/>
      <c r="AQ1" s="217"/>
      <c r="AR1" s="217"/>
      <c r="AS1" s="217"/>
      <c r="AT1" s="217" t="s">
        <v>116</v>
      </c>
      <c r="AU1" s="217"/>
      <c r="AV1" s="217"/>
      <c r="AW1" s="217"/>
      <c r="AX1" s="217"/>
      <c r="AY1" s="217"/>
      <c r="AZ1" s="217"/>
      <c r="BA1" s="217"/>
      <c r="BB1" s="217"/>
      <c r="BC1" s="217"/>
      <c r="BD1" s="217" t="s">
        <v>117</v>
      </c>
      <c r="BE1" s="217"/>
      <c r="BF1" s="217"/>
    </row>
    <row r="2" spans="1:58" x14ac:dyDescent="0.3">
      <c r="A2" s="225" t="s">
        <v>0</v>
      </c>
      <c r="B2" s="220" t="s">
        <v>1</v>
      </c>
      <c r="C2" s="221"/>
      <c r="D2" s="222"/>
      <c r="F2" s="223" t="s">
        <v>118</v>
      </c>
      <c r="G2" s="223"/>
      <c r="H2" s="223" t="s">
        <v>119</v>
      </c>
      <c r="I2" s="223"/>
      <c r="J2" s="223" t="s">
        <v>120</v>
      </c>
      <c r="K2" s="223"/>
      <c r="L2" s="223" t="s">
        <v>121</v>
      </c>
      <c r="M2" s="223"/>
      <c r="N2" s="223" t="str">
        <f>+'[1]CRONOGRAMA EXECUÇÃO'!E4</f>
        <v>Total</v>
      </c>
      <c r="O2" s="223"/>
      <c r="P2" s="217" t="s">
        <v>118</v>
      </c>
      <c r="Q2" s="217"/>
      <c r="R2" s="217" t="s">
        <v>119</v>
      </c>
      <c r="S2" s="217"/>
      <c r="T2" s="217" t="s">
        <v>120</v>
      </c>
      <c r="U2" s="217"/>
      <c r="V2" s="217" t="s">
        <v>121</v>
      </c>
      <c r="W2" s="217"/>
      <c r="X2" s="217" t="s">
        <v>4</v>
      </c>
      <c r="Y2" s="217"/>
      <c r="Z2" s="217" t="s">
        <v>118</v>
      </c>
      <c r="AA2" s="217"/>
      <c r="AB2" s="217" t="s">
        <v>119</v>
      </c>
      <c r="AC2" s="217"/>
      <c r="AD2" s="217" t="s">
        <v>120</v>
      </c>
      <c r="AE2" s="217"/>
      <c r="AF2" s="217" t="s">
        <v>121</v>
      </c>
      <c r="AG2" s="217"/>
      <c r="AH2" s="217" t="s">
        <v>4</v>
      </c>
      <c r="AI2" s="217"/>
      <c r="AJ2" s="217" t="s">
        <v>118</v>
      </c>
      <c r="AK2" s="217"/>
      <c r="AL2" s="217" t="s">
        <v>119</v>
      </c>
      <c r="AM2" s="217"/>
      <c r="AN2" s="217" t="s">
        <v>120</v>
      </c>
      <c r="AO2" s="217"/>
      <c r="AP2" s="217" t="s">
        <v>121</v>
      </c>
      <c r="AQ2" s="217"/>
      <c r="AR2" s="217" t="s">
        <v>4</v>
      </c>
      <c r="AS2" s="217"/>
      <c r="AT2" s="217" t="s">
        <v>118</v>
      </c>
      <c r="AU2" s="217"/>
      <c r="AV2" s="217" t="s">
        <v>119</v>
      </c>
      <c r="AW2" s="217"/>
      <c r="AX2" s="217" t="s">
        <v>120</v>
      </c>
      <c r="AY2" s="217"/>
      <c r="AZ2" s="217" t="s">
        <v>121</v>
      </c>
      <c r="BA2" s="217"/>
      <c r="BB2" s="217" t="s">
        <v>4</v>
      </c>
      <c r="BC2" s="217"/>
      <c r="BD2" s="198" t="s">
        <v>2</v>
      </c>
      <c r="BE2" s="198" t="s">
        <v>122</v>
      </c>
      <c r="BF2" s="198" t="s">
        <v>117</v>
      </c>
    </row>
    <row r="3" spans="1:58" x14ac:dyDescent="0.3">
      <c r="A3" s="226"/>
      <c r="B3" s="50" t="s">
        <v>2</v>
      </c>
      <c r="C3" s="50" t="s">
        <v>3</v>
      </c>
      <c r="D3" s="50" t="s">
        <v>4</v>
      </c>
      <c r="F3" s="199" t="s">
        <v>2</v>
      </c>
      <c r="G3" s="199" t="s">
        <v>122</v>
      </c>
      <c r="H3" s="199" t="s">
        <v>2</v>
      </c>
      <c r="I3" s="199" t="s">
        <v>122</v>
      </c>
      <c r="J3" s="199" t="s">
        <v>2</v>
      </c>
      <c r="K3" s="199" t="s">
        <v>122</v>
      </c>
      <c r="L3" s="199" t="s">
        <v>2</v>
      </c>
      <c r="M3" s="199" t="s">
        <v>122</v>
      </c>
      <c r="N3" s="199" t="s">
        <v>2</v>
      </c>
      <c r="O3" s="199" t="s">
        <v>122</v>
      </c>
      <c r="P3" s="199" t="s">
        <v>2</v>
      </c>
      <c r="Q3" s="199" t="s">
        <v>122</v>
      </c>
      <c r="R3" s="199" t="s">
        <v>2</v>
      </c>
      <c r="S3" s="199" t="s">
        <v>122</v>
      </c>
      <c r="T3" s="199" t="s">
        <v>2</v>
      </c>
      <c r="U3" s="199" t="s">
        <v>122</v>
      </c>
      <c r="V3" s="199" t="s">
        <v>2</v>
      </c>
      <c r="W3" s="199" t="s">
        <v>122</v>
      </c>
      <c r="X3" s="199" t="s">
        <v>2</v>
      </c>
      <c r="Y3" s="199" t="s">
        <v>122</v>
      </c>
      <c r="Z3" s="199" t="s">
        <v>2</v>
      </c>
      <c r="AA3" s="199" t="s">
        <v>122</v>
      </c>
      <c r="AB3" s="199" t="s">
        <v>2</v>
      </c>
      <c r="AC3" s="199" t="s">
        <v>122</v>
      </c>
      <c r="AD3" s="199" t="s">
        <v>2</v>
      </c>
      <c r="AE3" s="199" t="s">
        <v>122</v>
      </c>
      <c r="AF3" s="199" t="s">
        <v>2</v>
      </c>
      <c r="AG3" s="199" t="s">
        <v>122</v>
      </c>
      <c r="AH3" s="199" t="s">
        <v>2</v>
      </c>
      <c r="AI3" s="199" t="s">
        <v>122</v>
      </c>
      <c r="AJ3" s="199" t="s">
        <v>2</v>
      </c>
      <c r="AK3" s="199" t="s">
        <v>122</v>
      </c>
      <c r="AL3" s="199" t="s">
        <v>2</v>
      </c>
      <c r="AM3" s="199" t="s">
        <v>122</v>
      </c>
      <c r="AN3" s="199" t="s">
        <v>2</v>
      </c>
      <c r="AO3" s="199" t="s">
        <v>122</v>
      </c>
      <c r="AP3" s="199" t="s">
        <v>2</v>
      </c>
      <c r="AQ3" s="199" t="s">
        <v>122</v>
      </c>
      <c r="AR3" s="199" t="s">
        <v>2</v>
      </c>
      <c r="AS3" s="199" t="s">
        <v>122</v>
      </c>
      <c r="AT3" s="199" t="s">
        <v>2</v>
      </c>
      <c r="AU3" s="199" t="s">
        <v>122</v>
      </c>
      <c r="AV3" s="199" t="s">
        <v>2</v>
      </c>
      <c r="AW3" s="199" t="s">
        <v>122</v>
      </c>
      <c r="AX3" s="199" t="s">
        <v>2</v>
      </c>
      <c r="AY3" s="199" t="s">
        <v>122</v>
      </c>
      <c r="AZ3" s="199" t="s">
        <v>2</v>
      </c>
      <c r="BA3" s="199" t="s">
        <v>122</v>
      </c>
      <c r="BB3" s="199" t="s">
        <v>2</v>
      </c>
      <c r="BC3" s="199" t="s">
        <v>122</v>
      </c>
      <c r="BD3" s="200"/>
      <c r="BE3" s="200"/>
      <c r="BF3" s="201"/>
    </row>
    <row r="4" spans="1:58" ht="39" customHeight="1" x14ac:dyDescent="0.3">
      <c r="A4" s="51" t="s">
        <v>5</v>
      </c>
      <c r="B4" s="52">
        <f>B5+B10+B15</f>
        <v>71179436.229999989</v>
      </c>
      <c r="C4" s="52">
        <f>C5+C10+C15</f>
        <v>248484999.69799998</v>
      </c>
      <c r="D4" s="52">
        <f>B4+C4</f>
        <v>319664435.92799997</v>
      </c>
      <c r="F4" s="136">
        <f>F5+F10+F15</f>
        <v>0</v>
      </c>
      <c r="G4" s="136">
        <f t="shared" ref="G4:BF4" si="0">G5+G10+G15</f>
        <v>9397208.0999999996</v>
      </c>
      <c r="H4" s="136">
        <f t="shared" si="0"/>
        <v>0</v>
      </c>
      <c r="I4" s="136">
        <f t="shared" si="0"/>
        <v>917799.98499999999</v>
      </c>
      <c r="J4" s="136">
        <f t="shared" si="0"/>
        <v>2505036</v>
      </c>
      <c r="K4" s="136">
        <f t="shared" si="0"/>
        <v>0</v>
      </c>
      <c r="L4" s="136">
        <f t="shared" si="0"/>
        <v>3192275.48</v>
      </c>
      <c r="M4" s="136">
        <f t="shared" si="0"/>
        <v>61211831.535999998</v>
      </c>
      <c r="N4" s="136">
        <f t="shared" si="0"/>
        <v>41907217.480000004</v>
      </c>
      <c r="O4" s="136">
        <f t="shared" si="0"/>
        <v>99076811.277999997</v>
      </c>
      <c r="P4" s="136">
        <f t="shared" si="0"/>
        <v>1795738</v>
      </c>
      <c r="Q4" s="136">
        <f t="shared" si="0"/>
        <v>0</v>
      </c>
      <c r="R4" s="136">
        <f t="shared" si="0"/>
        <v>2121455.083333333</v>
      </c>
      <c r="S4" s="136">
        <f t="shared" si="0"/>
        <v>0</v>
      </c>
      <c r="T4" s="136">
        <f t="shared" si="0"/>
        <v>6684679.7305333335</v>
      </c>
      <c r="U4" s="136">
        <f t="shared" si="0"/>
        <v>0</v>
      </c>
      <c r="V4" s="136">
        <f t="shared" si="0"/>
        <v>11901826.926133335</v>
      </c>
      <c r="W4" s="136">
        <f t="shared" si="0"/>
        <v>6320642.5700000003</v>
      </c>
      <c r="X4" s="136">
        <f t="shared" si="0"/>
        <v>22503700.740000002</v>
      </c>
      <c r="Y4" s="136">
        <f t="shared" si="0"/>
        <v>51076883.57</v>
      </c>
      <c r="Z4" s="136">
        <f t="shared" si="0"/>
        <v>1275000</v>
      </c>
      <c r="AA4" s="136">
        <f t="shared" si="0"/>
        <v>0</v>
      </c>
      <c r="AB4" s="136">
        <f t="shared" si="0"/>
        <v>2603874.41</v>
      </c>
      <c r="AC4" s="136">
        <f t="shared" si="0"/>
        <v>0</v>
      </c>
      <c r="AD4" s="136">
        <f t="shared" si="0"/>
        <v>1300000</v>
      </c>
      <c r="AE4" s="136">
        <f t="shared" si="0"/>
        <v>0</v>
      </c>
      <c r="AF4" s="136">
        <f t="shared" si="0"/>
        <v>839644.46999999974</v>
      </c>
      <c r="AG4" s="136">
        <f t="shared" si="0"/>
        <v>6320642.5700000003</v>
      </c>
      <c r="AH4" s="136">
        <f t="shared" si="0"/>
        <v>6018518.8799999999</v>
      </c>
      <c r="AI4" s="136">
        <f t="shared" si="0"/>
        <v>98331304.849999994</v>
      </c>
      <c r="AJ4" s="136">
        <f t="shared" si="0"/>
        <v>100000</v>
      </c>
      <c r="AK4" s="136">
        <f t="shared" si="0"/>
        <v>0</v>
      </c>
      <c r="AL4" s="136">
        <f t="shared" si="0"/>
        <v>100000</v>
      </c>
      <c r="AM4" s="136">
        <f t="shared" si="0"/>
        <v>0</v>
      </c>
      <c r="AN4" s="136">
        <f t="shared" si="0"/>
        <v>100000</v>
      </c>
      <c r="AO4" s="136">
        <f t="shared" si="0"/>
        <v>0</v>
      </c>
      <c r="AP4" s="136">
        <f t="shared" si="0"/>
        <v>100000</v>
      </c>
      <c r="AQ4" s="136">
        <f t="shared" si="0"/>
        <v>0</v>
      </c>
      <c r="AR4" s="136">
        <f t="shared" si="0"/>
        <v>400000</v>
      </c>
      <c r="AS4" s="136">
        <f t="shared" si="0"/>
        <v>0</v>
      </c>
      <c r="AT4" s="136">
        <f t="shared" si="0"/>
        <v>100000</v>
      </c>
      <c r="AU4" s="136">
        <f t="shared" si="0"/>
        <v>0</v>
      </c>
      <c r="AV4" s="136">
        <f t="shared" si="0"/>
        <v>100000</v>
      </c>
      <c r="AW4" s="136">
        <f t="shared" si="0"/>
        <v>0</v>
      </c>
      <c r="AX4" s="136">
        <f t="shared" si="0"/>
        <v>100000</v>
      </c>
      <c r="AY4" s="136">
        <f t="shared" si="0"/>
        <v>0</v>
      </c>
      <c r="AZ4" s="136">
        <f t="shared" si="0"/>
        <v>50000</v>
      </c>
      <c r="BA4" s="136">
        <f t="shared" si="0"/>
        <v>0</v>
      </c>
      <c r="BB4" s="136">
        <f t="shared" si="0"/>
        <v>350000</v>
      </c>
      <c r="BC4" s="136">
        <f t="shared" si="0"/>
        <v>0</v>
      </c>
      <c r="BD4" s="137">
        <f t="shared" si="0"/>
        <v>71179436.099999994</v>
      </c>
      <c r="BE4" s="137">
        <f t="shared" si="0"/>
        <v>248484999.69799998</v>
      </c>
      <c r="BF4" s="137">
        <f t="shared" si="0"/>
        <v>319664435.79799998</v>
      </c>
    </row>
    <row r="5" spans="1:58" ht="27" customHeight="1" x14ac:dyDescent="0.3">
      <c r="A5" s="13" t="s">
        <v>6</v>
      </c>
      <c r="B5" s="5">
        <f>B6+B7+B8+B9</f>
        <v>11695293.050000001</v>
      </c>
      <c r="C5" s="5">
        <f>C6+C7+C8+C9</f>
        <v>70753188.965999991</v>
      </c>
      <c r="D5" s="5">
        <f>B5+C5</f>
        <v>82448482.015999988</v>
      </c>
      <c r="F5" s="158">
        <f>SUM(F6:F9)</f>
        <v>0</v>
      </c>
      <c r="G5" s="158">
        <f t="shared" ref="G5:BF5" si="1">SUM(G6:G9)</f>
        <v>0</v>
      </c>
      <c r="H5" s="158">
        <f t="shared" si="1"/>
        <v>0</v>
      </c>
      <c r="I5" s="158">
        <f t="shared" si="1"/>
        <v>0</v>
      </c>
      <c r="J5" s="158">
        <f t="shared" si="1"/>
        <v>948930</v>
      </c>
      <c r="K5" s="158">
        <f t="shared" si="1"/>
        <v>0</v>
      </c>
      <c r="L5" s="158">
        <f t="shared" si="1"/>
        <v>616310</v>
      </c>
      <c r="M5" s="158">
        <f t="shared" si="1"/>
        <v>54891188.965999998</v>
      </c>
      <c r="N5" s="158">
        <f t="shared" si="1"/>
        <v>1050904</v>
      </c>
      <c r="O5" s="158">
        <f t="shared" si="1"/>
        <v>54891188.965999998</v>
      </c>
      <c r="P5" s="158">
        <f t="shared" si="1"/>
        <v>425000</v>
      </c>
      <c r="Q5" s="158">
        <f t="shared" si="1"/>
        <v>0</v>
      </c>
      <c r="R5" s="158">
        <f t="shared" si="1"/>
        <v>425000</v>
      </c>
      <c r="S5" s="158">
        <f t="shared" si="1"/>
        <v>0</v>
      </c>
      <c r="T5" s="158">
        <f t="shared" si="1"/>
        <v>5211498.8332000002</v>
      </c>
      <c r="U5" s="158">
        <f t="shared" si="1"/>
        <v>0</v>
      </c>
      <c r="V5" s="158">
        <f t="shared" si="1"/>
        <v>3482890.0867999997</v>
      </c>
      <c r="W5" s="158">
        <f t="shared" si="1"/>
        <v>0</v>
      </c>
      <c r="X5" s="158">
        <f t="shared" si="1"/>
        <v>9544389.9199999999</v>
      </c>
      <c r="Y5" s="158">
        <f t="shared" si="1"/>
        <v>15862000</v>
      </c>
      <c r="Z5" s="158">
        <f t="shared" si="1"/>
        <v>75000</v>
      </c>
      <c r="AA5" s="158">
        <f t="shared" si="1"/>
        <v>0</v>
      </c>
      <c r="AB5" s="158">
        <f t="shared" si="1"/>
        <v>75000</v>
      </c>
      <c r="AC5" s="158">
        <f t="shared" si="1"/>
        <v>0</v>
      </c>
      <c r="AD5" s="158">
        <f t="shared" si="1"/>
        <v>100000</v>
      </c>
      <c r="AE5" s="158">
        <f t="shared" si="1"/>
        <v>0</v>
      </c>
      <c r="AF5" s="158">
        <f t="shared" si="1"/>
        <v>100000</v>
      </c>
      <c r="AG5" s="158">
        <f t="shared" si="1"/>
        <v>0</v>
      </c>
      <c r="AH5" s="158">
        <f t="shared" si="1"/>
        <v>350000</v>
      </c>
      <c r="AI5" s="158">
        <f t="shared" si="1"/>
        <v>0</v>
      </c>
      <c r="AJ5" s="158">
        <f t="shared" si="1"/>
        <v>100000</v>
      </c>
      <c r="AK5" s="158">
        <f t="shared" si="1"/>
        <v>0</v>
      </c>
      <c r="AL5" s="158">
        <f t="shared" si="1"/>
        <v>100000</v>
      </c>
      <c r="AM5" s="158">
        <f t="shared" si="1"/>
        <v>0</v>
      </c>
      <c r="AN5" s="158">
        <f t="shared" si="1"/>
        <v>100000</v>
      </c>
      <c r="AO5" s="158">
        <f t="shared" si="1"/>
        <v>0</v>
      </c>
      <c r="AP5" s="158">
        <f t="shared" si="1"/>
        <v>100000</v>
      </c>
      <c r="AQ5" s="158">
        <f t="shared" si="1"/>
        <v>0</v>
      </c>
      <c r="AR5" s="158">
        <f t="shared" si="1"/>
        <v>400000</v>
      </c>
      <c r="AS5" s="158">
        <f t="shared" si="1"/>
        <v>0</v>
      </c>
      <c r="AT5" s="158">
        <f t="shared" si="1"/>
        <v>100000</v>
      </c>
      <c r="AU5" s="158">
        <f t="shared" si="1"/>
        <v>0</v>
      </c>
      <c r="AV5" s="158">
        <f t="shared" si="1"/>
        <v>100000</v>
      </c>
      <c r="AW5" s="158">
        <f t="shared" si="1"/>
        <v>0</v>
      </c>
      <c r="AX5" s="158">
        <f t="shared" si="1"/>
        <v>100000</v>
      </c>
      <c r="AY5" s="158">
        <f t="shared" si="1"/>
        <v>0</v>
      </c>
      <c r="AZ5" s="158">
        <f t="shared" si="1"/>
        <v>50000</v>
      </c>
      <c r="BA5" s="158">
        <f t="shared" si="1"/>
        <v>0</v>
      </c>
      <c r="BB5" s="158">
        <f t="shared" si="1"/>
        <v>350000</v>
      </c>
      <c r="BC5" s="158">
        <f t="shared" si="1"/>
        <v>0</v>
      </c>
      <c r="BD5" s="158">
        <f t="shared" si="1"/>
        <v>11695292.92</v>
      </c>
      <c r="BE5" s="158">
        <f t="shared" si="1"/>
        <v>70753188.965999991</v>
      </c>
      <c r="BF5" s="158">
        <f t="shared" si="1"/>
        <v>82448481.885999992</v>
      </c>
    </row>
    <row r="6" spans="1:58" ht="31.5" customHeight="1" x14ac:dyDescent="0.3">
      <c r="A6" s="75" t="s">
        <v>147</v>
      </c>
      <c r="B6" s="55">
        <v>1250000</v>
      </c>
      <c r="C6" s="55">
        <v>0</v>
      </c>
      <c r="D6" s="60">
        <f t="shared" ref="D6:D9" si="2">B6+C6</f>
        <v>1250000</v>
      </c>
      <c r="F6" s="136">
        <f>'Simulação Real Aberta'!F8</f>
        <v>0</v>
      </c>
      <c r="G6" s="136">
        <f>'Simulação Real Aberta'!G8</f>
        <v>0</v>
      </c>
      <c r="H6" s="136">
        <f>'Simulação Real Aberta'!H8</f>
        <v>0</v>
      </c>
      <c r="I6" s="136">
        <f>'Simulação Real Aberta'!I8</f>
        <v>0</v>
      </c>
      <c r="J6" s="136">
        <f>'Simulação Real Aberta'!J8</f>
        <v>0</v>
      </c>
      <c r="K6" s="136">
        <f>'Simulação Real Aberta'!K8</f>
        <v>0</v>
      </c>
      <c r="L6" s="136">
        <f>'Simulação Real Aberta'!L8</f>
        <v>0</v>
      </c>
      <c r="M6" s="136">
        <f>'Simulação Real Aberta'!M8</f>
        <v>0</v>
      </c>
      <c r="N6" s="136">
        <f>'Simulação Real Aberta'!N8</f>
        <v>0</v>
      </c>
      <c r="O6" s="136">
        <f>'Simulação Real Aberta'!O8</f>
        <v>0</v>
      </c>
      <c r="P6" s="136">
        <f>'Simulação Real Aberta'!P8</f>
        <v>25000</v>
      </c>
      <c r="Q6" s="136">
        <f>'Simulação Real Aberta'!Q8</f>
        <v>0</v>
      </c>
      <c r="R6" s="136">
        <f>'Simulação Real Aberta'!R8</f>
        <v>25000</v>
      </c>
      <c r="S6" s="136">
        <f>'Simulação Real Aberta'!S8</f>
        <v>0</v>
      </c>
      <c r="T6" s="136">
        <f>'Simulação Real Aberta'!T8</f>
        <v>50000</v>
      </c>
      <c r="U6" s="136">
        <f>'Simulação Real Aberta'!U8</f>
        <v>0</v>
      </c>
      <c r="V6" s="136">
        <f>'Simulação Real Aberta'!V8</f>
        <v>50000</v>
      </c>
      <c r="W6" s="136">
        <f>'Simulação Real Aberta'!W8</f>
        <v>0</v>
      </c>
      <c r="X6" s="136">
        <f>'Simulação Real Aberta'!X8</f>
        <v>150000</v>
      </c>
      <c r="Y6" s="136">
        <f>'Simulação Real Aberta'!Y8</f>
        <v>0</v>
      </c>
      <c r="Z6" s="136">
        <f>'Simulação Real Aberta'!Z8</f>
        <v>75000</v>
      </c>
      <c r="AA6" s="136">
        <f>'Simulação Real Aberta'!AA8</f>
        <v>0</v>
      </c>
      <c r="AB6" s="136">
        <f>'Simulação Real Aberta'!AB8</f>
        <v>75000</v>
      </c>
      <c r="AC6" s="136">
        <f>'Simulação Real Aberta'!AC8</f>
        <v>0</v>
      </c>
      <c r="AD6" s="136">
        <f>'Simulação Real Aberta'!AD8</f>
        <v>100000</v>
      </c>
      <c r="AE6" s="136">
        <f>'Simulação Real Aberta'!AE8</f>
        <v>0</v>
      </c>
      <c r="AF6" s="136">
        <f>'Simulação Real Aberta'!AF8</f>
        <v>100000</v>
      </c>
      <c r="AG6" s="136">
        <f>'Simulação Real Aberta'!AG8</f>
        <v>0</v>
      </c>
      <c r="AH6" s="136">
        <f>'Simulação Real Aberta'!AH8</f>
        <v>350000</v>
      </c>
      <c r="AI6" s="136">
        <f>'Simulação Real Aberta'!AI8</f>
        <v>0</v>
      </c>
      <c r="AJ6" s="136">
        <f>'Simulação Real Aberta'!AJ8</f>
        <v>100000</v>
      </c>
      <c r="AK6" s="136">
        <f>'Simulação Real Aberta'!AK8</f>
        <v>0</v>
      </c>
      <c r="AL6" s="136">
        <f>'Simulação Real Aberta'!AL8</f>
        <v>100000</v>
      </c>
      <c r="AM6" s="136">
        <f>'Simulação Real Aberta'!AM8</f>
        <v>0</v>
      </c>
      <c r="AN6" s="136">
        <f>'Simulação Real Aberta'!AN8</f>
        <v>100000</v>
      </c>
      <c r="AO6" s="136">
        <f>'Simulação Real Aberta'!AO8</f>
        <v>0</v>
      </c>
      <c r="AP6" s="136">
        <f>'Simulação Real Aberta'!AP8</f>
        <v>100000</v>
      </c>
      <c r="AQ6" s="136">
        <f>'Simulação Real Aberta'!AQ8</f>
        <v>0</v>
      </c>
      <c r="AR6" s="136">
        <f>'Simulação Real Aberta'!AR8</f>
        <v>400000</v>
      </c>
      <c r="AS6" s="136">
        <f>'Simulação Real Aberta'!AS8</f>
        <v>0</v>
      </c>
      <c r="AT6" s="136">
        <f>'Simulação Real Aberta'!AT8</f>
        <v>100000</v>
      </c>
      <c r="AU6" s="136">
        <f>'Simulação Real Aberta'!AU8</f>
        <v>0</v>
      </c>
      <c r="AV6" s="136">
        <f>'Simulação Real Aberta'!AV8</f>
        <v>100000</v>
      </c>
      <c r="AW6" s="136">
        <f>'Simulação Real Aberta'!AW8</f>
        <v>0</v>
      </c>
      <c r="AX6" s="136">
        <f>'Simulação Real Aberta'!AX8</f>
        <v>100000</v>
      </c>
      <c r="AY6" s="136">
        <f>'Simulação Real Aberta'!AY8</f>
        <v>0</v>
      </c>
      <c r="AZ6" s="136">
        <f>'Simulação Real Aberta'!AZ8</f>
        <v>50000</v>
      </c>
      <c r="BA6" s="136">
        <f>'Simulação Real Aberta'!BA8</f>
        <v>0</v>
      </c>
      <c r="BB6" s="136">
        <f>'Simulação Real Aberta'!BB8</f>
        <v>350000</v>
      </c>
      <c r="BC6" s="136">
        <f>'Simulação Real Aberta'!BC8</f>
        <v>0</v>
      </c>
      <c r="BD6" s="136">
        <f>'Simulação Real Aberta'!BD8</f>
        <v>1250000</v>
      </c>
      <c r="BE6" s="136">
        <f>'Simulação Real Aberta'!BE8</f>
        <v>0</v>
      </c>
      <c r="BF6" s="136">
        <f>'Simulação Real Aberta'!BF8</f>
        <v>1250000</v>
      </c>
    </row>
    <row r="7" spans="1:58" x14ac:dyDescent="0.3">
      <c r="A7" s="195" t="s">
        <v>66</v>
      </c>
      <c r="B7" s="44">
        <v>0</v>
      </c>
      <c r="C7" s="44">
        <v>15862000</v>
      </c>
      <c r="D7" s="43">
        <f t="shared" si="2"/>
        <v>15862000</v>
      </c>
      <c r="F7" s="136">
        <f>'Simulação Real Aberta'!F9</f>
        <v>0</v>
      </c>
      <c r="G7" s="136">
        <f>'Simulação Real Aberta'!G9</f>
        <v>0</v>
      </c>
      <c r="H7" s="136">
        <f>'Simulação Real Aberta'!H9</f>
        <v>0</v>
      </c>
      <c r="I7" s="136">
        <f>'Simulação Real Aberta'!I9</f>
        <v>0</v>
      </c>
      <c r="J7" s="136">
        <f>'Simulação Real Aberta'!J9</f>
        <v>0</v>
      </c>
      <c r="K7" s="136">
        <f>'Simulação Real Aberta'!K9</f>
        <v>0</v>
      </c>
      <c r="L7" s="136">
        <f>'Simulação Real Aberta'!L9</f>
        <v>0</v>
      </c>
      <c r="M7" s="136">
        <f>'Simulação Real Aberta'!M9</f>
        <v>0</v>
      </c>
      <c r="N7" s="136">
        <f>'Simulação Real Aberta'!N9</f>
        <v>0</v>
      </c>
      <c r="O7" s="136">
        <f>'Simulação Real Aberta'!O9</f>
        <v>0</v>
      </c>
      <c r="P7" s="136">
        <f>'Simulação Real Aberta'!P9</f>
        <v>0</v>
      </c>
      <c r="Q7" s="136">
        <f>'Simulação Real Aberta'!Q9</f>
        <v>0</v>
      </c>
      <c r="R7" s="136">
        <f>'Simulação Real Aberta'!R9</f>
        <v>0</v>
      </c>
      <c r="S7" s="136">
        <f>'Simulação Real Aberta'!S9</f>
        <v>0</v>
      </c>
      <c r="T7" s="136">
        <f>'Simulação Real Aberta'!T9</f>
        <v>0</v>
      </c>
      <c r="U7" s="136">
        <f>'Simulação Real Aberta'!U9</f>
        <v>0</v>
      </c>
      <c r="V7" s="136">
        <f>'Simulação Real Aberta'!V9</f>
        <v>0</v>
      </c>
      <c r="W7" s="136">
        <f>'Simulação Real Aberta'!W9</f>
        <v>0</v>
      </c>
      <c r="X7" s="136">
        <f>'Simulação Real Aberta'!X9</f>
        <v>0</v>
      </c>
      <c r="Y7" s="136">
        <f>'Simulação Real Aberta'!Y9</f>
        <v>15862000</v>
      </c>
      <c r="Z7" s="136">
        <f>'Simulação Real Aberta'!Z9</f>
        <v>0</v>
      </c>
      <c r="AA7" s="136">
        <f>'Simulação Real Aberta'!AA9</f>
        <v>0</v>
      </c>
      <c r="AB7" s="136">
        <f>'Simulação Real Aberta'!AB9</f>
        <v>0</v>
      </c>
      <c r="AC7" s="136">
        <f>'Simulação Real Aberta'!AC9</f>
        <v>0</v>
      </c>
      <c r="AD7" s="136">
        <f>'Simulação Real Aberta'!AD9</f>
        <v>0</v>
      </c>
      <c r="AE7" s="136">
        <f>'Simulação Real Aberta'!AE9</f>
        <v>0</v>
      </c>
      <c r="AF7" s="136">
        <f>'Simulação Real Aberta'!AF9</f>
        <v>0</v>
      </c>
      <c r="AG7" s="136">
        <f>'Simulação Real Aberta'!AG9</f>
        <v>0</v>
      </c>
      <c r="AH7" s="136">
        <f>'Simulação Real Aberta'!AH9</f>
        <v>0</v>
      </c>
      <c r="AI7" s="136">
        <f>'Simulação Real Aberta'!AI9</f>
        <v>0</v>
      </c>
      <c r="AJ7" s="136">
        <f>'Simulação Real Aberta'!AJ9</f>
        <v>0</v>
      </c>
      <c r="AK7" s="136">
        <f>'Simulação Real Aberta'!AK9</f>
        <v>0</v>
      </c>
      <c r="AL7" s="136">
        <f>'Simulação Real Aberta'!AL9</f>
        <v>0</v>
      </c>
      <c r="AM7" s="136">
        <f>'Simulação Real Aberta'!AM9</f>
        <v>0</v>
      </c>
      <c r="AN7" s="136">
        <f>'Simulação Real Aberta'!AN9</f>
        <v>0</v>
      </c>
      <c r="AO7" s="136">
        <f>'Simulação Real Aberta'!AO9</f>
        <v>0</v>
      </c>
      <c r="AP7" s="136">
        <f>'Simulação Real Aberta'!AP9</f>
        <v>0</v>
      </c>
      <c r="AQ7" s="136">
        <f>'Simulação Real Aberta'!AQ9</f>
        <v>0</v>
      </c>
      <c r="AR7" s="136">
        <f>'Simulação Real Aberta'!AR9</f>
        <v>0</v>
      </c>
      <c r="AS7" s="136">
        <f>'Simulação Real Aberta'!AS9</f>
        <v>0</v>
      </c>
      <c r="AT7" s="136">
        <f>'Simulação Real Aberta'!AT9</f>
        <v>0</v>
      </c>
      <c r="AU7" s="136">
        <f>'Simulação Real Aberta'!AU9</f>
        <v>0</v>
      </c>
      <c r="AV7" s="136">
        <f>'Simulação Real Aberta'!AV9</f>
        <v>0</v>
      </c>
      <c r="AW7" s="136">
        <f>'Simulação Real Aberta'!AW9</f>
        <v>0</v>
      </c>
      <c r="AX7" s="136">
        <f>'Simulação Real Aberta'!AX9</f>
        <v>0</v>
      </c>
      <c r="AY7" s="136">
        <f>'Simulação Real Aberta'!AY9</f>
        <v>0</v>
      </c>
      <c r="AZ7" s="136">
        <f>'Simulação Real Aberta'!AZ9</f>
        <v>0</v>
      </c>
      <c r="BA7" s="136">
        <f>'Simulação Real Aberta'!BA9</f>
        <v>0</v>
      </c>
      <c r="BB7" s="136">
        <f>'Simulação Real Aberta'!BB9</f>
        <v>0</v>
      </c>
      <c r="BC7" s="136">
        <f>'Simulação Real Aberta'!BC9</f>
        <v>0</v>
      </c>
      <c r="BD7" s="136">
        <f>'Simulação Real Aberta'!BD9</f>
        <v>0</v>
      </c>
      <c r="BE7" s="136">
        <f>'Simulação Real Aberta'!BE9</f>
        <v>15862000</v>
      </c>
      <c r="BF7" s="136">
        <f>'Simulação Real Aberta'!BF9</f>
        <v>15862000</v>
      </c>
    </row>
    <row r="8" spans="1:58" ht="24" x14ac:dyDescent="0.3">
      <c r="A8" s="75" t="s">
        <v>7</v>
      </c>
      <c r="B8" s="55">
        <v>2036963.34</v>
      </c>
      <c r="C8" s="44">
        <f>BE8</f>
        <v>54891188.965999998</v>
      </c>
      <c r="D8" s="60">
        <f t="shared" si="2"/>
        <v>56928152.306000002</v>
      </c>
      <c r="F8" s="136"/>
      <c r="G8" s="136"/>
      <c r="H8" s="136"/>
      <c r="I8" s="136"/>
      <c r="J8" s="136">
        <v>300000</v>
      </c>
      <c r="K8" s="136"/>
      <c r="L8" s="136">
        <v>400000</v>
      </c>
      <c r="M8" s="136">
        <f>SUM('Simulação Real Aberta'!O15:O20)+'Simulação Real Aberta'!O13</f>
        <v>54891188.965999998</v>
      </c>
      <c r="N8" s="136">
        <v>185664</v>
      </c>
      <c r="O8" s="136">
        <f>+M8+K8+G8+I8</f>
        <v>54891188.965999998</v>
      </c>
      <c r="P8" s="136">
        <v>400000</v>
      </c>
      <c r="Q8" s="136"/>
      <c r="R8" s="136">
        <v>400000</v>
      </c>
      <c r="S8" s="136"/>
      <c r="T8" s="136">
        <f>400000+251299</f>
        <v>651299</v>
      </c>
      <c r="U8" s="136"/>
      <c r="V8" s="136">
        <v>400000</v>
      </c>
      <c r="W8" s="136"/>
      <c r="X8" s="136">
        <f>+V8+T8+P8+R8</f>
        <v>1851299</v>
      </c>
      <c r="Y8" s="136">
        <f>+W8+U8+Q8+S8</f>
        <v>0</v>
      </c>
      <c r="Z8" s="136">
        <v>0</v>
      </c>
      <c r="AA8" s="136"/>
      <c r="AB8" s="136">
        <v>0</v>
      </c>
      <c r="AC8" s="136"/>
      <c r="AD8" s="136">
        <v>0</v>
      </c>
      <c r="AE8" s="136"/>
      <c r="AF8" s="136">
        <v>0</v>
      </c>
      <c r="AG8" s="136"/>
      <c r="AH8" s="136">
        <f>+AF8+AD8+Z8+AB8</f>
        <v>0</v>
      </c>
      <c r="AI8" s="136">
        <f>+AG8+AE8+AA8+AC8</f>
        <v>0</v>
      </c>
      <c r="AJ8" s="136"/>
      <c r="AK8" s="136"/>
      <c r="AL8" s="136"/>
      <c r="AM8" s="136"/>
      <c r="AN8" s="136"/>
      <c r="AO8" s="136"/>
      <c r="AP8" s="136"/>
      <c r="AQ8" s="136"/>
      <c r="AR8" s="136">
        <f>+AP8+AN8+AJ8+AL8</f>
        <v>0</v>
      </c>
      <c r="AS8" s="136">
        <f>+AQ8+AO8+AK8+AM8</f>
        <v>0</v>
      </c>
      <c r="AT8" s="136"/>
      <c r="AU8" s="136"/>
      <c r="AV8" s="136"/>
      <c r="AW8" s="136"/>
      <c r="AX8" s="136"/>
      <c r="AY8" s="136"/>
      <c r="AZ8" s="136"/>
      <c r="BA8" s="136"/>
      <c r="BB8" s="136">
        <f>+AZ8+AX8+AT8+AV8</f>
        <v>0</v>
      </c>
      <c r="BC8" s="136">
        <f>+BA8+AY8+AU8+AW8</f>
        <v>0</v>
      </c>
      <c r="BD8" s="136">
        <f>+BB8+AR8+AH8+X8+N8</f>
        <v>2036963</v>
      </c>
      <c r="BE8" s="136">
        <f>+BC8+AS8+AI8+Y8+O8</f>
        <v>54891188.965999998</v>
      </c>
      <c r="BF8" s="136">
        <f>BD8+BE8</f>
        <v>56928151.965999998</v>
      </c>
    </row>
    <row r="9" spans="1:58" x14ac:dyDescent="0.3">
      <c r="A9" s="75" t="s">
        <v>8</v>
      </c>
      <c r="B9" s="55">
        <f>8408328.71+1</f>
        <v>8408329.7100000009</v>
      </c>
      <c r="C9" s="55">
        <v>0</v>
      </c>
      <c r="D9" s="60">
        <f t="shared" si="2"/>
        <v>8408329.7100000009</v>
      </c>
      <c r="F9" s="136">
        <f>'Simulação Real Aberta'!F21+'Simulação Real Aberta'!F22+'Simulação Real Aberta'!F23+'Simulação Real Aberta'!F24+'Simulação Real Aberta'!F25+'Simulação Real Aberta'!F26+'Simulação Real Aberta'!F27+'Simulação Real Aberta'!F28+'Simulação Real Aberta'!F29+'Simulação Real Aberta'!F30+'Simulação Real Aberta'!F31+'Simulação Real Aberta'!F32</f>
        <v>0</v>
      </c>
      <c r="G9" s="136">
        <f>'Simulação Real Aberta'!G21+'Simulação Real Aberta'!G22+'Simulação Real Aberta'!G23+'Simulação Real Aberta'!G24+'Simulação Real Aberta'!G25+'Simulação Real Aberta'!G26+'Simulação Real Aberta'!G27+'Simulação Real Aberta'!G28+'Simulação Real Aberta'!G29+'Simulação Real Aberta'!G30+'Simulação Real Aberta'!G31+'Simulação Real Aberta'!G32</f>
        <v>0</v>
      </c>
      <c r="H9" s="136">
        <f>'Simulação Real Aberta'!H21+'Simulação Real Aberta'!H22+'Simulação Real Aberta'!H23+'Simulação Real Aberta'!H24+'Simulação Real Aberta'!H25+'Simulação Real Aberta'!H26+'Simulação Real Aberta'!H27+'Simulação Real Aberta'!H28+'Simulação Real Aberta'!H29+'Simulação Real Aberta'!H30+'Simulação Real Aberta'!H31+'Simulação Real Aberta'!H32</f>
        <v>0</v>
      </c>
      <c r="I9" s="136">
        <f>'Simulação Real Aberta'!I21+'Simulação Real Aberta'!I22+'Simulação Real Aberta'!I23+'Simulação Real Aberta'!I24+'Simulação Real Aberta'!I25+'Simulação Real Aberta'!I26+'Simulação Real Aberta'!I27+'Simulação Real Aberta'!I28+'Simulação Real Aberta'!I29+'Simulação Real Aberta'!I30+'Simulação Real Aberta'!I31+'Simulação Real Aberta'!I32</f>
        <v>0</v>
      </c>
      <c r="J9" s="136">
        <f>'Simulação Real Aberta'!J21+'Simulação Real Aberta'!J22+'Simulação Real Aberta'!J23+'Simulação Real Aberta'!J24+'Simulação Real Aberta'!J25+'Simulação Real Aberta'!J26+'Simulação Real Aberta'!J27+'Simulação Real Aberta'!J28+'Simulação Real Aberta'!J29+'Simulação Real Aberta'!J30+'Simulação Real Aberta'!J31+'Simulação Real Aberta'!J32</f>
        <v>648930</v>
      </c>
      <c r="K9" s="136">
        <f>'Simulação Real Aberta'!K21+'Simulação Real Aberta'!K22+'Simulação Real Aberta'!K23+'Simulação Real Aberta'!K24+'Simulação Real Aberta'!K25+'Simulação Real Aberta'!K26+'Simulação Real Aberta'!K27+'Simulação Real Aberta'!K28+'Simulação Real Aberta'!K29+'Simulação Real Aberta'!K30+'Simulação Real Aberta'!K31+'Simulação Real Aberta'!K32</f>
        <v>0</v>
      </c>
      <c r="L9" s="136">
        <f>'Simulação Real Aberta'!L21+'Simulação Real Aberta'!L22+'Simulação Real Aberta'!L23+'Simulação Real Aberta'!L24+'Simulação Real Aberta'!L25+'Simulação Real Aberta'!L26+'Simulação Real Aberta'!L27+'Simulação Real Aberta'!L28+'Simulação Real Aberta'!L29+'Simulação Real Aberta'!L30+'Simulação Real Aberta'!L31+'Simulação Real Aberta'!L32</f>
        <v>216310</v>
      </c>
      <c r="M9" s="136">
        <f>'Simulação Real Aberta'!M21+'Simulação Real Aberta'!M22+'Simulação Real Aberta'!M23+'Simulação Real Aberta'!M24+'Simulação Real Aberta'!M25+'Simulação Real Aberta'!M26+'Simulação Real Aberta'!M27+'Simulação Real Aberta'!M28+'Simulação Real Aberta'!M29+'Simulação Real Aberta'!M30+'Simulação Real Aberta'!M31+'Simulação Real Aberta'!M32</f>
        <v>0</v>
      </c>
      <c r="N9" s="136">
        <f>'Simulação Real Aberta'!N21+'Simulação Real Aberta'!N22+'Simulação Real Aberta'!N23+'Simulação Real Aberta'!N24+'Simulação Real Aberta'!N25+'Simulação Real Aberta'!N26+'Simulação Real Aberta'!N27+'Simulação Real Aberta'!N28+'Simulação Real Aberta'!N29+'Simulação Real Aberta'!N30+'Simulação Real Aberta'!N31+'Simulação Real Aberta'!N32</f>
        <v>865240</v>
      </c>
      <c r="O9" s="136">
        <f>'Simulação Real Aberta'!O21+'Simulação Real Aberta'!O22+'Simulação Real Aberta'!O23+'Simulação Real Aberta'!O24+'Simulação Real Aberta'!O25+'Simulação Real Aberta'!O26+'Simulação Real Aberta'!O27+'Simulação Real Aberta'!O28+'Simulação Real Aberta'!O29+'Simulação Real Aberta'!O30+'Simulação Real Aberta'!O31+'Simulação Real Aberta'!O32</f>
        <v>0</v>
      </c>
      <c r="P9" s="136">
        <f>'Simulação Real Aberta'!P21+'Simulação Real Aberta'!P22+'Simulação Real Aberta'!P23+'Simulação Real Aberta'!P24+'Simulação Real Aberta'!P25+'Simulação Real Aberta'!P26+'Simulação Real Aberta'!P27+'Simulação Real Aberta'!P28+'Simulação Real Aberta'!P29+'Simulação Real Aberta'!P30+'Simulação Real Aberta'!P31+'Simulação Real Aberta'!P32</f>
        <v>0</v>
      </c>
      <c r="Q9" s="136">
        <f>'Simulação Real Aberta'!Q21+'Simulação Real Aberta'!Q22+'Simulação Real Aberta'!Q23+'Simulação Real Aberta'!Q24+'Simulação Real Aberta'!Q25+'Simulação Real Aberta'!Q26+'Simulação Real Aberta'!Q27+'Simulação Real Aberta'!Q28+'Simulação Real Aberta'!Q29+'Simulação Real Aberta'!Q30+'Simulação Real Aberta'!Q31+'Simulação Real Aberta'!Q32</f>
        <v>0</v>
      </c>
      <c r="R9" s="136">
        <f>'Simulação Real Aberta'!R21+'Simulação Real Aberta'!R22+'Simulação Real Aberta'!R23+'Simulação Real Aberta'!R24+'Simulação Real Aberta'!R25+'Simulação Real Aberta'!R26+'Simulação Real Aberta'!R27+'Simulação Real Aberta'!R28+'Simulação Real Aberta'!R29+'Simulação Real Aberta'!R30+'Simulação Real Aberta'!R31+'Simulação Real Aberta'!R32</f>
        <v>0</v>
      </c>
      <c r="S9" s="136">
        <f>'Simulação Real Aberta'!S21+'Simulação Real Aberta'!S22+'Simulação Real Aberta'!S23+'Simulação Real Aberta'!S24+'Simulação Real Aberta'!S25+'Simulação Real Aberta'!S26+'Simulação Real Aberta'!S27+'Simulação Real Aberta'!S28+'Simulação Real Aberta'!S29+'Simulação Real Aberta'!S30+'Simulação Real Aberta'!S31+'Simulação Real Aberta'!S32</f>
        <v>0</v>
      </c>
      <c r="T9" s="136">
        <f>'Simulação Real Aberta'!T21+'Simulação Real Aberta'!T22+'Simulação Real Aberta'!T23+'Simulação Real Aberta'!T24+'Simulação Real Aberta'!T25+'Simulação Real Aberta'!T26+'Simulação Real Aberta'!T27+'Simulação Real Aberta'!T28+'Simulação Real Aberta'!T29+'Simulação Real Aberta'!T30+'Simulação Real Aberta'!T31+'Simulação Real Aberta'!T32</f>
        <v>4510199.8332000002</v>
      </c>
      <c r="U9" s="136">
        <f>'Simulação Real Aberta'!U21+'Simulação Real Aberta'!U22+'Simulação Real Aberta'!U23+'Simulação Real Aberta'!U24+'Simulação Real Aberta'!U25+'Simulação Real Aberta'!U26+'Simulação Real Aberta'!U27+'Simulação Real Aberta'!U28+'Simulação Real Aberta'!U29+'Simulação Real Aberta'!U30+'Simulação Real Aberta'!U31+'Simulação Real Aberta'!U32</f>
        <v>0</v>
      </c>
      <c r="V9" s="136">
        <f>'Simulação Real Aberta'!V21+'Simulação Real Aberta'!V22+'Simulação Real Aberta'!V23+'Simulação Real Aberta'!V24+'Simulação Real Aberta'!V25+'Simulação Real Aberta'!V26+'Simulação Real Aberta'!V27+'Simulação Real Aberta'!V28+'Simulação Real Aberta'!V29+'Simulação Real Aberta'!V30+'Simulação Real Aberta'!V31+'Simulação Real Aberta'!V32</f>
        <v>3032890.0867999997</v>
      </c>
      <c r="W9" s="136">
        <f>'Simulação Real Aberta'!W21+'Simulação Real Aberta'!W22+'Simulação Real Aberta'!W23+'Simulação Real Aberta'!W24+'Simulação Real Aberta'!W25+'Simulação Real Aberta'!W26+'Simulação Real Aberta'!W27+'Simulação Real Aberta'!W28+'Simulação Real Aberta'!W29+'Simulação Real Aberta'!W30+'Simulação Real Aberta'!W31+'Simulação Real Aberta'!W32</f>
        <v>0</v>
      </c>
      <c r="X9" s="136">
        <f>'Simulação Real Aberta'!X21+'Simulação Real Aberta'!X22+'Simulação Real Aberta'!X23+'Simulação Real Aberta'!X24+'Simulação Real Aberta'!X25+'Simulação Real Aberta'!X26+'Simulação Real Aberta'!X27+'Simulação Real Aberta'!X28+'Simulação Real Aberta'!X29+'Simulação Real Aberta'!X30+'Simulação Real Aberta'!X31+'Simulação Real Aberta'!X32+1</f>
        <v>7543090.9199999999</v>
      </c>
      <c r="Y9" s="136">
        <f>'Simulação Real Aberta'!Y21+'Simulação Real Aberta'!Y22+'Simulação Real Aberta'!Y23+'Simulação Real Aberta'!Y24+'Simulação Real Aberta'!Y25+'Simulação Real Aberta'!Y26+'Simulação Real Aberta'!Y27+'Simulação Real Aberta'!Y28+'Simulação Real Aberta'!Y29+'Simulação Real Aberta'!Y30+'Simulação Real Aberta'!Y31+'Simulação Real Aberta'!Y32</f>
        <v>0</v>
      </c>
      <c r="Z9" s="136">
        <f>'Simulação Real Aberta'!Z21+'Simulação Real Aberta'!Z22+'Simulação Real Aberta'!Z23+'Simulação Real Aberta'!Z24+'Simulação Real Aberta'!Z25+'Simulação Real Aberta'!Z26+'Simulação Real Aberta'!Z27+'Simulação Real Aberta'!Z28+'Simulação Real Aberta'!Z29+'Simulação Real Aberta'!Z30+'Simulação Real Aberta'!Z31+'Simulação Real Aberta'!Z32</f>
        <v>0</v>
      </c>
      <c r="AA9" s="136">
        <f>'Simulação Real Aberta'!AA21+'Simulação Real Aberta'!AA22+'Simulação Real Aberta'!AA23+'Simulação Real Aberta'!AA24+'Simulação Real Aberta'!AA25+'Simulação Real Aberta'!AA26+'Simulação Real Aberta'!AA27+'Simulação Real Aberta'!AA28+'Simulação Real Aberta'!AA29+'Simulação Real Aberta'!AA30+'Simulação Real Aberta'!AA31+'Simulação Real Aberta'!AA32</f>
        <v>0</v>
      </c>
      <c r="AB9" s="136">
        <f>'Simulação Real Aberta'!AB21+'Simulação Real Aberta'!AB22+'Simulação Real Aberta'!AB23+'Simulação Real Aberta'!AB24+'Simulação Real Aberta'!AB25+'Simulação Real Aberta'!AB26+'Simulação Real Aberta'!AB27+'Simulação Real Aberta'!AB28+'Simulação Real Aberta'!AB29+'Simulação Real Aberta'!AB30+'Simulação Real Aberta'!AB31+'Simulação Real Aberta'!AB32</f>
        <v>0</v>
      </c>
      <c r="AC9" s="136">
        <f>'Simulação Real Aberta'!AC21+'Simulação Real Aberta'!AC22+'Simulação Real Aberta'!AC23+'Simulação Real Aberta'!AC24+'Simulação Real Aberta'!AC25+'Simulação Real Aberta'!AC26+'Simulação Real Aberta'!AC27+'Simulação Real Aberta'!AC28+'Simulação Real Aberta'!AC29+'Simulação Real Aberta'!AC30+'Simulação Real Aberta'!AC31+'Simulação Real Aberta'!AC32</f>
        <v>0</v>
      </c>
      <c r="AD9" s="136">
        <f>'Simulação Real Aberta'!AD21+'Simulação Real Aberta'!AD22+'Simulação Real Aberta'!AD23+'Simulação Real Aberta'!AD24+'Simulação Real Aberta'!AD25+'Simulação Real Aberta'!AD26+'Simulação Real Aberta'!AD27+'Simulação Real Aberta'!AD28+'Simulação Real Aberta'!AD29+'Simulação Real Aberta'!AD30+'Simulação Real Aberta'!AD31+'Simulação Real Aberta'!AD32</f>
        <v>0</v>
      </c>
      <c r="AE9" s="136">
        <f>'Simulação Real Aberta'!AE21+'Simulação Real Aberta'!AE22+'Simulação Real Aberta'!AE23+'Simulação Real Aberta'!AE24+'Simulação Real Aberta'!AE25+'Simulação Real Aberta'!AE26+'Simulação Real Aberta'!AE27+'Simulação Real Aberta'!AE28+'Simulação Real Aberta'!AE29+'Simulação Real Aberta'!AE30+'Simulação Real Aberta'!AE31+'Simulação Real Aberta'!AE32</f>
        <v>0</v>
      </c>
      <c r="AF9" s="136">
        <f>'Simulação Real Aberta'!AF21+'Simulação Real Aberta'!AF22+'Simulação Real Aberta'!AF23+'Simulação Real Aberta'!AF24+'Simulação Real Aberta'!AF25+'Simulação Real Aberta'!AF26+'Simulação Real Aberta'!AF27+'Simulação Real Aberta'!AF28+'Simulação Real Aberta'!AF29+'Simulação Real Aberta'!AF30+'Simulação Real Aberta'!AF31+'Simulação Real Aberta'!AF32</f>
        <v>0</v>
      </c>
      <c r="AG9" s="136">
        <f>'Simulação Real Aberta'!AG21+'Simulação Real Aberta'!AG22+'Simulação Real Aberta'!AG23+'Simulação Real Aberta'!AG24+'Simulação Real Aberta'!AG25+'Simulação Real Aberta'!AG26+'Simulação Real Aberta'!AG27+'Simulação Real Aberta'!AG28+'Simulação Real Aberta'!AG29+'Simulação Real Aberta'!AG30+'Simulação Real Aberta'!AG31+'Simulação Real Aberta'!AG32</f>
        <v>0</v>
      </c>
      <c r="AH9" s="136">
        <f>'Simulação Real Aberta'!AH21+'Simulação Real Aberta'!AH22+'Simulação Real Aberta'!AH23+'Simulação Real Aberta'!AH24+'Simulação Real Aberta'!AH25+'Simulação Real Aberta'!AH26+'Simulação Real Aberta'!AH27+'Simulação Real Aberta'!AH28+'Simulação Real Aberta'!AH29+'Simulação Real Aberta'!AH30+'Simulação Real Aberta'!AH31+'Simulação Real Aberta'!AH32</f>
        <v>0</v>
      </c>
      <c r="AI9" s="136">
        <f>'Simulação Real Aberta'!AI21+'Simulação Real Aberta'!AI22+'Simulação Real Aberta'!AI23+'Simulação Real Aberta'!AI24+'Simulação Real Aberta'!AI25+'Simulação Real Aberta'!AI26+'Simulação Real Aberta'!AI27+'Simulação Real Aberta'!AI28+'Simulação Real Aberta'!AI29+'Simulação Real Aberta'!AI30+'Simulação Real Aberta'!AI31+'Simulação Real Aberta'!AI32</f>
        <v>0</v>
      </c>
      <c r="AJ9" s="136">
        <f>'Simulação Real Aberta'!AJ21+'Simulação Real Aberta'!AJ22+'Simulação Real Aberta'!AJ23+'Simulação Real Aberta'!AJ24+'Simulação Real Aberta'!AJ25+'Simulação Real Aberta'!AJ26+'Simulação Real Aberta'!AJ27+'Simulação Real Aberta'!AJ28+'Simulação Real Aberta'!AJ29+'Simulação Real Aberta'!AJ30+'Simulação Real Aberta'!AJ31+'Simulação Real Aberta'!AJ32</f>
        <v>0</v>
      </c>
      <c r="AK9" s="136">
        <f>'Simulação Real Aberta'!AK21+'Simulação Real Aberta'!AK22+'Simulação Real Aberta'!AK23+'Simulação Real Aberta'!AK24+'Simulação Real Aberta'!AK25+'Simulação Real Aberta'!AK26+'Simulação Real Aberta'!AK27+'Simulação Real Aberta'!AK28+'Simulação Real Aberta'!AK29+'Simulação Real Aberta'!AK30+'Simulação Real Aberta'!AK31+'Simulação Real Aberta'!AK32</f>
        <v>0</v>
      </c>
      <c r="AL9" s="136">
        <f>'Simulação Real Aberta'!AL21+'Simulação Real Aberta'!AL22+'Simulação Real Aberta'!AL23+'Simulação Real Aberta'!AL24+'Simulação Real Aberta'!AL25+'Simulação Real Aberta'!AL26+'Simulação Real Aberta'!AL27+'Simulação Real Aberta'!AL28+'Simulação Real Aberta'!AL29+'Simulação Real Aberta'!AL30+'Simulação Real Aberta'!AL31+'Simulação Real Aberta'!AL32</f>
        <v>0</v>
      </c>
      <c r="AM9" s="136">
        <f>'Simulação Real Aberta'!AM21+'Simulação Real Aberta'!AM22+'Simulação Real Aberta'!AM23+'Simulação Real Aberta'!AM24+'Simulação Real Aberta'!AM25+'Simulação Real Aberta'!AM26+'Simulação Real Aberta'!AM27+'Simulação Real Aberta'!AM28+'Simulação Real Aberta'!AM29+'Simulação Real Aberta'!AM30+'Simulação Real Aberta'!AM31+'Simulação Real Aberta'!AM32</f>
        <v>0</v>
      </c>
      <c r="AN9" s="136">
        <f>'Simulação Real Aberta'!AN21+'Simulação Real Aberta'!AN22+'Simulação Real Aberta'!AN23+'Simulação Real Aberta'!AN24+'Simulação Real Aberta'!AN25+'Simulação Real Aberta'!AN26+'Simulação Real Aberta'!AN27+'Simulação Real Aberta'!AN28+'Simulação Real Aberta'!AN29+'Simulação Real Aberta'!AN30+'Simulação Real Aberta'!AN31+'Simulação Real Aberta'!AN32</f>
        <v>0</v>
      </c>
      <c r="AO9" s="136">
        <f>'Simulação Real Aberta'!AO21+'Simulação Real Aberta'!AO22+'Simulação Real Aberta'!AO23+'Simulação Real Aberta'!AO24+'Simulação Real Aberta'!AO25+'Simulação Real Aberta'!AO26+'Simulação Real Aberta'!AO27+'Simulação Real Aberta'!AO28+'Simulação Real Aberta'!AO29+'Simulação Real Aberta'!AO30+'Simulação Real Aberta'!AO31+'Simulação Real Aberta'!AO32</f>
        <v>0</v>
      </c>
      <c r="AP9" s="136">
        <f>'Simulação Real Aberta'!AP21+'Simulação Real Aberta'!AP22+'Simulação Real Aberta'!AP23+'Simulação Real Aberta'!AP24+'Simulação Real Aberta'!AP25+'Simulação Real Aberta'!AP26+'Simulação Real Aberta'!AP27+'Simulação Real Aberta'!AP28+'Simulação Real Aberta'!AP29+'Simulação Real Aberta'!AP30+'Simulação Real Aberta'!AP31+'Simulação Real Aberta'!AP32</f>
        <v>0</v>
      </c>
      <c r="AQ9" s="136">
        <f>'Simulação Real Aberta'!AQ21+'Simulação Real Aberta'!AQ22+'Simulação Real Aberta'!AQ23+'Simulação Real Aberta'!AQ24+'Simulação Real Aberta'!AQ25+'Simulação Real Aberta'!AQ26+'Simulação Real Aberta'!AQ27+'Simulação Real Aberta'!AQ28+'Simulação Real Aberta'!AQ29+'Simulação Real Aberta'!AQ30+'Simulação Real Aberta'!AQ31+'Simulação Real Aberta'!AQ32</f>
        <v>0</v>
      </c>
      <c r="AR9" s="136">
        <f>'Simulação Real Aberta'!AR21+'Simulação Real Aberta'!AR22+'Simulação Real Aberta'!AR23+'Simulação Real Aberta'!AR24+'Simulação Real Aberta'!AR25+'Simulação Real Aberta'!AR26+'Simulação Real Aberta'!AR27+'Simulação Real Aberta'!AR28+'Simulação Real Aberta'!AR29+'Simulação Real Aberta'!AR30+'Simulação Real Aberta'!AR31+'Simulação Real Aberta'!AR32</f>
        <v>0</v>
      </c>
      <c r="AS9" s="136">
        <f>'Simulação Real Aberta'!AS21+'Simulação Real Aberta'!AS22+'Simulação Real Aberta'!AS23+'Simulação Real Aberta'!AS24+'Simulação Real Aberta'!AS25+'Simulação Real Aberta'!AS26+'Simulação Real Aberta'!AS27+'Simulação Real Aberta'!AS28+'Simulação Real Aberta'!AS29+'Simulação Real Aberta'!AS30+'Simulação Real Aberta'!AS31+'Simulação Real Aberta'!AS32</f>
        <v>0</v>
      </c>
      <c r="AT9" s="136">
        <f>'Simulação Real Aberta'!AT21+'Simulação Real Aberta'!AT22+'Simulação Real Aberta'!AT23+'Simulação Real Aberta'!AT24+'Simulação Real Aberta'!AT25+'Simulação Real Aberta'!AT26+'Simulação Real Aberta'!AT27+'Simulação Real Aberta'!AT28+'Simulação Real Aberta'!AT29+'Simulação Real Aberta'!AT30+'Simulação Real Aberta'!AT31+'Simulação Real Aberta'!AT32</f>
        <v>0</v>
      </c>
      <c r="AU9" s="136">
        <f>'Simulação Real Aberta'!AU21+'Simulação Real Aberta'!AU22+'Simulação Real Aberta'!AU23+'Simulação Real Aberta'!AU24+'Simulação Real Aberta'!AU25+'Simulação Real Aberta'!AU26+'Simulação Real Aberta'!AU27+'Simulação Real Aberta'!AU28+'Simulação Real Aberta'!AU29+'Simulação Real Aberta'!AU30+'Simulação Real Aberta'!AU31+'Simulação Real Aberta'!AU32</f>
        <v>0</v>
      </c>
      <c r="AV9" s="136">
        <f>'Simulação Real Aberta'!AV21+'Simulação Real Aberta'!AV22+'Simulação Real Aberta'!AV23+'Simulação Real Aberta'!AV24+'Simulação Real Aberta'!AV25+'Simulação Real Aberta'!AV26+'Simulação Real Aberta'!AV27+'Simulação Real Aberta'!AV28+'Simulação Real Aberta'!AV29+'Simulação Real Aberta'!AV30+'Simulação Real Aberta'!AV31+'Simulação Real Aberta'!AV32</f>
        <v>0</v>
      </c>
      <c r="AW9" s="136">
        <f>'Simulação Real Aberta'!AW21+'Simulação Real Aberta'!AW22+'Simulação Real Aberta'!AW23+'Simulação Real Aberta'!AW24+'Simulação Real Aberta'!AW25+'Simulação Real Aberta'!AW26+'Simulação Real Aberta'!AW27+'Simulação Real Aberta'!AW28+'Simulação Real Aberta'!AW29+'Simulação Real Aberta'!AW30+'Simulação Real Aberta'!AW31+'Simulação Real Aberta'!AW32</f>
        <v>0</v>
      </c>
      <c r="AX9" s="136">
        <f>'Simulação Real Aberta'!AX21+'Simulação Real Aberta'!AX22+'Simulação Real Aberta'!AX23+'Simulação Real Aberta'!AX24+'Simulação Real Aberta'!AX25+'Simulação Real Aberta'!AX26+'Simulação Real Aberta'!AX27+'Simulação Real Aberta'!AX28+'Simulação Real Aberta'!AX29+'Simulação Real Aberta'!AX30+'Simulação Real Aberta'!AX31+'Simulação Real Aberta'!AX32</f>
        <v>0</v>
      </c>
      <c r="AY9" s="136">
        <f>'Simulação Real Aberta'!AY21+'Simulação Real Aberta'!AY22+'Simulação Real Aberta'!AY23+'Simulação Real Aberta'!AY24+'Simulação Real Aberta'!AY25+'Simulação Real Aberta'!AY26+'Simulação Real Aberta'!AY27+'Simulação Real Aberta'!AY28+'Simulação Real Aberta'!AY29+'Simulação Real Aberta'!AY30+'Simulação Real Aberta'!AY31+'Simulação Real Aberta'!AY32</f>
        <v>0</v>
      </c>
      <c r="AZ9" s="136">
        <f>'Simulação Real Aberta'!AZ21+'Simulação Real Aberta'!AZ22+'Simulação Real Aberta'!AZ23+'Simulação Real Aberta'!AZ24+'Simulação Real Aberta'!AZ25+'Simulação Real Aberta'!AZ26+'Simulação Real Aberta'!AZ27+'Simulação Real Aberta'!AZ28+'Simulação Real Aberta'!AZ29+'Simulação Real Aberta'!AZ30+'Simulação Real Aberta'!AZ31+'Simulação Real Aberta'!AZ32</f>
        <v>0</v>
      </c>
      <c r="BA9" s="136">
        <f>'Simulação Real Aberta'!BA21+'Simulação Real Aberta'!BA22+'Simulação Real Aberta'!BA23+'Simulação Real Aberta'!BA24+'Simulação Real Aberta'!BA25+'Simulação Real Aberta'!BA26+'Simulação Real Aberta'!BA27+'Simulação Real Aberta'!BA28+'Simulação Real Aberta'!BA29+'Simulação Real Aberta'!BA30+'Simulação Real Aberta'!BA31+'Simulação Real Aberta'!BA32</f>
        <v>0</v>
      </c>
      <c r="BB9" s="136">
        <f>'Simulação Real Aberta'!BB21+'Simulação Real Aberta'!BB22+'Simulação Real Aberta'!BB23+'Simulação Real Aberta'!BB24+'Simulação Real Aberta'!BB25+'Simulação Real Aberta'!BB26+'Simulação Real Aberta'!BB27+'Simulação Real Aberta'!BB28+'Simulação Real Aberta'!BB29+'Simulação Real Aberta'!BB30+'Simulação Real Aberta'!BB31+'Simulação Real Aberta'!BB32</f>
        <v>0</v>
      </c>
      <c r="BC9" s="136">
        <f>'Simulação Real Aberta'!BC21+'Simulação Real Aberta'!BC22+'Simulação Real Aberta'!BC23+'Simulação Real Aberta'!BC24+'Simulação Real Aberta'!BC25+'Simulação Real Aberta'!BC26+'Simulação Real Aberta'!BC27+'Simulação Real Aberta'!BC28+'Simulação Real Aberta'!BC29+'Simulação Real Aberta'!BC30+'Simulação Real Aberta'!BC31+'Simulação Real Aberta'!BC32</f>
        <v>0</v>
      </c>
      <c r="BD9" s="136">
        <f>'Simulação Real Aberta'!BD21+'Simulação Real Aberta'!BD22+'Simulação Real Aberta'!BD23+'Simulação Real Aberta'!BD24+'Simulação Real Aberta'!BD25+'Simulação Real Aberta'!BD26+'Simulação Real Aberta'!BD27+'Simulação Real Aberta'!BD28+'Simulação Real Aberta'!BD29+'Simulação Real Aberta'!BD30+'Simulação Real Aberta'!BD31+'Simulação Real Aberta'!BD32</f>
        <v>8408329.9199999999</v>
      </c>
      <c r="BE9" s="136">
        <f>'Simulação Real Aberta'!BE21+'Simulação Real Aberta'!BE22+'Simulação Real Aberta'!BE23+'Simulação Real Aberta'!BE24+'Simulação Real Aberta'!BE25+'Simulação Real Aberta'!BE26+'Simulação Real Aberta'!BE27+'Simulação Real Aberta'!BE28+'Simulação Real Aberta'!BE29+'Simulação Real Aberta'!BE30+'Simulação Real Aberta'!BE31+'Simulação Real Aberta'!BE32</f>
        <v>0</v>
      </c>
      <c r="BF9" s="136">
        <f>'Simulação Real Aberta'!BF21+'Simulação Real Aberta'!BF22+'Simulação Real Aberta'!BF23+'Simulação Real Aberta'!BF24+'Simulação Real Aberta'!BF25+'Simulação Real Aberta'!BF26+'Simulação Real Aberta'!BF27+'Simulação Real Aberta'!BF28+'Simulação Real Aberta'!BF29+'Simulação Real Aberta'!BF30+'Simulação Real Aberta'!BF31+'Simulação Real Aberta'!BF32</f>
        <v>8408329.9199999999</v>
      </c>
    </row>
    <row r="10" spans="1:58" ht="27" customHeight="1" x14ac:dyDescent="0.3">
      <c r="A10" s="53" t="s">
        <v>9</v>
      </c>
      <c r="B10" s="5">
        <f>B11+B12+B13+B14</f>
        <v>14418693.609999999</v>
      </c>
      <c r="C10" s="5">
        <f>C11+C12+C13+C14</f>
        <v>22175499.880000003</v>
      </c>
      <c r="D10" s="5">
        <f>B10+C10</f>
        <v>36594193.490000002</v>
      </c>
      <c r="F10" s="158">
        <f>SUM(F11:F14)</f>
        <v>0</v>
      </c>
      <c r="G10" s="158">
        <f t="shared" ref="G10:BF10" si="3">SUM(G11:G14)</f>
        <v>0</v>
      </c>
      <c r="H10" s="158">
        <f t="shared" si="3"/>
        <v>0</v>
      </c>
      <c r="I10" s="158">
        <f t="shared" si="3"/>
        <v>0</v>
      </c>
      <c r="J10" s="158">
        <f t="shared" si="3"/>
        <v>1556106</v>
      </c>
      <c r="K10" s="158">
        <f t="shared" si="3"/>
        <v>0</v>
      </c>
      <c r="L10" s="158">
        <f t="shared" si="3"/>
        <v>2575965.48</v>
      </c>
      <c r="M10" s="158">
        <f t="shared" si="3"/>
        <v>6320642.5700000003</v>
      </c>
      <c r="N10" s="158">
        <f t="shared" si="3"/>
        <v>4132071.48</v>
      </c>
      <c r="O10" s="158">
        <f t="shared" si="3"/>
        <v>9534214.7400000002</v>
      </c>
      <c r="P10" s="158">
        <f t="shared" si="3"/>
        <v>1370738</v>
      </c>
      <c r="Q10" s="158">
        <f t="shared" si="3"/>
        <v>0</v>
      </c>
      <c r="R10" s="158">
        <f t="shared" si="3"/>
        <v>1000000</v>
      </c>
      <c r="S10" s="158">
        <f t="shared" si="3"/>
        <v>0</v>
      </c>
      <c r="T10" s="158">
        <f t="shared" si="3"/>
        <v>0</v>
      </c>
      <c r="U10" s="158">
        <f t="shared" si="3"/>
        <v>0</v>
      </c>
      <c r="V10" s="158">
        <f t="shared" si="3"/>
        <v>6587009.7199999997</v>
      </c>
      <c r="W10" s="158">
        <f t="shared" si="3"/>
        <v>6320642.5700000003</v>
      </c>
      <c r="X10" s="158">
        <f t="shared" si="3"/>
        <v>8957747.7199999988</v>
      </c>
      <c r="Y10" s="158">
        <f t="shared" si="3"/>
        <v>6320642.5700000003</v>
      </c>
      <c r="Z10" s="158">
        <f t="shared" si="3"/>
        <v>0</v>
      </c>
      <c r="AA10" s="158">
        <f t="shared" si="3"/>
        <v>0</v>
      </c>
      <c r="AB10" s="158">
        <f t="shared" si="3"/>
        <v>1328874.4099999999</v>
      </c>
      <c r="AC10" s="158">
        <f t="shared" si="3"/>
        <v>0</v>
      </c>
      <c r="AD10" s="158">
        <f t="shared" si="3"/>
        <v>0</v>
      </c>
      <c r="AE10" s="158">
        <f t="shared" si="3"/>
        <v>0</v>
      </c>
      <c r="AF10" s="158">
        <f t="shared" si="3"/>
        <v>0</v>
      </c>
      <c r="AG10" s="158">
        <f t="shared" si="3"/>
        <v>6320642.5700000003</v>
      </c>
      <c r="AH10" s="158">
        <f t="shared" si="3"/>
        <v>1328874.4099999999</v>
      </c>
      <c r="AI10" s="158">
        <f t="shared" si="3"/>
        <v>6320642.5700000003</v>
      </c>
      <c r="AJ10" s="158">
        <f t="shared" si="3"/>
        <v>0</v>
      </c>
      <c r="AK10" s="158">
        <f t="shared" si="3"/>
        <v>0</v>
      </c>
      <c r="AL10" s="158">
        <f t="shared" si="3"/>
        <v>0</v>
      </c>
      <c r="AM10" s="158">
        <f t="shared" si="3"/>
        <v>0</v>
      </c>
      <c r="AN10" s="158">
        <f t="shared" si="3"/>
        <v>0</v>
      </c>
      <c r="AO10" s="158">
        <f t="shared" si="3"/>
        <v>0</v>
      </c>
      <c r="AP10" s="158">
        <f t="shared" si="3"/>
        <v>0</v>
      </c>
      <c r="AQ10" s="158">
        <f t="shared" si="3"/>
        <v>0</v>
      </c>
      <c r="AR10" s="158">
        <f t="shared" si="3"/>
        <v>0</v>
      </c>
      <c r="AS10" s="158">
        <f t="shared" si="3"/>
        <v>0</v>
      </c>
      <c r="AT10" s="158">
        <f t="shared" si="3"/>
        <v>0</v>
      </c>
      <c r="AU10" s="158">
        <f t="shared" si="3"/>
        <v>0</v>
      </c>
      <c r="AV10" s="158">
        <f t="shared" si="3"/>
        <v>0</v>
      </c>
      <c r="AW10" s="158">
        <f t="shared" si="3"/>
        <v>0</v>
      </c>
      <c r="AX10" s="158">
        <f t="shared" si="3"/>
        <v>0</v>
      </c>
      <c r="AY10" s="158">
        <f t="shared" si="3"/>
        <v>0</v>
      </c>
      <c r="AZ10" s="158">
        <f t="shared" si="3"/>
        <v>0</v>
      </c>
      <c r="BA10" s="158">
        <f t="shared" si="3"/>
        <v>0</v>
      </c>
      <c r="BB10" s="158">
        <f t="shared" si="3"/>
        <v>0</v>
      </c>
      <c r="BC10" s="158">
        <f t="shared" si="3"/>
        <v>0</v>
      </c>
      <c r="BD10" s="158">
        <f t="shared" si="3"/>
        <v>14418693.609999999</v>
      </c>
      <c r="BE10" s="158">
        <f t="shared" si="3"/>
        <v>22175499.880000003</v>
      </c>
      <c r="BF10" s="158">
        <f t="shared" si="3"/>
        <v>36594193.490000002</v>
      </c>
    </row>
    <row r="11" spans="1:58" ht="24" x14ac:dyDescent="0.3">
      <c r="A11" s="14" t="s">
        <v>59</v>
      </c>
      <c r="B11" s="55">
        <v>6081666.9100000001</v>
      </c>
      <c r="C11" s="44">
        <v>19761927.710000001</v>
      </c>
      <c r="D11" s="60">
        <f t="shared" ref="D11:D14" si="4">B11+C11</f>
        <v>25843594.620000001</v>
      </c>
      <c r="F11" s="136">
        <f>'Simulação Real Aberta'!F34+'Simulação Real Aberta'!F35+'Simulação Real Aberta'!F36+'Simulação Real Aberta'!F37</f>
        <v>0</v>
      </c>
      <c r="G11" s="136">
        <f>'Simulação Real Aberta'!G34+'Simulação Real Aberta'!G35+'Simulação Real Aberta'!G36+'Simulação Real Aberta'!G37</f>
        <v>0</v>
      </c>
      <c r="H11" s="136">
        <f>'Simulação Real Aberta'!H34+'Simulação Real Aberta'!H35+'Simulação Real Aberta'!H36+'Simulação Real Aberta'!H37</f>
        <v>0</v>
      </c>
      <c r="I11" s="136">
        <f>'Simulação Real Aberta'!I34+'Simulação Real Aberta'!I35+'Simulação Real Aberta'!I36+'Simulação Real Aberta'!I37</f>
        <v>0</v>
      </c>
      <c r="J11" s="136">
        <f>'Simulação Real Aberta'!J34+'Simulação Real Aberta'!J35+'Simulação Real Aberta'!J36+'Simulação Real Aberta'!J37</f>
        <v>1556106</v>
      </c>
      <c r="K11" s="136">
        <f>'Simulação Real Aberta'!K34+'Simulação Real Aberta'!K35+'Simulação Real Aberta'!K36+'Simulação Real Aberta'!K37</f>
        <v>0</v>
      </c>
      <c r="L11" s="136">
        <f>'Simulação Real Aberta'!L34+'Simulação Real Aberta'!L35+'Simulação Real Aberta'!L36+'Simulação Real Aberta'!L37</f>
        <v>2154822.91</v>
      </c>
      <c r="M11" s="136">
        <f>'Simulação Real Aberta'!M34+'Simulação Real Aberta'!M35+'Simulação Real Aberta'!M36+'Simulação Real Aberta'!M37</f>
        <v>6320642.5700000003</v>
      </c>
      <c r="N11" s="136">
        <f>'Simulação Real Aberta'!N34+'Simulação Real Aberta'!N35+'Simulação Real Aberta'!N36+'Simulação Real Aberta'!N37</f>
        <v>3710928.91</v>
      </c>
      <c r="O11" s="136">
        <f>'Simulação Real Aberta'!O34+'Simulação Real Aberta'!O35+'Simulação Real Aberta'!O36+'Simulação Real Aberta'!O37</f>
        <v>7120642.5700000003</v>
      </c>
      <c r="P11" s="136">
        <f>'Simulação Real Aberta'!P34+'Simulação Real Aberta'!P35+'Simulação Real Aberta'!P36+'Simulação Real Aberta'!P37</f>
        <v>1370738</v>
      </c>
      <c r="Q11" s="136">
        <f>'Simulação Real Aberta'!Q34+'Simulação Real Aberta'!Q35+'Simulação Real Aberta'!Q36+'Simulação Real Aberta'!Q37</f>
        <v>0</v>
      </c>
      <c r="R11" s="136">
        <f>'Simulação Real Aberta'!R34+'Simulação Real Aberta'!R35+'Simulação Real Aberta'!R36+'Simulação Real Aberta'!R37</f>
        <v>1000000</v>
      </c>
      <c r="S11" s="136">
        <f>'Simulação Real Aberta'!S34+'Simulação Real Aberta'!S35+'Simulação Real Aberta'!S36+'Simulação Real Aberta'!S37</f>
        <v>0</v>
      </c>
      <c r="T11" s="136">
        <f>'Simulação Real Aberta'!T34+'Simulação Real Aberta'!T35+'Simulação Real Aberta'!T36+'Simulação Real Aberta'!T37</f>
        <v>0</v>
      </c>
      <c r="U11" s="136">
        <f>'Simulação Real Aberta'!U34+'Simulação Real Aberta'!U35+'Simulação Real Aberta'!U36+'Simulação Real Aberta'!U37</f>
        <v>0</v>
      </c>
      <c r="V11" s="136">
        <f>'Simulação Real Aberta'!V34+'Simulação Real Aberta'!V35+'Simulação Real Aberta'!V36+'Simulação Real Aberta'!V37</f>
        <v>0</v>
      </c>
      <c r="W11" s="136">
        <f>'Simulação Real Aberta'!W34+'Simulação Real Aberta'!W35+'Simulação Real Aberta'!W36+'Simulação Real Aberta'!W37</f>
        <v>6320642.5700000003</v>
      </c>
      <c r="X11" s="136">
        <f>'Simulação Real Aberta'!X34+'Simulação Real Aberta'!X35+'Simulação Real Aberta'!X36+'Simulação Real Aberta'!X37</f>
        <v>2370738</v>
      </c>
      <c r="Y11" s="136">
        <f>'Simulação Real Aberta'!Y34+'Simulação Real Aberta'!Y35+'Simulação Real Aberta'!Y36+'Simulação Real Aberta'!Y37</f>
        <v>6320642.5700000003</v>
      </c>
      <c r="Z11" s="136">
        <f>'Simulação Real Aberta'!Z34+'Simulação Real Aberta'!Z35+'Simulação Real Aberta'!Z36+'Simulação Real Aberta'!Z37</f>
        <v>0</v>
      </c>
      <c r="AA11" s="136">
        <f>'Simulação Real Aberta'!AA34+'Simulação Real Aberta'!AA35+'Simulação Real Aberta'!AA36+'Simulação Real Aberta'!AA37</f>
        <v>0</v>
      </c>
      <c r="AB11" s="136">
        <f>'Simulação Real Aberta'!AB34+'Simulação Real Aberta'!AB35+'Simulação Real Aberta'!AB36+'Simulação Real Aberta'!AB37</f>
        <v>0</v>
      </c>
      <c r="AC11" s="136">
        <f>'Simulação Real Aberta'!AC34+'Simulação Real Aberta'!AC35+'Simulação Real Aberta'!AC36+'Simulação Real Aberta'!AC37</f>
        <v>0</v>
      </c>
      <c r="AD11" s="136">
        <f>'Simulação Real Aberta'!AD34+'Simulação Real Aberta'!AD35+'Simulação Real Aberta'!AD36+'Simulação Real Aberta'!AD37</f>
        <v>0</v>
      </c>
      <c r="AE11" s="136">
        <f>'Simulação Real Aberta'!AE34+'Simulação Real Aberta'!AE35+'Simulação Real Aberta'!AE36+'Simulação Real Aberta'!AE37</f>
        <v>0</v>
      </c>
      <c r="AF11" s="136">
        <f>'Simulação Real Aberta'!AF34+'Simulação Real Aberta'!AF35+'Simulação Real Aberta'!AF36+'Simulação Real Aberta'!AF37</f>
        <v>0</v>
      </c>
      <c r="AG11" s="136">
        <f>'Simulação Real Aberta'!AG34+'Simulação Real Aberta'!AG35+'Simulação Real Aberta'!AG36+'Simulação Real Aberta'!AG37</f>
        <v>6320642.5700000003</v>
      </c>
      <c r="AH11" s="136">
        <f>'Simulação Real Aberta'!AH34+'Simulação Real Aberta'!AH35+'Simulação Real Aberta'!AH36+'Simulação Real Aberta'!AH37</f>
        <v>0</v>
      </c>
      <c r="AI11" s="136">
        <f>'Simulação Real Aberta'!AI34+'Simulação Real Aberta'!AI35+'Simulação Real Aberta'!AI36+'Simulação Real Aberta'!AI37</f>
        <v>6320642.5700000003</v>
      </c>
      <c r="AJ11" s="136">
        <f>'Simulação Real Aberta'!AJ34+'Simulação Real Aberta'!AJ35+'Simulação Real Aberta'!AJ36+'Simulação Real Aberta'!AJ37</f>
        <v>0</v>
      </c>
      <c r="AK11" s="136">
        <f>'Simulação Real Aberta'!AK34+'Simulação Real Aberta'!AK35+'Simulação Real Aberta'!AK36+'Simulação Real Aberta'!AK37</f>
        <v>0</v>
      </c>
      <c r="AL11" s="136">
        <f>'Simulação Real Aberta'!AL34+'Simulação Real Aberta'!AL35+'Simulação Real Aberta'!AL36+'Simulação Real Aberta'!AL37</f>
        <v>0</v>
      </c>
      <c r="AM11" s="136">
        <f>'Simulação Real Aberta'!AM34+'Simulação Real Aberta'!AM35+'Simulação Real Aberta'!AM36+'Simulação Real Aberta'!AM37</f>
        <v>0</v>
      </c>
      <c r="AN11" s="136">
        <f>'Simulação Real Aberta'!AN34+'Simulação Real Aberta'!AN35+'Simulação Real Aberta'!AN36+'Simulação Real Aberta'!AN37</f>
        <v>0</v>
      </c>
      <c r="AO11" s="136">
        <f>'Simulação Real Aberta'!AO34+'Simulação Real Aberta'!AO35+'Simulação Real Aberta'!AO36+'Simulação Real Aberta'!AO37</f>
        <v>0</v>
      </c>
      <c r="AP11" s="136">
        <f>'Simulação Real Aberta'!AP34+'Simulação Real Aberta'!AP35+'Simulação Real Aberta'!AP36+'Simulação Real Aberta'!AP37</f>
        <v>0</v>
      </c>
      <c r="AQ11" s="136">
        <f>'Simulação Real Aberta'!AQ34+'Simulação Real Aberta'!AQ35+'Simulação Real Aberta'!AQ36+'Simulação Real Aberta'!AQ37</f>
        <v>0</v>
      </c>
      <c r="AR11" s="136">
        <f>'Simulação Real Aberta'!AR34+'Simulação Real Aberta'!AR35+'Simulação Real Aberta'!AR36+'Simulação Real Aberta'!AR37</f>
        <v>0</v>
      </c>
      <c r="AS11" s="136">
        <f>'Simulação Real Aberta'!AS34+'Simulação Real Aberta'!AS35+'Simulação Real Aberta'!AS36+'Simulação Real Aberta'!AS37</f>
        <v>0</v>
      </c>
      <c r="AT11" s="136">
        <f>'Simulação Real Aberta'!AT34+'Simulação Real Aberta'!AT35+'Simulação Real Aberta'!AT36+'Simulação Real Aberta'!AT37</f>
        <v>0</v>
      </c>
      <c r="AU11" s="136">
        <f>'Simulação Real Aberta'!AU34+'Simulação Real Aberta'!AU35+'Simulação Real Aberta'!AU36+'Simulação Real Aberta'!AU37</f>
        <v>0</v>
      </c>
      <c r="AV11" s="136">
        <f>'Simulação Real Aberta'!AV34+'Simulação Real Aberta'!AV35+'Simulação Real Aberta'!AV36+'Simulação Real Aberta'!AV37</f>
        <v>0</v>
      </c>
      <c r="AW11" s="136">
        <f>'Simulação Real Aberta'!AW34+'Simulação Real Aberta'!AW35+'Simulação Real Aberta'!AW36+'Simulação Real Aberta'!AW37</f>
        <v>0</v>
      </c>
      <c r="AX11" s="136">
        <f>'Simulação Real Aberta'!AX34+'Simulação Real Aberta'!AX35+'Simulação Real Aberta'!AX36+'Simulação Real Aberta'!AX37</f>
        <v>0</v>
      </c>
      <c r="AY11" s="136">
        <f>'Simulação Real Aberta'!AY34+'Simulação Real Aberta'!AY35+'Simulação Real Aberta'!AY36+'Simulação Real Aberta'!AY37</f>
        <v>0</v>
      </c>
      <c r="AZ11" s="136">
        <f>'Simulação Real Aberta'!AZ34+'Simulação Real Aberta'!AZ35+'Simulação Real Aberta'!AZ36+'Simulação Real Aberta'!AZ37</f>
        <v>0</v>
      </c>
      <c r="BA11" s="136">
        <f>'Simulação Real Aberta'!BA34+'Simulação Real Aberta'!BA35+'Simulação Real Aberta'!BA36+'Simulação Real Aberta'!BA37</f>
        <v>0</v>
      </c>
      <c r="BB11" s="136">
        <f>'Simulação Real Aberta'!BB34+'Simulação Real Aberta'!BB35+'Simulação Real Aberta'!BB36+'Simulação Real Aberta'!BB37</f>
        <v>0</v>
      </c>
      <c r="BC11" s="136">
        <f>'Simulação Real Aberta'!BC34+'Simulação Real Aberta'!BC35+'Simulação Real Aberta'!BC36+'Simulação Real Aberta'!BC37</f>
        <v>0</v>
      </c>
      <c r="BD11" s="136">
        <f>'Simulação Real Aberta'!BD34+'Simulação Real Aberta'!BD35+'Simulação Real Aberta'!BD36+'Simulação Real Aberta'!BD37</f>
        <v>6081666.9100000001</v>
      </c>
      <c r="BE11" s="136">
        <f>'Simulação Real Aberta'!BE34+'Simulação Real Aberta'!BE35+'Simulação Real Aberta'!BE36+'Simulação Real Aberta'!BE37</f>
        <v>19761927.710000001</v>
      </c>
      <c r="BF11" s="136">
        <f>'Simulação Real Aberta'!BF34+'Simulação Real Aberta'!BF35+'Simulação Real Aberta'!BF36+'Simulação Real Aberta'!BF37</f>
        <v>25843594.620000001</v>
      </c>
    </row>
    <row r="12" spans="1:58" ht="24" x14ac:dyDescent="0.3">
      <c r="A12" s="54" t="s">
        <v>10</v>
      </c>
      <c r="B12" s="55">
        <v>1310507.82</v>
      </c>
      <c r="C12" s="55">
        <f>'Simulação Real Aberta'!C41</f>
        <v>413572.17</v>
      </c>
      <c r="D12" s="60">
        <f t="shared" si="4"/>
        <v>1724079.99</v>
      </c>
      <c r="F12" s="136">
        <f>'Simulação Real Aberta'!F38+'Simulação Real Aberta'!F39+'Simulação Real Aberta'!F41</f>
        <v>0</v>
      </c>
      <c r="G12" s="136">
        <f>'Simulação Real Aberta'!G38+'Simulação Real Aberta'!G39+'Simulação Real Aberta'!G41</f>
        <v>0</v>
      </c>
      <c r="H12" s="136">
        <f>'Simulação Real Aberta'!H38+'Simulação Real Aberta'!H39+'Simulação Real Aberta'!H41</f>
        <v>0</v>
      </c>
      <c r="I12" s="136">
        <f>'Simulação Real Aberta'!I38+'Simulação Real Aberta'!I39+'Simulação Real Aberta'!I41</f>
        <v>0</v>
      </c>
      <c r="J12" s="136">
        <f>'Simulação Real Aberta'!J38+'Simulação Real Aberta'!J39+'Simulação Real Aberta'!J41</f>
        <v>0</v>
      </c>
      <c r="K12" s="136">
        <f>'Simulação Real Aberta'!K38+'Simulação Real Aberta'!K39+'Simulação Real Aberta'!K41</f>
        <v>0</v>
      </c>
      <c r="L12" s="136">
        <f>'Simulação Real Aberta'!L38+'Simulação Real Aberta'!L39+'Simulação Real Aberta'!L41</f>
        <v>421142.57</v>
      </c>
      <c r="M12" s="136">
        <f>'Simulação Real Aberta'!M38+'Simulação Real Aberta'!M39+'Simulação Real Aberta'!M41</f>
        <v>0</v>
      </c>
      <c r="N12" s="136">
        <f>'Simulação Real Aberta'!N38+'Simulação Real Aberta'!N39+'Simulação Real Aberta'!N41</f>
        <v>421142.57</v>
      </c>
      <c r="O12" s="136">
        <f>'Simulação Real Aberta'!O38+'Simulação Real Aberta'!O39+'Simulação Real Aberta'!O41</f>
        <v>413572.17</v>
      </c>
      <c r="P12" s="136">
        <f>'Simulação Real Aberta'!P38+'Simulação Real Aberta'!P39+'Simulação Real Aberta'!P41</f>
        <v>0</v>
      </c>
      <c r="Q12" s="136">
        <f>'Simulação Real Aberta'!Q38+'Simulação Real Aberta'!Q39+'Simulação Real Aberta'!Q41</f>
        <v>0</v>
      </c>
      <c r="R12" s="136">
        <f>'Simulação Real Aberta'!R38+'Simulação Real Aberta'!R39+'Simulação Real Aberta'!R41</f>
        <v>0</v>
      </c>
      <c r="S12" s="136">
        <f>'Simulação Real Aberta'!S38+'Simulação Real Aberta'!S39+'Simulação Real Aberta'!S41</f>
        <v>0</v>
      </c>
      <c r="T12" s="136">
        <f>'Simulação Real Aberta'!T38+'Simulação Real Aberta'!T39+'Simulação Real Aberta'!T41</f>
        <v>0</v>
      </c>
      <c r="U12" s="136">
        <f>'Simulação Real Aberta'!U38+'Simulação Real Aberta'!U39+'Simulação Real Aberta'!U41</f>
        <v>0</v>
      </c>
      <c r="V12" s="136">
        <f>'Simulação Real Aberta'!V38+'Simulação Real Aberta'!V39+'Simulação Real Aberta'!V41</f>
        <v>889365.25</v>
      </c>
      <c r="W12" s="136">
        <f>'Simulação Real Aberta'!W38+'Simulação Real Aberta'!W39+'Simulação Real Aberta'!W41</f>
        <v>0</v>
      </c>
      <c r="X12" s="136">
        <f>'Simulação Real Aberta'!X38+'Simulação Real Aberta'!X39+'Simulação Real Aberta'!X41</f>
        <v>889365.25</v>
      </c>
      <c r="Y12" s="136">
        <f>'Simulação Real Aberta'!Y38+'Simulação Real Aberta'!Y39+'Simulação Real Aberta'!Y41</f>
        <v>0</v>
      </c>
      <c r="Z12" s="136">
        <f>'Simulação Real Aberta'!Z38+'Simulação Real Aberta'!Z39+'Simulação Real Aberta'!Z41</f>
        <v>0</v>
      </c>
      <c r="AA12" s="136">
        <f>'Simulação Real Aberta'!AA38+'Simulação Real Aberta'!AA39+'Simulação Real Aberta'!AA41</f>
        <v>0</v>
      </c>
      <c r="AB12" s="136">
        <f>'Simulação Real Aberta'!AB38+'Simulação Real Aberta'!AB39+'Simulação Real Aberta'!AB41</f>
        <v>0</v>
      </c>
      <c r="AC12" s="136">
        <f>'Simulação Real Aberta'!AC38+'Simulação Real Aberta'!AC39+'Simulação Real Aberta'!AC41</f>
        <v>0</v>
      </c>
      <c r="AD12" s="136">
        <f>'Simulação Real Aberta'!AD38+'Simulação Real Aberta'!AD39+'Simulação Real Aberta'!AD41</f>
        <v>0</v>
      </c>
      <c r="AE12" s="136">
        <f>'Simulação Real Aberta'!AE38+'Simulação Real Aberta'!AE39+'Simulação Real Aberta'!AE41</f>
        <v>0</v>
      </c>
      <c r="AF12" s="136">
        <f>'Simulação Real Aberta'!AF38+'Simulação Real Aberta'!AF39+'Simulação Real Aberta'!AF41</f>
        <v>0</v>
      </c>
      <c r="AG12" s="136">
        <f>'Simulação Real Aberta'!AG38+'Simulação Real Aberta'!AG39+'Simulação Real Aberta'!AG41</f>
        <v>0</v>
      </c>
      <c r="AH12" s="136">
        <f>'Simulação Real Aberta'!AH38+'Simulação Real Aberta'!AH39+'Simulação Real Aberta'!AH41</f>
        <v>0</v>
      </c>
      <c r="AI12" s="136">
        <f>'Simulação Real Aberta'!AI38+'Simulação Real Aberta'!AI39+'Simulação Real Aberta'!AI41</f>
        <v>0</v>
      </c>
      <c r="AJ12" s="136">
        <f>'Simulação Real Aberta'!AJ38+'Simulação Real Aberta'!AJ39+'Simulação Real Aberta'!AJ41</f>
        <v>0</v>
      </c>
      <c r="AK12" s="136">
        <f>'Simulação Real Aberta'!AK38+'Simulação Real Aberta'!AK39+'Simulação Real Aberta'!AK41</f>
        <v>0</v>
      </c>
      <c r="AL12" s="136">
        <f>'Simulação Real Aberta'!AL38+'Simulação Real Aberta'!AL39+'Simulação Real Aberta'!AL41</f>
        <v>0</v>
      </c>
      <c r="AM12" s="136">
        <f>'Simulação Real Aberta'!AM38+'Simulação Real Aberta'!AM39+'Simulação Real Aberta'!AM41</f>
        <v>0</v>
      </c>
      <c r="AN12" s="136">
        <f>'Simulação Real Aberta'!AN38+'Simulação Real Aberta'!AN39+'Simulação Real Aberta'!AN41</f>
        <v>0</v>
      </c>
      <c r="AO12" s="136">
        <f>'Simulação Real Aberta'!AO38+'Simulação Real Aberta'!AO39+'Simulação Real Aberta'!AO41</f>
        <v>0</v>
      </c>
      <c r="AP12" s="136">
        <f>'Simulação Real Aberta'!AP38+'Simulação Real Aberta'!AP39+'Simulação Real Aberta'!AP41</f>
        <v>0</v>
      </c>
      <c r="AQ12" s="136">
        <f>'Simulação Real Aberta'!AQ38+'Simulação Real Aberta'!AQ39+'Simulação Real Aberta'!AQ41</f>
        <v>0</v>
      </c>
      <c r="AR12" s="136">
        <f>'Simulação Real Aberta'!AR38+'Simulação Real Aberta'!AR39+'Simulação Real Aberta'!AR41</f>
        <v>0</v>
      </c>
      <c r="AS12" s="136">
        <f>'Simulação Real Aberta'!AS38+'Simulação Real Aberta'!AS39+'Simulação Real Aberta'!AS41</f>
        <v>0</v>
      </c>
      <c r="AT12" s="136">
        <f>'Simulação Real Aberta'!AT38+'Simulação Real Aberta'!AT39+'Simulação Real Aberta'!AT41</f>
        <v>0</v>
      </c>
      <c r="AU12" s="136">
        <f>'Simulação Real Aberta'!AU38+'Simulação Real Aberta'!AU39+'Simulação Real Aberta'!AU41</f>
        <v>0</v>
      </c>
      <c r="AV12" s="136">
        <f>'Simulação Real Aberta'!AV38+'Simulação Real Aberta'!AV39+'Simulação Real Aberta'!AV41</f>
        <v>0</v>
      </c>
      <c r="AW12" s="136">
        <f>'Simulação Real Aberta'!AW38+'Simulação Real Aberta'!AW39+'Simulação Real Aberta'!AW41</f>
        <v>0</v>
      </c>
      <c r="AX12" s="136">
        <f>'Simulação Real Aberta'!AX38+'Simulação Real Aberta'!AX39+'Simulação Real Aberta'!AX41</f>
        <v>0</v>
      </c>
      <c r="AY12" s="136">
        <f>'Simulação Real Aberta'!AY38+'Simulação Real Aberta'!AY39+'Simulação Real Aberta'!AY41</f>
        <v>0</v>
      </c>
      <c r="AZ12" s="136">
        <f>'Simulação Real Aberta'!AZ38+'Simulação Real Aberta'!AZ39+'Simulação Real Aberta'!AZ41</f>
        <v>0</v>
      </c>
      <c r="BA12" s="136">
        <f>'Simulação Real Aberta'!BA38+'Simulação Real Aberta'!BA39+'Simulação Real Aberta'!BA41</f>
        <v>0</v>
      </c>
      <c r="BB12" s="136">
        <f>'Simulação Real Aberta'!BB38+'Simulação Real Aberta'!BB39+'Simulação Real Aberta'!BB41</f>
        <v>0</v>
      </c>
      <c r="BC12" s="136">
        <f>'Simulação Real Aberta'!BC38+'Simulação Real Aberta'!BC39+'Simulação Real Aberta'!BC41</f>
        <v>0</v>
      </c>
      <c r="BD12" s="136">
        <f>'Simulação Real Aberta'!BD38+'Simulação Real Aberta'!BD39+'Simulação Real Aberta'!BD41</f>
        <v>1310507.82</v>
      </c>
      <c r="BE12" s="136">
        <f>'Simulação Real Aberta'!BE38+'Simulação Real Aberta'!BE39+'Simulação Real Aberta'!BE41</f>
        <v>413572.17</v>
      </c>
      <c r="BF12" s="136">
        <f>'Simulação Real Aberta'!BF38+'Simulação Real Aberta'!BF39+'Simulação Real Aberta'!BF41</f>
        <v>1724079.99</v>
      </c>
    </row>
    <row r="13" spans="1:58" ht="24" x14ac:dyDescent="0.3">
      <c r="A13" s="54" t="s">
        <v>11</v>
      </c>
      <c r="B13" s="55">
        <v>1328874.4099999999</v>
      </c>
      <c r="C13" s="55">
        <v>0</v>
      </c>
      <c r="D13" s="60">
        <f t="shared" si="4"/>
        <v>1328874.4099999999</v>
      </c>
      <c r="F13" s="136">
        <f>'Simulação Real Aberta'!F40</f>
        <v>0</v>
      </c>
      <c r="G13" s="136">
        <f>'Simulação Real Aberta'!G40</f>
        <v>0</v>
      </c>
      <c r="H13" s="136">
        <f>'Simulação Real Aberta'!H40</f>
        <v>0</v>
      </c>
      <c r="I13" s="136">
        <f>'Simulação Real Aberta'!I40</f>
        <v>0</v>
      </c>
      <c r="J13" s="136">
        <f>'Simulação Real Aberta'!J40</f>
        <v>0</v>
      </c>
      <c r="K13" s="136">
        <f>'Simulação Real Aberta'!K40</f>
        <v>0</v>
      </c>
      <c r="L13" s="136">
        <f>'Simulação Real Aberta'!L40</f>
        <v>0</v>
      </c>
      <c r="M13" s="136">
        <f>'Simulação Real Aberta'!M40</f>
        <v>0</v>
      </c>
      <c r="N13" s="136">
        <f>'Simulação Real Aberta'!N40</f>
        <v>0</v>
      </c>
      <c r="O13" s="136">
        <f>'Simulação Real Aberta'!O40</f>
        <v>0</v>
      </c>
      <c r="P13" s="136">
        <f>'Simulação Real Aberta'!P40</f>
        <v>0</v>
      </c>
      <c r="Q13" s="136">
        <f>'Simulação Real Aberta'!Q40</f>
        <v>0</v>
      </c>
      <c r="R13" s="136">
        <f>'Simulação Real Aberta'!R40</f>
        <v>0</v>
      </c>
      <c r="S13" s="136">
        <f>'Simulação Real Aberta'!S40</f>
        <v>0</v>
      </c>
      <c r="T13" s="136">
        <f>'Simulação Real Aberta'!T40</f>
        <v>0</v>
      </c>
      <c r="U13" s="136">
        <f>'Simulação Real Aberta'!U40</f>
        <v>0</v>
      </c>
      <c r="V13" s="136">
        <f>'Simulação Real Aberta'!V40</f>
        <v>0</v>
      </c>
      <c r="W13" s="136">
        <f>'Simulação Real Aberta'!W40</f>
        <v>0</v>
      </c>
      <c r="X13" s="136">
        <f>'Simulação Real Aberta'!X40</f>
        <v>0</v>
      </c>
      <c r="Y13" s="136">
        <f>'Simulação Real Aberta'!Y40</f>
        <v>0</v>
      </c>
      <c r="Z13" s="136">
        <f>'Simulação Real Aberta'!Z40</f>
        <v>0</v>
      </c>
      <c r="AA13" s="136">
        <f>'Simulação Real Aberta'!AA40</f>
        <v>0</v>
      </c>
      <c r="AB13" s="136">
        <f>'Simulação Real Aberta'!AB40</f>
        <v>1328874.4099999999</v>
      </c>
      <c r="AC13" s="136">
        <f>'Simulação Real Aberta'!AC40</f>
        <v>0</v>
      </c>
      <c r="AD13" s="136">
        <f>'Simulação Real Aberta'!AD40</f>
        <v>0</v>
      </c>
      <c r="AE13" s="136">
        <f>'Simulação Real Aberta'!AE40</f>
        <v>0</v>
      </c>
      <c r="AF13" s="136">
        <f>'Simulação Real Aberta'!AF40</f>
        <v>0</v>
      </c>
      <c r="AG13" s="136">
        <f>'Simulação Real Aberta'!AG40</f>
        <v>0</v>
      </c>
      <c r="AH13" s="136">
        <f>'Simulação Real Aberta'!AH40</f>
        <v>1328874.4099999999</v>
      </c>
      <c r="AI13" s="136">
        <f>'Simulação Real Aberta'!AI40</f>
        <v>0</v>
      </c>
      <c r="AJ13" s="136">
        <f>'Simulação Real Aberta'!AJ40</f>
        <v>0</v>
      </c>
      <c r="AK13" s="136">
        <f>'Simulação Real Aberta'!AK40</f>
        <v>0</v>
      </c>
      <c r="AL13" s="136">
        <f>'Simulação Real Aberta'!AL40</f>
        <v>0</v>
      </c>
      <c r="AM13" s="136">
        <f>'Simulação Real Aberta'!AM40</f>
        <v>0</v>
      </c>
      <c r="AN13" s="136">
        <f>'Simulação Real Aberta'!AN40</f>
        <v>0</v>
      </c>
      <c r="AO13" s="136">
        <f>'Simulação Real Aberta'!AO40</f>
        <v>0</v>
      </c>
      <c r="AP13" s="136">
        <f>'Simulação Real Aberta'!AP40</f>
        <v>0</v>
      </c>
      <c r="AQ13" s="136">
        <f>'Simulação Real Aberta'!AQ40</f>
        <v>0</v>
      </c>
      <c r="AR13" s="136">
        <f>'Simulação Real Aberta'!AR40</f>
        <v>0</v>
      </c>
      <c r="AS13" s="136">
        <f>'Simulação Real Aberta'!AS40</f>
        <v>0</v>
      </c>
      <c r="AT13" s="136">
        <f>'Simulação Real Aberta'!AT40</f>
        <v>0</v>
      </c>
      <c r="AU13" s="136">
        <f>'Simulação Real Aberta'!AU40</f>
        <v>0</v>
      </c>
      <c r="AV13" s="136">
        <f>'Simulação Real Aberta'!AV40</f>
        <v>0</v>
      </c>
      <c r="AW13" s="136">
        <f>'Simulação Real Aberta'!AW40</f>
        <v>0</v>
      </c>
      <c r="AX13" s="136">
        <f>'Simulação Real Aberta'!AX40</f>
        <v>0</v>
      </c>
      <c r="AY13" s="136">
        <f>'Simulação Real Aberta'!AY40</f>
        <v>0</v>
      </c>
      <c r="AZ13" s="136">
        <f>'Simulação Real Aberta'!AZ40</f>
        <v>0</v>
      </c>
      <c r="BA13" s="136">
        <f>'Simulação Real Aberta'!BA40</f>
        <v>0</v>
      </c>
      <c r="BB13" s="136">
        <f>'Simulação Real Aberta'!BB40</f>
        <v>0</v>
      </c>
      <c r="BC13" s="136">
        <f>'Simulação Real Aberta'!BC40</f>
        <v>0</v>
      </c>
      <c r="BD13" s="136">
        <f>'Simulação Real Aberta'!BD40</f>
        <v>1328874.4099999999</v>
      </c>
      <c r="BE13" s="136">
        <f>'Simulação Real Aberta'!BE40</f>
        <v>0</v>
      </c>
      <c r="BF13" s="136">
        <f>'Simulação Real Aberta'!BF40</f>
        <v>1328874.4099999999</v>
      </c>
    </row>
    <row r="14" spans="1:58" ht="24" x14ac:dyDescent="0.3">
      <c r="A14" s="14" t="s">
        <v>60</v>
      </c>
      <c r="B14" s="67">
        <v>5697644.4699999997</v>
      </c>
      <c r="C14" s="142">
        <v>2000000</v>
      </c>
      <c r="D14" s="60">
        <f t="shared" si="4"/>
        <v>7697644.4699999997</v>
      </c>
      <c r="F14" s="136">
        <f>'Simulação Real Aberta'!F42+'Simulação Real Aberta'!F43</f>
        <v>0</v>
      </c>
      <c r="G14" s="136">
        <f>'Simulação Real Aberta'!G42+'Simulação Real Aberta'!G43</f>
        <v>0</v>
      </c>
      <c r="H14" s="136">
        <f>'Simulação Real Aberta'!H42+'Simulação Real Aberta'!H43</f>
        <v>0</v>
      </c>
      <c r="I14" s="136">
        <f>'Simulação Real Aberta'!I42+'Simulação Real Aberta'!I43</f>
        <v>0</v>
      </c>
      <c r="J14" s="136">
        <f>'Simulação Real Aberta'!J42+'Simulação Real Aberta'!J43</f>
        <v>0</v>
      </c>
      <c r="K14" s="136">
        <f>'Simulação Real Aberta'!K42+'Simulação Real Aberta'!K43</f>
        <v>0</v>
      </c>
      <c r="L14" s="136">
        <f>'Simulação Real Aberta'!L42+'Simulação Real Aberta'!L43</f>
        <v>0</v>
      </c>
      <c r="M14" s="136">
        <f>'Simulação Real Aberta'!M42+'Simulação Real Aberta'!M43</f>
        <v>0</v>
      </c>
      <c r="N14" s="136">
        <f>'Simulação Real Aberta'!N42+'Simulação Real Aberta'!N43</f>
        <v>0</v>
      </c>
      <c r="O14" s="136">
        <f>'Simulação Real Aberta'!O42+'Simulação Real Aberta'!O43</f>
        <v>2000000</v>
      </c>
      <c r="P14" s="136">
        <f>'Simulação Real Aberta'!P42+'Simulação Real Aberta'!P43</f>
        <v>0</v>
      </c>
      <c r="Q14" s="136">
        <f>'Simulação Real Aberta'!Q42+'Simulação Real Aberta'!Q43</f>
        <v>0</v>
      </c>
      <c r="R14" s="136">
        <f>'Simulação Real Aberta'!R42+'Simulação Real Aberta'!R43</f>
        <v>0</v>
      </c>
      <c r="S14" s="136">
        <f>'Simulação Real Aberta'!S42+'Simulação Real Aberta'!S43</f>
        <v>0</v>
      </c>
      <c r="T14" s="136">
        <f>'Simulação Real Aberta'!T42+'Simulação Real Aberta'!T43</f>
        <v>0</v>
      </c>
      <c r="U14" s="136">
        <f>'Simulação Real Aberta'!U42+'Simulação Real Aberta'!U43</f>
        <v>0</v>
      </c>
      <c r="V14" s="136">
        <f>'Simulação Real Aberta'!V42+'Simulação Real Aberta'!V43</f>
        <v>5697644.4699999997</v>
      </c>
      <c r="W14" s="136">
        <f>'Simulação Real Aberta'!W42+'Simulação Real Aberta'!W43</f>
        <v>0</v>
      </c>
      <c r="X14" s="136">
        <f>'Simulação Real Aberta'!X42+'Simulação Real Aberta'!X43</f>
        <v>5697644.4699999997</v>
      </c>
      <c r="Y14" s="136">
        <f>'Simulação Real Aberta'!Y42+'Simulação Real Aberta'!Y43</f>
        <v>0</v>
      </c>
      <c r="Z14" s="136">
        <f>'Simulação Real Aberta'!Z42+'Simulação Real Aberta'!Z43</f>
        <v>0</v>
      </c>
      <c r="AA14" s="136">
        <f>'Simulação Real Aberta'!AA42+'Simulação Real Aberta'!AA43</f>
        <v>0</v>
      </c>
      <c r="AB14" s="136">
        <f>'Simulação Real Aberta'!AB42+'Simulação Real Aberta'!AB43</f>
        <v>0</v>
      </c>
      <c r="AC14" s="136">
        <f>'Simulação Real Aberta'!AC42+'Simulação Real Aberta'!AC43</f>
        <v>0</v>
      </c>
      <c r="AD14" s="136">
        <f>'Simulação Real Aberta'!AD42+'Simulação Real Aberta'!AD43</f>
        <v>0</v>
      </c>
      <c r="AE14" s="136">
        <f>'Simulação Real Aberta'!AE42+'Simulação Real Aberta'!AE43</f>
        <v>0</v>
      </c>
      <c r="AF14" s="136">
        <f>'Simulação Real Aberta'!AF42+'Simulação Real Aberta'!AF43</f>
        <v>0</v>
      </c>
      <c r="AG14" s="136">
        <f>'Simulação Real Aberta'!AG42+'Simulação Real Aberta'!AG43</f>
        <v>0</v>
      </c>
      <c r="AH14" s="136">
        <f>'Simulação Real Aberta'!AH42+'Simulação Real Aberta'!AH43</f>
        <v>0</v>
      </c>
      <c r="AI14" s="136">
        <f>'Simulação Real Aberta'!AI42+'Simulação Real Aberta'!AI43</f>
        <v>0</v>
      </c>
      <c r="AJ14" s="136">
        <f>'Simulação Real Aberta'!AJ42+'Simulação Real Aberta'!AJ43</f>
        <v>0</v>
      </c>
      <c r="AK14" s="136">
        <f>'Simulação Real Aberta'!AK42+'Simulação Real Aberta'!AK43</f>
        <v>0</v>
      </c>
      <c r="AL14" s="136">
        <f>'Simulação Real Aberta'!AL42+'Simulação Real Aberta'!AL43</f>
        <v>0</v>
      </c>
      <c r="AM14" s="136">
        <f>'Simulação Real Aberta'!AM42+'Simulação Real Aberta'!AM43</f>
        <v>0</v>
      </c>
      <c r="AN14" s="136">
        <f>'Simulação Real Aberta'!AN42+'Simulação Real Aberta'!AN43</f>
        <v>0</v>
      </c>
      <c r="AO14" s="136">
        <f>'Simulação Real Aberta'!AO42+'Simulação Real Aberta'!AO43</f>
        <v>0</v>
      </c>
      <c r="AP14" s="136">
        <f>'Simulação Real Aberta'!AP42+'Simulação Real Aberta'!AP43</f>
        <v>0</v>
      </c>
      <c r="AQ14" s="136">
        <f>'Simulação Real Aberta'!AQ42+'Simulação Real Aberta'!AQ43</f>
        <v>0</v>
      </c>
      <c r="AR14" s="136">
        <f>'Simulação Real Aberta'!AR42+'Simulação Real Aberta'!AR43</f>
        <v>0</v>
      </c>
      <c r="AS14" s="136">
        <f>'Simulação Real Aberta'!AS42+'Simulação Real Aberta'!AS43</f>
        <v>0</v>
      </c>
      <c r="AT14" s="136">
        <f>'Simulação Real Aberta'!AT42+'Simulação Real Aberta'!AT43</f>
        <v>0</v>
      </c>
      <c r="AU14" s="136">
        <f>'Simulação Real Aberta'!AU42+'Simulação Real Aberta'!AU43</f>
        <v>0</v>
      </c>
      <c r="AV14" s="136">
        <f>'Simulação Real Aberta'!AV42+'Simulação Real Aberta'!AV43</f>
        <v>0</v>
      </c>
      <c r="AW14" s="136">
        <f>'Simulação Real Aberta'!AW42+'Simulação Real Aberta'!AW43</f>
        <v>0</v>
      </c>
      <c r="AX14" s="136">
        <f>'Simulação Real Aberta'!AX42+'Simulação Real Aberta'!AX43</f>
        <v>0</v>
      </c>
      <c r="AY14" s="136">
        <f>'Simulação Real Aberta'!AY42+'Simulação Real Aberta'!AY43</f>
        <v>0</v>
      </c>
      <c r="AZ14" s="136">
        <f>'Simulação Real Aberta'!AZ42+'Simulação Real Aberta'!AZ43</f>
        <v>0</v>
      </c>
      <c r="BA14" s="136">
        <f>'Simulação Real Aberta'!BA42+'Simulação Real Aberta'!BA43</f>
        <v>0</v>
      </c>
      <c r="BB14" s="136">
        <f>'Simulação Real Aberta'!BB42+'Simulação Real Aberta'!BB43</f>
        <v>0</v>
      </c>
      <c r="BC14" s="136">
        <f>'Simulação Real Aberta'!BC42+'Simulação Real Aberta'!BC43</f>
        <v>0</v>
      </c>
      <c r="BD14" s="136">
        <f>'Simulação Real Aberta'!BD42+'Simulação Real Aberta'!BD43</f>
        <v>5697644.4699999997</v>
      </c>
      <c r="BE14" s="136">
        <f>'Simulação Real Aberta'!BE42+'Simulação Real Aberta'!BE43</f>
        <v>2000000</v>
      </c>
      <c r="BF14" s="136">
        <f>'Simulação Real Aberta'!BF42+'Simulação Real Aberta'!BF43</f>
        <v>7697644.4699999997</v>
      </c>
    </row>
    <row r="15" spans="1:58" ht="24" x14ac:dyDescent="0.3">
      <c r="A15" s="4" t="s">
        <v>12</v>
      </c>
      <c r="B15" s="5">
        <f>B16+B17+B18+B19+B20+B21+B22</f>
        <v>45065449.569999993</v>
      </c>
      <c r="C15" s="5">
        <f>C16+C17+C18+C19+C20+C21+C22</f>
        <v>155556310.852</v>
      </c>
      <c r="D15" s="5">
        <f>B15+C15</f>
        <v>200621760.42199999</v>
      </c>
      <c r="F15" s="158">
        <f>SUM(F16:F22)</f>
        <v>0</v>
      </c>
      <c r="G15" s="158">
        <f t="shared" ref="G15:BF15" si="5">SUM(G16:G22)</f>
        <v>9397208.0999999996</v>
      </c>
      <c r="H15" s="158">
        <f t="shared" si="5"/>
        <v>0</v>
      </c>
      <c r="I15" s="158">
        <f t="shared" si="5"/>
        <v>917799.98499999999</v>
      </c>
      <c r="J15" s="158">
        <f t="shared" si="5"/>
        <v>0</v>
      </c>
      <c r="K15" s="158">
        <f t="shared" si="5"/>
        <v>0</v>
      </c>
      <c r="L15" s="158">
        <f t="shared" si="5"/>
        <v>0</v>
      </c>
      <c r="M15" s="158">
        <f t="shared" si="5"/>
        <v>0</v>
      </c>
      <c r="N15" s="158">
        <f t="shared" si="5"/>
        <v>36724242</v>
      </c>
      <c r="O15" s="158">
        <f t="shared" si="5"/>
        <v>34651407.572000004</v>
      </c>
      <c r="P15" s="158">
        <f t="shared" si="5"/>
        <v>0</v>
      </c>
      <c r="Q15" s="158">
        <f t="shared" si="5"/>
        <v>0</v>
      </c>
      <c r="R15" s="158">
        <f t="shared" si="5"/>
        <v>696455.08333333326</v>
      </c>
      <c r="S15" s="158">
        <f t="shared" si="5"/>
        <v>0</v>
      </c>
      <c r="T15" s="158">
        <f t="shared" si="5"/>
        <v>1473180.8973333333</v>
      </c>
      <c r="U15" s="158">
        <f t="shared" si="5"/>
        <v>0</v>
      </c>
      <c r="V15" s="158">
        <f t="shared" si="5"/>
        <v>1831927.1193333333</v>
      </c>
      <c r="W15" s="158">
        <f t="shared" si="5"/>
        <v>0</v>
      </c>
      <c r="X15" s="158">
        <f t="shared" si="5"/>
        <v>4001563.0999999996</v>
      </c>
      <c r="Y15" s="158">
        <f t="shared" si="5"/>
        <v>28894241</v>
      </c>
      <c r="Z15" s="158">
        <f t="shared" si="5"/>
        <v>1200000</v>
      </c>
      <c r="AA15" s="158">
        <f t="shared" si="5"/>
        <v>0</v>
      </c>
      <c r="AB15" s="158">
        <f t="shared" si="5"/>
        <v>1200000</v>
      </c>
      <c r="AC15" s="158">
        <f t="shared" si="5"/>
        <v>0</v>
      </c>
      <c r="AD15" s="158">
        <f t="shared" si="5"/>
        <v>1200000</v>
      </c>
      <c r="AE15" s="158">
        <f t="shared" si="5"/>
        <v>0</v>
      </c>
      <c r="AF15" s="158">
        <f t="shared" si="5"/>
        <v>739644.46999999974</v>
      </c>
      <c r="AG15" s="158">
        <f t="shared" si="5"/>
        <v>0</v>
      </c>
      <c r="AH15" s="158">
        <f t="shared" si="5"/>
        <v>4339644.47</v>
      </c>
      <c r="AI15" s="158">
        <f t="shared" si="5"/>
        <v>92010662.280000001</v>
      </c>
      <c r="AJ15" s="158">
        <f t="shared" si="5"/>
        <v>0</v>
      </c>
      <c r="AK15" s="158">
        <f t="shared" si="5"/>
        <v>0</v>
      </c>
      <c r="AL15" s="158">
        <f t="shared" si="5"/>
        <v>0</v>
      </c>
      <c r="AM15" s="158">
        <f t="shared" si="5"/>
        <v>0</v>
      </c>
      <c r="AN15" s="158">
        <f t="shared" si="5"/>
        <v>0</v>
      </c>
      <c r="AO15" s="158">
        <f t="shared" si="5"/>
        <v>0</v>
      </c>
      <c r="AP15" s="158">
        <f t="shared" si="5"/>
        <v>0</v>
      </c>
      <c r="AQ15" s="158">
        <f t="shared" si="5"/>
        <v>0</v>
      </c>
      <c r="AR15" s="158">
        <f t="shared" si="5"/>
        <v>0</v>
      </c>
      <c r="AS15" s="158">
        <f t="shared" si="5"/>
        <v>0</v>
      </c>
      <c r="AT15" s="158">
        <f t="shared" si="5"/>
        <v>0</v>
      </c>
      <c r="AU15" s="158">
        <f t="shared" si="5"/>
        <v>0</v>
      </c>
      <c r="AV15" s="158">
        <f t="shared" si="5"/>
        <v>0</v>
      </c>
      <c r="AW15" s="158">
        <f t="shared" si="5"/>
        <v>0</v>
      </c>
      <c r="AX15" s="158">
        <f t="shared" si="5"/>
        <v>0</v>
      </c>
      <c r="AY15" s="158">
        <f t="shared" si="5"/>
        <v>0</v>
      </c>
      <c r="AZ15" s="158">
        <f t="shared" si="5"/>
        <v>0</v>
      </c>
      <c r="BA15" s="158">
        <f t="shared" si="5"/>
        <v>0</v>
      </c>
      <c r="BB15" s="158">
        <f t="shared" si="5"/>
        <v>0</v>
      </c>
      <c r="BC15" s="158">
        <f t="shared" si="5"/>
        <v>0</v>
      </c>
      <c r="BD15" s="158">
        <f t="shared" si="5"/>
        <v>45065449.569999993</v>
      </c>
      <c r="BE15" s="158">
        <f t="shared" si="5"/>
        <v>155556310.852</v>
      </c>
      <c r="BF15" s="158">
        <f t="shared" si="5"/>
        <v>200621760.42199999</v>
      </c>
    </row>
    <row r="16" spans="1:58" x14ac:dyDescent="0.3">
      <c r="A16" s="69" t="s">
        <v>13</v>
      </c>
      <c r="B16" s="68">
        <v>0</v>
      </c>
      <c r="C16" s="55">
        <v>0</v>
      </c>
      <c r="D16" s="60">
        <f t="shared" ref="D16:D22" si="6">B16+C16</f>
        <v>0</v>
      </c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</row>
    <row r="17" spans="1:58" x14ac:dyDescent="0.3">
      <c r="A17" s="70" t="s">
        <v>65</v>
      </c>
      <c r="B17" s="143">
        <v>36724242</v>
      </c>
      <c r="C17" s="42">
        <v>15612726</v>
      </c>
      <c r="D17" s="43">
        <f t="shared" si="6"/>
        <v>52336968</v>
      </c>
      <c r="F17" s="136">
        <f>'Simulação Real Aberta'!F48+'Simulação Real Aberta'!F49</f>
        <v>0</v>
      </c>
      <c r="G17" s="136">
        <f>'Simulação Real Aberta'!G48+'Simulação Real Aberta'!G49</f>
        <v>0</v>
      </c>
      <c r="H17" s="136">
        <f>'Simulação Real Aberta'!H48+'Simulação Real Aberta'!H49</f>
        <v>0</v>
      </c>
      <c r="I17" s="136">
        <f>'Simulação Real Aberta'!I48+'Simulação Real Aberta'!I49</f>
        <v>0</v>
      </c>
      <c r="J17" s="136">
        <f>'Simulação Real Aberta'!J48+'Simulação Real Aberta'!J49</f>
        <v>0</v>
      </c>
      <c r="K17" s="136">
        <f>'Simulação Real Aberta'!K48+'Simulação Real Aberta'!K49</f>
        <v>0</v>
      </c>
      <c r="L17" s="136">
        <f>'Simulação Real Aberta'!L48+'Simulação Real Aberta'!L49</f>
        <v>0</v>
      </c>
      <c r="M17" s="136">
        <f>'Simulação Real Aberta'!M48+'Simulação Real Aberta'!M49</f>
        <v>0</v>
      </c>
      <c r="N17" s="136">
        <f>'Simulação Real Aberta'!N48+'Simulação Real Aberta'!N49</f>
        <v>36724242</v>
      </c>
      <c r="O17" s="136">
        <f>'Simulação Real Aberta'!O48+'Simulação Real Aberta'!O49</f>
        <v>15612726</v>
      </c>
      <c r="P17" s="136">
        <f>'Simulação Real Aberta'!P48+'Simulação Real Aberta'!P49</f>
        <v>0</v>
      </c>
      <c r="Q17" s="136">
        <f>'Simulação Real Aberta'!Q48+'Simulação Real Aberta'!Q49</f>
        <v>0</v>
      </c>
      <c r="R17" s="136">
        <f>'Simulação Real Aberta'!R48+'Simulação Real Aberta'!R49</f>
        <v>0</v>
      </c>
      <c r="S17" s="136">
        <f>'Simulação Real Aberta'!S48+'Simulação Real Aberta'!S49</f>
        <v>0</v>
      </c>
      <c r="T17" s="136">
        <f>'Simulação Real Aberta'!T48+'Simulação Real Aberta'!T49</f>
        <v>0</v>
      </c>
      <c r="U17" s="136">
        <f>'Simulação Real Aberta'!U48+'Simulação Real Aberta'!U49</f>
        <v>0</v>
      </c>
      <c r="V17" s="136">
        <f>'Simulação Real Aberta'!V48+'Simulação Real Aberta'!V49</f>
        <v>0</v>
      </c>
      <c r="W17" s="136">
        <f>'Simulação Real Aberta'!W48+'Simulação Real Aberta'!W49</f>
        <v>0</v>
      </c>
      <c r="X17" s="136">
        <f>'Simulação Real Aberta'!X48+'Simulação Real Aberta'!X49</f>
        <v>0</v>
      </c>
      <c r="Y17" s="136">
        <f>'Simulação Real Aberta'!Y48+'Simulação Real Aberta'!Y49</f>
        <v>0</v>
      </c>
      <c r="Z17" s="136">
        <f>'Simulação Real Aberta'!Z48+'Simulação Real Aberta'!Z49</f>
        <v>0</v>
      </c>
      <c r="AA17" s="136">
        <f>'Simulação Real Aberta'!AA48+'Simulação Real Aberta'!AA49</f>
        <v>0</v>
      </c>
      <c r="AB17" s="136">
        <f>'Simulação Real Aberta'!AB48+'Simulação Real Aberta'!AB49</f>
        <v>0</v>
      </c>
      <c r="AC17" s="136">
        <f>'Simulação Real Aberta'!AC48+'Simulação Real Aberta'!AC49</f>
        <v>0</v>
      </c>
      <c r="AD17" s="136">
        <f>'Simulação Real Aberta'!AD48+'Simulação Real Aberta'!AD49</f>
        <v>0</v>
      </c>
      <c r="AE17" s="136">
        <f>'Simulação Real Aberta'!AE48+'Simulação Real Aberta'!AE49</f>
        <v>0</v>
      </c>
      <c r="AF17" s="136">
        <f>'Simulação Real Aberta'!AF48+'Simulação Real Aberta'!AF49</f>
        <v>0</v>
      </c>
      <c r="AG17" s="136">
        <f>'Simulação Real Aberta'!AG48+'Simulação Real Aberta'!AG49</f>
        <v>0</v>
      </c>
      <c r="AH17" s="136">
        <f>'Simulação Real Aberta'!AH48+'Simulação Real Aberta'!AH49</f>
        <v>0</v>
      </c>
      <c r="AI17" s="136">
        <f>'Simulação Real Aberta'!AI48+'Simulação Real Aberta'!AI49</f>
        <v>0</v>
      </c>
      <c r="AJ17" s="136">
        <f>'Simulação Real Aberta'!AJ48+'Simulação Real Aberta'!AJ49</f>
        <v>0</v>
      </c>
      <c r="AK17" s="136">
        <f>'Simulação Real Aberta'!AK48+'Simulação Real Aberta'!AK49</f>
        <v>0</v>
      </c>
      <c r="AL17" s="136">
        <f>'Simulação Real Aberta'!AL48+'Simulação Real Aberta'!AL49</f>
        <v>0</v>
      </c>
      <c r="AM17" s="136">
        <f>'Simulação Real Aberta'!AM48+'Simulação Real Aberta'!AM49</f>
        <v>0</v>
      </c>
      <c r="AN17" s="136">
        <f>'Simulação Real Aberta'!AN48+'Simulação Real Aberta'!AN49</f>
        <v>0</v>
      </c>
      <c r="AO17" s="136">
        <f>'Simulação Real Aberta'!AO48+'Simulação Real Aberta'!AO49</f>
        <v>0</v>
      </c>
      <c r="AP17" s="136">
        <f>'Simulação Real Aberta'!AP48+'Simulação Real Aberta'!AP49</f>
        <v>0</v>
      </c>
      <c r="AQ17" s="136">
        <f>'Simulação Real Aberta'!AQ48+'Simulação Real Aberta'!AQ49</f>
        <v>0</v>
      </c>
      <c r="AR17" s="136">
        <f>'Simulação Real Aberta'!AR48+'Simulação Real Aberta'!AR49</f>
        <v>0</v>
      </c>
      <c r="AS17" s="136">
        <f>'Simulação Real Aberta'!AS48+'Simulação Real Aberta'!AS49</f>
        <v>0</v>
      </c>
      <c r="AT17" s="136">
        <f>'Simulação Real Aberta'!AT48+'Simulação Real Aberta'!AT49</f>
        <v>0</v>
      </c>
      <c r="AU17" s="136">
        <f>'Simulação Real Aberta'!AU48+'Simulação Real Aberta'!AU49</f>
        <v>0</v>
      </c>
      <c r="AV17" s="136">
        <f>'Simulação Real Aberta'!AV48+'Simulação Real Aberta'!AV49</f>
        <v>0</v>
      </c>
      <c r="AW17" s="136">
        <f>'Simulação Real Aberta'!AW48+'Simulação Real Aberta'!AW49</f>
        <v>0</v>
      </c>
      <c r="AX17" s="136">
        <f>'Simulação Real Aberta'!AX48+'Simulação Real Aberta'!AX49</f>
        <v>0</v>
      </c>
      <c r="AY17" s="136">
        <f>'Simulação Real Aberta'!AY48+'Simulação Real Aberta'!AY49</f>
        <v>0</v>
      </c>
      <c r="AZ17" s="136">
        <f>'Simulação Real Aberta'!AZ48+'Simulação Real Aberta'!AZ49</f>
        <v>0</v>
      </c>
      <c r="BA17" s="136">
        <f>'Simulação Real Aberta'!BA48+'Simulação Real Aberta'!BA49</f>
        <v>0</v>
      </c>
      <c r="BB17" s="136">
        <f>'Simulação Real Aberta'!BB48+'Simulação Real Aberta'!BB49</f>
        <v>0</v>
      </c>
      <c r="BC17" s="136">
        <f>'Simulação Real Aberta'!BC48+'Simulação Real Aberta'!BC49</f>
        <v>0</v>
      </c>
      <c r="BD17" s="136">
        <f>'Simulação Real Aberta'!BD48+'Simulação Real Aberta'!BD49</f>
        <v>36724242</v>
      </c>
      <c r="BE17" s="136">
        <f>'Simulação Real Aberta'!BE48+'Simulação Real Aberta'!BE49</f>
        <v>15612726</v>
      </c>
      <c r="BF17" s="136">
        <f>'Simulação Real Aberta'!BF48+'Simulação Real Aberta'!BF49</f>
        <v>52336968</v>
      </c>
    </row>
    <row r="18" spans="1:58" ht="24" x14ac:dyDescent="0.3">
      <c r="A18" s="16" t="s">
        <v>61</v>
      </c>
      <c r="B18" s="12">
        <v>0</v>
      </c>
      <c r="C18" s="42">
        <f>BE18</f>
        <v>134525409.852</v>
      </c>
      <c r="D18" s="60">
        <f t="shared" si="6"/>
        <v>134525409.852</v>
      </c>
      <c r="F18" s="136">
        <f>'Simulação Real Aberta'!F51+'Simulação Real Aberta'!F52+'Simulação Real Aberta'!F53+'Simulação Real Aberta'!F54+'Simulação Real Aberta'!F55+'Simulação Real Aberta'!F56+'Simulação Real Aberta'!F57</f>
        <v>0</v>
      </c>
      <c r="G18" s="136">
        <f>'Simulação Real Aberta'!G51+'Simulação Real Aberta'!G52+'Simulação Real Aberta'!G53+'Simulação Real Aberta'!G54+'Simulação Real Aberta'!G55+'Simulação Real Aberta'!G56+'Simulação Real Aberta'!G57</f>
        <v>6157021.0999999996</v>
      </c>
      <c r="H18" s="136">
        <f>'Simulação Real Aberta'!H51+'Simulação Real Aberta'!H52+'Simulação Real Aberta'!H53+'Simulação Real Aberta'!H54+'Simulação Real Aberta'!H55+'Simulação Real Aberta'!H56+'Simulação Real Aberta'!H57</f>
        <v>0</v>
      </c>
      <c r="I18" s="136">
        <f>'Simulação Real Aberta'!I51+'Simulação Real Aberta'!I52+'Simulação Real Aberta'!I53+'Simulação Real Aberta'!I54+'Simulação Real Aberta'!I55+'Simulação Real Aberta'!I56+'Simulação Real Aberta'!I57</f>
        <v>0</v>
      </c>
      <c r="J18" s="136">
        <f>'Simulação Real Aberta'!J51+'Simulação Real Aberta'!J52+'Simulação Real Aberta'!J53+'Simulação Real Aberta'!J54+'Simulação Real Aberta'!J55+'Simulação Real Aberta'!J56+'Simulação Real Aberta'!J57</f>
        <v>0</v>
      </c>
      <c r="K18" s="136">
        <f>'Simulação Real Aberta'!K51+'Simulação Real Aberta'!K52+'Simulação Real Aberta'!K53+'Simulação Real Aberta'!K54+'Simulação Real Aberta'!K55+'Simulação Real Aberta'!K56+'Simulação Real Aberta'!K57</f>
        <v>0</v>
      </c>
      <c r="L18" s="136">
        <f>'Simulação Real Aberta'!L51+'Simulação Real Aberta'!L52+'Simulação Real Aberta'!L53+'Simulação Real Aberta'!L54+'Simulação Real Aberta'!L55+'Simulação Real Aberta'!L56+'Simulação Real Aberta'!L57</f>
        <v>0</v>
      </c>
      <c r="M18" s="136">
        <f>'Simulação Real Aberta'!M51+'Simulação Real Aberta'!M52+'Simulação Real Aberta'!M53+'Simulação Real Aberta'!M54+'Simulação Real Aberta'!M55+'Simulação Real Aberta'!M56+'Simulação Real Aberta'!M57</f>
        <v>0</v>
      </c>
      <c r="N18" s="136">
        <f>'Simulação Real Aberta'!N51+'Simulação Real Aberta'!N52+'Simulação Real Aberta'!N53+'Simulação Real Aberta'!N54+'Simulação Real Aberta'!N55+'Simulação Real Aberta'!N56+'Simulação Real Aberta'!N57</f>
        <v>0</v>
      </c>
      <c r="O18" s="136">
        <f>'Simulação Real Aberta'!O51+'Simulação Real Aberta'!O52+'Simulação Real Aberta'!O53+'Simulação Real Aberta'!O54+'Simulação Real Aberta'!O55+'Simulação Real Aberta'!O56+'Simulação Real Aberta'!O57</f>
        <v>13620506.572000002</v>
      </c>
      <c r="P18" s="136">
        <f>'Simulação Real Aberta'!P51+'Simulação Real Aberta'!P52+'Simulação Real Aberta'!P53+'Simulação Real Aberta'!P54+'Simulação Real Aberta'!P55+'Simulação Real Aberta'!P56+'Simulação Real Aberta'!P57</f>
        <v>0</v>
      </c>
      <c r="Q18" s="136">
        <f>'Simulação Real Aberta'!Q51+'Simulação Real Aberta'!Q52+'Simulação Real Aberta'!Q53+'Simulação Real Aberta'!Q54+'Simulação Real Aberta'!Q55+'Simulação Real Aberta'!Q56+'Simulação Real Aberta'!Q57</f>
        <v>0</v>
      </c>
      <c r="R18" s="136">
        <f>'Simulação Real Aberta'!R51+'Simulação Real Aberta'!R52+'Simulação Real Aberta'!R53+'Simulação Real Aberta'!R54+'Simulação Real Aberta'!R55+'Simulação Real Aberta'!R56+'Simulação Real Aberta'!R57</f>
        <v>0</v>
      </c>
      <c r="S18" s="136">
        <f>'Simulação Real Aberta'!S51+'Simulação Real Aberta'!S52+'Simulação Real Aberta'!S53+'Simulação Real Aberta'!S54+'Simulação Real Aberta'!S55+'Simulação Real Aberta'!S56+'Simulação Real Aberta'!S57</f>
        <v>0</v>
      </c>
      <c r="T18" s="136">
        <f>'Simulação Real Aberta'!T51+'Simulação Real Aberta'!T52+'Simulação Real Aberta'!T53+'Simulação Real Aberta'!T54+'Simulação Real Aberta'!T55+'Simulação Real Aberta'!T56+'Simulação Real Aberta'!T57</f>
        <v>0</v>
      </c>
      <c r="U18" s="136">
        <f>'Simulação Real Aberta'!U51+'Simulação Real Aberta'!U52+'Simulação Real Aberta'!U53+'Simulação Real Aberta'!U54+'Simulação Real Aberta'!U55+'Simulação Real Aberta'!U56+'Simulação Real Aberta'!U57</f>
        <v>0</v>
      </c>
      <c r="V18" s="136">
        <f>'Simulação Real Aberta'!V51+'Simulação Real Aberta'!V52+'Simulação Real Aberta'!V53+'Simulação Real Aberta'!V54+'Simulação Real Aberta'!V55+'Simulação Real Aberta'!V56+'Simulação Real Aberta'!V57</f>
        <v>0</v>
      </c>
      <c r="W18" s="136">
        <f>'Simulação Real Aberta'!W51+'Simulação Real Aberta'!W52+'Simulação Real Aberta'!W53+'Simulação Real Aberta'!W54+'Simulação Real Aberta'!W55+'Simulação Real Aberta'!W56+'Simulação Real Aberta'!W57</f>
        <v>0</v>
      </c>
      <c r="X18" s="136">
        <f>'Simulação Real Aberta'!X51+'Simulação Real Aberta'!X52+'Simulação Real Aberta'!X53+'Simulação Real Aberta'!X54+'Simulação Real Aberta'!X55+'Simulação Real Aberta'!X56+'Simulação Real Aberta'!X57</f>
        <v>0</v>
      </c>
      <c r="Y18" s="136">
        <f>'Simulação Real Aberta'!Y51+'Simulação Real Aberta'!Y52+'Simulação Real Aberta'!Y53+'Simulação Real Aberta'!Y54+'Simulação Real Aberta'!Y55+'Simulação Real Aberta'!Y56+'Simulação Real Aberta'!Y57</f>
        <v>28894241</v>
      </c>
      <c r="Z18" s="136">
        <f>'Simulação Real Aberta'!Z51+'Simulação Real Aberta'!Z52+'Simulação Real Aberta'!Z53+'Simulação Real Aberta'!Z54+'Simulação Real Aberta'!Z55+'Simulação Real Aberta'!Z56+'Simulação Real Aberta'!Z57</f>
        <v>0</v>
      </c>
      <c r="AA18" s="136">
        <f>'Simulação Real Aberta'!AA51+'Simulação Real Aberta'!AA52+'Simulação Real Aberta'!AA53+'Simulação Real Aberta'!AA54+'Simulação Real Aberta'!AA55+'Simulação Real Aberta'!AA56+'Simulação Real Aberta'!AA57</f>
        <v>0</v>
      </c>
      <c r="AB18" s="136">
        <f>'Simulação Real Aberta'!AB51+'Simulação Real Aberta'!AB52+'Simulação Real Aberta'!AB53+'Simulação Real Aberta'!AB54+'Simulação Real Aberta'!AB55+'Simulação Real Aberta'!AB56+'Simulação Real Aberta'!AB57</f>
        <v>0</v>
      </c>
      <c r="AC18" s="136">
        <f>'Simulação Real Aberta'!AC51+'Simulação Real Aberta'!AC52+'Simulação Real Aberta'!AC53+'Simulação Real Aberta'!AC54+'Simulação Real Aberta'!AC55+'Simulação Real Aberta'!AC56+'Simulação Real Aberta'!AC57</f>
        <v>0</v>
      </c>
      <c r="AD18" s="136">
        <f>'Simulação Real Aberta'!AD51+'Simulação Real Aberta'!AD52+'Simulação Real Aberta'!AD53+'Simulação Real Aberta'!AD54+'Simulação Real Aberta'!AD55+'Simulação Real Aberta'!AD56+'Simulação Real Aberta'!AD57</f>
        <v>0</v>
      </c>
      <c r="AE18" s="136">
        <f>'Simulação Real Aberta'!AE51+'Simulação Real Aberta'!AE52+'Simulação Real Aberta'!AE53+'Simulação Real Aberta'!AE54+'Simulação Real Aberta'!AE55+'Simulação Real Aberta'!AE56+'Simulação Real Aberta'!AE57</f>
        <v>0</v>
      </c>
      <c r="AF18" s="136">
        <f>'Simulação Real Aberta'!AF51+'Simulação Real Aberta'!AF52+'Simulação Real Aberta'!AF53+'Simulação Real Aberta'!AF54+'Simulação Real Aberta'!AF55+'Simulação Real Aberta'!AF56+'Simulação Real Aberta'!AF57</f>
        <v>0</v>
      </c>
      <c r="AG18" s="136">
        <f>'Simulação Real Aberta'!AG51+'Simulação Real Aberta'!AG52+'Simulação Real Aberta'!AG53+'Simulação Real Aberta'!AG54+'Simulação Real Aberta'!AG55+'Simulação Real Aberta'!AG56+'Simulação Real Aberta'!AG57</f>
        <v>0</v>
      </c>
      <c r="AH18" s="136">
        <f>'Simulação Real Aberta'!AH51+'Simulação Real Aberta'!AH52+'Simulação Real Aberta'!AH53+'Simulação Real Aberta'!AH54+'Simulação Real Aberta'!AH55+'Simulação Real Aberta'!AH56+'Simulação Real Aberta'!AH57</f>
        <v>0</v>
      </c>
      <c r="AI18" s="136">
        <f>'Simulação Real Aberta'!AI51+'Simulação Real Aberta'!AI52+'Simulação Real Aberta'!AI53+'Simulação Real Aberta'!AI54+'Simulação Real Aberta'!AI55+'Simulação Real Aberta'!AI56+'Simulação Real Aberta'!AI57</f>
        <v>92010662.280000001</v>
      </c>
      <c r="AJ18" s="136">
        <f>'Simulação Real Aberta'!AJ51+'Simulação Real Aberta'!AJ52+'Simulação Real Aberta'!AJ53+'Simulação Real Aberta'!AJ54+'Simulação Real Aberta'!AJ55+'Simulação Real Aberta'!AJ56+'Simulação Real Aberta'!AJ57</f>
        <v>0</v>
      </c>
      <c r="AK18" s="136">
        <f>'Simulação Real Aberta'!AK51+'Simulação Real Aberta'!AK52+'Simulação Real Aberta'!AK53+'Simulação Real Aberta'!AK54+'Simulação Real Aberta'!AK55+'Simulação Real Aberta'!AK56+'Simulação Real Aberta'!AK57</f>
        <v>0</v>
      </c>
      <c r="AL18" s="136">
        <f>'Simulação Real Aberta'!AL51+'Simulação Real Aberta'!AL52+'Simulação Real Aberta'!AL53+'Simulação Real Aberta'!AL54+'Simulação Real Aberta'!AL55+'Simulação Real Aberta'!AL56+'Simulação Real Aberta'!AL57</f>
        <v>0</v>
      </c>
      <c r="AM18" s="136">
        <f>'Simulação Real Aberta'!AM51+'Simulação Real Aberta'!AM52+'Simulação Real Aberta'!AM53+'Simulação Real Aberta'!AM54+'Simulação Real Aberta'!AM55+'Simulação Real Aberta'!AM56+'Simulação Real Aberta'!AM57</f>
        <v>0</v>
      </c>
      <c r="AN18" s="136">
        <f>'Simulação Real Aberta'!AN51+'Simulação Real Aberta'!AN52+'Simulação Real Aberta'!AN53+'Simulação Real Aberta'!AN54+'Simulação Real Aberta'!AN55+'Simulação Real Aberta'!AN56+'Simulação Real Aberta'!AN57</f>
        <v>0</v>
      </c>
      <c r="AO18" s="136">
        <f>'Simulação Real Aberta'!AO51+'Simulação Real Aberta'!AO52+'Simulação Real Aberta'!AO53+'Simulação Real Aberta'!AO54+'Simulação Real Aberta'!AO55+'Simulação Real Aberta'!AO56+'Simulação Real Aberta'!AO57</f>
        <v>0</v>
      </c>
      <c r="AP18" s="136">
        <f>'Simulação Real Aberta'!AP51+'Simulação Real Aberta'!AP52+'Simulação Real Aberta'!AP53+'Simulação Real Aberta'!AP54+'Simulação Real Aberta'!AP55+'Simulação Real Aberta'!AP56+'Simulação Real Aberta'!AP57</f>
        <v>0</v>
      </c>
      <c r="AQ18" s="136">
        <f>'Simulação Real Aberta'!AQ51+'Simulação Real Aberta'!AQ52+'Simulação Real Aberta'!AQ53+'Simulação Real Aberta'!AQ54+'Simulação Real Aberta'!AQ55+'Simulação Real Aberta'!AQ56+'Simulação Real Aberta'!AQ57</f>
        <v>0</v>
      </c>
      <c r="AR18" s="136">
        <f>'Simulação Real Aberta'!AR51+'Simulação Real Aberta'!AR52+'Simulação Real Aberta'!AR53+'Simulação Real Aberta'!AR54+'Simulação Real Aberta'!AR55+'Simulação Real Aberta'!AR56+'Simulação Real Aberta'!AR57</f>
        <v>0</v>
      </c>
      <c r="AS18" s="136">
        <f>'Simulação Real Aberta'!AS51+'Simulação Real Aberta'!AS52+'Simulação Real Aberta'!AS53+'Simulação Real Aberta'!AS54+'Simulação Real Aberta'!AS55+'Simulação Real Aberta'!AS56+'Simulação Real Aberta'!AS57</f>
        <v>0</v>
      </c>
      <c r="AT18" s="136">
        <f>'Simulação Real Aberta'!AT51+'Simulação Real Aberta'!AT52+'Simulação Real Aberta'!AT53+'Simulação Real Aberta'!AT54+'Simulação Real Aberta'!AT55+'Simulação Real Aberta'!AT56+'Simulação Real Aberta'!AT57</f>
        <v>0</v>
      </c>
      <c r="AU18" s="136">
        <f>'Simulação Real Aberta'!AU51+'Simulação Real Aberta'!AU52+'Simulação Real Aberta'!AU53+'Simulação Real Aberta'!AU54+'Simulação Real Aberta'!AU55+'Simulação Real Aberta'!AU56+'Simulação Real Aberta'!AU57</f>
        <v>0</v>
      </c>
      <c r="AV18" s="136">
        <f>'Simulação Real Aberta'!AV51+'Simulação Real Aberta'!AV52+'Simulação Real Aberta'!AV53+'Simulação Real Aberta'!AV54+'Simulação Real Aberta'!AV55+'Simulação Real Aberta'!AV56+'Simulação Real Aberta'!AV57</f>
        <v>0</v>
      </c>
      <c r="AW18" s="136">
        <f>'Simulação Real Aberta'!AW51+'Simulação Real Aberta'!AW52+'Simulação Real Aberta'!AW53+'Simulação Real Aberta'!AW54+'Simulação Real Aberta'!AW55+'Simulação Real Aberta'!AW56+'Simulação Real Aberta'!AW57</f>
        <v>0</v>
      </c>
      <c r="AX18" s="136">
        <f>'Simulação Real Aberta'!AX51+'Simulação Real Aberta'!AX52+'Simulação Real Aberta'!AX53+'Simulação Real Aberta'!AX54+'Simulação Real Aberta'!AX55+'Simulação Real Aberta'!AX56+'Simulação Real Aberta'!AX57</f>
        <v>0</v>
      </c>
      <c r="AY18" s="136">
        <f>'Simulação Real Aberta'!AY51+'Simulação Real Aberta'!AY52+'Simulação Real Aberta'!AY53+'Simulação Real Aberta'!AY54+'Simulação Real Aberta'!AY55+'Simulação Real Aberta'!AY56+'Simulação Real Aberta'!AY57</f>
        <v>0</v>
      </c>
      <c r="AZ18" s="136">
        <f>'Simulação Real Aberta'!AZ51+'Simulação Real Aberta'!AZ52+'Simulação Real Aberta'!AZ53+'Simulação Real Aberta'!AZ54+'Simulação Real Aberta'!AZ55+'Simulação Real Aberta'!AZ56+'Simulação Real Aberta'!AZ57</f>
        <v>0</v>
      </c>
      <c r="BA18" s="136">
        <f>'Simulação Real Aberta'!BA51+'Simulação Real Aberta'!BA52+'Simulação Real Aberta'!BA53+'Simulação Real Aberta'!BA54+'Simulação Real Aberta'!BA55+'Simulação Real Aberta'!BA56+'Simulação Real Aberta'!BA57</f>
        <v>0</v>
      </c>
      <c r="BB18" s="136">
        <f>'Simulação Real Aberta'!BB51+'Simulação Real Aberta'!BB52+'Simulação Real Aberta'!BB53+'Simulação Real Aberta'!BB54+'Simulação Real Aberta'!BB55+'Simulação Real Aberta'!BB56+'Simulação Real Aberta'!BB57</f>
        <v>0</v>
      </c>
      <c r="BC18" s="136">
        <f>'Simulação Real Aberta'!BC51+'Simulação Real Aberta'!BC52+'Simulação Real Aberta'!BC53+'Simulação Real Aberta'!BC54+'Simulação Real Aberta'!BC55+'Simulação Real Aberta'!BC56+'Simulação Real Aberta'!BC57</f>
        <v>0</v>
      </c>
      <c r="BD18" s="136">
        <f>'Simulação Real Aberta'!BD51+'Simulação Real Aberta'!BD52+'Simulação Real Aberta'!BD53+'Simulação Real Aberta'!BD54+'Simulação Real Aberta'!BD55+'Simulação Real Aberta'!BD56+'Simulação Real Aberta'!BD57</f>
        <v>0</v>
      </c>
      <c r="BE18" s="136">
        <f>'Simulação Real Aberta'!BE51+'Simulação Real Aberta'!BE52+'Simulação Real Aberta'!BE53+'Simulação Real Aberta'!BE54+'Simulação Real Aberta'!BE55+'Simulação Real Aberta'!BE56+'Simulação Real Aberta'!BE57</f>
        <v>134525409.852</v>
      </c>
      <c r="BF18" s="136">
        <f>'Simulação Real Aberta'!BF51+'Simulação Real Aberta'!BF52+'Simulação Real Aberta'!BF53+'Simulação Real Aberta'!BF54+'Simulação Real Aberta'!BF55+'Simulação Real Aberta'!BF56+'Simulação Real Aberta'!BF57</f>
        <v>134525409.852</v>
      </c>
    </row>
    <row r="19" spans="1:58" ht="24" x14ac:dyDescent="0.3">
      <c r="A19" s="54" t="s">
        <v>10</v>
      </c>
      <c r="B19" s="55">
        <v>1314688.69</v>
      </c>
      <c r="C19" s="55">
        <v>0</v>
      </c>
      <c r="D19" s="60">
        <f t="shared" si="6"/>
        <v>1314688.69</v>
      </c>
      <c r="F19" s="136">
        <f>'Simulação Real Aberta'!F59+'Simulação Real Aberta'!F60</f>
        <v>0</v>
      </c>
      <c r="G19" s="136">
        <f>'Simulação Real Aberta'!G59+'Simulação Real Aberta'!G60</f>
        <v>0</v>
      </c>
      <c r="H19" s="136">
        <f>'Simulação Real Aberta'!H59+'Simulação Real Aberta'!H60</f>
        <v>0</v>
      </c>
      <c r="I19" s="136">
        <f>'Simulação Real Aberta'!I59+'Simulação Real Aberta'!I60</f>
        <v>0</v>
      </c>
      <c r="J19" s="136">
        <f>'Simulação Real Aberta'!J59+'Simulação Real Aberta'!J60</f>
        <v>0</v>
      </c>
      <c r="K19" s="136">
        <f>'Simulação Real Aberta'!K59+'Simulação Real Aberta'!K60</f>
        <v>0</v>
      </c>
      <c r="L19" s="136">
        <f>'Simulação Real Aberta'!L59+'Simulação Real Aberta'!L60</f>
        <v>0</v>
      </c>
      <c r="M19" s="136">
        <f>'Simulação Real Aberta'!M59+'Simulação Real Aberta'!M60</f>
        <v>0</v>
      </c>
      <c r="N19" s="136">
        <f>'Simulação Real Aberta'!N59+'Simulação Real Aberta'!N60</f>
        <v>0</v>
      </c>
      <c r="O19" s="136">
        <f>'Simulação Real Aberta'!O59+'Simulação Real Aberta'!O60</f>
        <v>0</v>
      </c>
      <c r="P19" s="136">
        <f>'Simulação Real Aberta'!P59+'Simulação Real Aberta'!P60</f>
        <v>0</v>
      </c>
      <c r="Q19" s="136">
        <f>'Simulação Real Aberta'!Q59+'Simulação Real Aberta'!Q60</f>
        <v>0</v>
      </c>
      <c r="R19" s="136">
        <f>'Simulação Real Aberta'!R59+'Simulação Real Aberta'!R60</f>
        <v>296455.08333333331</v>
      </c>
      <c r="S19" s="136">
        <f>'Simulação Real Aberta'!S59+'Simulação Real Aberta'!S60</f>
        <v>0</v>
      </c>
      <c r="T19" s="136">
        <f>'Simulação Real Aberta'!T59+'Simulação Real Aberta'!T60</f>
        <v>465180.89733333333</v>
      </c>
      <c r="U19" s="136">
        <f>'Simulação Real Aberta'!U59+'Simulação Real Aberta'!U60</f>
        <v>0</v>
      </c>
      <c r="V19" s="136">
        <f>'Simulação Real Aberta'!V59+'Simulação Real Aberta'!V60</f>
        <v>553052.7093333333</v>
      </c>
      <c r="W19" s="136">
        <f>'Simulação Real Aberta'!W59+'Simulação Real Aberta'!W60</f>
        <v>0</v>
      </c>
      <c r="X19" s="136">
        <f>'Simulação Real Aberta'!X59+'Simulação Real Aberta'!X60</f>
        <v>1314688.69</v>
      </c>
      <c r="Y19" s="136">
        <f>'Simulação Real Aberta'!Y59+'Simulação Real Aberta'!Y60</f>
        <v>0</v>
      </c>
      <c r="Z19" s="136">
        <f>'Simulação Real Aberta'!Z59+'Simulação Real Aberta'!Z60</f>
        <v>0</v>
      </c>
      <c r="AA19" s="136">
        <f>'Simulação Real Aberta'!AA59+'Simulação Real Aberta'!AA60</f>
        <v>0</v>
      </c>
      <c r="AB19" s="136">
        <f>'Simulação Real Aberta'!AB59+'Simulação Real Aberta'!AB60</f>
        <v>0</v>
      </c>
      <c r="AC19" s="136">
        <f>'Simulação Real Aberta'!AC59+'Simulação Real Aberta'!AC60</f>
        <v>0</v>
      </c>
      <c r="AD19" s="136">
        <f>'Simulação Real Aberta'!AD59+'Simulação Real Aberta'!AD60</f>
        <v>0</v>
      </c>
      <c r="AE19" s="136">
        <f>'Simulação Real Aberta'!AE59+'Simulação Real Aberta'!AE60</f>
        <v>0</v>
      </c>
      <c r="AF19" s="136">
        <f>'Simulação Real Aberta'!AF59+'Simulação Real Aberta'!AF60</f>
        <v>0</v>
      </c>
      <c r="AG19" s="136">
        <f>'Simulação Real Aberta'!AG59+'Simulação Real Aberta'!AG60</f>
        <v>0</v>
      </c>
      <c r="AH19" s="136">
        <f>'Simulação Real Aberta'!AH59+'Simulação Real Aberta'!AH60</f>
        <v>0</v>
      </c>
      <c r="AI19" s="136">
        <f>'Simulação Real Aberta'!AI59+'Simulação Real Aberta'!AI60</f>
        <v>0</v>
      </c>
      <c r="AJ19" s="136">
        <f>'Simulação Real Aberta'!AJ59+'Simulação Real Aberta'!AJ60</f>
        <v>0</v>
      </c>
      <c r="AK19" s="136">
        <f>'Simulação Real Aberta'!AK59+'Simulação Real Aberta'!AK60</f>
        <v>0</v>
      </c>
      <c r="AL19" s="136">
        <f>'Simulação Real Aberta'!AL59+'Simulação Real Aberta'!AL60</f>
        <v>0</v>
      </c>
      <c r="AM19" s="136">
        <f>'Simulação Real Aberta'!AM59+'Simulação Real Aberta'!AM60</f>
        <v>0</v>
      </c>
      <c r="AN19" s="136">
        <f>'Simulação Real Aberta'!AN59+'Simulação Real Aberta'!AN60</f>
        <v>0</v>
      </c>
      <c r="AO19" s="136">
        <f>'Simulação Real Aberta'!AO59+'Simulação Real Aberta'!AO60</f>
        <v>0</v>
      </c>
      <c r="AP19" s="136">
        <f>'Simulação Real Aberta'!AP59+'Simulação Real Aberta'!AP60</f>
        <v>0</v>
      </c>
      <c r="AQ19" s="136">
        <f>'Simulação Real Aberta'!AQ59+'Simulação Real Aberta'!AQ60</f>
        <v>0</v>
      </c>
      <c r="AR19" s="136">
        <f>'Simulação Real Aberta'!AR59+'Simulação Real Aberta'!AR60</f>
        <v>0</v>
      </c>
      <c r="AS19" s="136">
        <f>'Simulação Real Aberta'!AS59+'Simulação Real Aberta'!AS60</f>
        <v>0</v>
      </c>
      <c r="AT19" s="136">
        <f>'Simulação Real Aberta'!AT59+'Simulação Real Aberta'!AT60</f>
        <v>0</v>
      </c>
      <c r="AU19" s="136">
        <f>'Simulação Real Aberta'!AU59+'Simulação Real Aberta'!AU60</f>
        <v>0</v>
      </c>
      <c r="AV19" s="136">
        <f>'Simulação Real Aberta'!AV59+'Simulação Real Aberta'!AV60</f>
        <v>0</v>
      </c>
      <c r="AW19" s="136">
        <f>'Simulação Real Aberta'!AW59+'Simulação Real Aberta'!AW60</f>
        <v>0</v>
      </c>
      <c r="AX19" s="136">
        <f>'Simulação Real Aberta'!AX59+'Simulação Real Aberta'!AX60</f>
        <v>0</v>
      </c>
      <c r="AY19" s="136">
        <f>'Simulação Real Aberta'!AY59+'Simulação Real Aberta'!AY60</f>
        <v>0</v>
      </c>
      <c r="AZ19" s="136">
        <f>'Simulação Real Aberta'!AZ59+'Simulação Real Aberta'!AZ60</f>
        <v>0</v>
      </c>
      <c r="BA19" s="136">
        <f>'Simulação Real Aberta'!BA59+'Simulação Real Aberta'!BA60</f>
        <v>0</v>
      </c>
      <c r="BB19" s="136">
        <f>'Simulação Real Aberta'!BB59+'Simulação Real Aberta'!BB60</f>
        <v>0</v>
      </c>
      <c r="BC19" s="136">
        <f>'Simulação Real Aberta'!BC59+'Simulação Real Aberta'!BC60</f>
        <v>0</v>
      </c>
      <c r="BD19" s="136">
        <f>'Simulação Real Aberta'!BD59+'Simulação Real Aberta'!BD60</f>
        <v>1314688.69</v>
      </c>
      <c r="BE19" s="136">
        <f>'Simulação Real Aberta'!BE59+'Simulação Real Aberta'!BE60</f>
        <v>0</v>
      </c>
      <c r="BF19" s="136">
        <f>'Simulação Real Aberta'!BF59+'Simulação Real Aberta'!BF60</f>
        <v>1314688.69</v>
      </c>
    </row>
    <row r="20" spans="1:58" ht="24" x14ac:dyDescent="0.3">
      <c r="A20" s="54" t="s">
        <v>14</v>
      </c>
      <c r="B20" s="55">
        <v>1328874.4099999999</v>
      </c>
      <c r="C20" s="55"/>
      <c r="D20" s="60">
        <f t="shared" si="6"/>
        <v>1328874.4099999999</v>
      </c>
      <c r="F20" s="136">
        <f>'Simulação Real Aberta'!F61</f>
        <v>0</v>
      </c>
      <c r="G20" s="136">
        <f>'Simulação Real Aberta'!G61</f>
        <v>0</v>
      </c>
      <c r="H20" s="136">
        <f>'Simulação Real Aberta'!H61</f>
        <v>0</v>
      </c>
      <c r="I20" s="136">
        <f>'Simulação Real Aberta'!I61</f>
        <v>0</v>
      </c>
      <c r="J20" s="136">
        <f>'Simulação Real Aberta'!J61</f>
        <v>0</v>
      </c>
      <c r="K20" s="136">
        <f>'Simulação Real Aberta'!K61</f>
        <v>0</v>
      </c>
      <c r="L20" s="136">
        <f>'Simulação Real Aberta'!L61</f>
        <v>0</v>
      </c>
      <c r="M20" s="136">
        <f>'Simulação Real Aberta'!M61</f>
        <v>0</v>
      </c>
      <c r="N20" s="136">
        <f>'Simulação Real Aberta'!N61</f>
        <v>0</v>
      </c>
      <c r="O20" s="136">
        <f>'Simulação Real Aberta'!O61</f>
        <v>0</v>
      </c>
      <c r="P20" s="136">
        <f>'Simulação Real Aberta'!P61</f>
        <v>0</v>
      </c>
      <c r="Q20" s="136">
        <f>'Simulação Real Aberta'!Q61</f>
        <v>0</v>
      </c>
      <c r="R20" s="136">
        <f>'Simulação Real Aberta'!R61</f>
        <v>400000</v>
      </c>
      <c r="S20" s="136">
        <f>'Simulação Real Aberta'!S61</f>
        <v>0</v>
      </c>
      <c r="T20" s="136">
        <f>'Simulação Real Aberta'!T61</f>
        <v>450000</v>
      </c>
      <c r="U20" s="136">
        <f>'Simulação Real Aberta'!U61</f>
        <v>0</v>
      </c>
      <c r="V20" s="136">
        <f>'Simulação Real Aberta'!V61</f>
        <v>478874.40999999992</v>
      </c>
      <c r="W20" s="136">
        <f>'Simulação Real Aberta'!W61</f>
        <v>0</v>
      </c>
      <c r="X20" s="136">
        <f>'Simulação Real Aberta'!X61</f>
        <v>1328874.4099999999</v>
      </c>
      <c r="Y20" s="136">
        <f>'Simulação Real Aberta'!Y61</f>
        <v>0</v>
      </c>
      <c r="Z20" s="136">
        <f>'Simulação Real Aberta'!Z61</f>
        <v>0</v>
      </c>
      <c r="AA20" s="136">
        <f>'Simulação Real Aberta'!AA61</f>
        <v>0</v>
      </c>
      <c r="AB20" s="136">
        <f>'Simulação Real Aberta'!AB61</f>
        <v>0</v>
      </c>
      <c r="AC20" s="136">
        <f>'Simulação Real Aberta'!AC61</f>
        <v>0</v>
      </c>
      <c r="AD20" s="136">
        <f>'Simulação Real Aberta'!AD61</f>
        <v>0</v>
      </c>
      <c r="AE20" s="136">
        <f>'Simulação Real Aberta'!AE61</f>
        <v>0</v>
      </c>
      <c r="AF20" s="136">
        <f>'Simulação Real Aberta'!AF61</f>
        <v>0</v>
      </c>
      <c r="AG20" s="136">
        <f>'Simulação Real Aberta'!AG61</f>
        <v>0</v>
      </c>
      <c r="AH20" s="136">
        <f>'Simulação Real Aberta'!AH61</f>
        <v>0</v>
      </c>
      <c r="AI20" s="136">
        <f>'Simulação Real Aberta'!AI61</f>
        <v>0</v>
      </c>
      <c r="AJ20" s="136">
        <f>'Simulação Real Aberta'!AJ61</f>
        <v>0</v>
      </c>
      <c r="AK20" s="136">
        <f>'Simulação Real Aberta'!AK61</f>
        <v>0</v>
      </c>
      <c r="AL20" s="136">
        <f>'Simulação Real Aberta'!AL61</f>
        <v>0</v>
      </c>
      <c r="AM20" s="136">
        <f>'Simulação Real Aberta'!AM61</f>
        <v>0</v>
      </c>
      <c r="AN20" s="136">
        <f>'Simulação Real Aberta'!AN61</f>
        <v>0</v>
      </c>
      <c r="AO20" s="136">
        <f>'Simulação Real Aberta'!AO61</f>
        <v>0</v>
      </c>
      <c r="AP20" s="136">
        <f>'Simulação Real Aberta'!AP61</f>
        <v>0</v>
      </c>
      <c r="AQ20" s="136">
        <f>'Simulação Real Aberta'!AQ61</f>
        <v>0</v>
      </c>
      <c r="AR20" s="136">
        <f>'Simulação Real Aberta'!AR61</f>
        <v>0</v>
      </c>
      <c r="AS20" s="136">
        <f>'Simulação Real Aberta'!AS61</f>
        <v>0</v>
      </c>
      <c r="AT20" s="136">
        <f>'Simulação Real Aberta'!AT61</f>
        <v>0</v>
      </c>
      <c r="AU20" s="136">
        <f>'Simulação Real Aberta'!AU61</f>
        <v>0</v>
      </c>
      <c r="AV20" s="136">
        <f>'Simulação Real Aberta'!AV61</f>
        <v>0</v>
      </c>
      <c r="AW20" s="136">
        <f>'Simulação Real Aberta'!AW61</f>
        <v>0</v>
      </c>
      <c r="AX20" s="136">
        <f>'Simulação Real Aberta'!AX61</f>
        <v>0</v>
      </c>
      <c r="AY20" s="136">
        <f>'Simulação Real Aberta'!AY61</f>
        <v>0</v>
      </c>
      <c r="AZ20" s="136">
        <f>'Simulação Real Aberta'!AZ61</f>
        <v>0</v>
      </c>
      <c r="BA20" s="136">
        <f>'Simulação Real Aberta'!BA61</f>
        <v>0</v>
      </c>
      <c r="BB20" s="136">
        <f>'Simulação Real Aberta'!BB61</f>
        <v>0</v>
      </c>
      <c r="BC20" s="136">
        <f>'Simulação Real Aberta'!BC61</f>
        <v>0</v>
      </c>
      <c r="BD20" s="136">
        <f>'Simulação Real Aberta'!BD61</f>
        <v>1328874.4099999999</v>
      </c>
      <c r="BE20" s="136">
        <f>'Simulação Real Aberta'!BE61</f>
        <v>0</v>
      </c>
      <c r="BF20" s="136">
        <f>'Simulação Real Aberta'!BF61</f>
        <v>1328874.4099999999</v>
      </c>
    </row>
    <row r="21" spans="1:58" x14ac:dyDescent="0.3">
      <c r="A21" s="128" t="s">
        <v>15</v>
      </c>
      <c r="B21" s="130">
        <v>5697644.4699999997</v>
      </c>
      <c r="C21" s="67">
        <v>0</v>
      </c>
      <c r="D21" s="60">
        <f t="shared" si="6"/>
        <v>5697644.4699999997</v>
      </c>
      <c r="F21" s="136">
        <f>'Simulação Real Aberta'!F62</f>
        <v>0</v>
      </c>
      <c r="G21" s="136">
        <f>'Simulação Real Aberta'!G62</f>
        <v>0</v>
      </c>
      <c r="H21" s="136">
        <f>'Simulação Real Aberta'!H62</f>
        <v>0</v>
      </c>
      <c r="I21" s="136">
        <f>'Simulação Real Aberta'!I62</f>
        <v>0</v>
      </c>
      <c r="J21" s="136">
        <f>'Simulação Real Aberta'!J62</f>
        <v>0</v>
      </c>
      <c r="K21" s="136">
        <f>'Simulação Real Aberta'!K62</f>
        <v>0</v>
      </c>
      <c r="L21" s="136">
        <f>'Simulação Real Aberta'!L62</f>
        <v>0</v>
      </c>
      <c r="M21" s="136">
        <f>'Simulação Real Aberta'!M62</f>
        <v>0</v>
      </c>
      <c r="N21" s="136">
        <f>'Simulação Real Aberta'!N62</f>
        <v>0</v>
      </c>
      <c r="O21" s="136">
        <f>'Simulação Real Aberta'!O62</f>
        <v>0</v>
      </c>
      <c r="P21" s="136">
        <f>'Simulação Real Aberta'!P62</f>
        <v>0</v>
      </c>
      <c r="Q21" s="136">
        <f>'Simulação Real Aberta'!Q62</f>
        <v>0</v>
      </c>
      <c r="R21" s="136">
        <f>'Simulação Real Aberta'!R62</f>
        <v>0</v>
      </c>
      <c r="S21" s="136">
        <f>'Simulação Real Aberta'!S62</f>
        <v>0</v>
      </c>
      <c r="T21" s="136">
        <f>'Simulação Real Aberta'!T62</f>
        <v>558000</v>
      </c>
      <c r="U21" s="136">
        <f>'Simulação Real Aberta'!U62</f>
        <v>0</v>
      </c>
      <c r="V21" s="136">
        <f>'Simulação Real Aberta'!V62</f>
        <v>800000</v>
      </c>
      <c r="W21" s="136">
        <f>'Simulação Real Aberta'!W62</f>
        <v>0</v>
      </c>
      <c r="X21" s="136">
        <f>'Simulação Real Aberta'!X62</f>
        <v>1358000</v>
      </c>
      <c r="Y21" s="136">
        <f>'Simulação Real Aberta'!Y62</f>
        <v>0</v>
      </c>
      <c r="Z21" s="136">
        <f>'Simulação Real Aberta'!Z62</f>
        <v>1200000</v>
      </c>
      <c r="AA21" s="136">
        <f>'Simulação Real Aberta'!AA62</f>
        <v>0</v>
      </c>
      <c r="AB21" s="136">
        <f>'Simulação Real Aberta'!AB62</f>
        <v>1200000</v>
      </c>
      <c r="AC21" s="136">
        <f>'Simulação Real Aberta'!AC62</f>
        <v>0</v>
      </c>
      <c r="AD21" s="136">
        <f>'Simulação Real Aberta'!AD62</f>
        <v>1200000</v>
      </c>
      <c r="AE21" s="136">
        <f>'Simulação Real Aberta'!AE62</f>
        <v>0</v>
      </c>
      <c r="AF21" s="136">
        <f>'Simulação Real Aberta'!AF62</f>
        <v>739644.46999999974</v>
      </c>
      <c r="AG21" s="136">
        <f>'Simulação Real Aberta'!AG62</f>
        <v>0</v>
      </c>
      <c r="AH21" s="136">
        <f>'Simulação Real Aberta'!AH62</f>
        <v>4339644.47</v>
      </c>
      <c r="AI21" s="136">
        <f>'Simulação Real Aberta'!AI62</f>
        <v>0</v>
      </c>
      <c r="AJ21" s="136">
        <f>'Simulação Real Aberta'!AJ62</f>
        <v>0</v>
      </c>
      <c r="AK21" s="136">
        <f>'Simulação Real Aberta'!AK62</f>
        <v>0</v>
      </c>
      <c r="AL21" s="136">
        <f>'Simulação Real Aberta'!AL62</f>
        <v>0</v>
      </c>
      <c r="AM21" s="136">
        <f>'Simulação Real Aberta'!AM62</f>
        <v>0</v>
      </c>
      <c r="AN21" s="136">
        <f>'Simulação Real Aberta'!AN62</f>
        <v>0</v>
      </c>
      <c r="AO21" s="136">
        <f>'Simulação Real Aberta'!AO62</f>
        <v>0</v>
      </c>
      <c r="AP21" s="136">
        <f>'Simulação Real Aberta'!AP62</f>
        <v>0</v>
      </c>
      <c r="AQ21" s="136">
        <f>'Simulação Real Aberta'!AQ62</f>
        <v>0</v>
      </c>
      <c r="AR21" s="136">
        <f>'Simulação Real Aberta'!AR62</f>
        <v>0</v>
      </c>
      <c r="AS21" s="136">
        <f>'Simulação Real Aberta'!AS62</f>
        <v>0</v>
      </c>
      <c r="AT21" s="136">
        <f>'Simulação Real Aberta'!AT62</f>
        <v>0</v>
      </c>
      <c r="AU21" s="136">
        <f>'Simulação Real Aberta'!AU62</f>
        <v>0</v>
      </c>
      <c r="AV21" s="136">
        <f>'Simulação Real Aberta'!AV62</f>
        <v>0</v>
      </c>
      <c r="AW21" s="136">
        <f>'Simulação Real Aberta'!AW62</f>
        <v>0</v>
      </c>
      <c r="AX21" s="136">
        <f>'Simulação Real Aberta'!AX62</f>
        <v>0</v>
      </c>
      <c r="AY21" s="136">
        <f>'Simulação Real Aberta'!AY62</f>
        <v>0</v>
      </c>
      <c r="AZ21" s="136">
        <f>'Simulação Real Aberta'!AZ62</f>
        <v>0</v>
      </c>
      <c r="BA21" s="136">
        <f>'Simulação Real Aberta'!BA62</f>
        <v>0</v>
      </c>
      <c r="BB21" s="136">
        <f>'Simulação Real Aberta'!BB62</f>
        <v>0</v>
      </c>
      <c r="BC21" s="136">
        <f>'Simulação Real Aberta'!BC62</f>
        <v>0</v>
      </c>
      <c r="BD21" s="136">
        <f>'Simulação Real Aberta'!BD62</f>
        <v>5697644.4699999997</v>
      </c>
      <c r="BE21" s="136">
        <f>'Simulação Real Aberta'!BE62</f>
        <v>0</v>
      </c>
      <c r="BF21" s="136">
        <f>'Simulação Real Aberta'!BF62</f>
        <v>5697644.4699999997</v>
      </c>
    </row>
    <row r="22" spans="1:58" x14ac:dyDescent="0.3">
      <c r="A22" s="57" t="s">
        <v>16</v>
      </c>
      <c r="B22" s="55">
        <v>0</v>
      </c>
      <c r="C22" s="44">
        <v>5418175</v>
      </c>
      <c r="D22" s="60">
        <f t="shared" si="6"/>
        <v>5418175</v>
      </c>
      <c r="F22" s="136">
        <f>'Simulação Real Aberta'!F63+'Simulação Real Aberta'!F64</f>
        <v>0</v>
      </c>
      <c r="G22" s="136">
        <f>'Simulação Real Aberta'!G63+'Simulação Real Aberta'!G64</f>
        <v>3240187</v>
      </c>
      <c r="H22" s="136">
        <f>'Simulação Real Aberta'!H63+'Simulação Real Aberta'!H64</f>
        <v>0</v>
      </c>
      <c r="I22" s="136">
        <f>'Simulação Real Aberta'!I63+'Simulação Real Aberta'!I64</f>
        <v>917799.98499999999</v>
      </c>
      <c r="J22" s="136">
        <f>'Simulação Real Aberta'!J63+'Simulação Real Aberta'!J64</f>
        <v>0</v>
      </c>
      <c r="K22" s="136">
        <f>'Simulação Real Aberta'!K63+'Simulação Real Aberta'!K64</f>
        <v>0</v>
      </c>
      <c r="L22" s="136">
        <f>'Simulação Real Aberta'!L63+'Simulação Real Aberta'!L64</f>
        <v>0</v>
      </c>
      <c r="M22" s="136">
        <f>'Simulação Real Aberta'!M63+'Simulação Real Aberta'!M64</f>
        <v>0</v>
      </c>
      <c r="N22" s="136">
        <f>'Simulação Real Aberta'!N63+'Simulação Real Aberta'!N64</f>
        <v>0</v>
      </c>
      <c r="O22" s="136">
        <f>'Simulação Real Aberta'!O63+'Simulação Real Aberta'!O64</f>
        <v>5418175</v>
      </c>
      <c r="P22" s="136">
        <f>'Simulação Real Aberta'!P63+'Simulação Real Aberta'!P64</f>
        <v>0</v>
      </c>
      <c r="Q22" s="136">
        <f>'Simulação Real Aberta'!Q63+'Simulação Real Aberta'!Q64</f>
        <v>0</v>
      </c>
      <c r="R22" s="136">
        <f>'Simulação Real Aberta'!R63+'Simulação Real Aberta'!R64</f>
        <v>0</v>
      </c>
      <c r="S22" s="136">
        <f>'Simulação Real Aberta'!S63+'Simulação Real Aberta'!S64</f>
        <v>0</v>
      </c>
      <c r="T22" s="136">
        <f>'Simulação Real Aberta'!T63+'Simulação Real Aberta'!T64</f>
        <v>0</v>
      </c>
      <c r="U22" s="136">
        <f>'Simulação Real Aberta'!U63+'Simulação Real Aberta'!U64</f>
        <v>0</v>
      </c>
      <c r="V22" s="136">
        <f>'Simulação Real Aberta'!V63+'Simulação Real Aberta'!V64</f>
        <v>0</v>
      </c>
      <c r="W22" s="136">
        <f>'Simulação Real Aberta'!W63+'Simulação Real Aberta'!W64</f>
        <v>0</v>
      </c>
      <c r="X22" s="136">
        <f>'Simulação Real Aberta'!X63+'Simulação Real Aberta'!X64</f>
        <v>0</v>
      </c>
      <c r="Y22" s="136">
        <f>'Simulação Real Aberta'!Y63+'Simulação Real Aberta'!Y64</f>
        <v>0</v>
      </c>
      <c r="Z22" s="136">
        <f>'Simulação Real Aberta'!Z63+'Simulação Real Aberta'!Z64</f>
        <v>0</v>
      </c>
      <c r="AA22" s="136">
        <f>'Simulação Real Aberta'!AA63+'Simulação Real Aberta'!AA64</f>
        <v>0</v>
      </c>
      <c r="AB22" s="136">
        <f>'Simulação Real Aberta'!AB63+'Simulação Real Aberta'!AB64</f>
        <v>0</v>
      </c>
      <c r="AC22" s="136">
        <f>'Simulação Real Aberta'!AC63+'Simulação Real Aberta'!AC64</f>
        <v>0</v>
      </c>
      <c r="AD22" s="136">
        <f>'Simulação Real Aberta'!AD63+'Simulação Real Aberta'!AD64</f>
        <v>0</v>
      </c>
      <c r="AE22" s="136">
        <f>'Simulação Real Aberta'!AE63+'Simulação Real Aberta'!AE64</f>
        <v>0</v>
      </c>
      <c r="AF22" s="136">
        <f>'Simulação Real Aberta'!AF63+'Simulação Real Aberta'!AF64</f>
        <v>0</v>
      </c>
      <c r="AG22" s="136">
        <f>'Simulação Real Aberta'!AG63+'Simulação Real Aberta'!AG64</f>
        <v>0</v>
      </c>
      <c r="AH22" s="136">
        <f>'Simulação Real Aberta'!AH63+'Simulação Real Aberta'!AH64</f>
        <v>0</v>
      </c>
      <c r="AI22" s="136">
        <f>'Simulação Real Aberta'!AI63+'Simulação Real Aberta'!AI64</f>
        <v>0</v>
      </c>
      <c r="AJ22" s="136">
        <f>'Simulação Real Aberta'!AJ63+'Simulação Real Aberta'!AJ64</f>
        <v>0</v>
      </c>
      <c r="AK22" s="136">
        <f>'Simulação Real Aberta'!AK63+'Simulação Real Aberta'!AK64</f>
        <v>0</v>
      </c>
      <c r="AL22" s="136">
        <f>'Simulação Real Aberta'!AL63+'Simulação Real Aberta'!AL64</f>
        <v>0</v>
      </c>
      <c r="AM22" s="136">
        <f>'Simulação Real Aberta'!AM63+'Simulação Real Aberta'!AM64</f>
        <v>0</v>
      </c>
      <c r="AN22" s="136">
        <f>'Simulação Real Aberta'!AN63+'Simulação Real Aberta'!AN64</f>
        <v>0</v>
      </c>
      <c r="AO22" s="136">
        <f>'Simulação Real Aberta'!AO63+'Simulação Real Aberta'!AO64</f>
        <v>0</v>
      </c>
      <c r="AP22" s="136">
        <f>'Simulação Real Aberta'!AP63+'Simulação Real Aberta'!AP64</f>
        <v>0</v>
      </c>
      <c r="AQ22" s="136">
        <f>'Simulação Real Aberta'!AQ63+'Simulação Real Aberta'!AQ64</f>
        <v>0</v>
      </c>
      <c r="AR22" s="136">
        <f>'Simulação Real Aberta'!AR63+'Simulação Real Aberta'!AR64</f>
        <v>0</v>
      </c>
      <c r="AS22" s="136">
        <f>'Simulação Real Aberta'!AS63+'Simulação Real Aberta'!AS64</f>
        <v>0</v>
      </c>
      <c r="AT22" s="136">
        <f>'Simulação Real Aberta'!AT63+'Simulação Real Aberta'!AT64</f>
        <v>0</v>
      </c>
      <c r="AU22" s="136">
        <f>'Simulação Real Aberta'!AU63+'Simulação Real Aberta'!AU64</f>
        <v>0</v>
      </c>
      <c r="AV22" s="136">
        <f>'Simulação Real Aberta'!AV63+'Simulação Real Aberta'!AV64</f>
        <v>0</v>
      </c>
      <c r="AW22" s="136">
        <f>'Simulação Real Aberta'!AW63+'Simulação Real Aberta'!AW64</f>
        <v>0</v>
      </c>
      <c r="AX22" s="136">
        <f>'Simulação Real Aberta'!AX63+'Simulação Real Aberta'!AX64</f>
        <v>0</v>
      </c>
      <c r="AY22" s="136">
        <f>'Simulação Real Aberta'!AY63+'Simulação Real Aberta'!AY64</f>
        <v>0</v>
      </c>
      <c r="AZ22" s="136">
        <f>'Simulação Real Aberta'!AZ63+'Simulação Real Aberta'!AZ64</f>
        <v>0</v>
      </c>
      <c r="BA22" s="136">
        <f>'Simulação Real Aberta'!BA63+'Simulação Real Aberta'!BA64</f>
        <v>0</v>
      </c>
      <c r="BB22" s="136">
        <f>'Simulação Real Aberta'!BB63+'Simulação Real Aberta'!BB64</f>
        <v>0</v>
      </c>
      <c r="BC22" s="136">
        <f>'Simulação Real Aberta'!BC63+'Simulação Real Aberta'!BC64</f>
        <v>0</v>
      </c>
      <c r="BD22" s="136">
        <f>'Simulação Real Aberta'!BD63+'Simulação Real Aberta'!BD64</f>
        <v>0</v>
      </c>
      <c r="BE22" s="136">
        <f>'Simulação Real Aberta'!BE63+'Simulação Real Aberta'!BE64</f>
        <v>5418175</v>
      </c>
      <c r="BF22" s="136">
        <f>'Simulação Real Aberta'!BF63+'Simulação Real Aberta'!BF64</f>
        <v>5418175</v>
      </c>
    </row>
    <row r="23" spans="1:58" x14ac:dyDescent="0.3">
      <c r="A23" s="51" t="s">
        <v>17</v>
      </c>
      <c r="B23" s="52">
        <f>B24+B25+B26+B27+B28+B29+B30+B31+B32</f>
        <v>21774000</v>
      </c>
      <c r="C23" s="52">
        <f>C24+C25+C26+C27+C28+C29+C30+C31+C32</f>
        <v>0</v>
      </c>
      <c r="D23" s="52">
        <f>B23+C23</f>
        <v>21774000</v>
      </c>
      <c r="F23" s="136">
        <f>SUM(F24:F32)</f>
        <v>0</v>
      </c>
      <c r="G23" s="136">
        <f t="shared" ref="G23:BF23" si="7">SUM(G24:G32)</f>
        <v>0</v>
      </c>
      <c r="H23" s="136">
        <f t="shared" si="7"/>
        <v>0</v>
      </c>
      <c r="I23" s="136">
        <f t="shared" si="7"/>
        <v>0</v>
      </c>
      <c r="J23" s="136">
        <f t="shared" si="7"/>
        <v>0</v>
      </c>
      <c r="K23" s="136">
        <f t="shared" si="7"/>
        <v>0</v>
      </c>
      <c r="L23" s="136">
        <f t="shared" si="7"/>
        <v>710000</v>
      </c>
      <c r="M23" s="136">
        <f t="shared" si="7"/>
        <v>0</v>
      </c>
      <c r="N23" s="136">
        <f t="shared" si="7"/>
        <v>710000</v>
      </c>
      <c r="O23" s="136">
        <f t="shared" si="7"/>
        <v>0</v>
      </c>
      <c r="P23" s="136">
        <f t="shared" si="7"/>
        <v>0</v>
      </c>
      <c r="Q23" s="136">
        <f t="shared" si="7"/>
        <v>0</v>
      </c>
      <c r="R23" s="136">
        <f t="shared" si="7"/>
        <v>0</v>
      </c>
      <c r="S23" s="136">
        <f t="shared" si="7"/>
        <v>0</v>
      </c>
      <c r="T23" s="136">
        <f t="shared" si="7"/>
        <v>2074400</v>
      </c>
      <c r="U23" s="136">
        <f t="shared" si="7"/>
        <v>0</v>
      </c>
      <c r="V23" s="136">
        <f t="shared" si="7"/>
        <v>3027180</v>
      </c>
      <c r="W23" s="136">
        <f t="shared" si="7"/>
        <v>0</v>
      </c>
      <c r="X23" s="136">
        <f t="shared" si="7"/>
        <v>5101580</v>
      </c>
      <c r="Y23" s="136">
        <f t="shared" si="7"/>
        <v>0</v>
      </c>
      <c r="Z23" s="136">
        <f t="shared" si="7"/>
        <v>2945960</v>
      </c>
      <c r="AA23" s="136">
        <f t="shared" si="7"/>
        <v>0</v>
      </c>
      <c r="AB23" s="136">
        <f t="shared" si="7"/>
        <v>2472850</v>
      </c>
      <c r="AC23" s="136">
        <f t="shared" si="7"/>
        <v>0</v>
      </c>
      <c r="AD23" s="136">
        <f t="shared" si="7"/>
        <v>2042460</v>
      </c>
      <c r="AE23" s="136">
        <f t="shared" si="7"/>
        <v>0</v>
      </c>
      <c r="AF23" s="136">
        <f t="shared" si="7"/>
        <v>1946570</v>
      </c>
      <c r="AG23" s="136">
        <f t="shared" si="7"/>
        <v>0</v>
      </c>
      <c r="AH23" s="136">
        <f t="shared" si="7"/>
        <v>9407840</v>
      </c>
      <c r="AI23" s="136">
        <f t="shared" si="7"/>
        <v>0</v>
      </c>
      <c r="AJ23" s="136">
        <f t="shared" si="7"/>
        <v>1750680</v>
      </c>
      <c r="AK23" s="136">
        <f t="shared" si="7"/>
        <v>0</v>
      </c>
      <c r="AL23" s="136">
        <f t="shared" si="7"/>
        <v>1995150</v>
      </c>
      <c r="AM23" s="136">
        <f t="shared" si="7"/>
        <v>0</v>
      </c>
      <c r="AN23" s="136">
        <f t="shared" si="7"/>
        <v>736250</v>
      </c>
      <c r="AO23" s="136">
        <f t="shared" si="7"/>
        <v>0</v>
      </c>
      <c r="AP23" s="136">
        <f t="shared" si="7"/>
        <v>836250</v>
      </c>
      <c r="AQ23" s="136">
        <f t="shared" si="7"/>
        <v>0</v>
      </c>
      <c r="AR23" s="136">
        <f t="shared" si="7"/>
        <v>5318330</v>
      </c>
      <c r="AS23" s="136">
        <f t="shared" si="7"/>
        <v>0</v>
      </c>
      <c r="AT23" s="136">
        <f t="shared" si="7"/>
        <v>836250</v>
      </c>
      <c r="AU23" s="136">
        <f t="shared" si="7"/>
        <v>0</v>
      </c>
      <c r="AV23" s="136">
        <f t="shared" si="7"/>
        <v>400000</v>
      </c>
      <c r="AW23" s="136">
        <f t="shared" si="7"/>
        <v>0</v>
      </c>
      <c r="AX23" s="136">
        <f t="shared" si="7"/>
        <v>0</v>
      </c>
      <c r="AY23" s="136">
        <f t="shared" si="7"/>
        <v>0</v>
      </c>
      <c r="AZ23" s="136">
        <f t="shared" si="7"/>
        <v>0</v>
      </c>
      <c r="BA23" s="136">
        <f t="shared" si="7"/>
        <v>0</v>
      </c>
      <c r="BB23" s="136">
        <f t="shared" si="7"/>
        <v>1236250</v>
      </c>
      <c r="BC23" s="136">
        <f t="shared" si="7"/>
        <v>0</v>
      </c>
      <c r="BD23" s="137">
        <f t="shared" si="7"/>
        <v>21774000</v>
      </c>
      <c r="BE23" s="137">
        <f t="shared" si="7"/>
        <v>0</v>
      </c>
      <c r="BF23" s="137">
        <f t="shared" si="7"/>
        <v>21774000</v>
      </c>
    </row>
    <row r="24" spans="1:58" x14ac:dyDescent="0.3">
      <c r="A24" s="9" t="s">
        <v>18</v>
      </c>
      <c r="B24" s="6">
        <v>3345000</v>
      </c>
      <c r="C24" s="67">
        <v>0</v>
      </c>
      <c r="D24" s="60">
        <f t="shared" ref="D24:D32" si="8">B24+C24</f>
        <v>3345000</v>
      </c>
      <c r="F24" s="136">
        <f>'Simulação Real Aberta'!F66</f>
        <v>0</v>
      </c>
      <c r="G24" s="136">
        <f>'Simulação Real Aberta'!G66</f>
        <v>0</v>
      </c>
      <c r="H24" s="136">
        <f>'Simulação Real Aberta'!H66</f>
        <v>0</v>
      </c>
      <c r="I24" s="136">
        <f>'Simulação Real Aberta'!I66</f>
        <v>0</v>
      </c>
      <c r="J24" s="136">
        <f>'Simulação Real Aberta'!J66</f>
        <v>0</v>
      </c>
      <c r="K24" s="136">
        <f>'Simulação Real Aberta'!K66</f>
        <v>0</v>
      </c>
      <c r="L24" s="136">
        <f>'Simulação Real Aberta'!L66</f>
        <v>0</v>
      </c>
      <c r="M24" s="136">
        <f>'Simulação Real Aberta'!M66</f>
        <v>0</v>
      </c>
      <c r="N24" s="136">
        <f>'Simulação Real Aberta'!N66</f>
        <v>0</v>
      </c>
      <c r="O24" s="136">
        <f>'Simulação Real Aberta'!O66</f>
        <v>0</v>
      </c>
      <c r="P24" s="136">
        <f>'Simulação Real Aberta'!P66</f>
        <v>0</v>
      </c>
      <c r="Q24" s="136">
        <f>'Simulação Real Aberta'!Q66</f>
        <v>0</v>
      </c>
      <c r="R24" s="136">
        <f>'Simulação Real Aberta'!R66</f>
        <v>0</v>
      </c>
      <c r="S24" s="136">
        <f>'Simulação Real Aberta'!S66</f>
        <v>0</v>
      </c>
      <c r="T24" s="136">
        <f>'Simulação Real Aberta'!T66</f>
        <v>0</v>
      </c>
      <c r="U24" s="136">
        <f>'Simulação Real Aberta'!U66</f>
        <v>0</v>
      </c>
      <c r="V24" s="136">
        <f>'Simulação Real Aberta'!V66</f>
        <v>0</v>
      </c>
      <c r="W24" s="136">
        <f>'Simulação Real Aberta'!W66</f>
        <v>0</v>
      </c>
      <c r="X24" s="136">
        <f>'Simulação Real Aberta'!X66</f>
        <v>0</v>
      </c>
      <c r="Y24" s="136">
        <f>'Simulação Real Aberta'!Y66</f>
        <v>0</v>
      </c>
      <c r="Z24" s="136">
        <f>'Simulação Real Aberta'!Z66</f>
        <v>0</v>
      </c>
      <c r="AA24" s="136">
        <f>'Simulação Real Aberta'!AA66</f>
        <v>0</v>
      </c>
      <c r="AB24" s="136">
        <f>'Simulação Real Aberta'!AB66</f>
        <v>0</v>
      </c>
      <c r="AC24" s="136">
        <f>'Simulação Real Aberta'!AC66</f>
        <v>0</v>
      </c>
      <c r="AD24" s="136">
        <f>'Simulação Real Aberta'!AD66</f>
        <v>0</v>
      </c>
      <c r="AE24" s="136">
        <f>'Simulação Real Aberta'!AE66</f>
        <v>0</v>
      </c>
      <c r="AF24" s="136">
        <f>'Simulação Real Aberta'!AF66</f>
        <v>0</v>
      </c>
      <c r="AG24" s="136">
        <f>'Simulação Real Aberta'!AG66</f>
        <v>0</v>
      </c>
      <c r="AH24" s="136">
        <f>'Simulação Real Aberta'!AH66</f>
        <v>0</v>
      </c>
      <c r="AI24" s="136">
        <f>'Simulação Real Aberta'!AI66</f>
        <v>0</v>
      </c>
      <c r="AJ24" s="136">
        <f>'Simulação Real Aberta'!AJ66</f>
        <v>0</v>
      </c>
      <c r="AK24" s="136">
        <f>'Simulação Real Aberta'!AK66</f>
        <v>0</v>
      </c>
      <c r="AL24" s="136">
        <f>'Simulação Real Aberta'!AL66</f>
        <v>536250</v>
      </c>
      <c r="AM24" s="136">
        <f>'Simulação Real Aberta'!AM66</f>
        <v>0</v>
      </c>
      <c r="AN24" s="136">
        <f>'Simulação Real Aberta'!AN66</f>
        <v>736250</v>
      </c>
      <c r="AO24" s="136">
        <f>'Simulação Real Aberta'!AO66</f>
        <v>0</v>
      </c>
      <c r="AP24" s="136">
        <f>'Simulação Real Aberta'!AP66</f>
        <v>836250</v>
      </c>
      <c r="AQ24" s="136">
        <f>'Simulação Real Aberta'!AQ66</f>
        <v>0</v>
      </c>
      <c r="AR24" s="136">
        <f>'Simulação Real Aberta'!AR66</f>
        <v>2108750</v>
      </c>
      <c r="AS24" s="136">
        <f>'Simulação Real Aberta'!AS66</f>
        <v>0</v>
      </c>
      <c r="AT24" s="136">
        <f>'Simulação Real Aberta'!AT66</f>
        <v>836250</v>
      </c>
      <c r="AU24" s="136">
        <f>'Simulação Real Aberta'!AU66</f>
        <v>0</v>
      </c>
      <c r="AV24" s="136">
        <f>'Simulação Real Aberta'!AV66</f>
        <v>400000</v>
      </c>
      <c r="AW24" s="136">
        <f>'Simulação Real Aberta'!AW66</f>
        <v>0</v>
      </c>
      <c r="AX24" s="136">
        <f>'Simulação Real Aberta'!AX66</f>
        <v>0</v>
      </c>
      <c r="AY24" s="136">
        <f>'Simulação Real Aberta'!AY66</f>
        <v>0</v>
      </c>
      <c r="AZ24" s="136">
        <f>'Simulação Real Aberta'!AZ66</f>
        <v>0</v>
      </c>
      <c r="BA24" s="136">
        <f>'Simulação Real Aberta'!BA66</f>
        <v>0</v>
      </c>
      <c r="BB24" s="136">
        <f>'Simulação Real Aberta'!BB66</f>
        <v>1236250</v>
      </c>
      <c r="BC24" s="136">
        <f>'Simulação Real Aberta'!BC66</f>
        <v>0</v>
      </c>
      <c r="BD24" s="136">
        <f>'Simulação Real Aberta'!BD66</f>
        <v>3345000</v>
      </c>
      <c r="BE24" s="136">
        <f>'Simulação Real Aberta'!BE66</f>
        <v>0</v>
      </c>
      <c r="BF24" s="136">
        <f>'Simulação Real Aberta'!BF66</f>
        <v>3345000</v>
      </c>
    </row>
    <row r="25" spans="1:58" x14ac:dyDescent="0.3">
      <c r="A25" s="62" t="s">
        <v>19</v>
      </c>
      <c r="B25" s="60">
        <v>13589000</v>
      </c>
      <c r="C25" s="60">
        <v>0</v>
      </c>
      <c r="D25" s="60">
        <f t="shared" si="8"/>
        <v>13589000</v>
      </c>
      <c r="F25" s="136">
        <f>'Simulação Real Aberta'!F67</f>
        <v>0</v>
      </c>
      <c r="G25" s="136">
        <f>'Simulação Real Aberta'!G67</f>
        <v>0</v>
      </c>
      <c r="H25" s="136">
        <f>'Simulação Real Aberta'!H67</f>
        <v>0</v>
      </c>
      <c r="I25" s="136">
        <f>'Simulação Real Aberta'!I67</f>
        <v>0</v>
      </c>
      <c r="J25" s="136">
        <f>'Simulação Real Aberta'!J67</f>
        <v>0</v>
      </c>
      <c r="K25" s="136">
        <f>'Simulação Real Aberta'!K67</f>
        <v>0</v>
      </c>
      <c r="L25" s="136">
        <f>'Simulação Real Aberta'!L67</f>
        <v>0</v>
      </c>
      <c r="M25" s="136">
        <f>'Simulação Real Aberta'!M67</f>
        <v>0</v>
      </c>
      <c r="N25" s="136">
        <f>'Simulação Real Aberta'!N67</f>
        <v>0</v>
      </c>
      <c r="O25" s="136">
        <f>'Simulação Real Aberta'!O67</f>
        <v>0</v>
      </c>
      <c r="P25" s="136">
        <f>'Simulação Real Aberta'!P67</f>
        <v>0</v>
      </c>
      <c r="Q25" s="136">
        <f>'Simulação Real Aberta'!Q67</f>
        <v>0</v>
      </c>
      <c r="R25" s="136">
        <f>'Simulação Real Aberta'!R67</f>
        <v>0</v>
      </c>
      <c r="S25" s="136">
        <f>'Simulação Real Aberta'!S67</f>
        <v>0</v>
      </c>
      <c r="T25" s="136">
        <f>'Simulação Real Aberta'!T67</f>
        <v>958900</v>
      </c>
      <c r="U25" s="136">
        <f>'Simulação Real Aberta'!U67</f>
        <v>0</v>
      </c>
      <c r="V25" s="136">
        <f>'Simulação Real Aberta'!V67</f>
        <v>1350680</v>
      </c>
      <c r="W25" s="136">
        <f>'Simulação Real Aberta'!W67</f>
        <v>0</v>
      </c>
      <c r="X25" s="136">
        <f>'Simulação Real Aberta'!X67</f>
        <v>2309580</v>
      </c>
      <c r="Y25" s="136">
        <f>'Simulação Real Aberta'!Y67</f>
        <v>0</v>
      </c>
      <c r="Z25" s="136">
        <f>'Simulação Real Aberta'!Z67</f>
        <v>1942460</v>
      </c>
      <c r="AA25" s="136">
        <f>'Simulação Real Aberta'!AA67</f>
        <v>0</v>
      </c>
      <c r="AB25" s="136">
        <f>'Simulação Real Aberta'!AB67</f>
        <v>2138350</v>
      </c>
      <c r="AC25" s="136">
        <f>'Simulação Real Aberta'!AC67</f>
        <v>0</v>
      </c>
      <c r="AD25" s="136">
        <f>'Simulação Real Aberta'!AD67</f>
        <v>2042460</v>
      </c>
      <c r="AE25" s="136">
        <f>'Simulação Real Aberta'!AE67</f>
        <v>0</v>
      </c>
      <c r="AF25" s="136">
        <f>'Simulação Real Aberta'!AF67</f>
        <v>1946570</v>
      </c>
      <c r="AG25" s="136">
        <f>'Simulação Real Aberta'!AG67</f>
        <v>0</v>
      </c>
      <c r="AH25" s="136">
        <f>'Simulação Real Aberta'!AH67</f>
        <v>8069840</v>
      </c>
      <c r="AI25" s="136">
        <f>'Simulação Real Aberta'!AI67</f>
        <v>0</v>
      </c>
      <c r="AJ25" s="136">
        <f>'Simulação Real Aberta'!AJ67</f>
        <v>1750680</v>
      </c>
      <c r="AK25" s="136">
        <f>'Simulação Real Aberta'!AK67</f>
        <v>0</v>
      </c>
      <c r="AL25" s="136">
        <f>'Simulação Real Aberta'!AL67</f>
        <v>1458900</v>
      </c>
      <c r="AM25" s="136">
        <f>'Simulação Real Aberta'!AM67</f>
        <v>0</v>
      </c>
      <c r="AN25" s="136">
        <f>'Simulação Real Aberta'!AN67</f>
        <v>0</v>
      </c>
      <c r="AO25" s="136">
        <f>'Simulação Real Aberta'!AO67</f>
        <v>0</v>
      </c>
      <c r="AP25" s="136">
        <f>'Simulação Real Aberta'!AP67</f>
        <v>0</v>
      </c>
      <c r="AQ25" s="136">
        <f>'Simulação Real Aberta'!AQ67</f>
        <v>0</v>
      </c>
      <c r="AR25" s="136">
        <f>'Simulação Real Aberta'!AR67</f>
        <v>3209580</v>
      </c>
      <c r="AS25" s="136">
        <f>'Simulação Real Aberta'!AS67</f>
        <v>0</v>
      </c>
      <c r="AT25" s="136">
        <f>'Simulação Real Aberta'!AT67</f>
        <v>0</v>
      </c>
      <c r="AU25" s="136">
        <f>'Simulação Real Aberta'!AU67</f>
        <v>0</v>
      </c>
      <c r="AV25" s="136">
        <f>'Simulação Real Aberta'!AV67</f>
        <v>0</v>
      </c>
      <c r="AW25" s="136">
        <f>'Simulação Real Aberta'!AW67</f>
        <v>0</v>
      </c>
      <c r="AX25" s="136">
        <f>'Simulação Real Aberta'!AX67</f>
        <v>0</v>
      </c>
      <c r="AY25" s="136">
        <f>'Simulação Real Aberta'!AY67</f>
        <v>0</v>
      </c>
      <c r="AZ25" s="136">
        <f>'Simulação Real Aberta'!AZ67</f>
        <v>0</v>
      </c>
      <c r="BA25" s="136">
        <f>'Simulação Real Aberta'!BA67</f>
        <v>0</v>
      </c>
      <c r="BB25" s="136">
        <f>'Simulação Real Aberta'!BB67</f>
        <v>0</v>
      </c>
      <c r="BC25" s="136">
        <f>'Simulação Real Aberta'!BC67</f>
        <v>0</v>
      </c>
      <c r="BD25" s="136">
        <f>'Simulação Real Aberta'!BD67</f>
        <v>13589000</v>
      </c>
      <c r="BE25" s="136">
        <f>'Simulação Real Aberta'!BE67</f>
        <v>0</v>
      </c>
      <c r="BF25" s="136">
        <f>'Simulação Real Aberta'!BF67</f>
        <v>13589000</v>
      </c>
    </row>
    <row r="26" spans="1:58" x14ac:dyDescent="0.3">
      <c r="A26" s="2" t="s">
        <v>23</v>
      </c>
      <c r="B26" s="67">
        <v>350000</v>
      </c>
      <c r="C26" s="67"/>
      <c r="D26" s="60">
        <f t="shared" si="8"/>
        <v>350000</v>
      </c>
      <c r="F26" s="136">
        <f>'Simulação Real Aberta'!F71</f>
        <v>0</v>
      </c>
      <c r="G26" s="136">
        <f>'Simulação Real Aberta'!G71</f>
        <v>0</v>
      </c>
      <c r="H26" s="136">
        <f>'Simulação Real Aberta'!H71</f>
        <v>0</v>
      </c>
      <c r="I26" s="136">
        <f>'Simulação Real Aberta'!I71</f>
        <v>0</v>
      </c>
      <c r="J26" s="136">
        <f>'Simulação Real Aberta'!J71</f>
        <v>0</v>
      </c>
      <c r="K26" s="136">
        <f>'Simulação Real Aberta'!K71</f>
        <v>0</v>
      </c>
      <c r="L26" s="136">
        <f>'Simulação Real Aberta'!L71</f>
        <v>350000</v>
      </c>
      <c r="M26" s="136">
        <f>'Simulação Real Aberta'!M71</f>
        <v>0</v>
      </c>
      <c r="N26" s="136">
        <f>'Simulação Real Aberta'!N71</f>
        <v>350000</v>
      </c>
      <c r="O26" s="136">
        <f>'Simulação Real Aberta'!O71</f>
        <v>0</v>
      </c>
      <c r="P26" s="136">
        <f>'Simulação Real Aberta'!P71</f>
        <v>0</v>
      </c>
      <c r="Q26" s="136">
        <f>'Simulação Real Aberta'!Q71</f>
        <v>0</v>
      </c>
      <c r="R26" s="136">
        <f>'Simulação Real Aberta'!R71</f>
        <v>0</v>
      </c>
      <c r="S26" s="136">
        <f>'Simulação Real Aberta'!S71</f>
        <v>0</v>
      </c>
      <c r="T26" s="136">
        <f>'Simulação Real Aberta'!T71</f>
        <v>0</v>
      </c>
      <c r="U26" s="136">
        <f>'Simulação Real Aberta'!U71</f>
        <v>0</v>
      </c>
      <c r="V26" s="136">
        <f>'Simulação Real Aberta'!V71</f>
        <v>0</v>
      </c>
      <c r="W26" s="136">
        <f>'Simulação Real Aberta'!W71</f>
        <v>0</v>
      </c>
      <c r="X26" s="136">
        <f>'Simulação Real Aberta'!X71</f>
        <v>0</v>
      </c>
      <c r="Y26" s="136">
        <f>'Simulação Real Aberta'!Y71</f>
        <v>0</v>
      </c>
      <c r="Z26" s="136">
        <f>'Simulação Real Aberta'!Z71</f>
        <v>0</v>
      </c>
      <c r="AA26" s="136">
        <f>'Simulação Real Aberta'!AA71</f>
        <v>0</v>
      </c>
      <c r="AB26" s="136">
        <f>'Simulação Real Aberta'!AB71</f>
        <v>0</v>
      </c>
      <c r="AC26" s="136">
        <f>'Simulação Real Aberta'!AC71</f>
        <v>0</v>
      </c>
      <c r="AD26" s="136">
        <f>'Simulação Real Aberta'!AD71</f>
        <v>0</v>
      </c>
      <c r="AE26" s="136">
        <f>'Simulação Real Aberta'!AE71</f>
        <v>0</v>
      </c>
      <c r="AF26" s="136">
        <f>'Simulação Real Aberta'!AF71</f>
        <v>0</v>
      </c>
      <c r="AG26" s="136">
        <f>'Simulação Real Aberta'!AG71</f>
        <v>0</v>
      </c>
      <c r="AH26" s="136">
        <f>'Simulação Real Aberta'!AH71</f>
        <v>0</v>
      </c>
      <c r="AI26" s="136">
        <f>'Simulação Real Aberta'!AI71</f>
        <v>0</v>
      </c>
      <c r="AJ26" s="136">
        <f>'Simulação Real Aberta'!AJ71</f>
        <v>0</v>
      </c>
      <c r="AK26" s="136">
        <f>'Simulação Real Aberta'!AK71</f>
        <v>0</v>
      </c>
      <c r="AL26" s="136">
        <f>'Simulação Real Aberta'!AL71</f>
        <v>0</v>
      </c>
      <c r="AM26" s="136">
        <f>'Simulação Real Aberta'!AM71</f>
        <v>0</v>
      </c>
      <c r="AN26" s="136">
        <f>'Simulação Real Aberta'!AN71</f>
        <v>0</v>
      </c>
      <c r="AO26" s="136">
        <f>'Simulação Real Aberta'!AO71</f>
        <v>0</v>
      </c>
      <c r="AP26" s="136">
        <f>'Simulação Real Aberta'!AP71</f>
        <v>0</v>
      </c>
      <c r="AQ26" s="136">
        <f>'Simulação Real Aberta'!AQ71</f>
        <v>0</v>
      </c>
      <c r="AR26" s="136">
        <f>'Simulação Real Aberta'!AR71</f>
        <v>0</v>
      </c>
      <c r="AS26" s="136">
        <f>'Simulação Real Aberta'!AS71</f>
        <v>0</v>
      </c>
      <c r="AT26" s="136">
        <f>'Simulação Real Aberta'!AT71</f>
        <v>0</v>
      </c>
      <c r="AU26" s="136">
        <f>'Simulação Real Aberta'!AU71</f>
        <v>0</v>
      </c>
      <c r="AV26" s="136">
        <f>'Simulação Real Aberta'!AV71</f>
        <v>0</v>
      </c>
      <c r="AW26" s="136">
        <f>'Simulação Real Aberta'!AW71</f>
        <v>0</v>
      </c>
      <c r="AX26" s="136">
        <f>'Simulação Real Aberta'!AX71</f>
        <v>0</v>
      </c>
      <c r="AY26" s="136">
        <f>'Simulação Real Aberta'!AY71</f>
        <v>0</v>
      </c>
      <c r="AZ26" s="136">
        <f>'Simulação Real Aberta'!AZ71</f>
        <v>0</v>
      </c>
      <c r="BA26" s="136">
        <f>'Simulação Real Aberta'!BA71</f>
        <v>0</v>
      </c>
      <c r="BB26" s="136">
        <f>'Simulação Real Aberta'!BB71</f>
        <v>0</v>
      </c>
      <c r="BC26" s="136">
        <f>'Simulação Real Aberta'!BC71</f>
        <v>0</v>
      </c>
      <c r="BD26" s="136">
        <f>'Simulação Real Aberta'!BD71</f>
        <v>350000</v>
      </c>
      <c r="BE26" s="136">
        <f>'Simulação Real Aberta'!BE71</f>
        <v>0</v>
      </c>
      <c r="BF26" s="136">
        <f>'Simulação Real Aberta'!BF71</f>
        <v>350000</v>
      </c>
    </row>
    <row r="27" spans="1:58" x14ac:dyDescent="0.3">
      <c r="A27" s="58" t="s">
        <v>24</v>
      </c>
      <c r="B27" s="55">
        <v>200000</v>
      </c>
      <c r="C27" s="55"/>
      <c r="D27" s="60">
        <f t="shared" si="8"/>
        <v>200000</v>
      </c>
      <c r="F27" s="136">
        <f>'Simulação Real Aberta'!F72</f>
        <v>0</v>
      </c>
      <c r="G27" s="136">
        <f>'Simulação Real Aberta'!G72</f>
        <v>0</v>
      </c>
      <c r="H27" s="136">
        <f>'Simulação Real Aberta'!H72</f>
        <v>0</v>
      </c>
      <c r="I27" s="136">
        <f>'Simulação Real Aberta'!I72</f>
        <v>0</v>
      </c>
      <c r="J27" s="136">
        <f>'Simulação Real Aberta'!J72</f>
        <v>0</v>
      </c>
      <c r="K27" s="136">
        <f>'Simulação Real Aberta'!K72</f>
        <v>0</v>
      </c>
      <c r="L27" s="136">
        <f>'Simulação Real Aberta'!L72</f>
        <v>0</v>
      </c>
      <c r="M27" s="136">
        <f>'Simulação Real Aberta'!M72</f>
        <v>0</v>
      </c>
      <c r="N27" s="136">
        <f>'Simulação Real Aberta'!N72</f>
        <v>0</v>
      </c>
      <c r="O27" s="136">
        <f>'Simulação Real Aberta'!O72</f>
        <v>0</v>
      </c>
      <c r="P27" s="136">
        <f>'Simulação Real Aberta'!P72</f>
        <v>0</v>
      </c>
      <c r="Q27" s="136">
        <f>'Simulação Real Aberta'!Q72</f>
        <v>0</v>
      </c>
      <c r="R27" s="136">
        <f>'Simulação Real Aberta'!R72</f>
        <v>0</v>
      </c>
      <c r="S27" s="136">
        <f>'Simulação Real Aberta'!S72</f>
        <v>0</v>
      </c>
      <c r="T27" s="136">
        <f>'Simulação Real Aberta'!T72</f>
        <v>100000</v>
      </c>
      <c r="U27" s="136">
        <f>'Simulação Real Aberta'!U72</f>
        <v>0</v>
      </c>
      <c r="V27" s="136">
        <f>'Simulação Real Aberta'!V72</f>
        <v>100000</v>
      </c>
      <c r="W27" s="136">
        <f>'Simulação Real Aberta'!W72</f>
        <v>0</v>
      </c>
      <c r="X27" s="136">
        <f>'Simulação Real Aberta'!X72</f>
        <v>200000</v>
      </c>
      <c r="Y27" s="136">
        <f>'Simulação Real Aberta'!Y72</f>
        <v>0</v>
      </c>
      <c r="Z27" s="136">
        <f>'Simulação Real Aberta'!Z72</f>
        <v>0</v>
      </c>
      <c r="AA27" s="136">
        <f>'Simulação Real Aberta'!AA72</f>
        <v>0</v>
      </c>
      <c r="AB27" s="136">
        <f>'Simulação Real Aberta'!AB72</f>
        <v>0</v>
      </c>
      <c r="AC27" s="136">
        <f>'Simulação Real Aberta'!AC72</f>
        <v>0</v>
      </c>
      <c r="AD27" s="136">
        <f>'Simulação Real Aberta'!AD72</f>
        <v>0</v>
      </c>
      <c r="AE27" s="136">
        <f>'Simulação Real Aberta'!AE72</f>
        <v>0</v>
      </c>
      <c r="AF27" s="136">
        <f>'Simulação Real Aberta'!AF72</f>
        <v>0</v>
      </c>
      <c r="AG27" s="136">
        <f>'Simulação Real Aberta'!AG72</f>
        <v>0</v>
      </c>
      <c r="AH27" s="136">
        <f>'Simulação Real Aberta'!AH72</f>
        <v>0</v>
      </c>
      <c r="AI27" s="136">
        <f>'Simulação Real Aberta'!AI72</f>
        <v>0</v>
      </c>
      <c r="AJ27" s="136">
        <f>'Simulação Real Aberta'!AJ72</f>
        <v>0</v>
      </c>
      <c r="AK27" s="136">
        <f>'Simulação Real Aberta'!AK72</f>
        <v>0</v>
      </c>
      <c r="AL27" s="136">
        <f>'Simulação Real Aberta'!AL72</f>
        <v>0</v>
      </c>
      <c r="AM27" s="136">
        <f>'Simulação Real Aberta'!AM72</f>
        <v>0</v>
      </c>
      <c r="AN27" s="136">
        <f>'Simulação Real Aberta'!AN72</f>
        <v>0</v>
      </c>
      <c r="AO27" s="136">
        <f>'Simulação Real Aberta'!AO72</f>
        <v>0</v>
      </c>
      <c r="AP27" s="136">
        <f>'Simulação Real Aberta'!AP72</f>
        <v>0</v>
      </c>
      <c r="AQ27" s="136">
        <f>'Simulação Real Aberta'!AQ72</f>
        <v>0</v>
      </c>
      <c r="AR27" s="136">
        <f>'Simulação Real Aberta'!AR72</f>
        <v>0</v>
      </c>
      <c r="AS27" s="136">
        <f>'Simulação Real Aberta'!AS72</f>
        <v>0</v>
      </c>
      <c r="AT27" s="136">
        <f>'Simulação Real Aberta'!AT72</f>
        <v>0</v>
      </c>
      <c r="AU27" s="136">
        <f>'Simulação Real Aberta'!AU72</f>
        <v>0</v>
      </c>
      <c r="AV27" s="136">
        <f>'Simulação Real Aberta'!AV72</f>
        <v>0</v>
      </c>
      <c r="AW27" s="136">
        <f>'Simulação Real Aberta'!AW72</f>
        <v>0</v>
      </c>
      <c r="AX27" s="136">
        <f>'Simulação Real Aberta'!AX72</f>
        <v>0</v>
      </c>
      <c r="AY27" s="136">
        <f>'Simulação Real Aberta'!AY72</f>
        <v>0</v>
      </c>
      <c r="AZ27" s="136">
        <f>'Simulação Real Aberta'!AZ72</f>
        <v>0</v>
      </c>
      <c r="BA27" s="136">
        <f>'Simulação Real Aberta'!BA72</f>
        <v>0</v>
      </c>
      <c r="BB27" s="136">
        <f>'Simulação Real Aberta'!BB72</f>
        <v>0</v>
      </c>
      <c r="BC27" s="136">
        <f>'Simulação Real Aberta'!BC72</f>
        <v>0</v>
      </c>
      <c r="BD27" s="136">
        <f>'Simulação Real Aberta'!BD72</f>
        <v>200000</v>
      </c>
      <c r="BE27" s="136">
        <f>'Simulação Real Aberta'!BE72</f>
        <v>0</v>
      </c>
      <c r="BF27" s="136">
        <f>'Simulação Real Aberta'!BF72</f>
        <v>200000</v>
      </c>
    </row>
    <row r="28" spans="1:58" ht="24" x14ac:dyDescent="0.3">
      <c r="A28" s="2" t="s">
        <v>25</v>
      </c>
      <c r="B28" s="67">
        <v>360000</v>
      </c>
      <c r="C28" s="67"/>
      <c r="D28" s="60">
        <f t="shared" si="8"/>
        <v>360000</v>
      </c>
      <c r="F28" s="136">
        <f>'Simulação Real Aberta'!F73</f>
        <v>0</v>
      </c>
      <c r="G28" s="136">
        <f>'Simulação Real Aberta'!G73</f>
        <v>0</v>
      </c>
      <c r="H28" s="136">
        <f>'Simulação Real Aberta'!H73</f>
        <v>0</v>
      </c>
      <c r="I28" s="136">
        <f>'Simulação Real Aberta'!I73</f>
        <v>0</v>
      </c>
      <c r="J28" s="136">
        <f>'Simulação Real Aberta'!J73</f>
        <v>0</v>
      </c>
      <c r="K28" s="136">
        <f>'Simulação Real Aberta'!K73</f>
        <v>0</v>
      </c>
      <c r="L28" s="136">
        <f>'Simulação Real Aberta'!L73</f>
        <v>360000</v>
      </c>
      <c r="M28" s="136">
        <f>'Simulação Real Aberta'!M73</f>
        <v>0</v>
      </c>
      <c r="N28" s="136">
        <f>'Simulação Real Aberta'!N73</f>
        <v>360000</v>
      </c>
      <c r="O28" s="136">
        <f>'Simulação Real Aberta'!O73</f>
        <v>0</v>
      </c>
      <c r="P28" s="136">
        <f>'Simulação Real Aberta'!P73</f>
        <v>0</v>
      </c>
      <c r="Q28" s="136">
        <f>'Simulação Real Aberta'!Q73</f>
        <v>0</v>
      </c>
      <c r="R28" s="136">
        <f>'Simulação Real Aberta'!R73</f>
        <v>0</v>
      </c>
      <c r="S28" s="136">
        <f>'Simulação Real Aberta'!S73</f>
        <v>0</v>
      </c>
      <c r="T28" s="136">
        <f>'Simulação Real Aberta'!T73</f>
        <v>0</v>
      </c>
      <c r="U28" s="136">
        <f>'Simulação Real Aberta'!U73</f>
        <v>0</v>
      </c>
      <c r="V28" s="136">
        <f>'Simulação Real Aberta'!V73</f>
        <v>0</v>
      </c>
      <c r="W28" s="136">
        <f>'Simulação Real Aberta'!W73</f>
        <v>0</v>
      </c>
      <c r="X28" s="136">
        <f>'Simulação Real Aberta'!X73</f>
        <v>0</v>
      </c>
      <c r="Y28" s="136">
        <f>'Simulação Real Aberta'!Y73</f>
        <v>0</v>
      </c>
      <c r="Z28" s="136">
        <f>'Simulação Real Aberta'!Z73</f>
        <v>0</v>
      </c>
      <c r="AA28" s="136">
        <f>'Simulação Real Aberta'!AA73</f>
        <v>0</v>
      </c>
      <c r="AB28" s="136">
        <f>'Simulação Real Aberta'!AB73</f>
        <v>0</v>
      </c>
      <c r="AC28" s="136">
        <f>'Simulação Real Aberta'!AC73</f>
        <v>0</v>
      </c>
      <c r="AD28" s="136">
        <f>'Simulação Real Aberta'!AD73</f>
        <v>0</v>
      </c>
      <c r="AE28" s="136">
        <f>'Simulação Real Aberta'!AE73</f>
        <v>0</v>
      </c>
      <c r="AF28" s="136">
        <f>'Simulação Real Aberta'!AF73</f>
        <v>0</v>
      </c>
      <c r="AG28" s="136">
        <f>'Simulação Real Aberta'!AG73</f>
        <v>0</v>
      </c>
      <c r="AH28" s="136">
        <f>'Simulação Real Aberta'!AH73</f>
        <v>0</v>
      </c>
      <c r="AI28" s="136">
        <f>'Simulação Real Aberta'!AI73</f>
        <v>0</v>
      </c>
      <c r="AJ28" s="136">
        <f>'Simulação Real Aberta'!AJ73</f>
        <v>0</v>
      </c>
      <c r="AK28" s="136">
        <f>'Simulação Real Aberta'!AK73</f>
        <v>0</v>
      </c>
      <c r="AL28" s="136">
        <f>'Simulação Real Aberta'!AL73</f>
        <v>0</v>
      </c>
      <c r="AM28" s="136">
        <f>'Simulação Real Aberta'!AM73</f>
        <v>0</v>
      </c>
      <c r="AN28" s="136">
        <f>'Simulação Real Aberta'!AN73</f>
        <v>0</v>
      </c>
      <c r="AO28" s="136">
        <f>'Simulação Real Aberta'!AO73</f>
        <v>0</v>
      </c>
      <c r="AP28" s="136">
        <f>'Simulação Real Aberta'!AP73</f>
        <v>0</v>
      </c>
      <c r="AQ28" s="136">
        <f>'Simulação Real Aberta'!AQ73</f>
        <v>0</v>
      </c>
      <c r="AR28" s="136">
        <f>'Simulação Real Aberta'!AR73</f>
        <v>0</v>
      </c>
      <c r="AS28" s="136">
        <f>'Simulação Real Aberta'!AS73</f>
        <v>0</v>
      </c>
      <c r="AT28" s="136">
        <f>'Simulação Real Aberta'!AT73</f>
        <v>0</v>
      </c>
      <c r="AU28" s="136">
        <f>'Simulação Real Aberta'!AU73</f>
        <v>0</v>
      </c>
      <c r="AV28" s="136">
        <f>'Simulação Real Aberta'!AV73</f>
        <v>0</v>
      </c>
      <c r="AW28" s="136">
        <f>'Simulação Real Aberta'!AW73</f>
        <v>0</v>
      </c>
      <c r="AX28" s="136">
        <f>'Simulação Real Aberta'!AX73</f>
        <v>0</v>
      </c>
      <c r="AY28" s="136">
        <f>'Simulação Real Aberta'!AY73</f>
        <v>0</v>
      </c>
      <c r="AZ28" s="136">
        <f>'Simulação Real Aberta'!AZ73</f>
        <v>0</v>
      </c>
      <c r="BA28" s="136">
        <f>'Simulação Real Aberta'!BA73</f>
        <v>0</v>
      </c>
      <c r="BB28" s="136">
        <f>'Simulação Real Aberta'!BB73</f>
        <v>0</v>
      </c>
      <c r="BC28" s="136">
        <f>'Simulação Real Aberta'!BC73</f>
        <v>0</v>
      </c>
      <c r="BD28" s="136">
        <f>'Simulação Real Aberta'!BD73</f>
        <v>360000</v>
      </c>
      <c r="BE28" s="136">
        <f>'Simulação Real Aberta'!BE73</f>
        <v>0</v>
      </c>
      <c r="BF28" s="136">
        <f>'Simulação Real Aberta'!BF73</f>
        <v>360000</v>
      </c>
    </row>
    <row r="29" spans="1:58" x14ac:dyDescent="0.3">
      <c r="A29" s="59" t="s">
        <v>26</v>
      </c>
      <c r="B29" s="60">
        <v>350000</v>
      </c>
      <c r="C29" s="60"/>
      <c r="D29" s="60">
        <f t="shared" si="8"/>
        <v>350000</v>
      </c>
      <c r="F29" s="136">
        <f>'Simulação Real Aberta'!F74</f>
        <v>0</v>
      </c>
      <c r="G29" s="136">
        <f>'Simulação Real Aberta'!G74</f>
        <v>0</v>
      </c>
      <c r="H29" s="136">
        <f>'Simulação Real Aberta'!H74</f>
        <v>0</v>
      </c>
      <c r="I29" s="136">
        <f>'Simulação Real Aberta'!I74</f>
        <v>0</v>
      </c>
      <c r="J29" s="136">
        <f>'Simulação Real Aberta'!J74</f>
        <v>0</v>
      </c>
      <c r="K29" s="136">
        <f>'Simulação Real Aberta'!K74</f>
        <v>0</v>
      </c>
      <c r="L29" s="136">
        <f>'Simulação Real Aberta'!L74</f>
        <v>0</v>
      </c>
      <c r="M29" s="136">
        <f>'Simulação Real Aberta'!M74</f>
        <v>0</v>
      </c>
      <c r="N29" s="136">
        <f>'Simulação Real Aberta'!N74</f>
        <v>0</v>
      </c>
      <c r="O29" s="136">
        <f>'Simulação Real Aberta'!O74</f>
        <v>0</v>
      </c>
      <c r="P29" s="136">
        <f>'Simulação Real Aberta'!P74</f>
        <v>0</v>
      </c>
      <c r="Q29" s="136">
        <f>'Simulação Real Aberta'!Q74</f>
        <v>0</v>
      </c>
      <c r="R29" s="136">
        <f>'Simulação Real Aberta'!R74</f>
        <v>0</v>
      </c>
      <c r="S29" s="136">
        <f>'Simulação Real Aberta'!S74</f>
        <v>0</v>
      </c>
      <c r="T29" s="136">
        <f>'Simulação Real Aberta'!T74</f>
        <v>0</v>
      </c>
      <c r="U29" s="136">
        <f>'Simulação Real Aberta'!U74</f>
        <v>0</v>
      </c>
      <c r="V29" s="136">
        <f>'Simulação Real Aberta'!V74</f>
        <v>350000</v>
      </c>
      <c r="W29" s="136">
        <f>'Simulação Real Aberta'!W74</f>
        <v>0</v>
      </c>
      <c r="X29" s="136">
        <f>'Simulação Real Aberta'!X74</f>
        <v>350000</v>
      </c>
      <c r="Y29" s="136">
        <f>'Simulação Real Aberta'!Y74</f>
        <v>0</v>
      </c>
      <c r="Z29" s="136">
        <f>'Simulação Real Aberta'!Z74</f>
        <v>0</v>
      </c>
      <c r="AA29" s="136">
        <f>'Simulação Real Aberta'!AA74</f>
        <v>0</v>
      </c>
      <c r="AB29" s="136">
        <f>'Simulação Real Aberta'!AB74</f>
        <v>0</v>
      </c>
      <c r="AC29" s="136">
        <f>'Simulação Real Aberta'!AC74</f>
        <v>0</v>
      </c>
      <c r="AD29" s="136">
        <f>'Simulação Real Aberta'!AD74</f>
        <v>0</v>
      </c>
      <c r="AE29" s="136">
        <f>'Simulação Real Aberta'!AE74</f>
        <v>0</v>
      </c>
      <c r="AF29" s="136">
        <f>'Simulação Real Aberta'!AF74</f>
        <v>0</v>
      </c>
      <c r="AG29" s="136">
        <f>'Simulação Real Aberta'!AG74</f>
        <v>0</v>
      </c>
      <c r="AH29" s="136">
        <f>'Simulação Real Aberta'!AH74</f>
        <v>0</v>
      </c>
      <c r="AI29" s="136">
        <f>'Simulação Real Aberta'!AI74</f>
        <v>0</v>
      </c>
      <c r="AJ29" s="136">
        <f>'Simulação Real Aberta'!AJ74</f>
        <v>0</v>
      </c>
      <c r="AK29" s="136">
        <f>'Simulação Real Aberta'!AK74</f>
        <v>0</v>
      </c>
      <c r="AL29" s="136">
        <f>'Simulação Real Aberta'!AL74</f>
        <v>0</v>
      </c>
      <c r="AM29" s="136">
        <f>'Simulação Real Aberta'!AM74</f>
        <v>0</v>
      </c>
      <c r="AN29" s="136">
        <f>'Simulação Real Aberta'!AN74</f>
        <v>0</v>
      </c>
      <c r="AO29" s="136">
        <f>'Simulação Real Aberta'!AO74</f>
        <v>0</v>
      </c>
      <c r="AP29" s="136">
        <f>'Simulação Real Aberta'!AP74</f>
        <v>0</v>
      </c>
      <c r="AQ29" s="136">
        <f>'Simulação Real Aberta'!AQ74</f>
        <v>0</v>
      </c>
      <c r="AR29" s="136">
        <f>'Simulação Real Aberta'!AR74</f>
        <v>0</v>
      </c>
      <c r="AS29" s="136">
        <f>'Simulação Real Aberta'!AS74</f>
        <v>0</v>
      </c>
      <c r="AT29" s="136">
        <f>'Simulação Real Aberta'!AT74</f>
        <v>0</v>
      </c>
      <c r="AU29" s="136">
        <f>'Simulação Real Aberta'!AU74</f>
        <v>0</v>
      </c>
      <c r="AV29" s="136">
        <f>'Simulação Real Aberta'!AV74</f>
        <v>0</v>
      </c>
      <c r="AW29" s="136">
        <f>'Simulação Real Aberta'!AW74</f>
        <v>0</v>
      </c>
      <c r="AX29" s="136">
        <f>'Simulação Real Aberta'!AX74</f>
        <v>0</v>
      </c>
      <c r="AY29" s="136">
        <f>'Simulação Real Aberta'!AY74</f>
        <v>0</v>
      </c>
      <c r="AZ29" s="136">
        <f>'Simulação Real Aberta'!AZ74</f>
        <v>0</v>
      </c>
      <c r="BA29" s="136">
        <f>'Simulação Real Aberta'!BA74</f>
        <v>0</v>
      </c>
      <c r="BB29" s="136">
        <f>'Simulação Real Aberta'!BB74</f>
        <v>0</v>
      </c>
      <c r="BC29" s="136">
        <f>'Simulação Real Aberta'!BC74</f>
        <v>0</v>
      </c>
      <c r="BD29" s="136">
        <f>'Simulação Real Aberta'!BD74</f>
        <v>350000</v>
      </c>
      <c r="BE29" s="136">
        <f>'Simulação Real Aberta'!BE74</f>
        <v>0</v>
      </c>
      <c r="BF29" s="136">
        <f>'Simulação Real Aberta'!BF74</f>
        <v>350000</v>
      </c>
    </row>
    <row r="30" spans="1:58" x14ac:dyDescent="0.3">
      <c r="A30" s="112" t="s">
        <v>27</v>
      </c>
      <c r="B30" s="6">
        <v>0</v>
      </c>
      <c r="C30" s="6">
        <v>0</v>
      </c>
      <c r="D30" s="60">
        <f t="shared" si="8"/>
        <v>0</v>
      </c>
      <c r="F30" s="136">
        <f>'Simulação Real Aberta'!F75</f>
        <v>0</v>
      </c>
      <c r="G30" s="136">
        <f>'Simulação Real Aberta'!G75</f>
        <v>0</v>
      </c>
      <c r="H30" s="136">
        <f>'Simulação Real Aberta'!H75</f>
        <v>0</v>
      </c>
      <c r="I30" s="136">
        <f>'Simulação Real Aberta'!I75</f>
        <v>0</v>
      </c>
      <c r="J30" s="136">
        <f>'Simulação Real Aberta'!J75</f>
        <v>0</v>
      </c>
      <c r="K30" s="136">
        <f>'Simulação Real Aberta'!K75</f>
        <v>0</v>
      </c>
      <c r="L30" s="136">
        <f>'Simulação Real Aberta'!L75</f>
        <v>0</v>
      </c>
      <c r="M30" s="136">
        <f>'Simulação Real Aberta'!M75</f>
        <v>0</v>
      </c>
      <c r="N30" s="136">
        <f>'Simulação Real Aberta'!N75</f>
        <v>0</v>
      </c>
      <c r="O30" s="136">
        <f>'Simulação Real Aberta'!O75</f>
        <v>0</v>
      </c>
      <c r="P30" s="136">
        <f>'Simulação Real Aberta'!P75</f>
        <v>0</v>
      </c>
      <c r="Q30" s="136">
        <f>'Simulação Real Aberta'!Q75</f>
        <v>0</v>
      </c>
      <c r="R30" s="136">
        <f>'Simulação Real Aberta'!R75</f>
        <v>0</v>
      </c>
      <c r="S30" s="136">
        <f>'Simulação Real Aberta'!S75</f>
        <v>0</v>
      </c>
      <c r="T30" s="136">
        <f>'Simulação Real Aberta'!T75</f>
        <v>0</v>
      </c>
      <c r="U30" s="136">
        <f>'Simulação Real Aberta'!U75</f>
        <v>0</v>
      </c>
      <c r="V30" s="136">
        <f>'Simulação Real Aberta'!V75</f>
        <v>0</v>
      </c>
      <c r="W30" s="136">
        <f>'Simulação Real Aberta'!W75</f>
        <v>0</v>
      </c>
      <c r="X30" s="136">
        <f>'Simulação Real Aberta'!X75</f>
        <v>0</v>
      </c>
      <c r="Y30" s="136">
        <f>'Simulação Real Aberta'!Y75</f>
        <v>0</v>
      </c>
      <c r="Z30" s="136">
        <f>'Simulação Real Aberta'!Z75</f>
        <v>0</v>
      </c>
      <c r="AA30" s="136">
        <f>'Simulação Real Aberta'!AA75</f>
        <v>0</v>
      </c>
      <c r="AB30" s="136">
        <f>'Simulação Real Aberta'!AB75</f>
        <v>0</v>
      </c>
      <c r="AC30" s="136">
        <f>'Simulação Real Aberta'!AC75</f>
        <v>0</v>
      </c>
      <c r="AD30" s="136">
        <f>'Simulação Real Aberta'!AD75</f>
        <v>0</v>
      </c>
      <c r="AE30" s="136">
        <f>'Simulação Real Aberta'!AE75</f>
        <v>0</v>
      </c>
      <c r="AF30" s="136">
        <f>'Simulação Real Aberta'!AF75</f>
        <v>0</v>
      </c>
      <c r="AG30" s="136">
        <f>'Simulação Real Aberta'!AG75</f>
        <v>0</v>
      </c>
      <c r="AH30" s="136">
        <f>'Simulação Real Aberta'!AH75</f>
        <v>0</v>
      </c>
      <c r="AI30" s="136">
        <f>'Simulação Real Aberta'!AI75</f>
        <v>0</v>
      </c>
      <c r="AJ30" s="136">
        <f>'Simulação Real Aberta'!AJ75</f>
        <v>0</v>
      </c>
      <c r="AK30" s="136">
        <f>'Simulação Real Aberta'!AK75</f>
        <v>0</v>
      </c>
      <c r="AL30" s="136">
        <f>'Simulação Real Aberta'!AL75</f>
        <v>0</v>
      </c>
      <c r="AM30" s="136">
        <f>'Simulação Real Aberta'!AM75</f>
        <v>0</v>
      </c>
      <c r="AN30" s="136">
        <f>'Simulação Real Aberta'!AN75</f>
        <v>0</v>
      </c>
      <c r="AO30" s="136">
        <f>'Simulação Real Aberta'!AO75</f>
        <v>0</v>
      </c>
      <c r="AP30" s="136">
        <f>'Simulação Real Aberta'!AP75</f>
        <v>0</v>
      </c>
      <c r="AQ30" s="136">
        <f>'Simulação Real Aberta'!AQ75</f>
        <v>0</v>
      </c>
      <c r="AR30" s="136">
        <f>'Simulação Real Aberta'!AR75</f>
        <v>0</v>
      </c>
      <c r="AS30" s="136">
        <f>'Simulação Real Aberta'!AS75</f>
        <v>0</v>
      </c>
      <c r="AT30" s="136">
        <f>'Simulação Real Aberta'!AT75</f>
        <v>0</v>
      </c>
      <c r="AU30" s="136">
        <f>'Simulação Real Aberta'!AU75</f>
        <v>0</v>
      </c>
      <c r="AV30" s="136">
        <f>'Simulação Real Aberta'!AV75</f>
        <v>0</v>
      </c>
      <c r="AW30" s="136">
        <f>'Simulação Real Aberta'!AW75</f>
        <v>0</v>
      </c>
      <c r="AX30" s="136">
        <f>'Simulação Real Aberta'!AX75</f>
        <v>0</v>
      </c>
      <c r="AY30" s="136">
        <f>'Simulação Real Aberta'!AY75</f>
        <v>0</v>
      </c>
      <c r="AZ30" s="136">
        <f>'Simulação Real Aberta'!AZ75</f>
        <v>0</v>
      </c>
      <c r="BA30" s="136">
        <f>'Simulação Real Aberta'!BA75</f>
        <v>0</v>
      </c>
      <c r="BB30" s="136">
        <f>'Simulação Real Aberta'!BB75</f>
        <v>0</v>
      </c>
      <c r="BC30" s="136">
        <f>'Simulação Real Aberta'!BC75</f>
        <v>0</v>
      </c>
      <c r="BD30" s="136">
        <f>'Simulação Real Aberta'!BD75</f>
        <v>0</v>
      </c>
      <c r="BE30" s="136">
        <f>'Simulação Real Aberta'!BE75</f>
        <v>0</v>
      </c>
      <c r="BF30" s="136">
        <f>'Simulação Real Aberta'!BF75</f>
        <v>0</v>
      </c>
    </row>
    <row r="31" spans="1:58" ht="24" x14ac:dyDescent="0.3">
      <c r="A31" s="7" t="s">
        <v>28</v>
      </c>
      <c r="B31" s="6">
        <v>1350000</v>
      </c>
      <c r="C31" s="6">
        <v>0</v>
      </c>
      <c r="D31" s="60">
        <f t="shared" si="8"/>
        <v>1350000</v>
      </c>
      <c r="F31" s="136">
        <f>'Simulação Real Aberta'!F76</f>
        <v>0</v>
      </c>
      <c r="G31" s="136">
        <f>'Simulação Real Aberta'!G76</f>
        <v>0</v>
      </c>
      <c r="H31" s="136">
        <f>'Simulação Real Aberta'!H76</f>
        <v>0</v>
      </c>
      <c r="I31" s="136">
        <f>'Simulação Real Aberta'!I76</f>
        <v>0</v>
      </c>
      <c r="J31" s="136">
        <f>'Simulação Real Aberta'!J76</f>
        <v>0</v>
      </c>
      <c r="K31" s="136">
        <f>'Simulação Real Aberta'!K76</f>
        <v>0</v>
      </c>
      <c r="L31" s="136">
        <f>'Simulação Real Aberta'!L76</f>
        <v>0</v>
      </c>
      <c r="M31" s="136">
        <f>'Simulação Real Aberta'!M76</f>
        <v>0</v>
      </c>
      <c r="N31" s="136">
        <f>'Simulação Real Aberta'!N76</f>
        <v>0</v>
      </c>
      <c r="O31" s="136">
        <f>'Simulação Real Aberta'!O76</f>
        <v>0</v>
      </c>
      <c r="P31" s="136">
        <f>'Simulação Real Aberta'!P76</f>
        <v>0</v>
      </c>
      <c r="Q31" s="136">
        <f>'Simulação Real Aberta'!Q76</f>
        <v>0</v>
      </c>
      <c r="R31" s="136">
        <f>'Simulação Real Aberta'!R76</f>
        <v>0</v>
      </c>
      <c r="S31" s="136">
        <f>'Simulação Real Aberta'!S76</f>
        <v>0</v>
      </c>
      <c r="T31" s="136">
        <f>'Simulação Real Aberta'!T76</f>
        <v>346500</v>
      </c>
      <c r="U31" s="136">
        <f>'Simulação Real Aberta'!U76</f>
        <v>0</v>
      </c>
      <c r="V31" s="136">
        <f>'Simulação Real Aberta'!V76</f>
        <v>334500</v>
      </c>
      <c r="W31" s="136">
        <f>'Simulação Real Aberta'!W76</f>
        <v>0</v>
      </c>
      <c r="X31" s="136">
        <f>'Simulação Real Aberta'!X76</f>
        <v>681000</v>
      </c>
      <c r="Y31" s="136">
        <f>'Simulação Real Aberta'!Y76</f>
        <v>0</v>
      </c>
      <c r="Z31" s="136">
        <f>'Simulação Real Aberta'!Z76</f>
        <v>334500</v>
      </c>
      <c r="AA31" s="136">
        <f>'Simulação Real Aberta'!AA76</f>
        <v>0</v>
      </c>
      <c r="AB31" s="136">
        <f>'Simulação Real Aberta'!AB76</f>
        <v>334500</v>
      </c>
      <c r="AC31" s="136">
        <f>'Simulação Real Aberta'!AC76</f>
        <v>0</v>
      </c>
      <c r="AD31" s="136">
        <f>'Simulação Real Aberta'!AD76</f>
        <v>0</v>
      </c>
      <c r="AE31" s="136">
        <f>'Simulação Real Aberta'!AE76</f>
        <v>0</v>
      </c>
      <c r="AF31" s="136">
        <f>'Simulação Real Aberta'!AF76</f>
        <v>0</v>
      </c>
      <c r="AG31" s="136">
        <f>'Simulação Real Aberta'!AG76</f>
        <v>0</v>
      </c>
      <c r="AH31" s="136">
        <f>'Simulação Real Aberta'!AH76</f>
        <v>669000</v>
      </c>
      <c r="AI31" s="136">
        <f>'Simulação Real Aberta'!AI76</f>
        <v>0</v>
      </c>
      <c r="AJ31" s="136">
        <f>'Simulação Real Aberta'!AJ76</f>
        <v>0</v>
      </c>
      <c r="AK31" s="136">
        <f>'Simulação Real Aberta'!AK76</f>
        <v>0</v>
      </c>
      <c r="AL31" s="136">
        <f>'Simulação Real Aberta'!AL76</f>
        <v>0</v>
      </c>
      <c r="AM31" s="136">
        <f>'Simulação Real Aberta'!AM76</f>
        <v>0</v>
      </c>
      <c r="AN31" s="136">
        <f>'Simulação Real Aberta'!AN76</f>
        <v>0</v>
      </c>
      <c r="AO31" s="136">
        <f>'Simulação Real Aberta'!AO76</f>
        <v>0</v>
      </c>
      <c r="AP31" s="136">
        <f>'Simulação Real Aberta'!AP76</f>
        <v>0</v>
      </c>
      <c r="AQ31" s="136">
        <f>'Simulação Real Aberta'!AQ76</f>
        <v>0</v>
      </c>
      <c r="AR31" s="136">
        <f>'Simulação Real Aberta'!AR76</f>
        <v>0</v>
      </c>
      <c r="AS31" s="136">
        <f>'Simulação Real Aberta'!AS76</f>
        <v>0</v>
      </c>
      <c r="AT31" s="136">
        <f>'Simulação Real Aberta'!AT76</f>
        <v>0</v>
      </c>
      <c r="AU31" s="136">
        <f>'Simulação Real Aberta'!AU76</f>
        <v>0</v>
      </c>
      <c r="AV31" s="136">
        <f>'Simulação Real Aberta'!AV76</f>
        <v>0</v>
      </c>
      <c r="AW31" s="136">
        <f>'Simulação Real Aberta'!AW76</f>
        <v>0</v>
      </c>
      <c r="AX31" s="136">
        <f>'Simulação Real Aberta'!AX76</f>
        <v>0</v>
      </c>
      <c r="AY31" s="136">
        <f>'Simulação Real Aberta'!AY76</f>
        <v>0</v>
      </c>
      <c r="AZ31" s="136">
        <f>'Simulação Real Aberta'!AZ76</f>
        <v>0</v>
      </c>
      <c r="BA31" s="136">
        <f>'Simulação Real Aberta'!BA76</f>
        <v>0</v>
      </c>
      <c r="BB31" s="136">
        <f>'Simulação Real Aberta'!BB76</f>
        <v>0</v>
      </c>
      <c r="BC31" s="136">
        <f>'Simulação Real Aberta'!BC76</f>
        <v>0</v>
      </c>
      <c r="BD31" s="136">
        <f>'Simulação Real Aberta'!BD76</f>
        <v>1350000</v>
      </c>
      <c r="BE31" s="136">
        <f>'Simulação Real Aberta'!BE76</f>
        <v>0</v>
      </c>
      <c r="BF31" s="136">
        <f>'Simulação Real Aberta'!BF76</f>
        <v>1350000</v>
      </c>
    </row>
    <row r="32" spans="1:58" ht="24" x14ac:dyDescent="0.3">
      <c r="A32" s="59" t="s">
        <v>29</v>
      </c>
      <c r="B32" s="60">
        <v>2230000</v>
      </c>
      <c r="C32" s="60">
        <v>0</v>
      </c>
      <c r="D32" s="60">
        <f t="shared" si="8"/>
        <v>2230000</v>
      </c>
      <c r="F32" s="136">
        <f>'Simulação Real Aberta'!F77</f>
        <v>0</v>
      </c>
      <c r="G32" s="136">
        <f>'Simulação Real Aberta'!G77</f>
        <v>0</v>
      </c>
      <c r="H32" s="136">
        <f>'Simulação Real Aberta'!H77</f>
        <v>0</v>
      </c>
      <c r="I32" s="136">
        <f>'Simulação Real Aberta'!I77</f>
        <v>0</v>
      </c>
      <c r="J32" s="136">
        <f>'Simulação Real Aberta'!J77</f>
        <v>0</v>
      </c>
      <c r="K32" s="136">
        <f>'Simulação Real Aberta'!K77</f>
        <v>0</v>
      </c>
      <c r="L32" s="136">
        <f>'Simulação Real Aberta'!L77</f>
        <v>0</v>
      </c>
      <c r="M32" s="136">
        <f>'Simulação Real Aberta'!M77</f>
        <v>0</v>
      </c>
      <c r="N32" s="136">
        <f>'Simulação Real Aberta'!N77</f>
        <v>0</v>
      </c>
      <c r="O32" s="136">
        <f>'Simulação Real Aberta'!O77</f>
        <v>0</v>
      </c>
      <c r="P32" s="136">
        <f>'Simulação Real Aberta'!P77</f>
        <v>0</v>
      </c>
      <c r="Q32" s="136">
        <f>'Simulação Real Aberta'!Q77</f>
        <v>0</v>
      </c>
      <c r="R32" s="136">
        <f>'Simulação Real Aberta'!R77</f>
        <v>0</v>
      </c>
      <c r="S32" s="136">
        <f>'Simulação Real Aberta'!S77</f>
        <v>0</v>
      </c>
      <c r="T32" s="136">
        <f>'Simulação Real Aberta'!T77</f>
        <v>669000</v>
      </c>
      <c r="U32" s="136">
        <f>'Simulação Real Aberta'!U77</f>
        <v>0</v>
      </c>
      <c r="V32" s="136">
        <f>'Simulação Real Aberta'!V77</f>
        <v>892000</v>
      </c>
      <c r="W32" s="136">
        <f>'Simulação Real Aberta'!W77</f>
        <v>0</v>
      </c>
      <c r="X32" s="136">
        <f>'Simulação Real Aberta'!X77</f>
        <v>1561000</v>
      </c>
      <c r="Y32" s="136">
        <f>'Simulação Real Aberta'!Y77</f>
        <v>0</v>
      </c>
      <c r="Z32" s="136">
        <f>'Simulação Real Aberta'!Z77</f>
        <v>669000</v>
      </c>
      <c r="AA32" s="136">
        <f>'Simulação Real Aberta'!AA77</f>
        <v>0</v>
      </c>
      <c r="AB32" s="136">
        <f>'Simulação Real Aberta'!AB77</f>
        <v>0</v>
      </c>
      <c r="AC32" s="136">
        <f>'Simulação Real Aberta'!AC77</f>
        <v>0</v>
      </c>
      <c r="AD32" s="136">
        <f>'Simulação Real Aberta'!AD77</f>
        <v>0</v>
      </c>
      <c r="AE32" s="136">
        <f>'Simulação Real Aberta'!AE77</f>
        <v>0</v>
      </c>
      <c r="AF32" s="136">
        <f>'Simulação Real Aberta'!AF77</f>
        <v>0</v>
      </c>
      <c r="AG32" s="136">
        <f>'Simulação Real Aberta'!AG77</f>
        <v>0</v>
      </c>
      <c r="AH32" s="136">
        <f>'Simulação Real Aberta'!AH77</f>
        <v>669000</v>
      </c>
      <c r="AI32" s="136">
        <f>'Simulação Real Aberta'!AI77</f>
        <v>0</v>
      </c>
      <c r="AJ32" s="136">
        <f>'Simulação Real Aberta'!AJ77</f>
        <v>0</v>
      </c>
      <c r="AK32" s="136">
        <f>'Simulação Real Aberta'!AK77</f>
        <v>0</v>
      </c>
      <c r="AL32" s="136">
        <f>'Simulação Real Aberta'!AL77</f>
        <v>0</v>
      </c>
      <c r="AM32" s="136">
        <f>'Simulação Real Aberta'!AM77</f>
        <v>0</v>
      </c>
      <c r="AN32" s="136">
        <f>'Simulação Real Aberta'!AN77</f>
        <v>0</v>
      </c>
      <c r="AO32" s="136">
        <f>'Simulação Real Aberta'!AO77</f>
        <v>0</v>
      </c>
      <c r="AP32" s="136">
        <f>'Simulação Real Aberta'!AP77</f>
        <v>0</v>
      </c>
      <c r="AQ32" s="136">
        <f>'Simulação Real Aberta'!AQ77</f>
        <v>0</v>
      </c>
      <c r="AR32" s="136">
        <f>'Simulação Real Aberta'!AR77</f>
        <v>0</v>
      </c>
      <c r="AS32" s="136">
        <f>'Simulação Real Aberta'!AS77</f>
        <v>0</v>
      </c>
      <c r="AT32" s="136">
        <f>'Simulação Real Aberta'!AT77</f>
        <v>0</v>
      </c>
      <c r="AU32" s="136">
        <f>'Simulação Real Aberta'!AU77</f>
        <v>0</v>
      </c>
      <c r="AV32" s="136">
        <f>'Simulação Real Aberta'!AV77</f>
        <v>0</v>
      </c>
      <c r="AW32" s="136">
        <f>'Simulação Real Aberta'!AW77</f>
        <v>0</v>
      </c>
      <c r="AX32" s="136">
        <f>'Simulação Real Aberta'!AX77</f>
        <v>0</v>
      </c>
      <c r="AY32" s="136">
        <f>'Simulação Real Aberta'!AY77</f>
        <v>0</v>
      </c>
      <c r="AZ32" s="136">
        <f>'Simulação Real Aberta'!AZ77</f>
        <v>0</v>
      </c>
      <c r="BA32" s="136">
        <f>'Simulação Real Aberta'!BA77</f>
        <v>0</v>
      </c>
      <c r="BB32" s="136">
        <f>'Simulação Real Aberta'!BB77</f>
        <v>0</v>
      </c>
      <c r="BC32" s="136">
        <f>'Simulação Real Aberta'!BC77</f>
        <v>0</v>
      </c>
      <c r="BD32" s="136">
        <f>'Simulação Real Aberta'!BD77</f>
        <v>2230000</v>
      </c>
      <c r="BE32" s="136">
        <f>'Simulação Real Aberta'!BE77</f>
        <v>0</v>
      </c>
      <c r="BF32" s="136">
        <f>'Simulação Real Aberta'!BF77</f>
        <v>2230000</v>
      </c>
    </row>
    <row r="33" spans="1:58" x14ac:dyDescent="0.3">
      <c r="A33" s="51" t="s">
        <v>30</v>
      </c>
      <c r="B33" s="52">
        <f>B34</f>
        <v>128537072.95</v>
      </c>
      <c r="C33" s="52">
        <f>C34</f>
        <v>0</v>
      </c>
      <c r="D33" s="52">
        <f>B33+C33</f>
        <v>128537072.95</v>
      </c>
      <c r="F33" s="137">
        <f>F34</f>
        <v>0</v>
      </c>
      <c r="G33" s="137">
        <f t="shared" ref="G33:BF33" si="9">G34</f>
        <v>0</v>
      </c>
      <c r="H33" s="137">
        <f t="shared" si="9"/>
        <v>0</v>
      </c>
      <c r="I33" s="137">
        <f t="shared" si="9"/>
        <v>0</v>
      </c>
      <c r="J33" s="137">
        <f t="shared" si="9"/>
        <v>7574626</v>
      </c>
      <c r="K33" s="137">
        <f t="shared" si="9"/>
        <v>0</v>
      </c>
      <c r="L33" s="137">
        <f t="shared" si="9"/>
        <v>17482699</v>
      </c>
      <c r="M33" s="137">
        <f t="shared" si="9"/>
        <v>0</v>
      </c>
      <c r="N33" s="137">
        <f t="shared" si="9"/>
        <v>25057325</v>
      </c>
      <c r="O33" s="137">
        <f t="shared" si="9"/>
        <v>0</v>
      </c>
      <c r="P33" s="137">
        <f t="shared" si="9"/>
        <v>15546133</v>
      </c>
      <c r="Q33" s="137">
        <f t="shared" si="9"/>
        <v>0</v>
      </c>
      <c r="R33" s="137">
        <f t="shared" si="9"/>
        <v>18506547</v>
      </c>
      <c r="S33" s="137">
        <f t="shared" si="9"/>
        <v>0</v>
      </c>
      <c r="T33" s="137">
        <f t="shared" si="9"/>
        <v>17850711</v>
      </c>
      <c r="U33" s="137">
        <f t="shared" si="9"/>
        <v>0</v>
      </c>
      <c r="V33" s="137">
        <f t="shared" si="9"/>
        <v>19713993</v>
      </c>
      <c r="W33" s="137">
        <f t="shared" si="9"/>
        <v>0</v>
      </c>
      <c r="X33" s="137">
        <f t="shared" si="9"/>
        <v>71617384</v>
      </c>
      <c r="Y33" s="137">
        <f t="shared" si="9"/>
        <v>0</v>
      </c>
      <c r="Z33" s="137">
        <f t="shared" si="9"/>
        <v>16730636</v>
      </c>
      <c r="AA33" s="137">
        <f t="shared" si="9"/>
        <v>0</v>
      </c>
      <c r="AB33" s="137">
        <f t="shared" si="9"/>
        <v>15131727.949999999</v>
      </c>
      <c r="AC33" s="137">
        <f t="shared" si="9"/>
        <v>0</v>
      </c>
      <c r="AD33" s="137">
        <f t="shared" si="9"/>
        <v>0</v>
      </c>
      <c r="AE33" s="137">
        <f t="shared" si="9"/>
        <v>0</v>
      </c>
      <c r="AF33" s="137">
        <f t="shared" si="9"/>
        <v>0</v>
      </c>
      <c r="AG33" s="137">
        <f t="shared" si="9"/>
        <v>0</v>
      </c>
      <c r="AH33" s="137">
        <f t="shared" si="9"/>
        <v>31862363.949999999</v>
      </c>
      <c r="AI33" s="137">
        <f t="shared" si="9"/>
        <v>0</v>
      </c>
      <c r="AJ33" s="137">
        <f t="shared" si="9"/>
        <v>0</v>
      </c>
      <c r="AK33" s="137">
        <f t="shared" si="9"/>
        <v>0</v>
      </c>
      <c r="AL33" s="137">
        <f t="shared" si="9"/>
        <v>0</v>
      </c>
      <c r="AM33" s="137">
        <f t="shared" si="9"/>
        <v>0</v>
      </c>
      <c r="AN33" s="137">
        <f t="shared" si="9"/>
        <v>0</v>
      </c>
      <c r="AO33" s="137">
        <f t="shared" si="9"/>
        <v>0</v>
      </c>
      <c r="AP33" s="137">
        <f t="shared" si="9"/>
        <v>0</v>
      </c>
      <c r="AQ33" s="137">
        <f t="shared" si="9"/>
        <v>0</v>
      </c>
      <c r="AR33" s="137">
        <f t="shared" si="9"/>
        <v>0</v>
      </c>
      <c r="AS33" s="137">
        <f t="shared" si="9"/>
        <v>0</v>
      </c>
      <c r="AT33" s="137">
        <f t="shared" si="9"/>
        <v>0</v>
      </c>
      <c r="AU33" s="137">
        <f t="shared" si="9"/>
        <v>0</v>
      </c>
      <c r="AV33" s="137">
        <f t="shared" si="9"/>
        <v>0</v>
      </c>
      <c r="AW33" s="137">
        <f t="shared" si="9"/>
        <v>0</v>
      </c>
      <c r="AX33" s="137">
        <f t="shared" si="9"/>
        <v>0</v>
      </c>
      <c r="AY33" s="137">
        <f t="shared" si="9"/>
        <v>0</v>
      </c>
      <c r="AZ33" s="137">
        <f t="shared" si="9"/>
        <v>0</v>
      </c>
      <c r="BA33" s="137">
        <f t="shared" si="9"/>
        <v>0</v>
      </c>
      <c r="BB33" s="137">
        <f t="shared" si="9"/>
        <v>0</v>
      </c>
      <c r="BC33" s="137">
        <f t="shared" si="9"/>
        <v>0</v>
      </c>
      <c r="BD33" s="137">
        <f t="shared" si="9"/>
        <v>128537072.95</v>
      </c>
      <c r="BE33" s="137">
        <f t="shared" si="9"/>
        <v>0</v>
      </c>
      <c r="BF33" s="137">
        <f t="shared" si="9"/>
        <v>128537072.95</v>
      </c>
    </row>
    <row r="34" spans="1:58" x14ac:dyDescent="0.3">
      <c r="A34" s="8" t="s">
        <v>31</v>
      </c>
      <c r="B34" s="5">
        <f>B35+B42</f>
        <v>128537072.95</v>
      </c>
      <c r="C34" s="5">
        <f>C35+C42</f>
        <v>0</v>
      </c>
      <c r="D34" s="5">
        <f>B34+C34</f>
        <v>128537072.95</v>
      </c>
      <c r="F34" s="138">
        <f>F35</f>
        <v>0</v>
      </c>
      <c r="G34" s="138">
        <f t="shared" ref="G34:BF34" si="10">G35</f>
        <v>0</v>
      </c>
      <c r="H34" s="138">
        <f t="shared" si="10"/>
        <v>0</v>
      </c>
      <c r="I34" s="138">
        <f t="shared" si="10"/>
        <v>0</v>
      </c>
      <c r="J34" s="138">
        <f t="shared" si="10"/>
        <v>7574626</v>
      </c>
      <c r="K34" s="138">
        <f t="shared" si="10"/>
        <v>0</v>
      </c>
      <c r="L34" s="138">
        <f t="shared" si="10"/>
        <v>17482699</v>
      </c>
      <c r="M34" s="138">
        <f t="shared" si="10"/>
        <v>0</v>
      </c>
      <c r="N34" s="138">
        <f t="shared" si="10"/>
        <v>25057325</v>
      </c>
      <c r="O34" s="138">
        <f t="shared" si="10"/>
        <v>0</v>
      </c>
      <c r="P34" s="138">
        <f t="shared" si="10"/>
        <v>15546133</v>
      </c>
      <c r="Q34" s="138">
        <f t="shared" si="10"/>
        <v>0</v>
      </c>
      <c r="R34" s="138">
        <f t="shared" si="10"/>
        <v>18506547</v>
      </c>
      <c r="S34" s="138">
        <f t="shared" si="10"/>
        <v>0</v>
      </c>
      <c r="T34" s="138">
        <f t="shared" si="10"/>
        <v>17850711</v>
      </c>
      <c r="U34" s="138">
        <f t="shared" si="10"/>
        <v>0</v>
      </c>
      <c r="V34" s="138">
        <f t="shared" si="10"/>
        <v>19713993</v>
      </c>
      <c r="W34" s="138">
        <f t="shared" si="10"/>
        <v>0</v>
      </c>
      <c r="X34" s="138">
        <f t="shared" si="10"/>
        <v>71617384</v>
      </c>
      <c r="Y34" s="138">
        <f t="shared" si="10"/>
        <v>0</v>
      </c>
      <c r="Z34" s="138">
        <f t="shared" si="10"/>
        <v>16730636</v>
      </c>
      <c r="AA34" s="138">
        <f t="shared" si="10"/>
        <v>0</v>
      </c>
      <c r="AB34" s="138">
        <f t="shared" si="10"/>
        <v>15131727.949999999</v>
      </c>
      <c r="AC34" s="138">
        <f t="shared" si="10"/>
        <v>0</v>
      </c>
      <c r="AD34" s="138">
        <f t="shared" si="10"/>
        <v>0</v>
      </c>
      <c r="AE34" s="138">
        <f t="shared" si="10"/>
        <v>0</v>
      </c>
      <c r="AF34" s="138">
        <f t="shared" si="10"/>
        <v>0</v>
      </c>
      <c r="AG34" s="138">
        <f t="shared" si="10"/>
        <v>0</v>
      </c>
      <c r="AH34" s="138">
        <f t="shared" si="10"/>
        <v>31862363.949999999</v>
      </c>
      <c r="AI34" s="138">
        <f t="shared" si="10"/>
        <v>0</v>
      </c>
      <c r="AJ34" s="138">
        <f t="shared" si="10"/>
        <v>0</v>
      </c>
      <c r="AK34" s="138">
        <f t="shared" si="10"/>
        <v>0</v>
      </c>
      <c r="AL34" s="138">
        <f t="shared" si="10"/>
        <v>0</v>
      </c>
      <c r="AM34" s="138">
        <f t="shared" si="10"/>
        <v>0</v>
      </c>
      <c r="AN34" s="138">
        <f t="shared" si="10"/>
        <v>0</v>
      </c>
      <c r="AO34" s="138">
        <f t="shared" si="10"/>
        <v>0</v>
      </c>
      <c r="AP34" s="138">
        <f t="shared" si="10"/>
        <v>0</v>
      </c>
      <c r="AQ34" s="138">
        <f t="shared" si="10"/>
        <v>0</v>
      </c>
      <c r="AR34" s="138">
        <f t="shared" si="10"/>
        <v>0</v>
      </c>
      <c r="AS34" s="138">
        <f t="shared" si="10"/>
        <v>0</v>
      </c>
      <c r="AT34" s="138">
        <f t="shared" si="10"/>
        <v>0</v>
      </c>
      <c r="AU34" s="138">
        <f t="shared" si="10"/>
        <v>0</v>
      </c>
      <c r="AV34" s="138">
        <f t="shared" si="10"/>
        <v>0</v>
      </c>
      <c r="AW34" s="138">
        <f t="shared" si="10"/>
        <v>0</v>
      </c>
      <c r="AX34" s="138">
        <f t="shared" si="10"/>
        <v>0</v>
      </c>
      <c r="AY34" s="138">
        <f t="shared" si="10"/>
        <v>0</v>
      </c>
      <c r="AZ34" s="138">
        <f t="shared" si="10"/>
        <v>0</v>
      </c>
      <c r="BA34" s="138">
        <f t="shared" si="10"/>
        <v>0</v>
      </c>
      <c r="BB34" s="138">
        <f t="shared" si="10"/>
        <v>0</v>
      </c>
      <c r="BC34" s="138">
        <f t="shared" si="10"/>
        <v>0</v>
      </c>
      <c r="BD34" s="138">
        <f t="shared" si="10"/>
        <v>128537072.95</v>
      </c>
      <c r="BE34" s="138">
        <f t="shared" si="10"/>
        <v>0</v>
      </c>
      <c r="BF34" s="138">
        <f t="shared" si="10"/>
        <v>128537072.95</v>
      </c>
    </row>
    <row r="35" spans="1:58" x14ac:dyDescent="0.3">
      <c r="A35" s="59" t="s">
        <v>32</v>
      </c>
      <c r="B35" s="60">
        <f>B36+B37+B38+B39+B40+B41</f>
        <v>128537072.95</v>
      </c>
      <c r="C35" s="60">
        <f>C36+C37+C38+C39+C40+C41</f>
        <v>0</v>
      </c>
      <c r="D35" s="60">
        <f t="shared" ref="D35:D47" si="11">B35+C35</f>
        <v>128537072.95</v>
      </c>
      <c r="F35" s="136">
        <f>'Simulação Real Aberta'!F80</f>
        <v>0</v>
      </c>
      <c r="G35" s="136">
        <f>'Simulação Real Aberta'!G80</f>
        <v>0</v>
      </c>
      <c r="H35" s="136">
        <f>'Simulação Real Aberta'!H80</f>
        <v>0</v>
      </c>
      <c r="I35" s="136">
        <f>'Simulação Real Aberta'!I80</f>
        <v>0</v>
      </c>
      <c r="J35" s="136">
        <f>'Simulação Real Aberta'!J80</f>
        <v>7574626</v>
      </c>
      <c r="K35" s="136">
        <f>'Simulação Real Aberta'!K80</f>
        <v>0</v>
      </c>
      <c r="L35" s="136">
        <f>'Simulação Real Aberta'!L80</f>
        <v>17482699</v>
      </c>
      <c r="M35" s="136">
        <f>'Simulação Real Aberta'!M80</f>
        <v>0</v>
      </c>
      <c r="N35" s="136">
        <f>'Simulação Real Aberta'!N80</f>
        <v>25057325</v>
      </c>
      <c r="O35" s="136">
        <f>'Simulação Real Aberta'!O80</f>
        <v>0</v>
      </c>
      <c r="P35" s="136">
        <f>'Simulação Real Aberta'!P80</f>
        <v>15546133</v>
      </c>
      <c r="Q35" s="136">
        <f>'Simulação Real Aberta'!Q80</f>
        <v>0</v>
      </c>
      <c r="R35" s="136">
        <f>'Simulação Real Aberta'!R80</f>
        <v>18506547</v>
      </c>
      <c r="S35" s="136">
        <f>'Simulação Real Aberta'!S80</f>
        <v>0</v>
      </c>
      <c r="T35" s="136">
        <f>'Simulação Real Aberta'!T80</f>
        <v>17850711</v>
      </c>
      <c r="U35" s="136">
        <f>'Simulação Real Aberta'!U80</f>
        <v>0</v>
      </c>
      <c r="V35" s="136">
        <f>'Simulação Real Aberta'!V80</f>
        <v>19713993</v>
      </c>
      <c r="W35" s="136">
        <f>'Simulação Real Aberta'!W80</f>
        <v>0</v>
      </c>
      <c r="X35" s="136">
        <f>'Simulação Real Aberta'!X80</f>
        <v>71617384</v>
      </c>
      <c r="Y35" s="136">
        <f>'Simulação Real Aberta'!Y80</f>
        <v>0</v>
      </c>
      <c r="Z35" s="136">
        <f>'Simulação Real Aberta'!Z80</f>
        <v>16730636</v>
      </c>
      <c r="AA35" s="136">
        <f>'Simulação Real Aberta'!AA80</f>
        <v>0</v>
      </c>
      <c r="AB35" s="136">
        <f>'Simulação Real Aberta'!AB80</f>
        <v>15131727.949999999</v>
      </c>
      <c r="AC35" s="136">
        <f>'Simulação Real Aberta'!AC80</f>
        <v>0</v>
      </c>
      <c r="AD35" s="136">
        <f>'Simulação Real Aberta'!AD80</f>
        <v>0</v>
      </c>
      <c r="AE35" s="136">
        <f>'Simulação Real Aberta'!AE80</f>
        <v>0</v>
      </c>
      <c r="AF35" s="136">
        <f>'Simulação Real Aberta'!AF80</f>
        <v>0</v>
      </c>
      <c r="AG35" s="136">
        <f>'Simulação Real Aberta'!AG80</f>
        <v>0</v>
      </c>
      <c r="AH35" s="136">
        <f>'Simulação Real Aberta'!AH80</f>
        <v>31862363.949999999</v>
      </c>
      <c r="AI35" s="136">
        <f>'Simulação Real Aberta'!AI80</f>
        <v>0</v>
      </c>
      <c r="AJ35" s="136">
        <f>'Simulação Real Aberta'!AJ80</f>
        <v>0</v>
      </c>
      <c r="AK35" s="136">
        <f>'Simulação Real Aberta'!AK80</f>
        <v>0</v>
      </c>
      <c r="AL35" s="136">
        <f>'Simulação Real Aberta'!AL80</f>
        <v>0</v>
      </c>
      <c r="AM35" s="136">
        <f>'Simulação Real Aberta'!AM80</f>
        <v>0</v>
      </c>
      <c r="AN35" s="136">
        <f>'Simulação Real Aberta'!AN80</f>
        <v>0</v>
      </c>
      <c r="AO35" s="136">
        <f>'Simulação Real Aberta'!AO80</f>
        <v>0</v>
      </c>
      <c r="AP35" s="136">
        <f>'Simulação Real Aberta'!AP80</f>
        <v>0</v>
      </c>
      <c r="AQ35" s="136">
        <f>'Simulação Real Aberta'!AQ80</f>
        <v>0</v>
      </c>
      <c r="AR35" s="136">
        <f>'Simulação Real Aberta'!AR80</f>
        <v>0</v>
      </c>
      <c r="AS35" s="136">
        <f>'Simulação Real Aberta'!AS80</f>
        <v>0</v>
      </c>
      <c r="AT35" s="136">
        <f>'Simulação Real Aberta'!AT80</f>
        <v>0</v>
      </c>
      <c r="AU35" s="136">
        <f>'Simulação Real Aberta'!AU80</f>
        <v>0</v>
      </c>
      <c r="AV35" s="136">
        <f>'Simulação Real Aberta'!AV80</f>
        <v>0</v>
      </c>
      <c r="AW35" s="136">
        <f>'Simulação Real Aberta'!AW80</f>
        <v>0</v>
      </c>
      <c r="AX35" s="136">
        <f>'Simulação Real Aberta'!AX80</f>
        <v>0</v>
      </c>
      <c r="AY35" s="136">
        <f>'Simulação Real Aberta'!AY80</f>
        <v>0</v>
      </c>
      <c r="AZ35" s="136">
        <f>'Simulação Real Aberta'!AZ80</f>
        <v>0</v>
      </c>
      <c r="BA35" s="136">
        <f>'Simulação Real Aberta'!BA80</f>
        <v>0</v>
      </c>
      <c r="BB35" s="136">
        <f>'Simulação Real Aberta'!BB80</f>
        <v>0</v>
      </c>
      <c r="BC35" s="136">
        <f>'Simulação Real Aberta'!BC80</f>
        <v>0</v>
      </c>
      <c r="BD35" s="136">
        <f>'Simulação Real Aberta'!BD80</f>
        <v>128537072.95</v>
      </c>
      <c r="BE35" s="136">
        <f>'Simulação Real Aberta'!BE80</f>
        <v>0</v>
      </c>
      <c r="BF35" s="136">
        <f>'Simulação Real Aberta'!BF80</f>
        <v>128537072.95</v>
      </c>
    </row>
    <row r="36" spans="1:58" x14ac:dyDescent="0.3">
      <c r="A36" s="56" t="s">
        <v>33</v>
      </c>
      <c r="B36" s="55">
        <v>73693708.090000018</v>
      </c>
      <c r="C36" s="60">
        <v>0</v>
      </c>
      <c r="D36" s="55">
        <f t="shared" si="11"/>
        <v>73693708.090000018</v>
      </c>
      <c r="F36" s="136">
        <f>'Simulação Real Aberta'!F81</f>
        <v>0</v>
      </c>
      <c r="G36" s="136">
        <f>'Simulação Real Aberta'!G81</f>
        <v>0</v>
      </c>
      <c r="H36" s="136">
        <f>'Simulação Real Aberta'!H81</f>
        <v>0</v>
      </c>
      <c r="I36" s="136">
        <f>'Simulação Real Aberta'!I81</f>
        <v>0</v>
      </c>
      <c r="J36" s="136">
        <f>'Simulação Real Aberta'!J81</f>
        <v>4985305</v>
      </c>
      <c r="K36" s="136">
        <f>'Simulação Real Aberta'!K81</f>
        <v>0</v>
      </c>
      <c r="L36" s="136">
        <f>'Simulação Real Aberta'!L81</f>
        <v>9732588</v>
      </c>
      <c r="M36" s="136">
        <f>'Simulação Real Aberta'!M81</f>
        <v>0</v>
      </c>
      <c r="N36" s="136">
        <f>'Simulação Real Aberta'!N81</f>
        <v>14717893</v>
      </c>
      <c r="O36" s="136">
        <f>'Simulação Real Aberta'!O81</f>
        <v>0</v>
      </c>
      <c r="P36" s="136">
        <f>'Simulação Real Aberta'!P81</f>
        <v>7700812</v>
      </c>
      <c r="Q36" s="136">
        <f>'Simulação Real Aberta'!Q81</f>
        <v>0</v>
      </c>
      <c r="R36" s="136">
        <f>'Simulação Real Aberta'!R81</f>
        <v>10965333</v>
      </c>
      <c r="S36" s="136">
        <f>'Simulação Real Aberta'!S81</f>
        <v>0</v>
      </c>
      <c r="T36" s="136">
        <f>'Simulação Real Aberta'!T81</f>
        <v>10200501</v>
      </c>
      <c r="U36" s="136">
        <f>'Simulação Real Aberta'!U81</f>
        <v>0</v>
      </c>
      <c r="V36" s="136">
        <f>'Simulação Real Aberta'!V81</f>
        <v>10801742</v>
      </c>
      <c r="W36" s="136">
        <f>'Simulação Real Aberta'!W81</f>
        <v>0</v>
      </c>
      <c r="X36" s="136">
        <f>'Simulação Real Aberta'!X81</f>
        <v>39668388</v>
      </c>
      <c r="Y36" s="136">
        <f>'Simulação Real Aberta'!Y81</f>
        <v>0</v>
      </c>
      <c r="Z36" s="136">
        <f>'Simulação Real Aberta'!Z81</f>
        <v>10909584</v>
      </c>
      <c r="AA36" s="136">
        <f>'Simulação Real Aberta'!AA81</f>
        <v>0</v>
      </c>
      <c r="AB36" s="136">
        <f>'Simulação Real Aberta'!AB81</f>
        <v>8397843.0899999999</v>
      </c>
      <c r="AC36" s="136">
        <f>'Simulação Real Aberta'!AC81</f>
        <v>0</v>
      </c>
      <c r="AD36" s="136">
        <f>'Simulação Real Aberta'!AD81</f>
        <v>0</v>
      </c>
      <c r="AE36" s="136">
        <f>'Simulação Real Aberta'!AE81</f>
        <v>0</v>
      </c>
      <c r="AF36" s="136">
        <f>'Simulação Real Aberta'!AF81</f>
        <v>0</v>
      </c>
      <c r="AG36" s="136">
        <f>'Simulação Real Aberta'!AG81</f>
        <v>0</v>
      </c>
      <c r="AH36" s="136">
        <f>'Simulação Real Aberta'!AH81</f>
        <v>19307427.09</v>
      </c>
      <c r="AI36" s="136">
        <f>'Simulação Real Aberta'!AI81</f>
        <v>0</v>
      </c>
      <c r="AJ36" s="136">
        <f>'Simulação Real Aberta'!AJ81</f>
        <v>0</v>
      </c>
      <c r="AK36" s="136">
        <f>'Simulação Real Aberta'!AK81</f>
        <v>0</v>
      </c>
      <c r="AL36" s="136">
        <f>'Simulação Real Aberta'!AL81</f>
        <v>0</v>
      </c>
      <c r="AM36" s="136">
        <f>'Simulação Real Aberta'!AM81</f>
        <v>0</v>
      </c>
      <c r="AN36" s="136">
        <f>'Simulação Real Aberta'!AN81</f>
        <v>0</v>
      </c>
      <c r="AO36" s="136">
        <f>'Simulação Real Aberta'!AO81</f>
        <v>0</v>
      </c>
      <c r="AP36" s="136">
        <f>'Simulação Real Aberta'!AP81</f>
        <v>0</v>
      </c>
      <c r="AQ36" s="136">
        <f>'Simulação Real Aberta'!AQ81</f>
        <v>0</v>
      </c>
      <c r="AR36" s="136">
        <f>'Simulação Real Aberta'!AR81</f>
        <v>0</v>
      </c>
      <c r="AS36" s="136">
        <f>'Simulação Real Aberta'!AS81</f>
        <v>0</v>
      </c>
      <c r="AT36" s="136">
        <f>'Simulação Real Aberta'!AT81</f>
        <v>0</v>
      </c>
      <c r="AU36" s="136">
        <f>'Simulação Real Aberta'!AU81</f>
        <v>0</v>
      </c>
      <c r="AV36" s="136">
        <f>'Simulação Real Aberta'!AV81</f>
        <v>0</v>
      </c>
      <c r="AW36" s="136">
        <f>'Simulação Real Aberta'!AW81</f>
        <v>0</v>
      </c>
      <c r="AX36" s="136">
        <f>'Simulação Real Aberta'!AX81</f>
        <v>0</v>
      </c>
      <c r="AY36" s="136">
        <f>'Simulação Real Aberta'!AY81</f>
        <v>0</v>
      </c>
      <c r="AZ36" s="136">
        <f>'Simulação Real Aberta'!AZ81</f>
        <v>0</v>
      </c>
      <c r="BA36" s="136">
        <f>'Simulação Real Aberta'!BA81</f>
        <v>0</v>
      </c>
      <c r="BB36" s="136">
        <f>'Simulação Real Aberta'!BB81</f>
        <v>0</v>
      </c>
      <c r="BC36" s="136">
        <f>'Simulação Real Aberta'!BC81</f>
        <v>0</v>
      </c>
      <c r="BD36" s="136">
        <f>'Simulação Real Aberta'!BD81</f>
        <v>73693708.090000004</v>
      </c>
      <c r="BE36" s="136">
        <f>'Simulação Real Aberta'!BE81</f>
        <v>0</v>
      </c>
      <c r="BF36" s="136">
        <f>'Simulação Real Aberta'!BF81</f>
        <v>73693708.090000004</v>
      </c>
    </row>
    <row r="37" spans="1:58" x14ac:dyDescent="0.3">
      <c r="A37" s="56" t="s">
        <v>34</v>
      </c>
      <c r="B37" s="55">
        <v>50699581.140000001</v>
      </c>
      <c r="C37" s="60">
        <v>0</v>
      </c>
      <c r="D37" s="55">
        <f t="shared" si="11"/>
        <v>50699581.140000001</v>
      </c>
      <c r="F37" s="136">
        <f>'Simulação Real Aberta'!F82</f>
        <v>0</v>
      </c>
      <c r="G37" s="136">
        <f>'Simulação Real Aberta'!G82</f>
        <v>0</v>
      </c>
      <c r="H37" s="136">
        <f>'Simulação Real Aberta'!H82</f>
        <v>0</v>
      </c>
      <c r="I37" s="136">
        <f>'Simulação Real Aberta'!I82</f>
        <v>0</v>
      </c>
      <c r="J37" s="136">
        <f>'Simulação Real Aberta'!J82</f>
        <v>2589321</v>
      </c>
      <c r="K37" s="136">
        <f>'Simulação Real Aberta'!K82</f>
        <v>0</v>
      </c>
      <c r="L37" s="136">
        <f>'Simulação Real Aberta'!L82</f>
        <v>7750111</v>
      </c>
      <c r="M37" s="136">
        <f>'Simulação Real Aberta'!M82</f>
        <v>0</v>
      </c>
      <c r="N37" s="136">
        <f>'Simulação Real Aberta'!N82</f>
        <v>10339432</v>
      </c>
      <c r="O37" s="136">
        <f>'Simulação Real Aberta'!O82</f>
        <v>0</v>
      </c>
      <c r="P37" s="136">
        <f>'Simulação Real Aberta'!P82</f>
        <v>7845321</v>
      </c>
      <c r="Q37" s="136">
        <f>'Simulação Real Aberta'!Q82</f>
        <v>0</v>
      </c>
      <c r="R37" s="136">
        <f>'Simulação Real Aberta'!R82</f>
        <v>7541214</v>
      </c>
      <c r="S37" s="136">
        <f>'Simulação Real Aberta'!S82</f>
        <v>0</v>
      </c>
      <c r="T37" s="136">
        <f>'Simulação Real Aberta'!T82</f>
        <v>7650210</v>
      </c>
      <c r="U37" s="136">
        <f>'Simulação Real Aberta'!U82</f>
        <v>0</v>
      </c>
      <c r="V37" s="136">
        <f>'Simulação Real Aberta'!V82</f>
        <v>8412251</v>
      </c>
      <c r="W37" s="136">
        <f>'Simulação Real Aberta'!W82</f>
        <v>0</v>
      </c>
      <c r="X37" s="136">
        <f>'Simulação Real Aberta'!X82</f>
        <v>31448996</v>
      </c>
      <c r="Y37" s="136">
        <f>'Simulação Real Aberta'!Y82</f>
        <v>0</v>
      </c>
      <c r="Z37" s="136">
        <f>'Simulação Real Aberta'!Z82</f>
        <v>4490222</v>
      </c>
      <c r="AA37" s="136">
        <f>'Simulação Real Aberta'!AA82</f>
        <v>0</v>
      </c>
      <c r="AB37" s="136">
        <f>'Simulação Real Aberta'!AB82</f>
        <v>4420931.1399999997</v>
      </c>
      <c r="AC37" s="136">
        <f>'Simulação Real Aberta'!AC82</f>
        <v>0</v>
      </c>
      <c r="AD37" s="136">
        <f>'Simulação Real Aberta'!AD82</f>
        <v>0</v>
      </c>
      <c r="AE37" s="136">
        <f>'Simulação Real Aberta'!AE82</f>
        <v>0</v>
      </c>
      <c r="AF37" s="136">
        <f>'Simulação Real Aberta'!AF82</f>
        <v>0</v>
      </c>
      <c r="AG37" s="136">
        <f>'Simulação Real Aberta'!AG82</f>
        <v>0</v>
      </c>
      <c r="AH37" s="136">
        <f>'Simulação Real Aberta'!AH82</f>
        <v>8911153.1400000006</v>
      </c>
      <c r="AI37" s="136">
        <f>'Simulação Real Aberta'!AI82</f>
        <v>0</v>
      </c>
      <c r="AJ37" s="136">
        <f>'Simulação Real Aberta'!AJ82</f>
        <v>0</v>
      </c>
      <c r="AK37" s="136">
        <f>'Simulação Real Aberta'!AK82</f>
        <v>0</v>
      </c>
      <c r="AL37" s="136">
        <f>'Simulação Real Aberta'!AL82</f>
        <v>0</v>
      </c>
      <c r="AM37" s="136">
        <f>'Simulação Real Aberta'!AM82</f>
        <v>0</v>
      </c>
      <c r="AN37" s="136">
        <f>'Simulação Real Aberta'!AN82</f>
        <v>0</v>
      </c>
      <c r="AO37" s="136">
        <f>'Simulação Real Aberta'!AO82</f>
        <v>0</v>
      </c>
      <c r="AP37" s="136">
        <f>'Simulação Real Aberta'!AP82</f>
        <v>0</v>
      </c>
      <c r="AQ37" s="136">
        <f>'Simulação Real Aberta'!AQ82</f>
        <v>0</v>
      </c>
      <c r="AR37" s="136">
        <f>'Simulação Real Aberta'!AR82</f>
        <v>0</v>
      </c>
      <c r="AS37" s="136">
        <f>'Simulação Real Aberta'!AS82</f>
        <v>0</v>
      </c>
      <c r="AT37" s="136">
        <f>'Simulação Real Aberta'!AT82</f>
        <v>0</v>
      </c>
      <c r="AU37" s="136">
        <f>'Simulação Real Aberta'!AU82</f>
        <v>0</v>
      </c>
      <c r="AV37" s="136">
        <f>'Simulação Real Aberta'!AV82</f>
        <v>0</v>
      </c>
      <c r="AW37" s="136">
        <f>'Simulação Real Aberta'!AW82</f>
        <v>0</v>
      </c>
      <c r="AX37" s="136">
        <f>'Simulação Real Aberta'!AX82</f>
        <v>0</v>
      </c>
      <c r="AY37" s="136">
        <f>'Simulação Real Aberta'!AY82</f>
        <v>0</v>
      </c>
      <c r="AZ37" s="136">
        <f>'Simulação Real Aberta'!AZ82</f>
        <v>0</v>
      </c>
      <c r="BA37" s="136">
        <f>'Simulação Real Aberta'!BA82</f>
        <v>0</v>
      </c>
      <c r="BB37" s="136">
        <f>'Simulação Real Aberta'!BB82</f>
        <v>0</v>
      </c>
      <c r="BC37" s="136">
        <f>'Simulação Real Aberta'!BC82</f>
        <v>0</v>
      </c>
      <c r="BD37" s="136">
        <f>'Simulação Real Aberta'!BD82</f>
        <v>50699581.140000001</v>
      </c>
      <c r="BE37" s="136">
        <f>'Simulação Real Aberta'!BE82</f>
        <v>0</v>
      </c>
      <c r="BF37" s="136">
        <f>'Simulação Real Aberta'!BF82</f>
        <v>50699581.140000001</v>
      </c>
    </row>
    <row r="38" spans="1:58" x14ac:dyDescent="0.3">
      <c r="A38" s="69" t="s">
        <v>35</v>
      </c>
      <c r="B38" s="55">
        <v>0</v>
      </c>
      <c r="C38" s="60">
        <v>0</v>
      </c>
      <c r="D38" s="55">
        <f t="shared" si="11"/>
        <v>0</v>
      </c>
      <c r="F38" s="136">
        <f>'Simulação Real Aberta'!F83</f>
        <v>0</v>
      </c>
      <c r="G38" s="136">
        <f>'Simulação Real Aberta'!G83</f>
        <v>0</v>
      </c>
      <c r="H38" s="136">
        <f>'Simulação Real Aberta'!H83</f>
        <v>0</v>
      </c>
      <c r="I38" s="136">
        <f>'Simulação Real Aberta'!I83</f>
        <v>0</v>
      </c>
      <c r="J38" s="136">
        <f>'Simulação Real Aberta'!J83</f>
        <v>0</v>
      </c>
      <c r="K38" s="136">
        <f>'Simulação Real Aberta'!K83</f>
        <v>0</v>
      </c>
      <c r="L38" s="136">
        <f>'Simulação Real Aberta'!L83</f>
        <v>0</v>
      </c>
      <c r="M38" s="136">
        <f>'Simulação Real Aberta'!M83</f>
        <v>0</v>
      </c>
      <c r="N38" s="136">
        <f>'Simulação Real Aberta'!N83</f>
        <v>0</v>
      </c>
      <c r="O38" s="136">
        <f>'Simulação Real Aberta'!O83</f>
        <v>0</v>
      </c>
      <c r="P38" s="136">
        <f>'Simulação Real Aberta'!P83</f>
        <v>0</v>
      </c>
      <c r="Q38" s="136">
        <f>'Simulação Real Aberta'!Q83</f>
        <v>0</v>
      </c>
      <c r="R38" s="136">
        <f>'Simulação Real Aberta'!R83</f>
        <v>0</v>
      </c>
      <c r="S38" s="136">
        <f>'Simulação Real Aberta'!S83</f>
        <v>0</v>
      </c>
      <c r="T38" s="136">
        <f>'Simulação Real Aberta'!T83</f>
        <v>0</v>
      </c>
      <c r="U38" s="136">
        <f>'Simulação Real Aberta'!U83</f>
        <v>0</v>
      </c>
      <c r="V38" s="136">
        <f>'Simulação Real Aberta'!V83</f>
        <v>0</v>
      </c>
      <c r="W38" s="136">
        <f>'Simulação Real Aberta'!W83</f>
        <v>0</v>
      </c>
      <c r="X38" s="136">
        <f>'Simulação Real Aberta'!X83</f>
        <v>0</v>
      </c>
      <c r="Y38" s="136">
        <f>'Simulação Real Aberta'!Y83</f>
        <v>0</v>
      </c>
      <c r="Z38" s="136">
        <f>'Simulação Real Aberta'!Z83</f>
        <v>0</v>
      </c>
      <c r="AA38" s="136">
        <f>'Simulação Real Aberta'!AA83</f>
        <v>0</v>
      </c>
      <c r="AB38" s="136">
        <f>'Simulação Real Aberta'!AB83</f>
        <v>0</v>
      </c>
      <c r="AC38" s="136">
        <f>'Simulação Real Aberta'!AC83</f>
        <v>0</v>
      </c>
      <c r="AD38" s="136">
        <f>'Simulação Real Aberta'!AD83</f>
        <v>0</v>
      </c>
      <c r="AE38" s="136">
        <f>'Simulação Real Aberta'!AE83</f>
        <v>0</v>
      </c>
      <c r="AF38" s="136">
        <f>'Simulação Real Aberta'!AF83</f>
        <v>0</v>
      </c>
      <c r="AG38" s="136">
        <f>'Simulação Real Aberta'!AG83</f>
        <v>0</v>
      </c>
      <c r="AH38" s="136">
        <f>'Simulação Real Aberta'!AH83</f>
        <v>0</v>
      </c>
      <c r="AI38" s="136">
        <f>'Simulação Real Aberta'!AI83</f>
        <v>0</v>
      </c>
      <c r="AJ38" s="136">
        <f>'Simulação Real Aberta'!AJ83</f>
        <v>0</v>
      </c>
      <c r="AK38" s="136">
        <f>'Simulação Real Aberta'!AK83</f>
        <v>0</v>
      </c>
      <c r="AL38" s="136">
        <f>'Simulação Real Aberta'!AL83</f>
        <v>0</v>
      </c>
      <c r="AM38" s="136">
        <f>'Simulação Real Aberta'!AM83</f>
        <v>0</v>
      </c>
      <c r="AN38" s="136">
        <f>'Simulação Real Aberta'!AN83</f>
        <v>0</v>
      </c>
      <c r="AO38" s="136">
        <f>'Simulação Real Aberta'!AO83</f>
        <v>0</v>
      </c>
      <c r="AP38" s="136">
        <f>'Simulação Real Aberta'!AP83</f>
        <v>0</v>
      </c>
      <c r="AQ38" s="136">
        <f>'Simulação Real Aberta'!AQ83</f>
        <v>0</v>
      </c>
      <c r="AR38" s="136">
        <f>'Simulação Real Aberta'!AR83</f>
        <v>0</v>
      </c>
      <c r="AS38" s="136">
        <f>'Simulação Real Aberta'!AS83</f>
        <v>0</v>
      </c>
      <c r="AT38" s="136">
        <f>'Simulação Real Aberta'!AT83</f>
        <v>0</v>
      </c>
      <c r="AU38" s="136">
        <f>'Simulação Real Aberta'!AU83</f>
        <v>0</v>
      </c>
      <c r="AV38" s="136">
        <f>'Simulação Real Aberta'!AV83</f>
        <v>0</v>
      </c>
      <c r="AW38" s="136">
        <f>'Simulação Real Aberta'!AW83</f>
        <v>0</v>
      </c>
      <c r="AX38" s="136">
        <f>'Simulação Real Aberta'!AX83</f>
        <v>0</v>
      </c>
      <c r="AY38" s="136">
        <f>'Simulação Real Aberta'!AY83</f>
        <v>0</v>
      </c>
      <c r="AZ38" s="136">
        <f>'Simulação Real Aberta'!AZ83</f>
        <v>0</v>
      </c>
      <c r="BA38" s="136">
        <f>'Simulação Real Aberta'!BA83</f>
        <v>0</v>
      </c>
      <c r="BB38" s="136">
        <f>'Simulação Real Aberta'!BB83</f>
        <v>0</v>
      </c>
      <c r="BC38" s="136">
        <f>'Simulação Real Aberta'!BC83</f>
        <v>0</v>
      </c>
      <c r="BD38" s="136">
        <f>'Simulação Real Aberta'!BD83</f>
        <v>0</v>
      </c>
      <c r="BE38" s="136">
        <f>'Simulação Real Aberta'!BE83</f>
        <v>0</v>
      </c>
      <c r="BF38" s="136">
        <f>'Simulação Real Aberta'!BF83</f>
        <v>0</v>
      </c>
    </row>
    <row r="39" spans="1:58" x14ac:dyDescent="0.3">
      <c r="A39" s="56" t="s">
        <v>36</v>
      </c>
      <c r="B39" s="55">
        <v>1575577.35</v>
      </c>
      <c r="C39" s="60">
        <v>0</v>
      </c>
      <c r="D39" s="55">
        <f t="shared" si="11"/>
        <v>1575577.35</v>
      </c>
      <c r="F39" s="136">
        <f>'Simulação Real Aberta'!F84</f>
        <v>0</v>
      </c>
      <c r="G39" s="136">
        <f>'Simulação Real Aberta'!G84</f>
        <v>0</v>
      </c>
      <c r="H39" s="136">
        <f>'Simulação Real Aberta'!H84</f>
        <v>0</v>
      </c>
      <c r="I39" s="136">
        <f>'Simulação Real Aberta'!I84</f>
        <v>0</v>
      </c>
      <c r="J39" s="136">
        <f>'Simulação Real Aberta'!J84</f>
        <v>0</v>
      </c>
      <c r="K39" s="136">
        <f>'Simulação Real Aberta'!K84</f>
        <v>0</v>
      </c>
      <c r="L39" s="136">
        <f>'Simulação Real Aberta'!L84</f>
        <v>0</v>
      </c>
      <c r="M39" s="136">
        <f>'Simulação Real Aberta'!M84</f>
        <v>0</v>
      </c>
      <c r="N39" s="136">
        <f>'Simulação Real Aberta'!N84</f>
        <v>0</v>
      </c>
      <c r="O39" s="136">
        <f>'Simulação Real Aberta'!O84</f>
        <v>0</v>
      </c>
      <c r="P39" s="136">
        <f>'Simulação Real Aberta'!P84</f>
        <v>0</v>
      </c>
      <c r="Q39" s="136">
        <f>'Simulação Real Aberta'!Q84</f>
        <v>0</v>
      </c>
      <c r="R39" s="136">
        <f>'Simulação Real Aberta'!R84</f>
        <v>0</v>
      </c>
      <c r="S39" s="136">
        <f>'Simulação Real Aberta'!S84</f>
        <v>0</v>
      </c>
      <c r="T39" s="136">
        <f>'Simulação Real Aberta'!T84</f>
        <v>0</v>
      </c>
      <c r="U39" s="136">
        <f>'Simulação Real Aberta'!U84</f>
        <v>0</v>
      </c>
      <c r="V39" s="136">
        <f>'Simulação Real Aberta'!V84</f>
        <v>500000</v>
      </c>
      <c r="W39" s="136">
        <f>'Simulação Real Aberta'!W84</f>
        <v>0</v>
      </c>
      <c r="X39" s="136">
        <f>'Simulação Real Aberta'!X84</f>
        <v>500000</v>
      </c>
      <c r="Y39" s="136">
        <f>'Simulação Real Aberta'!Y84</f>
        <v>0</v>
      </c>
      <c r="Z39" s="136">
        <f>'Simulação Real Aberta'!Z84</f>
        <v>650000</v>
      </c>
      <c r="AA39" s="136">
        <f>'Simulação Real Aberta'!AA84</f>
        <v>0</v>
      </c>
      <c r="AB39" s="136">
        <f>'Simulação Real Aberta'!AB84</f>
        <v>425577.35000000009</v>
      </c>
      <c r="AC39" s="136">
        <f>'Simulação Real Aberta'!AC84</f>
        <v>0</v>
      </c>
      <c r="AD39" s="136">
        <f>'Simulação Real Aberta'!AD84</f>
        <v>0</v>
      </c>
      <c r="AE39" s="136">
        <f>'Simulação Real Aberta'!AE84</f>
        <v>0</v>
      </c>
      <c r="AF39" s="136">
        <f>'Simulação Real Aberta'!AF84</f>
        <v>0</v>
      </c>
      <c r="AG39" s="136">
        <f>'Simulação Real Aberta'!AG84</f>
        <v>0</v>
      </c>
      <c r="AH39" s="136">
        <f>'Simulação Real Aberta'!AH84</f>
        <v>1075577.3500000001</v>
      </c>
      <c r="AI39" s="136">
        <f>'Simulação Real Aberta'!AI84</f>
        <v>0</v>
      </c>
      <c r="AJ39" s="136">
        <f>'Simulação Real Aberta'!AJ84</f>
        <v>0</v>
      </c>
      <c r="AK39" s="136">
        <f>'Simulação Real Aberta'!AK84</f>
        <v>0</v>
      </c>
      <c r="AL39" s="136">
        <f>'Simulação Real Aberta'!AL84</f>
        <v>0</v>
      </c>
      <c r="AM39" s="136">
        <f>'Simulação Real Aberta'!AM84</f>
        <v>0</v>
      </c>
      <c r="AN39" s="136">
        <f>'Simulação Real Aberta'!AN84</f>
        <v>0</v>
      </c>
      <c r="AO39" s="136">
        <f>'Simulação Real Aberta'!AO84</f>
        <v>0</v>
      </c>
      <c r="AP39" s="136">
        <f>'Simulação Real Aberta'!AP84</f>
        <v>0</v>
      </c>
      <c r="AQ39" s="136">
        <f>'Simulação Real Aberta'!AQ84</f>
        <v>0</v>
      </c>
      <c r="AR39" s="136">
        <f>'Simulação Real Aberta'!AR84</f>
        <v>0</v>
      </c>
      <c r="AS39" s="136">
        <f>'Simulação Real Aberta'!AS84</f>
        <v>0</v>
      </c>
      <c r="AT39" s="136">
        <f>'Simulação Real Aberta'!AT84</f>
        <v>0</v>
      </c>
      <c r="AU39" s="136">
        <f>'Simulação Real Aberta'!AU84</f>
        <v>0</v>
      </c>
      <c r="AV39" s="136">
        <f>'Simulação Real Aberta'!AV84</f>
        <v>0</v>
      </c>
      <c r="AW39" s="136">
        <f>'Simulação Real Aberta'!AW84</f>
        <v>0</v>
      </c>
      <c r="AX39" s="136">
        <f>'Simulação Real Aberta'!AX84</f>
        <v>0</v>
      </c>
      <c r="AY39" s="136">
        <f>'Simulação Real Aberta'!AY84</f>
        <v>0</v>
      </c>
      <c r="AZ39" s="136">
        <f>'Simulação Real Aberta'!AZ84</f>
        <v>0</v>
      </c>
      <c r="BA39" s="136">
        <f>'Simulação Real Aberta'!BA84</f>
        <v>0</v>
      </c>
      <c r="BB39" s="136">
        <f>'Simulação Real Aberta'!BB84</f>
        <v>0</v>
      </c>
      <c r="BC39" s="136">
        <f>'Simulação Real Aberta'!BC84</f>
        <v>0</v>
      </c>
      <c r="BD39" s="136">
        <f>'Simulação Real Aberta'!BD84</f>
        <v>1575577.35</v>
      </c>
      <c r="BE39" s="136">
        <f>'Simulação Real Aberta'!BE84</f>
        <v>0</v>
      </c>
      <c r="BF39" s="136">
        <f>'Simulação Real Aberta'!BF84</f>
        <v>1575577.35</v>
      </c>
    </row>
    <row r="40" spans="1:58" x14ac:dyDescent="0.3">
      <c r="A40" s="56" t="s">
        <v>37</v>
      </c>
      <c r="B40" s="55">
        <v>1294332.74</v>
      </c>
      <c r="C40" s="60">
        <v>0</v>
      </c>
      <c r="D40" s="55">
        <f t="shared" si="11"/>
        <v>1294332.74</v>
      </c>
      <c r="F40" s="136">
        <f>'Simulação Real Aberta'!F85</f>
        <v>0</v>
      </c>
      <c r="G40" s="136">
        <f>'Simulação Real Aberta'!G85</f>
        <v>0</v>
      </c>
      <c r="H40" s="136">
        <f>'Simulação Real Aberta'!H85</f>
        <v>0</v>
      </c>
      <c r="I40" s="136">
        <f>'Simulação Real Aberta'!I85</f>
        <v>0</v>
      </c>
      <c r="J40" s="136">
        <f>'Simulação Real Aberta'!J85</f>
        <v>0</v>
      </c>
      <c r="K40" s="136">
        <f>'Simulação Real Aberta'!K85</f>
        <v>0</v>
      </c>
      <c r="L40" s="136">
        <f>'Simulação Real Aberta'!L85</f>
        <v>0</v>
      </c>
      <c r="M40" s="136">
        <f>'Simulação Real Aberta'!M85</f>
        <v>0</v>
      </c>
      <c r="N40" s="136">
        <f>'Simulação Real Aberta'!N85</f>
        <v>0</v>
      </c>
      <c r="O40" s="136">
        <f>'Simulação Real Aberta'!O85</f>
        <v>0</v>
      </c>
      <c r="P40" s="136">
        <f>'Simulação Real Aberta'!P85</f>
        <v>0</v>
      </c>
      <c r="Q40" s="136">
        <f>'Simulação Real Aberta'!Q85</f>
        <v>0</v>
      </c>
      <c r="R40" s="136">
        <f>'Simulação Real Aberta'!R85</f>
        <v>0</v>
      </c>
      <c r="S40" s="136">
        <f>'Simulação Real Aberta'!S85</f>
        <v>0</v>
      </c>
      <c r="T40" s="136">
        <f>'Simulação Real Aberta'!T85</f>
        <v>0</v>
      </c>
      <c r="U40" s="136">
        <f>'Simulação Real Aberta'!U85</f>
        <v>0</v>
      </c>
      <c r="V40" s="136">
        <f>'Simulação Real Aberta'!V85</f>
        <v>0</v>
      </c>
      <c r="W40" s="136">
        <f>'Simulação Real Aberta'!W85</f>
        <v>0</v>
      </c>
      <c r="X40" s="136">
        <f>'Simulação Real Aberta'!X85</f>
        <v>0</v>
      </c>
      <c r="Y40" s="136">
        <f>'Simulação Real Aberta'!Y85</f>
        <v>0</v>
      </c>
      <c r="Z40" s="136">
        <f>'Simulação Real Aberta'!Z85</f>
        <v>290330</v>
      </c>
      <c r="AA40" s="136">
        <f>'Simulação Real Aberta'!AA85</f>
        <v>0</v>
      </c>
      <c r="AB40" s="136">
        <f>'Simulação Real Aberta'!AB85</f>
        <v>1004002.74</v>
      </c>
      <c r="AC40" s="136">
        <f>'Simulação Real Aberta'!AC85</f>
        <v>0</v>
      </c>
      <c r="AD40" s="136">
        <f>'Simulação Real Aberta'!AD85</f>
        <v>0</v>
      </c>
      <c r="AE40" s="136">
        <f>'Simulação Real Aberta'!AE85</f>
        <v>0</v>
      </c>
      <c r="AF40" s="136">
        <f>'Simulação Real Aberta'!AF85</f>
        <v>0</v>
      </c>
      <c r="AG40" s="136">
        <f>'Simulação Real Aberta'!AG85</f>
        <v>0</v>
      </c>
      <c r="AH40" s="136">
        <f>'Simulação Real Aberta'!AH85</f>
        <v>1294332.74</v>
      </c>
      <c r="AI40" s="136">
        <f>'Simulação Real Aberta'!AI85</f>
        <v>0</v>
      </c>
      <c r="AJ40" s="136">
        <f>'Simulação Real Aberta'!AJ85</f>
        <v>0</v>
      </c>
      <c r="AK40" s="136">
        <f>'Simulação Real Aberta'!AK85</f>
        <v>0</v>
      </c>
      <c r="AL40" s="136">
        <f>'Simulação Real Aberta'!AL85</f>
        <v>0</v>
      </c>
      <c r="AM40" s="136">
        <f>'Simulação Real Aberta'!AM85</f>
        <v>0</v>
      </c>
      <c r="AN40" s="136">
        <f>'Simulação Real Aberta'!AN85</f>
        <v>0</v>
      </c>
      <c r="AO40" s="136">
        <f>'Simulação Real Aberta'!AO85</f>
        <v>0</v>
      </c>
      <c r="AP40" s="136">
        <f>'Simulação Real Aberta'!AP85</f>
        <v>0</v>
      </c>
      <c r="AQ40" s="136">
        <f>'Simulação Real Aberta'!AQ85</f>
        <v>0</v>
      </c>
      <c r="AR40" s="136">
        <f>'Simulação Real Aberta'!AR85</f>
        <v>0</v>
      </c>
      <c r="AS40" s="136">
        <f>'Simulação Real Aberta'!AS85</f>
        <v>0</v>
      </c>
      <c r="AT40" s="136">
        <f>'Simulação Real Aberta'!AT85</f>
        <v>0</v>
      </c>
      <c r="AU40" s="136">
        <f>'Simulação Real Aberta'!AU85</f>
        <v>0</v>
      </c>
      <c r="AV40" s="136">
        <f>'Simulação Real Aberta'!AV85</f>
        <v>0</v>
      </c>
      <c r="AW40" s="136">
        <f>'Simulação Real Aberta'!AW85</f>
        <v>0</v>
      </c>
      <c r="AX40" s="136">
        <f>'Simulação Real Aberta'!AX85</f>
        <v>0</v>
      </c>
      <c r="AY40" s="136">
        <f>'Simulação Real Aberta'!AY85</f>
        <v>0</v>
      </c>
      <c r="AZ40" s="136">
        <f>'Simulação Real Aberta'!AZ85</f>
        <v>0</v>
      </c>
      <c r="BA40" s="136">
        <f>'Simulação Real Aberta'!BA85</f>
        <v>0</v>
      </c>
      <c r="BB40" s="136">
        <f>'Simulação Real Aberta'!BB85</f>
        <v>0</v>
      </c>
      <c r="BC40" s="136">
        <f>'Simulação Real Aberta'!BC85</f>
        <v>0</v>
      </c>
      <c r="BD40" s="136">
        <f>'Simulação Real Aberta'!BD85</f>
        <v>1294332.74</v>
      </c>
      <c r="BE40" s="136">
        <f>'Simulação Real Aberta'!BE85</f>
        <v>0</v>
      </c>
      <c r="BF40" s="136">
        <f>'Simulação Real Aberta'!BF85</f>
        <v>1294332.74</v>
      </c>
    </row>
    <row r="41" spans="1:58" x14ac:dyDescent="0.3">
      <c r="A41" s="56" t="s">
        <v>38</v>
      </c>
      <c r="B41" s="55">
        <v>1273873.6299999999</v>
      </c>
      <c r="C41" s="60"/>
      <c r="D41" s="55">
        <f t="shared" si="11"/>
        <v>1273873.6299999999</v>
      </c>
      <c r="F41" s="136">
        <f>'Simulação Real Aberta'!F86</f>
        <v>0</v>
      </c>
      <c r="G41" s="136">
        <f>'Simulação Real Aberta'!G86</f>
        <v>0</v>
      </c>
      <c r="H41" s="136">
        <f>'Simulação Real Aberta'!H86</f>
        <v>0</v>
      </c>
      <c r="I41" s="136">
        <f>'Simulação Real Aberta'!I86</f>
        <v>0</v>
      </c>
      <c r="J41" s="136">
        <f>'Simulação Real Aberta'!J86</f>
        <v>0</v>
      </c>
      <c r="K41" s="136">
        <f>'Simulação Real Aberta'!K86</f>
        <v>0</v>
      </c>
      <c r="L41" s="136">
        <f>'Simulação Real Aberta'!L86</f>
        <v>0</v>
      </c>
      <c r="M41" s="136">
        <f>'Simulação Real Aberta'!M86</f>
        <v>0</v>
      </c>
      <c r="N41" s="136">
        <f>'Simulação Real Aberta'!N86</f>
        <v>0</v>
      </c>
      <c r="O41" s="136">
        <f>'Simulação Real Aberta'!O86</f>
        <v>0</v>
      </c>
      <c r="P41" s="136">
        <f>'Simulação Real Aberta'!P86</f>
        <v>0</v>
      </c>
      <c r="Q41" s="136">
        <f>'Simulação Real Aberta'!Q86</f>
        <v>0</v>
      </c>
      <c r="R41" s="136">
        <f>'Simulação Real Aberta'!R86</f>
        <v>0</v>
      </c>
      <c r="S41" s="136">
        <f>'Simulação Real Aberta'!S86</f>
        <v>0</v>
      </c>
      <c r="T41" s="136">
        <f>'Simulação Real Aberta'!T86</f>
        <v>0</v>
      </c>
      <c r="U41" s="136">
        <f>'Simulação Real Aberta'!U86</f>
        <v>0</v>
      </c>
      <c r="V41" s="136">
        <f>'Simulação Real Aberta'!V86</f>
        <v>0</v>
      </c>
      <c r="W41" s="136">
        <f>'Simulação Real Aberta'!W86</f>
        <v>0</v>
      </c>
      <c r="X41" s="136">
        <f>'Simulação Real Aberta'!X86</f>
        <v>0</v>
      </c>
      <c r="Y41" s="136">
        <f>'Simulação Real Aberta'!Y86</f>
        <v>0</v>
      </c>
      <c r="Z41" s="136">
        <f>'Simulação Real Aberta'!Z86</f>
        <v>390500</v>
      </c>
      <c r="AA41" s="136">
        <f>'Simulação Real Aberta'!AA86</f>
        <v>0</v>
      </c>
      <c r="AB41" s="136">
        <f>'Simulação Real Aberta'!AB86</f>
        <v>883373.62999999989</v>
      </c>
      <c r="AC41" s="136">
        <f>'Simulação Real Aberta'!AC86</f>
        <v>0</v>
      </c>
      <c r="AD41" s="136">
        <f>'Simulação Real Aberta'!AD86</f>
        <v>0</v>
      </c>
      <c r="AE41" s="136">
        <f>'Simulação Real Aberta'!AE86</f>
        <v>0</v>
      </c>
      <c r="AF41" s="136">
        <f>'Simulação Real Aberta'!AF86</f>
        <v>0</v>
      </c>
      <c r="AG41" s="136">
        <f>'Simulação Real Aberta'!AG86</f>
        <v>0</v>
      </c>
      <c r="AH41" s="136">
        <f>'Simulação Real Aberta'!AH86</f>
        <v>1273873.6299999999</v>
      </c>
      <c r="AI41" s="136">
        <f>'Simulação Real Aberta'!AI86</f>
        <v>0</v>
      </c>
      <c r="AJ41" s="136">
        <f>'Simulação Real Aberta'!AJ86</f>
        <v>0</v>
      </c>
      <c r="AK41" s="136">
        <f>'Simulação Real Aberta'!AK86</f>
        <v>0</v>
      </c>
      <c r="AL41" s="136">
        <f>'Simulação Real Aberta'!AL86</f>
        <v>0</v>
      </c>
      <c r="AM41" s="136">
        <f>'Simulação Real Aberta'!AM86</f>
        <v>0</v>
      </c>
      <c r="AN41" s="136">
        <f>'Simulação Real Aberta'!AN86</f>
        <v>0</v>
      </c>
      <c r="AO41" s="136">
        <f>'Simulação Real Aberta'!AO86</f>
        <v>0</v>
      </c>
      <c r="AP41" s="136">
        <f>'Simulação Real Aberta'!AP86</f>
        <v>0</v>
      </c>
      <c r="AQ41" s="136">
        <f>'Simulação Real Aberta'!AQ86</f>
        <v>0</v>
      </c>
      <c r="AR41" s="136">
        <f>'Simulação Real Aberta'!AR86</f>
        <v>0</v>
      </c>
      <c r="AS41" s="136">
        <f>'Simulação Real Aberta'!AS86</f>
        <v>0</v>
      </c>
      <c r="AT41" s="136">
        <f>'Simulação Real Aberta'!AT86</f>
        <v>0</v>
      </c>
      <c r="AU41" s="136">
        <f>'Simulação Real Aberta'!AU86</f>
        <v>0</v>
      </c>
      <c r="AV41" s="136">
        <f>'Simulação Real Aberta'!AV86</f>
        <v>0</v>
      </c>
      <c r="AW41" s="136">
        <f>'Simulação Real Aberta'!AW86</f>
        <v>0</v>
      </c>
      <c r="AX41" s="136">
        <f>'Simulação Real Aberta'!AX86</f>
        <v>0</v>
      </c>
      <c r="AY41" s="136">
        <f>'Simulação Real Aberta'!AY86</f>
        <v>0</v>
      </c>
      <c r="AZ41" s="136">
        <f>'Simulação Real Aberta'!AZ86</f>
        <v>0</v>
      </c>
      <c r="BA41" s="136">
        <f>'Simulação Real Aberta'!BA86</f>
        <v>0</v>
      </c>
      <c r="BB41" s="136">
        <f>'Simulação Real Aberta'!BB86</f>
        <v>0</v>
      </c>
      <c r="BC41" s="136">
        <f>'Simulação Real Aberta'!BC86</f>
        <v>0</v>
      </c>
      <c r="BD41" s="136">
        <f>'Simulação Real Aberta'!BD86</f>
        <v>1273873.6299999999</v>
      </c>
      <c r="BE41" s="136">
        <f>'Simulação Real Aberta'!BE86</f>
        <v>0</v>
      </c>
      <c r="BF41" s="136">
        <f>'Simulação Real Aberta'!BF86</f>
        <v>1273873.6299999999</v>
      </c>
    </row>
    <row r="42" spans="1:58" x14ac:dyDescent="0.3">
      <c r="A42" s="59" t="s">
        <v>39</v>
      </c>
      <c r="B42" s="60">
        <f>B43+B44+B45+B46+B47</f>
        <v>0</v>
      </c>
      <c r="C42" s="60">
        <f>C43+C44+C45+C46+C47</f>
        <v>0</v>
      </c>
      <c r="D42" s="60">
        <f t="shared" si="11"/>
        <v>0</v>
      </c>
      <c r="F42" s="136">
        <f>'Simulação Real Aberta'!F87</f>
        <v>0</v>
      </c>
      <c r="G42" s="136">
        <f>'Simulação Real Aberta'!G87</f>
        <v>0</v>
      </c>
      <c r="H42" s="136">
        <f>'Simulação Real Aberta'!H87</f>
        <v>0</v>
      </c>
      <c r="I42" s="136">
        <f>'Simulação Real Aberta'!I87</f>
        <v>0</v>
      </c>
      <c r="J42" s="136">
        <f>'Simulação Real Aberta'!J87</f>
        <v>0</v>
      </c>
      <c r="K42" s="136">
        <f>'Simulação Real Aberta'!K87</f>
        <v>0</v>
      </c>
      <c r="L42" s="136">
        <f>'Simulação Real Aberta'!L87</f>
        <v>0</v>
      </c>
      <c r="M42" s="136">
        <f>'Simulação Real Aberta'!M87</f>
        <v>0</v>
      </c>
      <c r="N42" s="136">
        <f>'Simulação Real Aberta'!N87</f>
        <v>0</v>
      </c>
      <c r="O42" s="136">
        <f>'Simulação Real Aberta'!O87</f>
        <v>0</v>
      </c>
      <c r="P42" s="136">
        <f>'Simulação Real Aberta'!P87</f>
        <v>0</v>
      </c>
      <c r="Q42" s="136">
        <f>'Simulação Real Aberta'!Q87</f>
        <v>0</v>
      </c>
      <c r="R42" s="136">
        <f>'Simulação Real Aberta'!R87</f>
        <v>0</v>
      </c>
      <c r="S42" s="136">
        <f>'Simulação Real Aberta'!S87</f>
        <v>0</v>
      </c>
      <c r="T42" s="136">
        <f>'Simulação Real Aberta'!T87</f>
        <v>0</v>
      </c>
      <c r="U42" s="136">
        <f>'Simulação Real Aberta'!U87</f>
        <v>0</v>
      </c>
      <c r="V42" s="136">
        <f>'Simulação Real Aberta'!V87</f>
        <v>0</v>
      </c>
      <c r="W42" s="136">
        <f>'Simulação Real Aberta'!W87</f>
        <v>0</v>
      </c>
      <c r="X42" s="136">
        <f>'Simulação Real Aberta'!X87</f>
        <v>0</v>
      </c>
      <c r="Y42" s="136">
        <f>'Simulação Real Aberta'!Y87</f>
        <v>0</v>
      </c>
      <c r="Z42" s="136">
        <f>'Simulação Real Aberta'!Z87</f>
        <v>0</v>
      </c>
      <c r="AA42" s="136">
        <f>'Simulação Real Aberta'!AA87</f>
        <v>0</v>
      </c>
      <c r="AB42" s="136">
        <f>'Simulação Real Aberta'!AB87</f>
        <v>0</v>
      </c>
      <c r="AC42" s="136">
        <f>'Simulação Real Aberta'!AC87</f>
        <v>0</v>
      </c>
      <c r="AD42" s="136">
        <f>'Simulação Real Aberta'!AD87</f>
        <v>0</v>
      </c>
      <c r="AE42" s="136">
        <f>'Simulação Real Aberta'!AE87</f>
        <v>0</v>
      </c>
      <c r="AF42" s="136">
        <f>'Simulação Real Aberta'!AF87</f>
        <v>0</v>
      </c>
      <c r="AG42" s="136">
        <f>'Simulação Real Aberta'!AG87</f>
        <v>0</v>
      </c>
      <c r="AH42" s="136">
        <f>'Simulação Real Aberta'!AH87</f>
        <v>0</v>
      </c>
      <c r="AI42" s="136">
        <f>'Simulação Real Aberta'!AI87</f>
        <v>0</v>
      </c>
      <c r="AJ42" s="136">
        <f>'Simulação Real Aberta'!AJ87</f>
        <v>0</v>
      </c>
      <c r="AK42" s="136">
        <f>'Simulação Real Aberta'!AK87</f>
        <v>0</v>
      </c>
      <c r="AL42" s="136">
        <f>'Simulação Real Aberta'!AL87</f>
        <v>0</v>
      </c>
      <c r="AM42" s="136">
        <f>'Simulação Real Aberta'!AM87</f>
        <v>0</v>
      </c>
      <c r="AN42" s="136">
        <f>'Simulação Real Aberta'!AN87</f>
        <v>0</v>
      </c>
      <c r="AO42" s="136">
        <f>'Simulação Real Aberta'!AO87</f>
        <v>0</v>
      </c>
      <c r="AP42" s="136">
        <f>'Simulação Real Aberta'!AP87</f>
        <v>0</v>
      </c>
      <c r="AQ42" s="136">
        <f>'Simulação Real Aberta'!AQ87</f>
        <v>0</v>
      </c>
      <c r="AR42" s="136">
        <f>'Simulação Real Aberta'!AR87</f>
        <v>0</v>
      </c>
      <c r="AS42" s="136">
        <f>'Simulação Real Aberta'!AS87</f>
        <v>0</v>
      </c>
      <c r="AT42" s="136">
        <f>'Simulação Real Aberta'!AT87</f>
        <v>0</v>
      </c>
      <c r="AU42" s="136">
        <f>'Simulação Real Aberta'!AU87</f>
        <v>0</v>
      </c>
      <c r="AV42" s="136">
        <f>'Simulação Real Aberta'!AV87</f>
        <v>0</v>
      </c>
      <c r="AW42" s="136">
        <f>'Simulação Real Aberta'!AW87</f>
        <v>0</v>
      </c>
      <c r="AX42" s="136">
        <f>'Simulação Real Aberta'!AX87</f>
        <v>0</v>
      </c>
      <c r="AY42" s="136">
        <f>'Simulação Real Aberta'!AY87</f>
        <v>0</v>
      </c>
      <c r="AZ42" s="136">
        <f>'Simulação Real Aberta'!AZ87</f>
        <v>0</v>
      </c>
      <c r="BA42" s="136">
        <f>'Simulação Real Aberta'!BA87</f>
        <v>0</v>
      </c>
      <c r="BB42" s="136">
        <f>'Simulação Real Aberta'!BB87</f>
        <v>0</v>
      </c>
      <c r="BC42" s="136">
        <f>'Simulação Real Aberta'!BC87</f>
        <v>0</v>
      </c>
      <c r="BD42" s="136">
        <f>'Simulação Real Aberta'!BD87</f>
        <v>0</v>
      </c>
      <c r="BE42" s="136">
        <f>'Simulação Real Aberta'!BE87</f>
        <v>0</v>
      </c>
      <c r="BF42" s="136">
        <f>'Simulação Real Aberta'!BF87</f>
        <v>0</v>
      </c>
    </row>
    <row r="43" spans="1:58" x14ac:dyDescent="0.3">
      <c r="A43" s="69" t="s">
        <v>33</v>
      </c>
      <c r="B43" s="55">
        <v>0</v>
      </c>
      <c r="C43" s="55">
        <v>0</v>
      </c>
      <c r="D43" s="60">
        <f t="shared" si="11"/>
        <v>0</v>
      </c>
      <c r="F43" s="136">
        <f>'Simulação Real Aberta'!F88</f>
        <v>0</v>
      </c>
      <c r="G43" s="136">
        <f>'Simulação Real Aberta'!G88</f>
        <v>0</v>
      </c>
      <c r="H43" s="136">
        <f>'Simulação Real Aberta'!H88</f>
        <v>0</v>
      </c>
      <c r="I43" s="136">
        <f>'Simulação Real Aberta'!I88</f>
        <v>0</v>
      </c>
      <c r="J43" s="136">
        <f>'Simulação Real Aberta'!J88</f>
        <v>0</v>
      </c>
      <c r="K43" s="136">
        <f>'Simulação Real Aberta'!K88</f>
        <v>0</v>
      </c>
      <c r="L43" s="136">
        <f>'Simulação Real Aberta'!L88</f>
        <v>0</v>
      </c>
      <c r="M43" s="136">
        <f>'Simulação Real Aberta'!M88</f>
        <v>0</v>
      </c>
      <c r="N43" s="136">
        <f>'Simulação Real Aberta'!N88</f>
        <v>0</v>
      </c>
      <c r="O43" s="136">
        <f>'Simulação Real Aberta'!O88</f>
        <v>0</v>
      </c>
      <c r="P43" s="136">
        <f>'Simulação Real Aberta'!P88</f>
        <v>0</v>
      </c>
      <c r="Q43" s="136">
        <f>'Simulação Real Aberta'!Q88</f>
        <v>0</v>
      </c>
      <c r="R43" s="136">
        <f>'Simulação Real Aberta'!R88</f>
        <v>0</v>
      </c>
      <c r="S43" s="136">
        <f>'Simulação Real Aberta'!S88</f>
        <v>0</v>
      </c>
      <c r="T43" s="136">
        <f>'Simulação Real Aberta'!T88</f>
        <v>0</v>
      </c>
      <c r="U43" s="136">
        <f>'Simulação Real Aberta'!U88</f>
        <v>0</v>
      </c>
      <c r="V43" s="136">
        <f>'Simulação Real Aberta'!V88</f>
        <v>0</v>
      </c>
      <c r="W43" s="136">
        <f>'Simulação Real Aberta'!W88</f>
        <v>0</v>
      </c>
      <c r="X43" s="136">
        <f>'Simulação Real Aberta'!X88</f>
        <v>0</v>
      </c>
      <c r="Y43" s="136">
        <f>'Simulação Real Aberta'!Y88</f>
        <v>0</v>
      </c>
      <c r="Z43" s="136">
        <f>'Simulação Real Aberta'!Z88</f>
        <v>0</v>
      </c>
      <c r="AA43" s="136">
        <f>'Simulação Real Aberta'!AA88</f>
        <v>0</v>
      </c>
      <c r="AB43" s="136">
        <f>'Simulação Real Aberta'!AB88</f>
        <v>0</v>
      </c>
      <c r="AC43" s="136">
        <f>'Simulação Real Aberta'!AC88</f>
        <v>0</v>
      </c>
      <c r="AD43" s="136">
        <f>'Simulação Real Aberta'!AD88</f>
        <v>0</v>
      </c>
      <c r="AE43" s="136">
        <f>'Simulação Real Aberta'!AE88</f>
        <v>0</v>
      </c>
      <c r="AF43" s="136">
        <f>'Simulação Real Aberta'!AF88</f>
        <v>0</v>
      </c>
      <c r="AG43" s="136">
        <f>'Simulação Real Aberta'!AG88</f>
        <v>0</v>
      </c>
      <c r="AH43" s="136">
        <f>'Simulação Real Aberta'!AH88</f>
        <v>0</v>
      </c>
      <c r="AI43" s="136">
        <f>'Simulação Real Aberta'!AI88</f>
        <v>0</v>
      </c>
      <c r="AJ43" s="136">
        <f>'Simulação Real Aberta'!AJ88</f>
        <v>0</v>
      </c>
      <c r="AK43" s="136">
        <f>'Simulação Real Aberta'!AK88</f>
        <v>0</v>
      </c>
      <c r="AL43" s="136">
        <f>'Simulação Real Aberta'!AL88</f>
        <v>0</v>
      </c>
      <c r="AM43" s="136">
        <f>'Simulação Real Aberta'!AM88</f>
        <v>0</v>
      </c>
      <c r="AN43" s="136">
        <f>'Simulação Real Aberta'!AN88</f>
        <v>0</v>
      </c>
      <c r="AO43" s="136">
        <f>'Simulação Real Aberta'!AO88</f>
        <v>0</v>
      </c>
      <c r="AP43" s="136">
        <f>'Simulação Real Aberta'!AP88</f>
        <v>0</v>
      </c>
      <c r="AQ43" s="136">
        <f>'Simulação Real Aberta'!AQ88</f>
        <v>0</v>
      </c>
      <c r="AR43" s="136">
        <f>'Simulação Real Aberta'!AR88</f>
        <v>0</v>
      </c>
      <c r="AS43" s="136">
        <f>'Simulação Real Aberta'!AS88</f>
        <v>0</v>
      </c>
      <c r="AT43" s="136">
        <f>'Simulação Real Aberta'!AT88</f>
        <v>0</v>
      </c>
      <c r="AU43" s="136">
        <f>'Simulação Real Aberta'!AU88</f>
        <v>0</v>
      </c>
      <c r="AV43" s="136">
        <f>'Simulação Real Aberta'!AV88</f>
        <v>0</v>
      </c>
      <c r="AW43" s="136">
        <f>'Simulação Real Aberta'!AW88</f>
        <v>0</v>
      </c>
      <c r="AX43" s="136">
        <f>'Simulação Real Aberta'!AX88</f>
        <v>0</v>
      </c>
      <c r="AY43" s="136">
        <f>'Simulação Real Aberta'!AY88</f>
        <v>0</v>
      </c>
      <c r="AZ43" s="136">
        <f>'Simulação Real Aberta'!AZ88</f>
        <v>0</v>
      </c>
      <c r="BA43" s="136">
        <f>'Simulação Real Aberta'!BA88</f>
        <v>0</v>
      </c>
      <c r="BB43" s="136">
        <f>'Simulação Real Aberta'!BB88</f>
        <v>0</v>
      </c>
      <c r="BC43" s="136">
        <f>'Simulação Real Aberta'!BC88</f>
        <v>0</v>
      </c>
      <c r="BD43" s="136">
        <f>'Simulação Real Aberta'!BD88</f>
        <v>0</v>
      </c>
      <c r="BE43" s="136">
        <f>'Simulação Real Aberta'!BE88</f>
        <v>0</v>
      </c>
      <c r="BF43" s="136">
        <f>'Simulação Real Aberta'!BF88</f>
        <v>0</v>
      </c>
    </row>
    <row r="44" spans="1:58" x14ac:dyDescent="0.3">
      <c r="A44" s="69" t="s">
        <v>34</v>
      </c>
      <c r="B44" s="55">
        <v>0</v>
      </c>
      <c r="C44" s="55">
        <v>0</v>
      </c>
      <c r="D44" s="60">
        <f t="shared" si="11"/>
        <v>0</v>
      </c>
      <c r="F44" s="136">
        <f>'Simulação Real Aberta'!F89</f>
        <v>0</v>
      </c>
      <c r="G44" s="136">
        <f>'Simulação Real Aberta'!G89</f>
        <v>0</v>
      </c>
      <c r="H44" s="136">
        <f>'Simulação Real Aberta'!H89</f>
        <v>0</v>
      </c>
      <c r="I44" s="136">
        <f>'Simulação Real Aberta'!I89</f>
        <v>0</v>
      </c>
      <c r="J44" s="136">
        <f>'Simulação Real Aberta'!J89</f>
        <v>0</v>
      </c>
      <c r="K44" s="136">
        <f>'Simulação Real Aberta'!K89</f>
        <v>0</v>
      </c>
      <c r="L44" s="136">
        <f>'Simulação Real Aberta'!L89</f>
        <v>0</v>
      </c>
      <c r="M44" s="136">
        <f>'Simulação Real Aberta'!M89</f>
        <v>0</v>
      </c>
      <c r="N44" s="136">
        <f>'Simulação Real Aberta'!N89</f>
        <v>0</v>
      </c>
      <c r="O44" s="136">
        <f>'Simulação Real Aberta'!O89</f>
        <v>0</v>
      </c>
      <c r="P44" s="136">
        <f>'Simulação Real Aberta'!P89</f>
        <v>0</v>
      </c>
      <c r="Q44" s="136">
        <f>'Simulação Real Aberta'!Q89</f>
        <v>0</v>
      </c>
      <c r="R44" s="136">
        <f>'Simulação Real Aberta'!R89</f>
        <v>0</v>
      </c>
      <c r="S44" s="136">
        <f>'Simulação Real Aberta'!S89</f>
        <v>0</v>
      </c>
      <c r="T44" s="136">
        <f>'Simulação Real Aberta'!T89</f>
        <v>0</v>
      </c>
      <c r="U44" s="136">
        <f>'Simulação Real Aberta'!U89</f>
        <v>0</v>
      </c>
      <c r="V44" s="136">
        <f>'Simulação Real Aberta'!V89</f>
        <v>0</v>
      </c>
      <c r="W44" s="136">
        <f>'Simulação Real Aberta'!W89</f>
        <v>0</v>
      </c>
      <c r="X44" s="136">
        <f>'Simulação Real Aberta'!X89</f>
        <v>0</v>
      </c>
      <c r="Y44" s="136">
        <f>'Simulação Real Aberta'!Y89</f>
        <v>0</v>
      </c>
      <c r="Z44" s="136">
        <f>'Simulação Real Aberta'!Z89</f>
        <v>0</v>
      </c>
      <c r="AA44" s="136">
        <f>'Simulação Real Aberta'!AA89</f>
        <v>0</v>
      </c>
      <c r="AB44" s="136">
        <f>'Simulação Real Aberta'!AB89</f>
        <v>0</v>
      </c>
      <c r="AC44" s="136">
        <f>'Simulação Real Aberta'!AC89</f>
        <v>0</v>
      </c>
      <c r="AD44" s="136">
        <f>'Simulação Real Aberta'!AD89</f>
        <v>0</v>
      </c>
      <c r="AE44" s="136">
        <f>'Simulação Real Aberta'!AE89</f>
        <v>0</v>
      </c>
      <c r="AF44" s="136">
        <f>'Simulação Real Aberta'!AF89</f>
        <v>0</v>
      </c>
      <c r="AG44" s="136">
        <f>'Simulação Real Aberta'!AG89</f>
        <v>0</v>
      </c>
      <c r="AH44" s="136">
        <f>'Simulação Real Aberta'!AH89</f>
        <v>0</v>
      </c>
      <c r="AI44" s="136">
        <f>'Simulação Real Aberta'!AI89</f>
        <v>0</v>
      </c>
      <c r="AJ44" s="136">
        <f>'Simulação Real Aberta'!AJ89</f>
        <v>0</v>
      </c>
      <c r="AK44" s="136">
        <f>'Simulação Real Aberta'!AK89</f>
        <v>0</v>
      </c>
      <c r="AL44" s="136">
        <f>'Simulação Real Aberta'!AL89</f>
        <v>0</v>
      </c>
      <c r="AM44" s="136">
        <f>'Simulação Real Aberta'!AM89</f>
        <v>0</v>
      </c>
      <c r="AN44" s="136">
        <f>'Simulação Real Aberta'!AN89</f>
        <v>0</v>
      </c>
      <c r="AO44" s="136">
        <f>'Simulação Real Aberta'!AO89</f>
        <v>0</v>
      </c>
      <c r="AP44" s="136">
        <f>'Simulação Real Aberta'!AP89</f>
        <v>0</v>
      </c>
      <c r="AQ44" s="136">
        <f>'Simulação Real Aberta'!AQ89</f>
        <v>0</v>
      </c>
      <c r="AR44" s="136">
        <f>'Simulação Real Aberta'!AR89</f>
        <v>0</v>
      </c>
      <c r="AS44" s="136">
        <f>'Simulação Real Aberta'!AS89</f>
        <v>0</v>
      </c>
      <c r="AT44" s="136">
        <f>'Simulação Real Aberta'!AT89</f>
        <v>0</v>
      </c>
      <c r="AU44" s="136">
        <f>'Simulação Real Aberta'!AU89</f>
        <v>0</v>
      </c>
      <c r="AV44" s="136">
        <f>'Simulação Real Aberta'!AV89</f>
        <v>0</v>
      </c>
      <c r="AW44" s="136">
        <f>'Simulação Real Aberta'!AW89</f>
        <v>0</v>
      </c>
      <c r="AX44" s="136">
        <f>'Simulação Real Aberta'!AX89</f>
        <v>0</v>
      </c>
      <c r="AY44" s="136">
        <f>'Simulação Real Aberta'!AY89</f>
        <v>0</v>
      </c>
      <c r="AZ44" s="136">
        <f>'Simulação Real Aberta'!AZ89</f>
        <v>0</v>
      </c>
      <c r="BA44" s="136">
        <f>'Simulação Real Aberta'!BA89</f>
        <v>0</v>
      </c>
      <c r="BB44" s="136">
        <f>'Simulação Real Aberta'!BB89</f>
        <v>0</v>
      </c>
      <c r="BC44" s="136">
        <f>'Simulação Real Aberta'!BC89</f>
        <v>0</v>
      </c>
      <c r="BD44" s="136">
        <f>'Simulação Real Aberta'!BD89</f>
        <v>0</v>
      </c>
      <c r="BE44" s="136">
        <f>'Simulação Real Aberta'!BE89</f>
        <v>0</v>
      </c>
      <c r="BF44" s="136">
        <f>'Simulação Real Aberta'!BF89</f>
        <v>0</v>
      </c>
    </row>
    <row r="45" spans="1:58" x14ac:dyDescent="0.3">
      <c r="A45" s="69" t="s">
        <v>36</v>
      </c>
      <c r="B45" s="55">
        <v>0</v>
      </c>
      <c r="C45" s="55">
        <v>0</v>
      </c>
      <c r="D45" s="60">
        <f t="shared" si="11"/>
        <v>0</v>
      </c>
      <c r="F45" s="136">
        <f>'Simulação Real Aberta'!F90</f>
        <v>0</v>
      </c>
      <c r="G45" s="136">
        <f>'Simulação Real Aberta'!G90</f>
        <v>0</v>
      </c>
      <c r="H45" s="136">
        <f>'Simulação Real Aberta'!H90</f>
        <v>0</v>
      </c>
      <c r="I45" s="136">
        <f>'Simulação Real Aberta'!I90</f>
        <v>0</v>
      </c>
      <c r="J45" s="136">
        <f>'Simulação Real Aberta'!J90</f>
        <v>0</v>
      </c>
      <c r="K45" s="136">
        <f>'Simulação Real Aberta'!K90</f>
        <v>0</v>
      </c>
      <c r="L45" s="136">
        <f>'Simulação Real Aberta'!L90</f>
        <v>0</v>
      </c>
      <c r="M45" s="136">
        <f>'Simulação Real Aberta'!M90</f>
        <v>0</v>
      </c>
      <c r="N45" s="136">
        <f>'Simulação Real Aberta'!N90</f>
        <v>0</v>
      </c>
      <c r="O45" s="136">
        <f>'Simulação Real Aberta'!O90</f>
        <v>0</v>
      </c>
      <c r="P45" s="136">
        <f>'Simulação Real Aberta'!P90</f>
        <v>0</v>
      </c>
      <c r="Q45" s="136">
        <f>'Simulação Real Aberta'!Q90</f>
        <v>0</v>
      </c>
      <c r="R45" s="136">
        <f>'Simulação Real Aberta'!R90</f>
        <v>0</v>
      </c>
      <c r="S45" s="136">
        <f>'Simulação Real Aberta'!S90</f>
        <v>0</v>
      </c>
      <c r="T45" s="136">
        <f>'Simulação Real Aberta'!T90</f>
        <v>0</v>
      </c>
      <c r="U45" s="136">
        <f>'Simulação Real Aberta'!U90</f>
        <v>0</v>
      </c>
      <c r="V45" s="136">
        <f>'Simulação Real Aberta'!V90</f>
        <v>0</v>
      </c>
      <c r="W45" s="136">
        <f>'Simulação Real Aberta'!W90</f>
        <v>0</v>
      </c>
      <c r="X45" s="136">
        <f>'Simulação Real Aberta'!X90</f>
        <v>0</v>
      </c>
      <c r="Y45" s="136">
        <f>'Simulação Real Aberta'!Y90</f>
        <v>0</v>
      </c>
      <c r="Z45" s="136">
        <f>'Simulação Real Aberta'!Z90</f>
        <v>0</v>
      </c>
      <c r="AA45" s="136">
        <f>'Simulação Real Aberta'!AA90</f>
        <v>0</v>
      </c>
      <c r="AB45" s="136">
        <f>'Simulação Real Aberta'!AB90</f>
        <v>0</v>
      </c>
      <c r="AC45" s="136">
        <f>'Simulação Real Aberta'!AC90</f>
        <v>0</v>
      </c>
      <c r="AD45" s="136">
        <f>'Simulação Real Aberta'!AD90</f>
        <v>0</v>
      </c>
      <c r="AE45" s="136">
        <f>'Simulação Real Aberta'!AE90</f>
        <v>0</v>
      </c>
      <c r="AF45" s="136">
        <f>'Simulação Real Aberta'!AF90</f>
        <v>0</v>
      </c>
      <c r="AG45" s="136">
        <f>'Simulação Real Aberta'!AG90</f>
        <v>0</v>
      </c>
      <c r="AH45" s="136">
        <f>'Simulação Real Aberta'!AH90</f>
        <v>0</v>
      </c>
      <c r="AI45" s="136">
        <f>'Simulação Real Aberta'!AI90</f>
        <v>0</v>
      </c>
      <c r="AJ45" s="136">
        <f>'Simulação Real Aberta'!AJ90</f>
        <v>0</v>
      </c>
      <c r="AK45" s="136">
        <f>'Simulação Real Aberta'!AK90</f>
        <v>0</v>
      </c>
      <c r="AL45" s="136">
        <f>'Simulação Real Aberta'!AL90</f>
        <v>0</v>
      </c>
      <c r="AM45" s="136">
        <f>'Simulação Real Aberta'!AM90</f>
        <v>0</v>
      </c>
      <c r="AN45" s="136">
        <f>'Simulação Real Aberta'!AN90</f>
        <v>0</v>
      </c>
      <c r="AO45" s="136">
        <f>'Simulação Real Aberta'!AO90</f>
        <v>0</v>
      </c>
      <c r="AP45" s="136">
        <f>'Simulação Real Aberta'!AP90</f>
        <v>0</v>
      </c>
      <c r="AQ45" s="136">
        <f>'Simulação Real Aberta'!AQ90</f>
        <v>0</v>
      </c>
      <c r="AR45" s="136">
        <f>'Simulação Real Aberta'!AR90</f>
        <v>0</v>
      </c>
      <c r="AS45" s="136">
        <f>'Simulação Real Aberta'!AS90</f>
        <v>0</v>
      </c>
      <c r="AT45" s="136">
        <f>'Simulação Real Aberta'!AT90</f>
        <v>0</v>
      </c>
      <c r="AU45" s="136">
        <f>'Simulação Real Aberta'!AU90</f>
        <v>0</v>
      </c>
      <c r="AV45" s="136">
        <f>'Simulação Real Aberta'!AV90</f>
        <v>0</v>
      </c>
      <c r="AW45" s="136">
        <f>'Simulação Real Aberta'!AW90</f>
        <v>0</v>
      </c>
      <c r="AX45" s="136">
        <f>'Simulação Real Aberta'!AX90</f>
        <v>0</v>
      </c>
      <c r="AY45" s="136">
        <f>'Simulação Real Aberta'!AY90</f>
        <v>0</v>
      </c>
      <c r="AZ45" s="136">
        <f>'Simulação Real Aberta'!AZ90</f>
        <v>0</v>
      </c>
      <c r="BA45" s="136">
        <f>'Simulação Real Aberta'!BA90</f>
        <v>0</v>
      </c>
      <c r="BB45" s="136">
        <f>'Simulação Real Aberta'!BB90</f>
        <v>0</v>
      </c>
      <c r="BC45" s="136">
        <f>'Simulação Real Aberta'!BC90</f>
        <v>0</v>
      </c>
      <c r="BD45" s="136">
        <f>'Simulação Real Aberta'!BD90</f>
        <v>0</v>
      </c>
      <c r="BE45" s="136">
        <f>'Simulação Real Aberta'!BE90</f>
        <v>0</v>
      </c>
      <c r="BF45" s="136">
        <f>'Simulação Real Aberta'!BF90</f>
        <v>0</v>
      </c>
    </row>
    <row r="46" spans="1:58" x14ac:dyDescent="0.3">
      <c r="A46" s="69" t="s">
        <v>37</v>
      </c>
      <c r="B46" s="55">
        <v>0</v>
      </c>
      <c r="C46" s="55">
        <v>0</v>
      </c>
      <c r="D46" s="60">
        <f t="shared" si="11"/>
        <v>0</v>
      </c>
      <c r="F46" s="136">
        <f>'Simulação Real Aberta'!F91</f>
        <v>0</v>
      </c>
      <c r="G46" s="136">
        <f>'Simulação Real Aberta'!G91</f>
        <v>0</v>
      </c>
      <c r="H46" s="136">
        <f>'Simulação Real Aberta'!H91</f>
        <v>0</v>
      </c>
      <c r="I46" s="136">
        <f>'Simulação Real Aberta'!I91</f>
        <v>0</v>
      </c>
      <c r="J46" s="136">
        <f>'Simulação Real Aberta'!J91</f>
        <v>0</v>
      </c>
      <c r="K46" s="136">
        <f>'Simulação Real Aberta'!K91</f>
        <v>0</v>
      </c>
      <c r="L46" s="136">
        <f>'Simulação Real Aberta'!L91</f>
        <v>0</v>
      </c>
      <c r="M46" s="136">
        <f>'Simulação Real Aberta'!M91</f>
        <v>0</v>
      </c>
      <c r="N46" s="136">
        <f>'Simulação Real Aberta'!N91</f>
        <v>0</v>
      </c>
      <c r="O46" s="136">
        <f>'Simulação Real Aberta'!O91</f>
        <v>0</v>
      </c>
      <c r="P46" s="136">
        <f>'Simulação Real Aberta'!P91</f>
        <v>0</v>
      </c>
      <c r="Q46" s="136">
        <f>'Simulação Real Aberta'!Q91</f>
        <v>0</v>
      </c>
      <c r="R46" s="136">
        <f>'Simulação Real Aberta'!R91</f>
        <v>0</v>
      </c>
      <c r="S46" s="136">
        <f>'Simulação Real Aberta'!S91</f>
        <v>0</v>
      </c>
      <c r="T46" s="136">
        <f>'Simulação Real Aberta'!T91</f>
        <v>0</v>
      </c>
      <c r="U46" s="136">
        <f>'Simulação Real Aberta'!U91</f>
        <v>0</v>
      </c>
      <c r="V46" s="136">
        <f>'Simulação Real Aberta'!V91</f>
        <v>0</v>
      </c>
      <c r="W46" s="136">
        <f>'Simulação Real Aberta'!W91</f>
        <v>0</v>
      </c>
      <c r="X46" s="136">
        <f>'Simulação Real Aberta'!X91</f>
        <v>0</v>
      </c>
      <c r="Y46" s="136">
        <f>'Simulação Real Aberta'!Y91</f>
        <v>0</v>
      </c>
      <c r="Z46" s="136">
        <f>'Simulação Real Aberta'!Z91</f>
        <v>0</v>
      </c>
      <c r="AA46" s="136">
        <f>'Simulação Real Aberta'!AA91</f>
        <v>0</v>
      </c>
      <c r="AB46" s="136">
        <f>'Simulação Real Aberta'!AB91</f>
        <v>0</v>
      </c>
      <c r="AC46" s="136">
        <f>'Simulação Real Aberta'!AC91</f>
        <v>0</v>
      </c>
      <c r="AD46" s="136">
        <f>'Simulação Real Aberta'!AD91</f>
        <v>0</v>
      </c>
      <c r="AE46" s="136">
        <f>'Simulação Real Aberta'!AE91</f>
        <v>0</v>
      </c>
      <c r="AF46" s="136">
        <f>'Simulação Real Aberta'!AF91</f>
        <v>0</v>
      </c>
      <c r="AG46" s="136">
        <f>'Simulação Real Aberta'!AG91</f>
        <v>0</v>
      </c>
      <c r="AH46" s="136">
        <f>'Simulação Real Aberta'!AH91</f>
        <v>0</v>
      </c>
      <c r="AI46" s="136">
        <f>'Simulação Real Aberta'!AI91</f>
        <v>0</v>
      </c>
      <c r="AJ46" s="136">
        <f>'Simulação Real Aberta'!AJ91</f>
        <v>0</v>
      </c>
      <c r="AK46" s="136">
        <f>'Simulação Real Aberta'!AK91</f>
        <v>0</v>
      </c>
      <c r="AL46" s="136">
        <f>'Simulação Real Aberta'!AL91</f>
        <v>0</v>
      </c>
      <c r="AM46" s="136">
        <f>'Simulação Real Aberta'!AM91</f>
        <v>0</v>
      </c>
      <c r="AN46" s="136">
        <f>'Simulação Real Aberta'!AN91</f>
        <v>0</v>
      </c>
      <c r="AO46" s="136">
        <f>'Simulação Real Aberta'!AO91</f>
        <v>0</v>
      </c>
      <c r="AP46" s="136">
        <f>'Simulação Real Aberta'!AP91</f>
        <v>0</v>
      </c>
      <c r="AQ46" s="136">
        <f>'Simulação Real Aberta'!AQ91</f>
        <v>0</v>
      </c>
      <c r="AR46" s="136">
        <f>'Simulação Real Aberta'!AR91</f>
        <v>0</v>
      </c>
      <c r="AS46" s="136">
        <f>'Simulação Real Aberta'!AS91</f>
        <v>0</v>
      </c>
      <c r="AT46" s="136">
        <f>'Simulação Real Aberta'!AT91</f>
        <v>0</v>
      </c>
      <c r="AU46" s="136">
        <f>'Simulação Real Aberta'!AU91</f>
        <v>0</v>
      </c>
      <c r="AV46" s="136">
        <f>'Simulação Real Aberta'!AV91</f>
        <v>0</v>
      </c>
      <c r="AW46" s="136">
        <f>'Simulação Real Aberta'!AW91</f>
        <v>0</v>
      </c>
      <c r="AX46" s="136">
        <f>'Simulação Real Aberta'!AX91</f>
        <v>0</v>
      </c>
      <c r="AY46" s="136">
        <f>'Simulação Real Aberta'!AY91</f>
        <v>0</v>
      </c>
      <c r="AZ46" s="136">
        <f>'Simulação Real Aberta'!AZ91</f>
        <v>0</v>
      </c>
      <c r="BA46" s="136">
        <f>'Simulação Real Aberta'!BA91</f>
        <v>0</v>
      </c>
      <c r="BB46" s="136">
        <f>'Simulação Real Aberta'!BB91</f>
        <v>0</v>
      </c>
      <c r="BC46" s="136">
        <f>'Simulação Real Aberta'!BC91</f>
        <v>0</v>
      </c>
      <c r="BD46" s="136">
        <f>'Simulação Real Aberta'!BD91</f>
        <v>0</v>
      </c>
      <c r="BE46" s="136">
        <f>'Simulação Real Aberta'!BE91</f>
        <v>0</v>
      </c>
      <c r="BF46" s="136">
        <f>'Simulação Real Aberta'!BF91</f>
        <v>0</v>
      </c>
    </row>
    <row r="47" spans="1:58" x14ac:dyDescent="0.3">
      <c r="A47" s="69" t="s">
        <v>38</v>
      </c>
      <c r="B47" s="55">
        <v>0</v>
      </c>
      <c r="C47" s="55">
        <v>0</v>
      </c>
      <c r="D47" s="60">
        <f t="shared" si="11"/>
        <v>0</v>
      </c>
      <c r="F47" s="136">
        <f>'Simulação Real Aberta'!F92</f>
        <v>0</v>
      </c>
      <c r="G47" s="136">
        <f>'Simulação Real Aberta'!G92</f>
        <v>0</v>
      </c>
      <c r="H47" s="136">
        <f>'Simulação Real Aberta'!H92</f>
        <v>0</v>
      </c>
      <c r="I47" s="136">
        <f>'Simulação Real Aberta'!I92</f>
        <v>0</v>
      </c>
      <c r="J47" s="136">
        <f>'Simulação Real Aberta'!J92</f>
        <v>0</v>
      </c>
      <c r="K47" s="136">
        <f>'Simulação Real Aberta'!K92</f>
        <v>0</v>
      </c>
      <c r="L47" s="136">
        <f>'Simulação Real Aberta'!L92</f>
        <v>0</v>
      </c>
      <c r="M47" s="136">
        <f>'Simulação Real Aberta'!M92</f>
        <v>0</v>
      </c>
      <c r="N47" s="136">
        <f>'Simulação Real Aberta'!N92</f>
        <v>0</v>
      </c>
      <c r="O47" s="136">
        <f>'Simulação Real Aberta'!O92</f>
        <v>0</v>
      </c>
      <c r="P47" s="136">
        <f>'Simulação Real Aberta'!P92</f>
        <v>0</v>
      </c>
      <c r="Q47" s="136">
        <f>'Simulação Real Aberta'!Q92</f>
        <v>0</v>
      </c>
      <c r="R47" s="136">
        <f>'Simulação Real Aberta'!R92</f>
        <v>0</v>
      </c>
      <c r="S47" s="136">
        <f>'Simulação Real Aberta'!S92</f>
        <v>0</v>
      </c>
      <c r="T47" s="136">
        <f>'Simulação Real Aberta'!T92</f>
        <v>0</v>
      </c>
      <c r="U47" s="136">
        <f>'Simulação Real Aberta'!U92</f>
        <v>0</v>
      </c>
      <c r="V47" s="136">
        <f>'Simulação Real Aberta'!V92</f>
        <v>0</v>
      </c>
      <c r="W47" s="136">
        <f>'Simulação Real Aberta'!W92</f>
        <v>0</v>
      </c>
      <c r="X47" s="136">
        <f>'Simulação Real Aberta'!X92</f>
        <v>0</v>
      </c>
      <c r="Y47" s="136">
        <f>'Simulação Real Aberta'!Y92</f>
        <v>0</v>
      </c>
      <c r="Z47" s="136">
        <f>'Simulação Real Aberta'!Z92</f>
        <v>0</v>
      </c>
      <c r="AA47" s="136">
        <f>'Simulação Real Aberta'!AA92</f>
        <v>0</v>
      </c>
      <c r="AB47" s="136">
        <f>'Simulação Real Aberta'!AB92</f>
        <v>0</v>
      </c>
      <c r="AC47" s="136">
        <f>'Simulação Real Aberta'!AC92</f>
        <v>0</v>
      </c>
      <c r="AD47" s="136">
        <f>'Simulação Real Aberta'!AD92</f>
        <v>0</v>
      </c>
      <c r="AE47" s="136">
        <f>'Simulação Real Aberta'!AE92</f>
        <v>0</v>
      </c>
      <c r="AF47" s="136">
        <f>'Simulação Real Aberta'!AF92</f>
        <v>0</v>
      </c>
      <c r="AG47" s="136">
        <f>'Simulação Real Aberta'!AG92</f>
        <v>0</v>
      </c>
      <c r="AH47" s="136">
        <f>'Simulação Real Aberta'!AH92</f>
        <v>0</v>
      </c>
      <c r="AI47" s="136">
        <f>'Simulação Real Aberta'!AI92</f>
        <v>0</v>
      </c>
      <c r="AJ47" s="136">
        <f>'Simulação Real Aberta'!AJ92</f>
        <v>0</v>
      </c>
      <c r="AK47" s="136">
        <f>'Simulação Real Aberta'!AK92</f>
        <v>0</v>
      </c>
      <c r="AL47" s="136">
        <f>'Simulação Real Aberta'!AL92</f>
        <v>0</v>
      </c>
      <c r="AM47" s="136">
        <f>'Simulação Real Aberta'!AM92</f>
        <v>0</v>
      </c>
      <c r="AN47" s="136">
        <f>'Simulação Real Aberta'!AN92</f>
        <v>0</v>
      </c>
      <c r="AO47" s="136">
        <f>'Simulação Real Aberta'!AO92</f>
        <v>0</v>
      </c>
      <c r="AP47" s="136">
        <f>'Simulação Real Aberta'!AP92</f>
        <v>0</v>
      </c>
      <c r="AQ47" s="136">
        <f>'Simulação Real Aberta'!AQ92</f>
        <v>0</v>
      </c>
      <c r="AR47" s="136">
        <f>'Simulação Real Aberta'!AR92</f>
        <v>0</v>
      </c>
      <c r="AS47" s="136">
        <f>'Simulação Real Aberta'!AS92</f>
        <v>0</v>
      </c>
      <c r="AT47" s="136">
        <f>'Simulação Real Aberta'!AT92</f>
        <v>0</v>
      </c>
      <c r="AU47" s="136">
        <f>'Simulação Real Aberta'!AU92</f>
        <v>0</v>
      </c>
      <c r="AV47" s="136">
        <f>'Simulação Real Aberta'!AV92</f>
        <v>0</v>
      </c>
      <c r="AW47" s="136">
        <f>'Simulação Real Aberta'!AW92</f>
        <v>0</v>
      </c>
      <c r="AX47" s="136">
        <f>'Simulação Real Aberta'!AX92</f>
        <v>0</v>
      </c>
      <c r="AY47" s="136">
        <f>'Simulação Real Aberta'!AY92</f>
        <v>0</v>
      </c>
      <c r="AZ47" s="136">
        <f>'Simulação Real Aberta'!AZ92</f>
        <v>0</v>
      </c>
      <c r="BA47" s="136">
        <f>'Simulação Real Aberta'!BA92</f>
        <v>0</v>
      </c>
      <c r="BB47" s="136">
        <f>'Simulação Real Aberta'!BB92</f>
        <v>0</v>
      </c>
      <c r="BC47" s="136">
        <f>'Simulação Real Aberta'!BC92</f>
        <v>0</v>
      </c>
      <c r="BD47" s="136">
        <f>'Simulação Real Aberta'!BD92</f>
        <v>0</v>
      </c>
      <c r="BE47" s="136">
        <f>'Simulação Real Aberta'!BE92</f>
        <v>0</v>
      </c>
      <c r="BF47" s="136">
        <f>'Simulação Real Aberta'!BF92</f>
        <v>0</v>
      </c>
    </row>
    <row r="48" spans="1:58" x14ac:dyDescent="0.3">
      <c r="A48" s="61" t="s">
        <v>40</v>
      </c>
      <c r="B48" s="52">
        <f>B49+B50+B51+B52+B53+B54+B55+B63</f>
        <v>27109491</v>
      </c>
      <c r="C48" s="52">
        <f>C49+C50+C51+C52+C53+C54+C55+C63</f>
        <v>915000</v>
      </c>
      <c r="D48" s="52">
        <f>B48+C48</f>
        <v>28024491</v>
      </c>
      <c r="F48" s="137">
        <f>'Simulação Real Aberta'!F93</f>
        <v>0</v>
      </c>
      <c r="G48" s="137">
        <f>'Simulação Real Aberta'!G93</f>
        <v>0</v>
      </c>
      <c r="H48" s="137">
        <f>'Simulação Real Aberta'!H93</f>
        <v>0</v>
      </c>
      <c r="I48" s="137">
        <f>'Simulação Real Aberta'!I93</f>
        <v>0</v>
      </c>
      <c r="J48" s="137">
        <f>'Simulação Real Aberta'!J93</f>
        <v>1293800</v>
      </c>
      <c r="K48" s="137">
        <f>'Simulação Real Aberta'!K93</f>
        <v>0</v>
      </c>
      <c r="L48" s="137">
        <f>'Simulação Real Aberta'!L93</f>
        <v>1913393</v>
      </c>
      <c r="M48" s="137">
        <f>'Simulação Real Aberta'!M93</f>
        <v>0</v>
      </c>
      <c r="N48" s="137">
        <f>'Simulação Real Aberta'!N93</f>
        <v>3207193</v>
      </c>
      <c r="O48" s="137">
        <f>'Simulação Real Aberta'!O93</f>
        <v>915000</v>
      </c>
      <c r="P48" s="137">
        <f>'Simulação Real Aberta'!P93</f>
        <v>1692800</v>
      </c>
      <c r="Q48" s="137">
        <f>'Simulação Real Aberta'!Q93</f>
        <v>0</v>
      </c>
      <c r="R48" s="137">
        <f>'Simulação Real Aberta'!R93</f>
        <v>1597800</v>
      </c>
      <c r="S48" s="137">
        <f>'Simulação Real Aberta'!S93</f>
        <v>0</v>
      </c>
      <c r="T48" s="137">
        <f>'Simulação Real Aberta'!T93</f>
        <v>1581950</v>
      </c>
      <c r="U48" s="137">
        <f>'Simulação Real Aberta'!U93</f>
        <v>0</v>
      </c>
      <c r="V48" s="137">
        <f>'Simulação Real Aberta'!V93</f>
        <v>1786610</v>
      </c>
      <c r="W48" s="137">
        <f>'Simulação Real Aberta'!W93</f>
        <v>0</v>
      </c>
      <c r="X48" s="137">
        <f>'Simulação Real Aberta'!X93</f>
        <v>6659160</v>
      </c>
      <c r="Y48" s="137">
        <f>'Simulação Real Aberta'!Y93</f>
        <v>0</v>
      </c>
      <c r="Z48" s="137">
        <f>'Simulação Real Aberta'!Z93</f>
        <v>1786250</v>
      </c>
      <c r="AA48" s="137">
        <f>'Simulação Real Aberta'!AA93</f>
        <v>0</v>
      </c>
      <c r="AB48" s="137">
        <f>'Simulação Real Aberta'!AB93</f>
        <v>1861250</v>
      </c>
      <c r="AC48" s="137">
        <f>'Simulação Real Aberta'!AC93</f>
        <v>0</v>
      </c>
      <c r="AD48" s="137">
        <f>'Simulação Real Aberta'!AD93</f>
        <v>1861250</v>
      </c>
      <c r="AE48" s="137">
        <f>'Simulação Real Aberta'!AE93</f>
        <v>0</v>
      </c>
      <c r="AF48" s="137">
        <f>'Simulação Real Aberta'!AF93</f>
        <v>1936250</v>
      </c>
      <c r="AG48" s="137">
        <f>'Simulação Real Aberta'!AG93</f>
        <v>0</v>
      </c>
      <c r="AH48" s="137">
        <f>'Simulação Real Aberta'!AH93</f>
        <v>7445000</v>
      </c>
      <c r="AI48" s="137">
        <f>'Simulação Real Aberta'!AI93</f>
        <v>0</v>
      </c>
      <c r="AJ48" s="137">
        <f>'Simulação Real Aberta'!AJ93</f>
        <v>1776250</v>
      </c>
      <c r="AK48" s="137">
        <f>'Simulação Real Aberta'!AK93</f>
        <v>0</v>
      </c>
      <c r="AL48" s="137">
        <f>'Simulação Real Aberta'!AL93</f>
        <v>1638789</v>
      </c>
      <c r="AM48" s="137">
        <f>'Simulação Real Aberta'!AM93</f>
        <v>0</v>
      </c>
      <c r="AN48" s="137">
        <f>'Simulação Real Aberta'!AN93</f>
        <v>1076250</v>
      </c>
      <c r="AO48" s="137">
        <f>'Simulação Real Aberta'!AO93</f>
        <v>0</v>
      </c>
      <c r="AP48" s="137">
        <f>'Simulação Real Aberta'!AP93</f>
        <v>1226250</v>
      </c>
      <c r="AQ48" s="137">
        <f>'Simulação Real Aberta'!AQ93</f>
        <v>0</v>
      </c>
      <c r="AR48" s="137">
        <f>'Simulação Real Aberta'!AR93</f>
        <v>5717539</v>
      </c>
      <c r="AS48" s="137">
        <f>'Simulação Real Aberta'!AS93</f>
        <v>0</v>
      </c>
      <c r="AT48" s="137">
        <f>'Simulação Real Aberta'!AT93</f>
        <v>976250</v>
      </c>
      <c r="AU48" s="137">
        <f>'Simulação Real Aberta'!AU93</f>
        <v>0</v>
      </c>
      <c r="AV48" s="137">
        <f>'Simulação Real Aberta'!AV93</f>
        <v>876850</v>
      </c>
      <c r="AW48" s="137">
        <f>'Simulação Real Aberta'!AW93</f>
        <v>0</v>
      </c>
      <c r="AX48" s="137">
        <f>'Simulação Real Aberta'!AX93</f>
        <v>1033750</v>
      </c>
      <c r="AY48" s="137">
        <f>'Simulação Real Aberta'!AY93</f>
        <v>0</v>
      </c>
      <c r="AZ48" s="137">
        <f>'Simulação Real Aberta'!AZ93</f>
        <v>1193750</v>
      </c>
      <c r="BA48" s="137">
        <f>'Simulação Real Aberta'!BA93</f>
        <v>0</v>
      </c>
      <c r="BB48" s="137">
        <f>'Simulação Real Aberta'!BB93</f>
        <v>4080599</v>
      </c>
      <c r="BC48" s="137">
        <f>'Simulação Real Aberta'!BC93</f>
        <v>0</v>
      </c>
      <c r="BD48" s="137">
        <f>'Simulação Real Aberta'!BD93</f>
        <v>27109491</v>
      </c>
      <c r="BE48" s="137">
        <f>'Simulação Real Aberta'!BE93</f>
        <v>915000</v>
      </c>
      <c r="BF48" s="137">
        <f>'Simulação Real Aberta'!BF93</f>
        <v>28024491</v>
      </c>
    </row>
    <row r="49" spans="1:58" x14ac:dyDescent="0.3">
      <c r="A49" s="1" t="s">
        <v>41</v>
      </c>
      <c r="B49" s="3">
        <f>4906000-1</f>
        <v>4905999</v>
      </c>
      <c r="C49" s="3">
        <v>0</v>
      </c>
      <c r="D49" s="55">
        <f>B49+C49</f>
        <v>4905999</v>
      </c>
      <c r="F49" s="136">
        <f>'Simulação Real Aberta'!F94</f>
        <v>0</v>
      </c>
      <c r="G49" s="136">
        <f>'Simulação Real Aberta'!G94</f>
        <v>0</v>
      </c>
      <c r="H49" s="136">
        <f>'Simulação Real Aberta'!H94</f>
        <v>0</v>
      </c>
      <c r="I49" s="136">
        <f>'Simulação Real Aberta'!I94</f>
        <v>0</v>
      </c>
      <c r="J49" s="136">
        <f>'Simulação Real Aberta'!J94</f>
        <v>245300</v>
      </c>
      <c r="K49" s="136">
        <f>'Simulação Real Aberta'!K94</f>
        <v>0</v>
      </c>
      <c r="L49" s="136">
        <f>'Simulação Real Aberta'!L94</f>
        <v>285300</v>
      </c>
      <c r="M49" s="136">
        <f>'Simulação Real Aberta'!M94</f>
        <v>0</v>
      </c>
      <c r="N49" s="136">
        <f>'Simulação Real Aberta'!N94</f>
        <v>530600</v>
      </c>
      <c r="O49" s="136">
        <f>'Simulação Real Aberta'!O94</f>
        <v>0</v>
      </c>
      <c r="P49" s="136">
        <f>'Simulação Real Aberta'!P94</f>
        <v>265300</v>
      </c>
      <c r="Q49" s="136">
        <f>'Simulação Real Aberta'!Q94</f>
        <v>0</v>
      </c>
      <c r="R49" s="136">
        <f>'Simulação Real Aberta'!R94</f>
        <v>265300</v>
      </c>
      <c r="S49" s="136">
        <f>'Simulação Real Aberta'!S94</f>
        <v>0</v>
      </c>
      <c r="T49" s="136">
        <f>'Simulação Real Aberta'!T94</f>
        <v>265300</v>
      </c>
      <c r="U49" s="136">
        <f>'Simulação Real Aberta'!U94</f>
        <v>0</v>
      </c>
      <c r="V49" s="136">
        <f>'Simulação Real Aberta'!V94</f>
        <v>295300</v>
      </c>
      <c r="W49" s="136">
        <f>'Simulação Real Aberta'!W94</f>
        <v>0</v>
      </c>
      <c r="X49" s="136">
        <f>'Simulação Real Aberta'!X94</f>
        <v>1091200</v>
      </c>
      <c r="Y49" s="136">
        <f>'Simulação Real Aberta'!Y94</f>
        <v>0</v>
      </c>
      <c r="Z49" s="136">
        <f>'Simulação Real Aberta'!Z94</f>
        <v>265300</v>
      </c>
      <c r="AA49" s="136">
        <f>'Simulação Real Aberta'!AA94</f>
        <v>0</v>
      </c>
      <c r="AB49" s="136">
        <f>'Simulação Real Aberta'!AB94</f>
        <v>265300</v>
      </c>
      <c r="AC49" s="136">
        <f>'Simulação Real Aberta'!AC94</f>
        <v>0</v>
      </c>
      <c r="AD49" s="136">
        <f>'Simulação Real Aberta'!AD94</f>
        <v>265300</v>
      </c>
      <c r="AE49" s="136">
        <f>'Simulação Real Aberta'!AE94</f>
        <v>0</v>
      </c>
      <c r="AF49" s="136">
        <f>'Simulação Real Aberta'!AF94</f>
        <v>295300</v>
      </c>
      <c r="AG49" s="136">
        <f>'Simulação Real Aberta'!AG94</f>
        <v>0</v>
      </c>
      <c r="AH49" s="136">
        <f>'Simulação Real Aberta'!AH94</f>
        <v>1091200</v>
      </c>
      <c r="AI49" s="136">
        <f>'Simulação Real Aberta'!AI94</f>
        <v>0</v>
      </c>
      <c r="AJ49" s="136">
        <f>'Simulação Real Aberta'!AJ94</f>
        <v>265300</v>
      </c>
      <c r="AK49" s="136">
        <f>'Simulação Real Aberta'!AK94</f>
        <v>0</v>
      </c>
      <c r="AL49" s="136">
        <f>'Simulação Real Aberta'!AL94</f>
        <v>265300</v>
      </c>
      <c r="AM49" s="136">
        <f>'Simulação Real Aberta'!AM94</f>
        <v>0</v>
      </c>
      <c r="AN49" s="136">
        <f>'Simulação Real Aberta'!AN94</f>
        <v>265300</v>
      </c>
      <c r="AO49" s="136">
        <f>'Simulação Real Aberta'!AO94</f>
        <v>0</v>
      </c>
      <c r="AP49" s="136">
        <f>'Simulação Real Aberta'!AP94</f>
        <v>295300</v>
      </c>
      <c r="AQ49" s="136">
        <f>'Simulação Real Aberta'!AQ94</f>
        <v>0</v>
      </c>
      <c r="AR49" s="136">
        <f>'Simulação Real Aberta'!AR94</f>
        <v>1091200</v>
      </c>
      <c r="AS49" s="136">
        <f>'Simulação Real Aberta'!AS94</f>
        <v>0</v>
      </c>
      <c r="AT49" s="136">
        <f>'Simulação Real Aberta'!AT94</f>
        <v>285300</v>
      </c>
      <c r="AU49" s="136">
        <f>'Simulação Real Aberta'!AU94</f>
        <v>0</v>
      </c>
      <c r="AV49" s="136">
        <f>'Simulação Real Aberta'!AV94</f>
        <v>285900</v>
      </c>
      <c r="AW49" s="136">
        <f>'Simulação Real Aberta'!AW94</f>
        <v>0</v>
      </c>
      <c r="AX49" s="136">
        <f>'Simulação Real Aberta'!AX94</f>
        <v>265300</v>
      </c>
      <c r="AY49" s="136">
        <f>'Simulação Real Aberta'!AY94</f>
        <v>0</v>
      </c>
      <c r="AZ49" s="136">
        <f>'Simulação Real Aberta'!AZ94</f>
        <v>265300</v>
      </c>
      <c r="BA49" s="136">
        <f>'Simulação Real Aberta'!BA94</f>
        <v>0</v>
      </c>
      <c r="BB49" s="136">
        <f>'Simulação Real Aberta'!BB94</f>
        <v>1101799</v>
      </c>
      <c r="BC49" s="136">
        <f>'Simulação Real Aberta'!BC94</f>
        <v>0</v>
      </c>
      <c r="BD49" s="136">
        <f>'Simulação Real Aberta'!BD94</f>
        <v>4905999</v>
      </c>
      <c r="BE49" s="136">
        <f>'Simulação Real Aberta'!BE94</f>
        <v>0</v>
      </c>
      <c r="BF49" s="136">
        <f>'Simulação Real Aberta'!BF94</f>
        <v>4905999</v>
      </c>
    </row>
    <row r="50" spans="1:58" x14ac:dyDescent="0.3">
      <c r="A50" s="1" t="s">
        <v>42</v>
      </c>
      <c r="B50" s="3">
        <v>660000</v>
      </c>
      <c r="C50" s="3">
        <v>0</v>
      </c>
      <c r="D50" s="55">
        <f t="shared" ref="D50:D63" si="12">B50+C50</f>
        <v>660000</v>
      </c>
      <c r="F50" s="136">
        <f>'Simulação Real Aberta'!F95</f>
        <v>0</v>
      </c>
      <c r="G50" s="136">
        <f>'Simulação Real Aberta'!G95</f>
        <v>0</v>
      </c>
      <c r="H50" s="136">
        <f>'Simulação Real Aberta'!H95</f>
        <v>0</v>
      </c>
      <c r="I50" s="136">
        <f>'Simulação Real Aberta'!I95</f>
        <v>0</v>
      </c>
      <c r="J50" s="136">
        <f>'Simulação Real Aberta'!J95</f>
        <v>41000</v>
      </c>
      <c r="K50" s="136">
        <f>'Simulação Real Aberta'!K95</f>
        <v>0</v>
      </c>
      <c r="L50" s="136">
        <f>'Simulação Real Aberta'!L95</f>
        <v>50000</v>
      </c>
      <c r="M50" s="136">
        <f>'Simulação Real Aberta'!M95</f>
        <v>0</v>
      </c>
      <c r="N50" s="136">
        <f>'Simulação Real Aberta'!N95</f>
        <v>91000</v>
      </c>
      <c r="O50" s="136">
        <f>'Simulação Real Aberta'!O95</f>
        <v>0</v>
      </c>
      <c r="P50" s="136">
        <f>'Simulação Real Aberta'!P95</f>
        <v>50000</v>
      </c>
      <c r="Q50" s="136">
        <f>'Simulação Real Aberta'!Q95</f>
        <v>0</v>
      </c>
      <c r="R50" s="136">
        <f>'Simulação Real Aberta'!R95</f>
        <v>45000</v>
      </c>
      <c r="S50" s="136">
        <f>'Simulação Real Aberta'!S95</f>
        <v>0</v>
      </c>
      <c r="T50" s="136">
        <f>'Simulação Real Aberta'!T95</f>
        <v>39150</v>
      </c>
      <c r="U50" s="136">
        <f>'Simulação Real Aberta'!U95</f>
        <v>0</v>
      </c>
      <c r="V50" s="136">
        <f>'Simulação Real Aberta'!V95</f>
        <v>33450</v>
      </c>
      <c r="W50" s="136">
        <f>'Simulação Real Aberta'!W95</f>
        <v>0</v>
      </c>
      <c r="X50" s="136">
        <f>'Simulação Real Aberta'!X95</f>
        <v>167600</v>
      </c>
      <c r="Y50" s="136">
        <f>'Simulação Real Aberta'!Y95</f>
        <v>0</v>
      </c>
      <c r="Z50" s="136">
        <f>'Simulação Real Aberta'!Z95</f>
        <v>33450</v>
      </c>
      <c r="AA50" s="136">
        <f>'Simulação Real Aberta'!AA95</f>
        <v>0</v>
      </c>
      <c r="AB50" s="136">
        <f>'Simulação Real Aberta'!AB95</f>
        <v>33450</v>
      </c>
      <c r="AC50" s="136">
        <f>'Simulação Real Aberta'!AC95</f>
        <v>0</v>
      </c>
      <c r="AD50" s="136">
        <f>'Simulação Real Aberta'!AD95</f>
        <v>33450</v>
      </c>
      <c r="AE50" s="136">
        <f>'Simulação Real Aberta'!AE95</f>
        <v>0</v>
      </c>
      <c r="AF50" s="136">
        <f>'Simulação Real Aberta'!AF95</f>
        <v>33450</v>
      </c>
      <c r="AG50" s="136">
        <f>'Simulação Real Aberta'!AG95</f>
        <v>0</v>
      </c>
      <c r="AH50" s="136">
        <f>'Simulação Real Aberta'!AH95</f>
        <v>133800</v>
      </c>
      <c r="AI50" s="136">
        <f>'Simulação Real Aberta'!AI95</f>
        <v>0</v>
      </c>
      <c r="AJ50" s="136">
        <f>'Simulação Real Aberta'!AJ95</f>
        <v>33450</v>
      </c>
      <c r="AK50" s="136">
        <f>'Simulação Real Aberta'!AK95</f>
        <v>0</v>
      </c>
      <c r="AL50" s="136">
        <f>'Simulação Real Aberta'!AL95</f>
        <v>33450</v>
      </c>
      <c r="AM50" s="136">
        <f>'Simulação Real Aberta'!AM95</f>
        <v>0</v>
      </c>
      <c r="AN50" s="136">
        <f>'Simulação Real Aberta'!AN95</f>
        <v>33450</v>
      </c>
      <c r="AO50" s="136">
        <f>'Simulação Real Aberta'!AO95</f>
        <v>0</v>
      </c>
      <c r="AP50" s="136">
        <f>'Simulação Real Aberta'!AP95</f>
        <v>33450</v>
      </c>
      <c r="AQ50" s="136">
        <f>'Simulação Real Aberta'!AQ95</f>
        <v>0</v>
      </c>
      <c r="AR50" s="136">
        <f>'Simulação Real Aberta'!AR95</f>
        <v>133800</v>
      </c>
      <c r="AS50" s="136">
        <f>'Simulação Real Aberta'!AS95</f>
        <v>0</v>
      </c>
      <c r="AT50" s="136">
        <f>'Simulação Real Aberta'!AT95</f>
        <v>33450</v>
      </c>
      <c r="AU50" s="136">
        <f>'Simulação Real Aberta'!AU95</f>
        <v>0</v>
      </c>
      <c r="AV50" s="136">
        <f>'Simulação Real Aberta'!AV95</f>
        <v>33450</v>
      </c>
      <c r="AW50" s="136">
        <f>'Simulação Real Aberta'!AW95</f>
        <v>0</v>
      </c>
      <c r="AX50" s="136">
        <f>'Simulação Real Aberta'!AX95</f>
        <v>33450</v>
      </c>
      <c r="AY50" s="136">
        <f>'Simulação Real Aberta'!AY95</f>
        <v>0</v>
      </c>
      <c r="AZ50" s="136">
        <f>'Simulação Real Aberta'!AZ95</f>
        <v>33450</v>
      </c>
      <c r="BA50" s="136">
        <f>'Simulação Real Aberta'!BA95</f>
        <v>0</v>
      </c>
      <c r="BB50" s="136">
        <f>'Simulação Real Aberta'!BB95</f>
        <v>133800</v>
      </c>
      <c r="BC50" s="136">
        <f>'Simulação Real Aberta'!BC95</f>
        <v>0</v>
      </c>
      <c r="BD50" s="136">
        <f>'Simulação Real Aberta'!BD95</f>
        <v>660000</v>
      </c>
      <c r="BE50" s="136">
        <f>'Simulação Real Aberta'!BE95</f>
        <v>0</v>
      </c>
      <c r="BF50" s="136">
        <f>'Simulação Real Aberta'!BF95</f>
        <v>660000</v>
      </c>
    </row>
    <row r="51" spans="1:58" x14ac:dyDescent="0.3">
      <c r="A51" s="1" t="s">
        <v>43</v>
      </c>
      <c r="B51" s="3">
        <v>13380000</v>
      </c>
      <c r="C51" s="3">
        <v>0</v>
      </c>
      <c r="D51" s="55">
        <f t="shared" si="12"/>
        <v>13380000</v>
      </c>
      <c r="F51" s="136">
        <f>'Simulação Real Aberta'!F96</f>
        <v>0</v>
      </c>
      <c r="G51" s="136">
        <f>'Simulação Real Aberta'!G96</f>
        <v>0</v>
      </c>
      <c r="H51" s="136">
        <f>'Simulação Real Aberta'!H96</f>
        <v>0</v>
      </c>
      <c r="I51" s="136">
        <f>'Simulação Real Aberta'!I96</f>
        <v>0</v>
      </c>
      <c r="J51" s="136">
        <f>'Simulação Real Aberta'!J96</f>
        <v>707500</v>
      </c>
      <c r="K51" s="136">
        <f>'Simulação Real Aberta'!K96</f>
        <v>0</v>
      </c>
      <c r="L51" s="136">
        <f>'Simulação Real Aberta'!L96</f>
        <v>907500</v>
      </c>
      <c r="M51" s="136">
        <f>'Simulação Real Aberta'!M96</f>
        <v>0</v>
      </c>
      <c r="N51" s="136">
        <f>'Simulação Real Aberta'!N96</f>
        <v>1615000</v>
      </c>
      <c r="O51" s="136">
        <f>'Simulação Real Aberta'!O96</f>
        <v>0</v>
      </c>
      <c r="P51" s="136">
        <f>'Simulação Real Aberta'!P96</f>
        <v>877500</v>
      </c>
      <c r="Q51" s="136">
        <f>'Simulação Real Aberta'!Q96</f>
        <v>0</v>
      </c>
      <c r="R51" s="136">
        <f>'Simulação Real Aberta'!R96</f>
        <v>787500</v>
      </c>
      <c r="S51" s="136">
        <f>'Simulação Real Aberta'!S96</f>
        <v>0</v>
      </c>
      <c r="T51" s="136">
        <f>'Simulação Real Aberta'!T96</f>
        <v>777500</v>
      </c>
      <c r="U51" s="136">
        <f>'Simulação Real Aberta'!U96</f>
        <v>0</v>
      </c>
      <c r="V51" s="136">
        <f>'Simulação Real Aberta'!V96</f>
        <v>787500</v>
      </c>
      <c r="W51" s="136">
        <f>'Simulação Real Aberta'!W96</f>
        <v>0</v>
      </c>
      <c r="X51" s="136">
        <f>'Simulação Real Aberta'!X96</f>
        <v>3230000</v>
      </c>
      <c r="Y51" s="136">
        <f>'Simulação Real Aberta'!Y96</f>
        <v>0</v>
      </c>
      <c r="Z51" s="136">
        <f>'Simulação Real Aberta'!Z96</f>
        <v>787500</v>
      </c>
      <c r="AA51" s="136">
        <f>'Simulação Real Aberta'!AA96</f>
        <v>0</v>
      </c>
      <c r="AB51" s="136">
        <f>'Simulação Real Aberta'!AB96</f>
        <v>787500</v>
      </c>
      <c r="AC51" s="136">
        <f>'Simulação Real Aberta'!AC96</f>
        <v>0</v>
      </c>
      <c r="AD51" s="136">
        <f>'Simulação Real Aberta'!AD96</f>
        <v>787500</v>
      </c>
      <c r="AE51" s="136">
        <f>'Simulação Real Aberta'!AE96</f>
        <v>0</v>
      </c>
      <c r="AF51" s="136">
        <f>'Simulação Real Aberta'!AF96</f>
        <v>787500</v>
      </c>
      <c r="AG51" s="136">
        <f>'Simulação Real Aberta'!AG96</f>
        <v>0</v>
      </c>
      <c r="AH51" s="136">
        <f>'Simulação Real Aberta'!AH96</f>
        <v>3150000</v>
      </c>
      <c r="AI51" s="136">
        <f>'Simulação Real Aberta'!AI96</f>
        <v>0</v>
      </c>
      <c r="AJ51" s="136">
        <f>'Simulação Real Aberta'!AJ96</f>
        <v>777500</v>
      </c>
      <c r="AK51" s="136">
        <f>'Simulação Real Aberta'!AK96</f>
        <v>0</v>
      </c>
      <c r="AL51" s="136">
        <f>'Simulação Real Aberta'!AL96</f>
        <v>777500</v>
      </c>
      <c r="AM51" s="136">
        <f>'Simulação Real Aberta'!AM96</f>
        <v>0</v>
      </c>
      <c r="AN51" s="136">
        <f>'Simulação Real Aberta'!AN96</f>
        <v>777500</v>
      </c>
      <c r="AO51" s="136">
        <f>'Simulação Real Aberta'!AO96</f>
        <v>0</v>
      </c>
      <c r="AP51" s="136">
        <f>'Simulação Real Aberta'!AP96</f>
        <v>777500</v>
      </c>
      <c r="AQ51" s="136">
        <f>'Simulação Real Aberta'!AQ96</f>
        <v>0</v>
      </c>
      <c r="AR51" s="136">
        <f>'Simulação Real Aberta'!AR96</f>
        <v>3110000</v>
      </c>
      <c r="AS51" s="136">
        <f>'Simulação Real Aberta'!AS96</f>
        <v>0</v>
      </c>
      <c r="AT51" s="136">
        <f>'Simulação Real Aberta'!AT96</f>
        <v>657500</v>
      </c>
      <c r="AU51" s="136">
        <f>'Simulação Real Aberta'!AU96</f>
        <v>0</v>
      </c>
      <c r="AV51" s="136">
        <f>'Simulação Real Aberta'!AV96</f>
        <v>557500</v>
      </c>
      <c r="AW51" s="136">
        <f>'Simulação Real Aberta'!AW96</f>
        <v>0</v>
      </c>
      <c r="AX51" s="136">
        <f>'Simulação Real Aberta'!AX96</f>
        <v>535000</v>
      </c>
      <c r="AY51" s="136">
        <f>'Simulação Real Aberta'!AY96</f>
        <v>0</v>
      </c>
      <c r="AZ51" s="136">
        <f>'Simulação Real Aberta'!AZ96</f>
        <v>525000</v>
      </c>
      <c r="BA51" s="136">
        <f>'Simulação Real Aberta'!BA96</f>
        <v>0</v>
      </c>
      <c r="BB51" s="136">
        <f>'Simulação Real Aberta'!BB96</f>
        <v>2275000</v>
      </c>
      <c r="BC51" s="136">
        <f>'Simulação Real Aberta'!BC96</f>
        <v>0</v>
      </c>
      <c r="BD51" s="136">
        <f>'Simulação Real Aberta'!BD96</f>
        <v>13380000</v>
      </c>
      <c r="BE51" s="136">
        <f>'Simulação Real Aberta'!BE96</f>
        <v>0</v>
      </c>
      <c r="BF51" s="136">
        <f>'Simulação Real Aberta'!BF96</f>
        <v>13380000</v>
      </c>
    </row>
    <row r="52" spans="1:58" x14ac:dyDescent="0.3">
      <c r="A52" s="56" t="s">
        <v>44</v>
      </c>
      <c r="B52" s="3">
        <v>500000</v>
      </c>
      <c r="C52" s="3">
        <v>0</v>
      </c>
      <c r="D52" s="55">
        <f t="shared" si="12"/>
        <v>500000</v>
      </c>
      <c r="F52" s="136">
        <f>'Simulação Real Aberta'!F97</f>
        <v>0</v>
      </c>
      <c r="G52" s="136">
        <f>'Simulação Real Aberta'!G97</f>
        <v>0</v>
      </c>
      <c r="H52" s="136">
        <f>'Simulação Real Aberta'!H97</f>
        <v>0</v>
      </c>
      <c r="I52" s="136">
        <f>'Simulação Real Aberta'!I97</f>
        <v>0</v>
      </c>
      <c r="J52" s="136">
        <f>'Simulação Real Aberta'!J97</f>
        <v>0</v>
      </c>
      <c r="K52" s="136">
        <f>'Simulação Real Aberta'!K97</f>
        <v>0</v>
      </c>
      <c r="L52" s="136">
        <f>'Simulação Real Aberta'!L97</f>
        <v>0</v>
      </c>
      <c r="M52" s="136">
        <f>'Simulação Real Aberta'!M97</f>
        <v>0</v>
      </c>
      <c r="N52" s="136">
        <f>'Simulação Real Aberta'!N97</f>
        <v>0</v>
      </c>
      <c r="O52" s="136">
        <f>'Simulação Real Aberta'!O97</f>
        <v>0</v>
      </c>
      <c r="P52" s="136">
        <f>'Simulação Real Aberta'!P97</f>
        <v>0</v>
      </c>
      <c r="Q52" s="136">
        <f>'Simulação Real Aberta'!Q97</f>
        <v>0</v>
      </c>
      <c r="R52" s="136">
        <f>'Simulação Real Aberta'!R97</f>
        <v>0</v>
      </c>
      <c r="S52" s="136">
        <f>'Simulação Real Aberta'!S97</f>
        <v>0</v>
      </c>
      <c r="T52" s="136">
        <f>'Simulação Real Aberta'!T97</f>
        <v>0</v>
      </c>
      <c r="U52" s="136">
        <f>'Simulação Real Aberta'!U97</f>
        <v>0</v>
      </c>
      <c r="V52" s="136">
        <f>'Simulação Real Aberta'!V97</f>
        <v>500000</v>
      </c>
      <c r="W52" s="136">
        <f>'Simulação Real Aberta'!W97</f>
        <v>0</v>
      </c>
      <c r="X52" s="136">
        <f>'Simulação Real Aberta'!X97</f>
        <v>500000</v>
      </c>
      <c r="Y52" s="136">
        <f>'Simulação Real Aberta'!Y97</f>
        <v>0</v>
      </c>
      <c r="Z52" s="136">
        <f>'Simulação Real Aberta'!Z97</f>
        <v>0</v>
      </c>
      <c r="AA52" s="136">
        <f>'Simulação Real Aberta'!AA97</f>
        <v>0</v>
      </c>
      <c r="AB52" s="136">
        <f>'Simulação Real Aberta'!AB97</f>
        <v>0</v>
      </c>
      <c r="AC52" s="136">
        <f>'Simulação Real Aberta'!AC97</f>
        <v>0</v>
      </c>
      <c r="AD52" s="136">
        <f>'Simulação Real Aberta'!AD97</f>
        <v>0</v>
      </c>
      <c r="AE52" s="136">
        <f>'Simulação Real Aberta'!AE97</f>
        <v>0</v>
      </c>
      <c r="AF52" s="136">
        <f>'Simulação Real Aberta'!AF97</f>
        <v>0</v>
      </c>
      <c r="AG52" s="136">
        <f>'Simulação Real Aberta'!AG97</f>
        <v>0</v>
      </c>
      <c r="AH52" s="136">
        <f>'Simulação Real Aberta'!AH97</f>
        <v>0</v>
      </c>
      <c r="AI52" s="136">
        <f>'Simulação Real Aberta'!AI97</f>
        <v>0</v>
      </c>
      <c r="AJ52" s="136">
        <f>'Simulação Real Aberta'!AJ97</f>
        <v>0</v>
      </c>
      <c r="AK52" s="136">
        <f>'Simulação Real Aberta'!AK97</f>
        <v>0</v>
      </c>
      <c r="AL52" s="136">
        <f>'Simulação Real Aberta'!AL97</f>
        <v>0</v>
      </c>
      <c r="AM52" s="136">
        <f>'Simulação Real Aberta'!AM97</f>
        <v>0</v>
      </c>
      <c r="AN52" s="136">
        <f>'Simulação Real Aberta'!AN97</f>
        <v>0</v>
      </c>
      <c r="AO52" s="136">
        <f>'Simulação Real Aberta'!AO97</f>
        <v>0</v>
      </c>
      <c r="AP52" s="136">
        <f>'Simulação Real Aberta'!AP97</f>
        <v>0</v>
      </c>
      <c r="AQ52" s="136">
        <f>'Simulação Real Aberta'!AQ97</f>
        <v>0</v>
      </c>
      <c r="AR52" s="136">
        <f>'Simulação Real Aberta'!AR97</f>
        <v>0</v>
      </c>
      <c r="AS52" s="136">
        <f>'Simulação Real Aberta'!AS97</f>
        <v>0</v>
      </c>
      <c r="AT52" s="136">
        <f>'Simulação Real Aberta'!AT97</f>
        <v>0</v>
      </c>
      <c r="AU52" s="136">
        <f>'Simulação Real Aberta'!AU97</f>
        <v>0</v>
      </c>
      <c r="AV52" s="136">
        <f>'Simulação Real Aberta'!AV97</f>
        <v>0</v>
      </c>
      <c r="AW52" s="136">
        <f>'Simulação Real Aberta'!AW97</f>
        <v>0</v>
      </c>
      <c r="AX52" s="136">
        <f>'Simulação Real Aberta'!AX97</f>
        <v>0</v>
      </c>
      <c r="AY52" s="136">
        <f>'Simulação Real Aberta'!AY97</f>
        <v>0</v>
      </c>
      <c r="AZ52" s="136">
        <f>'Simulação Real Aberta'!AZ97</f>
        <v>0</v>
      </c>
      <c r="BA52" s="136">
        <f>'Simulação Real Aberta'!BA97</f>
        <v>0</v>
      </c>
      <c r="BB52" s="136">
        <f>'Simulação Real Aberta'!BB97</f>
        <v>0</v>
      </c>
      <c r="BC52" s="136">
        <f>'Simulação Real Aberta'!BC97</f>
        <v>0</v>
      </c>
      <c r="BD52" s="136">
        <f>'Simulação Real Aberta'!BD97</f>
        <v>500000</v>
      </c>
      <c r="BE52" s="136">
        <f>'Simulação Real Aberta'!BE97</f>
        <v>0</v>
      </c>
      <c r="BF52" s="136">
        <f>'Simulação Real Aberta'!BF97</f>
        <v>500000</v>
      </c>
    </row>
    <row r="53" spans="1:58" x14ac:dyDescent="0.3">
      <c r="A53" s="1" t="s">
        <v>45</v>
      </c>
      <c r="B53" s="3">
        <v>600000</v>
      </c>
      <c r="C53" s="3">
        <v>0</v>
      </c>
      <c r="D53" s="55">
        <f t="shared" si="12"/>
        <v>600000</v>
      </c>
      <c r="F53" s="136">
        <f>'Simulação Real Aberta'!F98</f>
        <v>0</v>
      </c>
      <c r="G53" s="136">
        <f>'Simulação Real Aberta'!G98</f>
        <v>0</v>
      </c>
      <c r="H53" s="136">
        <f>'Simulação Real Aberta'!H98</f>
        <v>0</v>
      </c>
      <c r="I53" s="136">
        <f>'Simulação Real Aberta'!I98</f>
        <v>0</v>
      </c>
      <c r="J53" s="136">
        <f>'Simulação Real Aberta'!J98</f>
        <v>0</v>
      </c>
      <c r="K53" s="136">
        <f>'Simulação Real Aberta'!K98</f>
        <v>0</v>
      </c>
      <c r="L53" s="136">
        <f>'Simulação Real Aberta'!L98</f>
        <v>0</v>
      </c>
      <c r="M53" s="136">
        <f>'Simulação Real Aberta'!M98</f>
        <v>0</v>
      </c>
      <c r="N53" s="136">
        <f>'Simulação Real Aberta'!N98</f>
        <v>0</v>
      </c>
      <c r="O53" s="136">
        <f>'Simulação Real Aberta'!O98</f>
        <v>0</v>
      </c>
      <c r="P53" s="136">
        <f>'Simulação Real Aberta'!P98</f>
        <v>0</v>
      </c>
      <c r="Q53" s="136">
        <f>'Simulação Real Aberta'!Q98</f>
        <v>0</v>
      </c>
      <c r="R53" s="136">
        <f>'Simulação Real Aberta'!R98</f>
        <v>0</v>
      </c>
      <c r="S53" s="136">
        <f>'Simulação Real Aberta'!S98</f>
        <v>0</v>
      </c>
      <c r="T53" s="136">
        <f>'Simulação Real Aberta'!T98</f>
        <v>0</v>
      </c>
      <c r="U53" s="136">
        <f>'Simulação Real Aberta'!U98</f>
        <v>0</v>
      </c>
      <c r="V53" s="136">
        <f>'Simulação Real Aberta'!V98</f>
        <v>0</v>
      </c>
      <c r="W53" s="136">
        <f>'Simulação Real Aberta'!W98</f>
        <v>0</v>
      </c>
      <c r="X53" s="136">
        <f>'Simulação Real Aberta'!X98</f>
        <v>0</v>
      </c>
      <c r="Y53" s="136">
        <f>'Simulação Real Aberta'!Y98</f>
        <v>0</v>
      </c>
      <c r="Z53" s="136">
        <f>'Simulação Real Aberta'!Z98</f>
        <v>0</v>
      </c>
      <c r="AA53" s="136">
        <f>'Simulação Real Aberta'!AA98</f>
        <v>0</v>
      </c>
      <c r="AB53" s="136">
        <f>'Simulação Real Aberta'!AB98</f>
        <v>75000</v>
      </c>
      <c r="AC53" s="136">
        <f>'Simulação Real Aberta'!AC98</f>
        <v>0</v>
      </c>
      <c r="AD53" s="136">
        <f>'Simulação Real Aberta'!AD98</f>
        <v>75000</v>
      </c>
      <c r="AE53" s="136">
        <f>'Simulação Real Aberta'!AE98</f>
        <v>0</v>
      </c>
      <c r="AF53" s="136">
        <f>'Simulação Real Aberta'!AF98</f>
        <v>0</v>
      </c>
      <c r="AG53" s="136">
        <f>'Simulação Real Aberta'!AG98</f>
        <v>0</v>
      </c>
      <c r="AH53" s="136">
        <f>'Simulação Real Aberta'!AH98</f>
        <v>150000</v>
      </c>
      <c r="AI53" s="136">
        <f>'Simulação Real Aberta'!AI98</f>
        <v>0</v>
      </c>
      <c r="AJ53" s="136">
        <f>'Simulação Real Aberta'!AJ98</f>
        <v>0</v>
      </c>
      <c r="AK53" s="136">
        <f>'Simulação Real Aberta'!AK98</f>
        <v>0</v>
      </c>
      <c r="AL53" s="136">
        <f>'Simulação Real Aberta'!AL98</f>
        <v>0</v>
      </c>
      <c r="AM53" s="136">
        <f>'Simulação Real Aberta'!AM98</f>
        <v>0</v>
      </c>
      <c r="AN53" s="136">
        <f>'Simulação Real Aberta'!AN98</f>
        <v>0</v>
      </c>
      <c r="AO53" s="136">
        <f>'Simulação Real Aberta'!AO98</f>
        <v>0</v>
      </c>
      <c r="AP53" s="136">
        <f>'Simulação Real Aberta'!AP98</f>
        <v>0</v>
      </c>
      <c r="AQ53" s="136">
        <f>'Simulação Real Aberta'!AQ98</f>
        <v>0</v>
      </c>
      <c r="AR53" s="136">
        <f>'Simulação Real Aberta'!AR98</f>
        <v>0</v>
      </c>
      <c r="AS53" s="136">
        <f>'Simulação Real Aberta'!AS98</f>
        <v>0</v>
      </c>
      <c r="AT53" s="136">
        <f>'Simulação Real Aberta'!AT98</f>
        <v>0</v>
      </c>
      <c r="AU53" s="136">
        <f>'Simulação Real Aberta'!AU98</f>
        <v>0</v>
      </c>
      <c r="AV53" s="136">
        <f>'Simulação Real Aberta'!AV98</f>
        <v>0</v>
      </c>
      <c r="AW53" s="136">
        <f>'Simulação Real Aberta'!AW98</f>
        <v>0</v>
      </c>
      <c r="AX53" s="136">
        <f>'Simulação Real Aberta'!AX98</f>
        <v>200000</v>
      </c>
      <c r="AY53" s="136">
        <f>'Simulação Real Aberta'!AY98</f>
        <v>0</v>
      </c>
      <c r="AZ53" s="136">
        <f>'Simulação Real Aberta'!AZ98</f>
        <v>250000</v>
      </c>
      <c r="BA53" s="136">
        <f>'Simulação Real Aberta'!BA98</f>
        <v>0</v>
      </c>
      <c r="BB53" s="136">
        <f>'Simulação Real Aberta'!BB98</f>
        <v>450000</v>
      </c>
      <c r="BC53" s="136">
        <f>'Simulação Real Aberta'!BC98</f>
        <v>0</v>
      </c>
      <c r="BD53" s="136">
        <f>'Simulação Real Aberta'!BD98</f>
        <v>600000</v>
      </c>
      <c r="BE53" s="136">
        <f>'Simulação Real Aberta'!BE98</f>
        <v>0</v>
      </c>
      <c r="BF53" s="136">
        <f>'Simulação Real Aberta'!BF98</f>
        <v>600000</v>
      </c>
    </row>
    <row r="54" spans="1:58" x14ac:dyDescent="0.3">
      <c r="A54" s="1" t="s">
        <v>46</v>
      </c>
      <c r="B54" s="3">
        <v>600000</v>
      </c>
      <c r="C54" s="3">
        <v>0</v>
      </c>
      <c r="D54" s="55">
        <f t="shared" si="12"/>
        <v>600000</v>
      </c>
      <c r="F54" s="136">
        <f>'Simulação Real Aberta'!F99</f>
        <v>0</v>
      </c>
      <c r="G54" s="136">
        <f>'Simulação Real Aberta'!G99</f>
        <v>0</v>
      </c>
      <c r="H54" s="136">
        <f>'Simulação Real Aberta'!H99</f>
        <v>0</v>
      </c>
      <c r="I54" s="136">
        <f>'Simulação Real Aberta'!I99</f>
        <v>0</v>
      </c>
      <c r="J54" s="136">
        <f>'Simulação Real Aberta'!J99</f>
        <v>0</v>
      </c>
      <c r="K54" s="136">
        <f>'Simulação Real Aberta'!K99</f>
        <v>0</v>
      </c>
      <c r="L54" s="136">
        <f>'Simulação Real Aberta'!L99</f>
        <v>120000</v>
      </c>
      <c r="M54" s="136">
        <f>'Simulação Real Aberta'!M99</f>
        <v>0</v>
      </c>
      <c r="N54" s="136">
        <f>'Simulação Real Aberta'!N99</f>
        <v>120000</v>
      </c>
      <c r="O54" s="136">
        <f>'Simulação Real Aberta'!O99</f>
        <v>0</v>
      </c>
      <c r="P54" s="136">
        <f>'Simulação Real Aberta'!P99</f>
        <v>0</v>
      </c>
      <c r="Q54" s="136">
        <f>'Simulação Real Aberta'!Q99</f>
        <v>0</v>
      </c>
      <c r="R54" s="136">
        <f>'Simulação Real Aberta'!R99</f>
        <v>0</v>
      </c>
      <c r="S54" s="136">
        <f>'Simulação Real Aberta'!S99</f>
        <v>0</v>
      </c>
      <c r="T54" s="136">
        <f>'Simulação Real Aberta'!T99</f>
        <v>0</v>
      </c>
      <c r="U54" s="136">
        <f>'Simulação Real Aberta'!U99</f>
        <v>0</v>
      </c>
      <c r="V54" s="136">
        <f>'Simulação Real Aberta'!V99</f>
        <v>120000</v>
      </c>
      <c r="W54" s="136">
        <f>'Simulação Real Aberta'!W99</f>
        <v>0</v>
      </c>
      <c r="X54" s="136">
        <f>'Simulação Real Aberta'!X99</f>
        <v>120000</v>
      </c>
      <c r="Y54" s="136">
        <f>'Simulação Real Aberta'!Y99</f>
        <v>0</v>
      </c>
      <c r="Z54" s="136">
        <f>'Simulação Real Aberta'!Z99</f>
        <v>0</v>
      </c>
      <c r="AA54" s="136">
        <f>'Simulação Real Aberta'!AA99</f>
        <v>0</v>
      </c>
      <c r="AB54" s="136">
        <f>'Simulação Real Aberta'!AB99</f>
        <v>0</v>
      </c>
      <c r="AC54" s="136">
        <f>'Simulação Real Aberta'!AC99</f>
        <v>0</v>
      </c>
      <c r="AD54" s="136">
        <f>'Simulação Real Aberta'!AD99</f>
        <v>0</v>
      </c>
      <c r="AE54" s="136">
        <f>'Simulação Real Aberta'!AE99</f>
        <v>0</v>
      </c>
      <c r="AF54" s="136">
        <f>'Simulação Real Aberta'!AF99</f>
        <v>120000</v>
      </c>
      <c r="AG54" s="136">
        <f>'Simulação Real Aberta'!AG99</f>
        <v>0</v>
      </c>
      <c r="AH54" s="136">
        <f>'Simulação Real Aberta'!AH99</f>
        <v>120000</v>
      </c>
      <c r="AI54" s="136">
        <f>'Simulação Real Aberta'!AI99</f>
        <v>0</v>
      </c>
      <c r="AJ54" s="136">
        <f>'Simulação Real Aberta'!AJ99</f>
        <v>0</v>
      </c>
      <c r="AK54" s="136">
        <f>'Simulação Real Aberta'!AK99</f>
        <v>0</v>
      </c>
      <c r="AL54" s="136">
        <f>'Simulação Real Aberta'!AL99</f>
        <v>0</v>
      </c>
      <c r="AM54" s="136">
        <f>'Simulação Real Aberta'!AM99</f>
        <v>0</v>
      </c>
      <c r="AN54" s="136">
        <f>'Simulação Real Aberta'!AN99</f>
        <v>0</v>
      </c>
      <c r="AO54" s="136">
        <f>'Simulação Real Aberta'!AO99</f>
        <v>0</v>
      </c>
      <c r="AP54" s="136">
        <f>'Simulação Real Aberta'!AP99</f>
        <v>120000</v>
      </c>
      <c r="AQ54" s="136">
        <f>'Simulação Real Aberta'!AQ99</f>
        <v>0</v>
      </c>
      <c r="AR54" s="136">
        <f>'Simulação Real Aberta'!AR99</f>
        <v>120000</v>
      </c>
      <c r="AS54" s="136">
        <f>'Simulação Real Aberta'!AS99</f>
        <v>0</v>
      </c>
      <c r="AT54" s="136">
        <f>'Simulação Real Aberta'!AT99</f>
        <v>0</v>
      </c>
      <c r="AU54" s="136">
        <f>'Simulação Real Aberta'!AU99</f>
        <v>0</v>
      </c>
      <c r="AV54" s="136">
        <f>'Simulação Real Aberta'!AV99</f>
        <v>0</v>
      </c>
      <c r="AW54" s="136">
        <f>'Simulação Real Aberta'!AW99</f>
        <v>0</v>
      </c>
      <c r="AX54" s="136">
        <f>'Simulação Real Aberta'!AX99</f>
        <v>0</v>
      </c>
      <c r="AY54" s="136">
        <f>'Simulação Real Aberta'!AY99</f>
        <v>0</v>
      </c>
      <c r="AZ54" s="136">
        <f>'Simulação Real Aberta'!AZ99</f>
        <v>120000</v>
      </c>
      <c r="BA54" s="136">
        <f>'Simulação Real Aberta'!BA99</f>
        <v>0</v>
      </c>
      <c r="BB54" s="136">
        <f>'Simulação Real Aberta'!BB99</f>
        <v>120000</v>
      </c>
      <c r="BC54" s="136">
        <f>'Simulação Real Aberta'!BC99</f>
        <v>0</v>
      </c>
      <c r="BD54" s="136">
        <f>'Simulação Real Aberta'!BD99</f>
        <v>600000</v>
      </c>
      <c r="BE54" s="136">
        <f>'Simulação Real Aberta'!BE99</f>
        <v>0</v>
      </c>
      <c r="BF54" s="136">
        <f>'Simulação Real Aberta'!BF99</f>
        <v>600000</v>
      </c>
    </row>
    <row r="55" spans="1:58" x14ac:dyDescent="0.3">
      <c r="A55" s="9" t="s">
        <v>47</v>
      </c>
      <c r="B55" s="3">
        <f>B56+B57+B58+B59+B60+B61+B62</f>
        <v>0</v>
      </c>
      <c r="C55" s="3">
        <f>C56+C57+C58+C59+C60+C61+C62+C63</f>
        <v>915000</v>
      </c>
      <c r="D55" s="60">
        <f t="shared" si="12"/>
        <v>915000</v>
      </c>
      <c r="F55" s="136">
        <f>'Simulação Real Aberta'!F100</f>
        <v>0</v>
      </c>
      <c r="G55" s="136">
        <f>'Simulação Real Aberta'!G100</f>
        <v>0</v>
      </c>
      <c r="H55" s="136">
        <f>'Simulação Real Aberta'!H100</f>
        <v>0</v>
      </c>
      <c r="I55" s="136">
        <f>'Simulação Real Aberta'!I100</f>
        <v>0</v>
      </c>
      <c r="J55" s="136">
        <f>'Simulação Real Aberta'!J100</f>
        <v>0</v>
      </c>
      <c r="K55" s="136">
        <f>'Simulação Real Aberta'!K100</f>
        <v>0</v>
      </c>
      <c r="L55" s="136">
        <f>'Simulação Real Aberta'!L100</f>
        <v>0</v>
      </c>
      <c r="M55" s="136">
        <f>'Simulação Real Aberta'!M100</f>
        <v>0</v>
      </c>
      <c r="N55" s="136">
        <f>'Simulação Real Aberta'!N100</f>
        <v>0</v>
      </c>
      <c r="O55" s="136">
        <f>'Simulação Real Aberta'!O100</f>
        <v>915000</v>
      </c>
      <c r="P55" s="136">
        <f>'Simulação Real Aberta'!P100</f>
        <v>0</v>
      </c>
      <c r="Q55" s="136">
        <f>'Simulação Real Aberta'!Q100</f>
        <v>0</v>
      </c>
      <c r="R55" s="136">
        <f>'Simulação Real Aberta'!R100</f>
        <v>0</v>
      </c>
      <c r="S55" s="136">
        <f>'Simulação Real Aberta'!S100</f>
        <v>0</v>
      </c>
      <c r="T55" s="136">
        <f>'Simulação Real Aberta'!T100</f>
        <v>0</v>
      </c>
      <c r="U55" s="136">
        <f>'Simulação Real Aberta'!U100</f>
        <v>0</v>
      </c>
      <c r="V55" s="136">
        <f>'Simulação Real Aberta'!V100</f>
        <v>0</v>
      </c>
      <c r="W55" s="136">
        <f>'Simulação Real Aberta'!W100</f>
        <v>0</v>
      </c>
      <c r="X55" s="136">
        <f>'Simulação Real Aberta'!X100</f>
        <v>0</v>
      </c>
      <c r="Y55" s="136">
        <f>'Simulação Real Aberta'!Y100</f>
        <v>0</v>
      </c>
      <c r="Z55" s="136">
        <f>'Simulação Real Aberta'!Z100</f>
        <v>0</v>
      </c>
      <c r="AA55" s="136">
        <f>'Simulação Real Aberta'!AA100</f>
        <v>0</v>
      </c>
      <c r="AB55" s="136">
        <f>'Simulação Real Aberta'!AB100</f>
        <v>0</v>
      </c>
      <c r="AC55" s="136">
        <f>'Simulação Real Aberta'!AC100</f>
        <v>0</v>
      </c>
      <c r="AD55" s="136">
        <f>'Simulação Real Aberta'!AD100</f>
        <v>0</v>
      </c>
      <c r="AE55" s="136">
        <f>'Simulação Real Aberta'!AE100</f>
        <v>0</v>
      </c>
      <c r="AF55" s="136">
        <f>'Simulação Real Aberta'!AF100</f>
        <v>0</v>
      </c>
      <c r="AG55" s="136">
        <f>'Simulação Real Aberta'!AG100</f>
        <v>0</v>
      </c>
      <c r="AH55" s="136">
        <f>'Simulação Real Aberta'!AH100</f>
        <v>0</v>
      </c>
      <c r="AI55" s="136">
        <f>'Simulação Real Aberta'!AI100</f>
        <v>0</v>
      </c>
      <c r="AJ55" s="136">
        <f>'Simulação Real Aberta'!AJ100</f>
        <v>0</v>
      </c>
      <c r="AK55" s="136">
        <f>'Simulação Real Aberta'!AK100</f>
        <v>0</v>
      </c>
      <c r="AL55" s="136">
        <f>'Simulação Real Aberta'!AL100</f>
        <v>0</v>
      </c>
      <c r="AM55" s="136">
        <f>'Simulação Real Aberta'!AM100</f>
        <v>0</v>
      </c>
      <c r="AN55" s="136">
        <f>'Simulação Real Aberta'!AN100</f>
        <v>0</v>
      </c>
      <c r="AO55" s="136">
        <f>'Simulação Real Aberta'!AO100</f>
        <v>0</v>
      </c>
      <c r="AP55" s="136">
        <f>'Simulação Real Aberta'!AP100</f>
        <v>0</v>
      </c>
      <c r="AQ55" s="136">
        <f>'Simulação Real Aberta'!AQ100</f>
        <v>0</v>
      </c>
      <c r="AR55" s="136">
        <f>'Simulação Real Aberta'!AR100</f>
        <v>0</v>
      </c>
      <c r="AS55" s="136">
        <f>'Simulação Real Aberta'!AS100</f>
        <v>0</v>
      </c>
      <c r="AT55" s="136">
        <f>'Simulação Real Aberta'!AT100</f>
        <v>0</v>
      </c>
      <c r="AU55" s="136">
        <f>'Simulação Real Aberta'!AU100</f>
        <v>0</v>
      </c>
      <c r="AV55" s="136">
        <f>'Simulação Real Aberta'!AV100</f>
        <v>0</v>
      </c>
      <c r="AW55" s="136">
        <f>'Simulação Real Aberta'!AW100</f>
        <v>0</v>
      </c>
      <c r="AX55" s="136">
        <f>'Simulação Real Aberta'!AX100</f>
        <v>0</v>
      </c>
      <c r="AY55" s="136">
        <f>'Simulação Real Aberta'!AY100</f>
        <v>0</v>
      </c>
      <c r="AZ55" s="136">
        <f>'Simulação Real Aberta'!AZ100</f>
        <v>0</v>
      </c>
      <c r="BA55" s="136">
        <f>'Simulação Real Aberta'!BA100</f>
        <v>0</v>
      </c>
      <c r="BB55" s="136">
        <f>'Simulação Real Aberta'!BB100</f>
        <v>0</v>
      </c>
      <c r="BC55" s="136">
        <f>'Simulação Real Aberta'!BC100</f>
        <v>0</v>
      </c>
      <c r="BD55" s="136">
        <f>'Simulação Real Aberta'!BD100</f>
        <v>0</v>
      </c>
      <c r="BE55" s="136">
        <f>'Simulação Real Aberta'!BE100</f>
        <v>915000</v>
      </c>
      <c r="BF55" s="136">
        <f>'Simulação Real Aberta'!BF100</f>
        <v>915000</v>
      </c>
    </row>
    <row r="56" spans="1:58" x14ac:dyDescent="0.3">
      <c r="A56" s="112" t="s">
        <v>48</v>
      </c>
      <c r="B56" s="3">
        <v>0</v>
      </c>
      <c r="C56" s="3">
        <v>0</v>
      </c>
      <c r="D56" s="55">
        <f t="shared" si="12"/>
        <v>0</v>
      </c>
      <c r="F56" s="136">
        <f>'Simulação Real Aberta'!F101</f>
        <v>0</v>
      </c>
      <c r="G56" s="136">
        <f>'Simulação Real Aberta'!G101</f>
        <v>0</v>
      </c>
      <c r="H56" s="136">
        <f>'Simulação Real Aberta'!H101</f>
        <v>0</v>
      </c>
      <c r="I56" s="136">
        <f>'Simulação Real Aberta'!I101</f>
        <v>0</v>
      </c>
      <c r="J56" s="136">
        <f>'Simulação Real Aberta'!J101</f>
        <v>0</v>
      </c>
      <c r="K56" s="136">
        <f>'Simulação Real Aberta'!K101</f>
        <v>0</v>
      </c>
      <c r="L56" s="136">
        <f>'Simulação Real Aberta'!L101</f>
        <v>0</v>
      </c>
      <c r="M56" s="136">
        <f>'Simulação Real Aberta'!M101</f>
        <v>0</v>
      </c>
      <c r="N56" s="136">
        <f>'Simulação Real Aberta'!N101</f>
        <v>0</v>
      </c>
      <c r="O56" s="136">
        <f>'Simulação Real Aberta'!O101</f>
        <v>0</v>
      </c>
      <c r="P56" s="136">
        <f>'Simulação Real Aberta'!P101</f>
        <v>0</v>
      </c>
      <c r="Q56" s="136">
        <f>'Simulação Real Aberta'!Q101</f>
        <v>0</v>
      </c>
      <c r="R56" s="136">
        <f>'Simulação Real Aberta'!R101</f>
        <v>0</v>
      </c>
      <c r="S56" s="136">
        <f>'Simulação Real Aberta'!S101</f>
        <v>0</v>
      </c>
      <c r="T56" s="136">
        <f>'Simulação Real Aberta'!T101</f>
        <v>0</v>
      </c>
      <c r="U56" s="136">
        <f>'Simulação Real Aberta'!U101</f>
        <v>0</v>
      </c>
      <c r="V56" s="136">
        <f>'Simulação Real Aberta'!V101</f>
        <v>0</v>
      </c>
      <c r="W56" s="136">
        <f>'Simulação Real Aberta'!W101</f>
        <v>0</v>
      </c>
      <c r="X56" s="136">
        <f>'Simulação Real Aberta'!X101</f>
        <v>0</v>
      </c>
      <c r="Y56" s="136">
        <f>'Simulação Real Aberta'!Y101</f>
        <v>0</v>
      </c>
      <c r="Z56" s="136">
        <f>'Simulação Real Aberta'!Z101</f>
        <v>0</v>
      </c>
      <c r="AA56" s="136">
        <f>'Simulação Real Aberta'!AA101</f>
        <v>0</v>
      </c>
      <c r="AB56" s="136">
        <f>'Simulação Real Aberta'!AB101</f>
        <v>0</v>
      </c>
      <c r="AC56" s="136">
        <f>'Simulação Real Aberta'!AC101</f>
        <v>0</v>
      </c>
      <c r="AD56" s="136">
        <f>'Simulação Real Aberta'!AD101</f>
        <v>0</v>
      </c>
      <c r="AE56" s="136">
        <f>'Simulação Real Aberta'!AE101</f>
        <v>0</v>
      </c>
      <c r="AF56" s="136">
        <f>'Simulação Real Aberta'!AF101</f>
        <v>0</v>
      </c>
      <c r="AG56" s="136">
        <f>'Simulação Real Aberta'!AG101</f>
        <v>0</v>
      </c>
      <c r="AH56" s="136">
        <f>'Simulação Real Aberta'!AH101</f>
        <v>0</v>
      </c>
      <c r="AI56" s="136">
        <f>'Simulação Real Aberta'!AI101</f>
        <v>0</v>
      </c>
      <c r="AJ56" s="136">
        <f>'Simulação Real Aberta'!AJ101</f>
        <v>0</v>
      </c>
      <c r="AK56" s="136">
        <f>'Simulação Real Aberta'!AK101</f>
        <v>0</v>
      </c>
      <c r="AL56" s="136">
        <f>'Simulação Real Aberta'!AL101</f>
        <v>0</v>
      </c>
      <c r="AM56" s="136">
        <f>'Simulação Real Aberta'!AM101</f>
        <v>0</v>
      </c>
      <c r="AN56" s="136">
        <f>'Simulação Real Aberta'!AN101</f>
        <v>0</v>
      </c>
      <c r="AO56" s="136">
        <f>'Simulação Real Aberta'!AO101</f>
        <v>0</v>
      </c>
      <c r="AP56" s="136">
        <f>'Simulação Real Aberta'!AP101</f>
        <v>0</v>
      </c>
      <c r="AQ56" s="136">
        <f>'Simulação Real Aberta'!AQ101</f>
        <v>0</v>
      </c>
      <c r="AR56" s="136">
        <f>'Simulação Real Aberta'!AR101</f>
        <v>0</v>
      </c>
      <c r="AS56" s="136">
        <f>'Simulação Real Aberta'!AS101</f>
        <v>0</v>
      </c>
      <c r="AT56" s="136">
        <f>'Simulação Real Aberta'!AT101</f>
        <v>0</v>
      </c>
      <c r="AU56" s="136">
        <f>'Simulação Real Aberta'!AU101</f>
        <v>0</v>
      </c>
      <c r="AV56" s="136">
        <f>'Simulação Real Aberta'!AV101</f>
        <v>0</v>
      </c>
      <c r="AW56" s="136">
        <f>'Simulação Real Aberta'!AW101</f>
        <v>0</v>
      </c>
      <c r="AX56" s="136">
        <f>'Simulação Real Aberta'!AX101</f>
        <v>0</v>
      </c>
      <c r="AY56" s="136">
        <f>'Simulação Real Aberta'!AY101</f>
        <v>0</v>
      </c>
      <c r="AZ56" s="136">
        <f>'Simulação Real Aberta'!AZ101</f>
        <v>0</v>
      </c>
      <c r="BA56" s="136">
        <f>'Simulação Real Aberta'!BA101</f>
        <v>0</v>
      </c>
      <c r="BB56" s="136">
        <f>'Simulação Real Aberta'!BB101</f>
        <v>0</v>
      </c>
      <c r="BC56" s="136">
        <f>'Simulação Real Aberta'!BC101</f>
        <v>0</v>
      </c>
      <c r="BD56" s="136">
        <f>'Simulação Real Aberta'!BD101</f>
        <v>0</v>
      </c>
      <c r="BE56" s="136">
        <f>'Simulação Real Aberta'!BE101</f>
        <v>0</v>
      </c>
      <c r="BF56" s="136">
        <f>'Simulação Real Aberta'!BF101</f>
        <v>0</v>
      </c>
    </row>
    <row r="57" spans="1:58" x14ac:dyDescent="0.3">
      <c r="A57" s="112" t="s">
        <v>49</v>
      </c>
      <c r="B57" s="3">
        <v>0</v>
      </c>
      <c r="C57" s="3">
        <v>0</v>
      </c>
      <c r="D57" s="55">
        <f t="shared" si="12"/>
        <v>0</v>
      </c>
      <c r="F57" s="136">
        <f>'Simulação Real Aberta'!F102</f>
        <v>0</v>
      </c>
      <c r="G57" s="136">
        <f>'Simulação Real Aberta'!G102</f>
        <v>0</v>
      </c>
      <c r="H57" s="136">
        <f>'Simulação Real Aberta'!H102</f>
        <v>0</v>
      </c>
      <c r="I57" s="136">
        <f>'Simulação Real Aberta'!I102</f>
        <v>0</v>
      </c>
      <c r="J57" s="136">
        <f>'Simulação Real Aberta'!J102</f>
        <v>0</v>
      </c>
      <c r="K57" s="136">
        <f>'Simulação Real Aberta'!K102</f>
        <v>0</v>
      </c>
      <c r="L57" s="136">
        <f>'Simulação Real Aberta'!L102</f>
        <v>0</v>
      </c>
      <c r="M57" s="136">
        <f>'Simulação Real Aberta'!M102</f>
        <v>0</v>
      </c>
      <c r="N57" s="136">
        <f>'Simulação Real Aberta'!N102</f>
        <v>0</v>
      </c>
      <c r="O57" s="136">
        <f>'Simulação Real Aberta'!O102</f>
        <v>0</v>
      </c>
      <c r="P57" s="136">
        <f>'Simulação Real Aberta'!P102</f>
        <v>0</v>
      </c>
      <c r="Q57" s="136">
        <f>'Simulação Real Aberta'!Q102</f>
        <v>0</v>
      </c>
      <c r="R57" s="136">
        <f>'Simulação Real Aberta'!R102</f>
        <v>0</v>
      </c>
      <c r="S57" s="136">
        <f>'Simulação Real Aberta'!S102</f>
        <v>0</v>
      </c>
      <c r="T57" s="136">
        <f>'Simulação Real Aberta'!T102</f>
        <v>0</v>
      </c>
      <c r="U57" s="136">
        <f>'Simulação Real Aberta'!U102</f>
        <v>0</v>
      </c>
      <c r="V57" s="136">
        <f>'Simulação Real Aberta'!V102</f>
        <v>0</v>
      </c>
      <c r="W57" s="136">
        <f>'Simulação Real Aberta'!W102</f>
        <v>0</v>
      </c>
      <c r="X57" s="136">
        <f>'Simulação Real Aberta'!X102</f>
        <v>0</v>
      </c>
      <c r="Y57" s="136">
        <f>'Simulação Real Aberta'!Y102</f>
        <v>0</v>
      </c>
      <c r="Z57" s="136">
        <f>'Simulação Real Aberta'!Z102</f>
        <v>0</v>
      </c>
      <c r="AA57" s="136">
        <f>'Simulação Real Aberta'!AA102</f>
        <v>0</v>
      </c>
      <c r="AB57" s="136">
        <f>'Simulação Real Aberta'!AB102</f>
        <v>0</v>
      </c>
      <c r="AC57" s="136">
        <f>'Simulação Real Aberta'!AC102</f>
        <v>0</v>
      </c>
      <c r="AD57" s="136">
        <f>'Simulação Real Aberta'!AD102</f>
        <v>0</v>
      </c>
      <c r="AE57" s="136">
        <f>'Simulação Real Aberta'!AE102</f>
        <v>0</v>
      </c>
      <c r="AF57" s="136">
        <f>'Simulação Real Aberta'!AF102</f>
        <v>0</v>
      </c>
      <c r="AG57" s="136">
        <f>'Simulação Real Aberta'!AG102</f>
        <v>0</v>
      </c>
      <c r="AH57" s="136">
        <f>'Simulação Real Aberta'!AH102</f>
        <v>0</v>
      </c>
      <c r="AI57" s="136">
        <f>'Simulação Real Aberta'!AI102</f>
        <v>0</v>
      </c>
      <c r="AJ57" s="136">
        <f>'Simulação Real Aberta'!AJ102</f>
        <v>0</v>
      </c>
      <c r="AK57" s="136">
        <f>'Simulação Real Aberta'!AK102</f>
        <v>0</v>
      </c>
      <c r="AL57" s="136">
        <f>'Simulação Real Aberta'!AL102</f>
        <v>0</v>
      </c>
      <c r="AM57" s="136">
        <f>'Simulação Real Aberta'!AM102</f>
        <v>0</v>
      </c>
      <c r="AN57" s="136">
        <f>'Simulação Real Aberta'!AN102</f>
        <v>0</v>
      </c>
      <c r="AO57" s="136">
        <f>'Simulação Real Aberta'!AO102</f>
        <v>0</v>
      </c>
      <c r="AP57" s="136">
        <f>'Simulação Real Aberta'!AP102</f>
        <v>0</v>
      </c>
      <c r="AQ57" s="136">
        <f>'Simulação Real Aberta'!AQ102</f>
        <v>0</v>
      </c>
      <c r="AR57" s="136">
        <f>'Simulação Real Aberta'!AR102</f>
        <v>0</v>
      </c>
      <c r="AS57" s="136">
        <f>'Simulação Real Aberta'!AS102</f>
        <v>0</v>
      </c>
      <c r="AT57" s="136">
        <f>'Simulação Real Aberta'!AT102</f>
        <v>0</v>
      </c>
      <c r="AU57" s="136">
        <f>'Simulação Real Aberta'!AU102</f>
        <v>0</v>
      </c>
      <c r="AV57" s="136">
        <f>'Simulação Real Aberta'!AV102</f>
        <v>0</v>
      </c>
      <c r="AW57" s="136">
        <f>'Simulação Real Aberta'!AW102</f>
        <v>0</v>
      </c>
      <c r="AX57" s="136">
        <f>'Simulação Real Aberta'!AX102</f>
        <v>0</v>
      </c>
      <c r="AY57" s="136">
        <f>'Simulação Real Aberta'!AY102</f>
        <v>0</v>
      </c>
      <c r="AZ57" s="136">
        <f>'Simulação Real Aberta'!AZ102</f>
        <v>0</v>
      </c>
      <c r="BA57" s="136">
        <f>'Simulação Real Aberta'!BA102</f>
        <v>0</v>
      </c>
      <c r="BB57" s="136">
        <f>'Simulação Real Aberta'!BB102</f>
        <v>0</v>
      </c>
      <c r="BC57" s="136">
        <f>'Simulação Real Aberta'!BC102</f>
        <v>0</v>
      </c>
      <c r="BD57" s="136">
        <f>'Simulação Real Aberta'!BD102</f>
        <v>0</v>
      </c>
      <c r="BE57" s="136">
        <f>'Simulação Real Aberta'!BE102</f>
        <v>0</v>
      </c>
      <c r="BF57" s="136">
        <f>'Simulação Real Aberta'!BF102</f>
        <v>0</v>
      </c>
    </row>
    <row r="58" spans="1:58" x14ac:dyDescent="0.3">
      <c r="A58" s="112" t="s">
        <v>50</v>
      </c>
      <c r="B58" s="3">
        <v>0</v>
      </c>
      <c r="C58" s="3">
        <v>0</v>
      </c>
      <c r="D58" s="55">
        <f t="shared" si="12"/>
        <v>0</v>
      </c>
      <c r="F58" s="136">
        <f>'Simulação Real Aberta'!F103</f>
        <v>0</v>
      </c>
      <c r="G58" s="136">
        <f>'Simulação Real Aberta'!G103</f>
        <v>0</v>
      </c>
      <c r="H58" s="136">
        <f>'Simulação Real Aberta'!H103</f>
        <v>0</v>
      </c>
      <c r="I58" s="136">
        <f>'Simulação Real Aberta'!I103</f>
        <v>0</v>
      </c>
      <c r="J58" s="136">
        <f>'Simulação Real Aberta'!J103</f>
        <v>0</v>
      </c>
      <c r="K58" s="136">
        <f>'Simulação Real Aberta'!K103</f>
        <v>0</v>
      </c>
      <c r="L58" s="136">
        <f>'Simulação Real Aberta'!L103</f>
        <v>0</v>
      </c>
      <c r="M58" s="136">
        <f>'Simulação Real Aberta'!M103</f>
        <v>0</v>
      </c>
      <c r="N58" s="136">
        <f>'Simulação Real Aberta'!N103</f>
        <v>0</v>
      </c>
      <c r="O58" s="136">
        <f>'Simulação Real Aberta'!O103</f>
        <v>0</v>
      </c>
      <c r="P58" s="136">
        <f>'Simulação Real Aberta'!P103</f>
        <v>0</v>
      </c>
      <c r="Q58" s="136">
        <f>'Simulação Real Aberta'!Q103</f>
        <v>0</v>
      </c>
      <c r="R58" s="136">
        <f>'Simulação Real Aberta'!R103</f>
        <v>0</v>
      </c>
      <c r="S58" s="136">
        <f>'Simulação Real Aberta'!S103</f>
        <v>0</v>
      </c>
      <c r="T58" s="136">
        <f>'Simulação Real Aberta'!T103</f>
        <v>0</v>
      </c>
      <c r="U58" s="136">
        <f>'Simulação Real Aberta'!U103</f>
        <v>0</v>
      </c>
      <c r="V58" s="136">
        <f>'Simulação Real Aberta'!V103</f>
        <v>0</v>
      </c>
      <c r="W58" s="136">
        <f>'Simulação Real Aberta'!W103</f>
        <v>0</v>
      </c>
      <c r="X58" s="136">
        <f>'Simulação Real Aberta'!X103</f>
        <v>0</v>
      </c>
      <c r="Y58" s="136">
        <f>'Simulação Real Aberta'!Y103</f>
        <v>0</v>
      </c>
      <c r="Z58" s="136">
        <f>'Simulação Real Aberta'!Z103</f>
        <v>0</v>
      </c>
      <c r="AA58" s="136">
        <f>'Simulação Real Aberta'!AA103</f>
        <v>0</v>
      </c>
      <c r="AB58" s="136">
        <f>'Simulação Real Aberta'!AB103</f>
        <v>0</v>
      </c>
      <c r="AC58" s="136">
        <f>'Simulação Real Aberta'!AC103</f>
        <v>0</v>
      </c>
      <c r="AD58" s="136">
        <f>'Simulação Real Aberta'!AD103</f>
        <v>0</v>
      </c>
      <c r="AE58" s="136">
        <f>'Simulação Real Aberta'!AE103</f>
        <v>0</v>
      </c>
      <c r="AF58" s="136">
        <f>'Simulação Real Aberta'!AF103</f>
        <v>0</v>
      </c>
      <c r="AG58" s="136">
        <f>'Simulação Real Aberta'!AG103</f>
        <v>0</v>
      </c>
      <c r="AH58" s="136">
        <f>'Simulação Real Aberta'!AH103</f>
        <v>0</v>
      </c>
      <c r="AI58" s="136">
        <f>'Simulação Real Aberta'!AI103</f>
        <v>0</v>
      </c>
      <c r="AJ58" s="136">
        <f>'Simulação Real Aberta'!AJ103</f>
        <v>0</v>
      </c>
      <c r="AK58" s="136">
        <f>'Simulação Real Aberta'!AK103</f>
        <v>0</v>
      </c>
      <c r="AL58" s="136">
        <f>'Simulação Real Aberta'!AL103</f>
        <v>0</v>
      </c>
      <c r="AM58" s="136">
        <f>'Simulação Real Aberta'!AM103</f>
        <v>0</v>
      </c>
      <c r="AN58" s="136">
        <f>'Simulação Real Aberta'!AN103</f>
        <v>0</v>
      </c>
      <c r="AO58" s="136">
        <f>'Simulação Real Aberta'!AO103</f>
        <v>0</v>
      </c>
      <c r="AP58" s="136">
        <f>'Simulação Real Aberta'!AP103</f>
        <v>0</v>
      </c>
      <c r="AQ58" s="136">
        <f>'Simulação Real Aberta'!AQ103</f>
        <v>0</v>
      </c>
      <c r="AR58" s="136">
        <f>'Simulação Real Aberta'!AR103</f>
        <v>0</v>
      </c>
      <c r="AS58" s="136">
        <f>'Simulação Real Aberta'!AS103</f>
        <v>0</v>
      </c>
      <c r="AT58" s="136">
        <f>'Simulação Real Aberta'!AT103</f>
        <v>0</v>
      </c>
      <c r="AU58" s="136">
        <f>'Simulação Real Aberta'!AU103</f>
        <v>0</v>
      </c>
      <c r="AV58" s="136">
        <f>'Simulação Real Aberta'!AV103</f>
        <v>0</v>
      </c>
      <c r="AW58" s="136">
        <f>'Simulação Real Aberta'!AW103</f>
        <v>0</v>
      </c>
      <c r="AX58" s="136">
        <f>'Simulação Real Aberta'!AX103</f>
        <v>0</v>
      </c>
      <c r="AY58" s="136">
        <f>'Simulação Real Aberta'!AY103</f>
        <v>0</v>
      </c>
      <c r="AZ58" s="136">
        <f>'Simulação Real Aberta'!AZ103</f>
        <v>0</v>
      </c>
      <c r="BA58" s="136">
        <f>'Simulação Real Aberta'!BA103</f>
        <v>0</v>
      </c>
      <c r="BB58" s="136">
        <f>'Simulação Real Aberta'!BB103</f>
        <v>0</v>
      </c>
      <c r="BC58" s="136">
        <f>'Simulação Real Aberta'!BC103</f>
        <v>0</v>
      </c>
      <c r="BD58" s="136">
        <f>'Simulação Real Aberta'!BD103</f>
        <v>0</v>
      </c>
      <c r="BE58" s="136">
        <f>'Simulação Real Aberta'!BE103</f>
        <v>0</v>
      </c>
      <c r="BF58" s="136">
        <f>'Simulação Real Aberta'!BF103</f>
        <v>0</v>
      </c>
    </row>
    <row r="59" spans="1:58" x14ac:dyDescent="0.3">
      <c r="A59" s="112" t="s">
        <v>51</v>
      </c>
      <c r="B59" s="3">
        <v>0</v>
      </c>
      <c r="C59" s="3">
        <v>0</v>
      </c>
      <c r="D59" s="55">
        <f t="shared" si="12"/>
        <v>0</v>
      </c>
      <c r="F59" s="136">
        <f>'Simulação Real Aberta'!F104</f>
        <v>0</v>
      </c>
      <c r="G59" s="136">
        <f>'Simulação Real Aberta'!G104</f>
        <v>0</v>
      </c>
      <c r="H59" s="136">
        <f>'Simulação Real Aberta'!H104</f>
        <v>0</v>
      </c>
      <c r="I59" s="136">
        <f>'Simulação Real Aberta'!I104</f>
        <v>0</v>
      </c>
      <c r="J59" s="136">
        <f>'Simulação Real Aberta'!J104</f>
        <v>0</v>
      </c>
      <c r="K59" s="136">
        <f>'Simulação Real Aberta'!K104</f>
        <v>0</v>
      </c>
      <c r="L59" s="136">
        <f>'Simulação Real Aberta'!L104</f>
        <v>0</v>
      </c>
      <c r="M59" s="136">
        <f>'Simulação Real Aberta'!M104</f>
        <v>0</v>
      </c>
      <c r="N59" s="136">
        <f>'Simulação Real Aberta'!N104</f>
        <v>0</v>
      </c>
      <c r="O59" s="136">
        <f>'Simulação Real Aberta'!O104</f>
        <v>0</v>
      </c>
      <c r="P59" s="136">
        <f>'Simulação Real Aberta'!P104</f>
        <v>0</v>
      </c>
      <c r="Q59" s="136">
        <f>'Simulação Real Aberta'!Q104</f>
        <v>0</v>
      </c>
      <c r="R59" s="136">
        <f>'Simulação Real Aberta'!R104</f>
        <v>0</v>
      </c>
      <c r="S59" s="136">
        <f>'Simulação Real Aberta'!S104</f>
        <v>0</v>
      </c>
      <c r="T59" s="136">
        <f>'Simulação Real Aberta'!T104</f>
        <v>0</v>
      </c>
      <c r="U59" s="136">
        <f>'Simulação Real Aberta'!U104</f>
        <v>0</v>
      </c>
      <c r="V59" s="136">
        <f>'Simulação Real Aberta'!V104</f>
        <v>0</v>
      </c>
      <c r="W59" s="136">
        <f>'Simulação Real Aberta'!W104</f>
        <v>0</v>
      </c>
      <c r="X59" s="136">
        <f>'Simulação Real Aberta'!X104</f>
        <v>0</v>
      </c>
      <c r="Y59" s="136">
        <f>'Simulação Real Aberta'!Y104</f>
        <v>0</v>
      </c>
      <c r="Z59" s="136">
        <f>'Simulação Real Aberta'!Z104</f>
        <v>0</v>
      </c>
      <c r="AA59" s="136">
        <f>'Simulação Real Aberta'!AA104</f>
        <v>0</v>
      </c>
      <c r="AB59" s="136">
        <f>'Simulação Real Aberta'!AB104</f>
        <v>0</v>
      </c>
      <c r="AC59" s="136">
        <f>'Simulação Real Aberta'!AC104</f>
        <v>0</v>
      </c>
      <c r="AD59" s="136">
        <f>'Simulação Real Aberta'!AD104</f>
        <v>0</v>
      </c>
      <c r="AE59" s="136">
        <f>'Simulação Real Aberta'!AE104</f>
        <v>0</v>
      </c>
      <c r="AF59" s="136">
        <f>'Simulação Real Aberta'!AF104</f>
        <v>0</v>
      </c>
      <c r="AG59" s="136">
        <f>'Simulação Real Aberta'!AG104</f>
        <v>0</v>
      </c>
      <c r="AH59" s="136">
        <f>'Simulação Real Aberta'!AH104</f>
        <v>0</v>
      </c>
      <c r="AI59" s="136">
        <f>'Simulação Real Aberta'!AI104</f>
        <v>0</v>
      </c>
      <c r="AJ59" s="136">
        <f>'Simulação Real Aberta'!AJ104</f>
        <v>0</v>
      </c>
      <c r="AK59" s="136">
        <f>'Simulação Real Aberta'!AK104</f>
        <v>0</v>
      </c>
      <c r="AL59" s="136">
        <f>'Simulação Real Aberta'!AL104</f>
        <v>0</v>
      </c>
      <c r="AM59" s="136">
        <f>'Simulação Real Aberta'!AM104</f>
        <v>0</v>
      </c>
      <c r="AN59" s="136">
        <f>'Simulação Real Aberta'!AN104</f>
        <v>0</v>
      </c>
      <c r="AO59" s="136">
        <f>'Simulação Real Aberta'!AO104</f>
        <v>0</v>
      </c>
      <c r="AP59" s="136">
        <f>'Simulação Real Aberta'!AP104</f>
        <v>0</v>
      </c>
      <c r="AQ59" s="136">
        <f>'Simulação Real Aberta'!AQ104</f>
        <v>0</v>
      </c>
      <c r="AR59" s="136">
        <f>'Simulação Real Aberta'!AR104</f>
        <v>0</v>
      </c>
      <c r="AS59" s="136">
        <f>'Simulação Real Aberta'!AS104</f>
        <v>0</v>
      </c>
      <c r="AT59" s="136">
        <f>'Simulação Real Aberta'!AT104</f>
        <v>0</v>
      </c>
      <c r="AU59" s="136">
        <f>'Simulação Real Aberta'!AU104</f>
        <v>0</v>
      </c>
      <c r="AV59" s="136">
        <f>'Simulação Real Aberta'!AV104</f>
        <v>0</v>
      </c>
      <c r="AW59" s="136">
        <f>'Simulação Real Aberta'!AW104</f>
        <v>0</v>
      </c>
      <c r="AX59" s="136">
        <f>'Simulação Real Aberta'!AX104</f>
        <v>0</v>
      </c>
      <c r="AY59" s="136">
        <f>'Simulação Real Aberta'!AY104</f>
        <v>0</v>
      </c>
      <c r="AZ59" s="136">
        <f>'Simulação Real Aberta'!AZ104</f>
        <v>0</v>
      </c>
      <c r="BA59" s="136">
        <f>'Simulação Real Aberta'!BA104</f>
        <v>0</v>
      </c>
      <c r="BB59" s="136">
        <f>'Simulação Real Aberta'!BB104</f>
        <v>0</v>
      </c>
      <c r="BC59" s="136">
        <f>'Simulação Real Aberta'!BC104</f>
        <v>0</v>
      </c>
      <c r="BD59" s="136">
        <f>'Simulação Real Aberta'!BD104</f>
        <v>0</v>
      </c>
      <c r="BE59" s="136">
        <f>'Simulação Real Aberta'!BE104</f>
        <v>0</v>
      </c>
      <c r="BF59" s="136">
        <f>'Simulação Real Aberta'!BF104</f>
        <v>0</v>
      </c>
    </row>
    <row r="60" spans="1:58" x14ac:dyDescent="0.3">
      <c r="A60" s="112" t="s">
        <v>52</v>
      </c>
      <c r="B60" s="3">
        <v>0</v>
      </c>
      <c r="C60" s="3">
        <v>0</v>
      </c>
      <c r="D60" s="55">
        <f t="shared" si="12"/>
        <v>0</v>
      </c>
      <c r="F60" s="136">
        <f>'Simulação Real Aberta'!F105</f>
        <v>0</v>
      </c>
      <c r="G60" s="136">
        <f>'Simulação Real Aberta'!G105</f>
        <v>0</v>
      </c>
      <c r="H60" s="136">
        <f>'Simulação Real Aberta'!H105</f>
        <v>0</v>
      </c>
      <c r="I60" s="136">
        <f>'Simulação Real Aberta'!I105</f>
        <v>0</v>
      </c>
      <c r="J60" s="136">
        <f>'Simulação Real Aberta'!J105</f>
        <v>0</v>
      </c>
      <c r="K60" s="136">
        <f>'Simulação Real Aberta'!K105</f>
        <v>0</v>
      </c>
      <c r="L60" s="136">
        <f>'Simulação Real Aberta'!L105</f>
        <v>0</v>
      </c>
      <c r="M60" s="136">
        <f>'Simulação Real Aberta'!M105</f>
        <v>0</v>
      </c>
      <c r="N60" s="136">
        <f>'Simulação Real Aberta'!N105</f>
        <v>0</v>
      </c>
      <c r="O60" s="136">
        <f>'Simulação Real Aberta'!O105</f>
        <v>0</v>
      </c>
      <c r="P60" s="136">
        <f>'Simulação Real Aberta'!P105</f>
        <v>0</v>
      </c>
      <c r="Q60" s="136">
        <f>'Simulação Real Aberta'!Q105</f>
        <v>0</v>
      </c>
      <c r="R60" s="136">
        <f>'Simulação Real Aberta'!R105</f>
        <v>0</v>
      </c>
      <c r="S60" s="136">
        <f>'Simulação Real Aberta'!S105</f>
        <v>0</v>
      </c>
      <c r="T60" s="136">
        <f>'Simulação Real Aberta'!T105</f>
        <v>0</v>
      </c>
      <c r="U60" s="136">
        <f>'Simulação Real Aberta'!U105</f>
        <v>0</v>
      </c>
      <c r="V60" s="136">
        <f>'Simulação Real Aberta'!V105</f>
        <v>0</v>
      </c>
      <c r="W60" s="136">
        <f>'Simulação Real Aberta'!W105</f>
        <v>0</v>
      </c>
      <c r="X60" s="136">
        <f>'Simulação Real Aberta'!X105</f>
        <v>0</v>
      </c>
      <c r="Y60" s="136">
        <f>'Simulação Real Aberta'!Y105</f>
        <v>0</v>
      </c>
      <c r="Z60" s="136">
        <f>'Simulação Real Aberta'!Z105</f>
        <v>0</v>
      </c>
      <c r="AA60" s="136">
        <f>'Simulação Real Aberta'!AA105</f>
        <v>0</v>
      </c>
      <c r="AB60" s="136">
        <f>'Simulação Real Aberta'!AB105</f>
        <v>0</v>
      </c>
      <c r="AC60" s="136">
        <f>'Simulação Real Aberta'!AC105</f>
        <v>0</v>
      </c>
      <c r="AD60" s="136">
        <f>'Simulação Real Aberta'!AD105</f>
        <v>0</v>
      </c>
      <c r="AE60" s="136">
        <f>'Simulação Real Aberta'!AE105</f>
        <v>0</v>
      </c>
      <c r="AF60" s="136">
        <f>'Simulação Real Aberta'!AF105</f>
        <v>0</v>
      </c>
      <c r="AG60" s="136">
        <f>'Simulação Real Aberta'!AG105</f>
        <v>0</v>
      </c>
      <c r="AH60" s="136">
        <f>'Simulação Real Aberta'!AH105</f>
        <v>0</v>
      </c>
      <c r="AI60" s="136">
        <f>'Simulação Real Aberta'!AI105</f>
        <v>0</v>
      </c>
      <c r="AJ60" s="136">
        <f>'Simulação Real Aberta'!AJ105</f>
        <v>0</v>
      </c>
      <c r="AK60" s="136">
        <f>'Simulação Real Aberta'!AK105</f>
        <v>0</v>
      </c>
      <c r="AL60" s="136">
        <f>'Simulação Real Aberta'!AL105</f>
        <v>0</v>
      </c>
      <c r="AM60" s="136">
        <f>'Simulação Real Aberta'!AM105</f>
        <v>0</v>
      </c>
      <c r="AN60" s="136">
        <f>'Simulação Real Aberta'!AN105</f>
        <v>0</v>
      </c>
      <c r="AO60" s="136">
        <f>'Simulação Real Aberta'!AO105</f>
        <v>0</v>
      </c>
      <c r="AP60" s="136">
        <f>'Simulação Real Aberta'!AP105</f>
        <v>0</v>
      </c>
      <c r="AQ60" s="136">
        <f>'Simulação Real Aberta'!AQ105</f>
        <v>0</v>
      </c>
      <c r="AR60" s="136">
        <f>'Simulação Real Aberta'!AR105</f>
        <v>0</v>
      </c>
      <c r="AS60" s="136">
        <f>'Simulação Real Aberta'!AS105</f>
        <v>0</v>
      </c>
      <c r="AT60" s="136">
        <f>'Simulação Real Aberta'!AT105</f>
        <v>0</v>
      </c>
      <c r="AU60" s="136">
        <f>'Simulação Real Aberta'!AU105</f>
        <v>0</v>
      </c>
      <c r="AV60" s="136">
        <f>'Simulação Real Aberta'!AV105</f>
        <v>0</v>
      </c>
      <c r="AW60" s="136">
        <f>'Simulação Real Aberta'!AW105</f>
        <v>0</v>
      </c>
      <c r="AX60" s="136">
        <f>'Simulação Real Aberta'!AX105</f>
        <v>0</v>
      </c>
      <c r="AY60" s="136">
        <f>'Simulação Real Aberta'!AY105</f>
        <v>0</v>
      </c>
      <c r="AZ60" s="136">
        <f>'Simulação Real Aberta'!AZ105</f>
        <v>0</v>
      </c>
      <c r="BA60" s="136">
        <f>'Simulação Real Aberta'!BA105</f>
        <v>0</v>
      </c>
      <c r="BB60" s="136">
        <f>'Simulação Real Aberta'!BB105</f>
        <v>0</v>
      </c>
      <c r="BC60" s="136">
        <f>'Simulação Real Aberta'!BC105</f>
        <v>0</v>
      </c>
      <c r="BD60" s="136">
        <f>'Simulação Real Aberta'!BD105</f>
        <v>0</v>
      </c>
      <c r="BE60" s="136">
        <f>'Simulação Real Aberta'!BE105</f>
        <v>0</v>
      </c>
      <c r="BF60" s="136">
        <f>'Simulação Real Aberta'!BF105</f>
        <v>0</v>
      </c>
    </row>
    <row r="61" spans="1:58" x14ac:dyDescent="0.3">
      <c r="A61" s="56" t="s">
        <v>53</v>
      </c>
      <c r="B61" s="3">
        <v>0</v>
      </c>
      <c r="C61" s="3">
        <v>500000</v>
      </c>
      <c r="D61" s="55">
        <f t="shared" si="12"/>
        <v>500000</v>
      </c>
      <c r="F61" s="136">
        <f>'Simulação Real Aberta'!F106</f>
        <v>0</v>
      </c>
      <c r="G61" s="136">
        <f>'Simulação Real Aberta'!G106</f>
        <v>500000</v>
      </c>
      <c r="H61" s="136">
        <f>'Simulação Real Aberta'!H106</f>
        <v>0</v>
      </c>
      <c r="I61" s="136">
        <f>'Simulação Real Aberta'!I106</f>
        <v>0</v>
      </c>
      <c r="J61" s="136">
        <f>'Simulação Real Aberta'!J106</f>
        <v>0</v>
      </c>
      <c r="K61" s="136">
        <f>'Simulação Real Aberta'!K106</f>
        <v>0</v>
      </c>
      <c r="L61" s="136">
        <f>'Simulação Real Aberta'!L106</f>
        <v>0</v>
      </c>
      <c r="M61" s="136">
        <f>'Simulação Real Aberta'!M106</f>
        <v>0</v>
      </c>
      <c r="N61" s="136">
        <f>'Simulação Real Aberta'!N106</f>
        <v>0</v>
      </c>
      <c r="O61" s="136">
        <f>'Simulação Real Aberta'!O106</f>
        <v>500000</v>
      </c>
      <c r="P61" s="136">
        <f>'Simulação Real Aberta'!P106</f>
        <v>0</v>
      </c>
      <c r="Q61" s="136">
        <f>'Simulação Real Aberta'!Q106</f>
        <v>0</v>
      </c>
      <c r="R61" s="136">
        <f>'Simulação Real Aberta'!R106</f>
        <v>0</v>
      </c>
      <c r="S61" s="136">
        <f>'Simulação Real Aberta'!S106</f>
        <v>0</v>
      </c>
      <c r="T61" s="136">
        <f>'Simulação Real Aberta'!T106</f>
        <v>0</v>
      </c>
      <c r="U61" s="136">
        <f>'Simulação Real Aberta'!U106</f>
        <v>0</v>
      </c>
      <c r="V61" s="136">
        <f>'Simulação Real Aberta'!V106</f>
        <v>0</v>
      </c>
      <c r="W61" s="136">
        <f>'Simulação Real Aberta'!W106</f>
        <v>0</v>
      </c>
      <c r="X61" s="136">
        <f>'Simulação Real Aberta'!X106</f>
        <v>0</v>
      </c>
      <c r="Y61" s="136">
        <f>'Simulação Real Aberta'!Y106</f>
        <v>0</v>
      </c>
      <c r="Z61" s="136">
        <f>'Simulação Real Aberta'!Z106</f>
        <v>0</v>
      </c>
      <c r="AA61" s="136">
        <f>'Simulação Real Aberta'!AA106</f>
        <v>0</v>
      </c>
      <c r="AB61" s="136">
        <f>'Simulação Real Aberta'!AB106</f>
        <v>0</v>
      </c>
      <c r="AC61" s="136">
        <f>'Simulação Real Aberta'!AC106</f>
        <v>0</v>
      </c>
      <c r="AD61" s="136">
        <f>'Simulação Real Aberta'!AD106</f>
        <v>0</v>
      </c>
      <c r="AE61" s="136">
        <f>'Simulação Real Aberta'!AE106</f>
        <v>0</v>
      </c>
      <c r="AF61" s="136">
        <f>'Simulação Real Aberta'!AF106</f>
        <v>0</v>
      </c>
      <c r="AG61" s="136">
        <f>'Simulação Real Aberta'!AG106</f>
        <v>0</v>
      </c>
      <c r="AH61" s="136">
        <f>'Simulação Real Aberta'!AH106</f>
        <v>0</v>
      </c>
      <c r="AI61" s="136">
        <f>'Simulação Real Aberta'!AI106</f>
        <v>0</v>
      </c>
      <c r="AJ61" s="136">
        <f>'Simulação Real Aberta'!AJ106</f>
        <v>0</v>
      </c>
      <c r="AK61" s="136">
        <f>'Simulação Real Aberta'!AK106</f>
        <v>0</v>
      </c>
      <c r="AL61" s="136">
        <f>'Simulação Real Aberta'!AL106</f>
        <v>0</v>
      </c>
      <c r="AM61" s="136">
        <f>'Simulação Real Aberta'!AM106</f>
        <v>0</v>
      </c>
      <c r="AN61" s="136">
        <f>'Simulação Real Aberta'!AN106</f>
        <v>0</v>
      </c>
      <c r="AO61" s="136">
        <f>'Simulação Real Aberta'!AO106</f>
        <v>0</v>
      </c>
      <c r="AP61" s="136">
        <f>'Simulação Real Aberta'!AP106</f>
        <v>0</v>
      </c>
      <c r="AQ61" s="136">
        <f>'Simulação Real Aberta'!AQ106</f>
        <v>0</v>
      </c>
      <c r="AR61" s="136">
        <f>'Simulação Real Aberta'!AR106</f>
        <v>0</v>
      </c>
      <c r="AS61" s="136">
        <f>'Simulação Real Aberta'!AS106</f>
        <v>0</v>
      </c>
      <c r="AT61" s="136">
        <f>'Simulação Real Aberta'!AT106</f>
        <v>0</v>
      </c>
      <c r="AU61" s="136">
        <f>'Simulação Real Aberta'!AU106</f>
        <v>0</v>
      </c>
      <c r="AV61" s="136">
        <f>'Simulação Real Aberta'!AV106</f>
        <v>0</v>
      </c>
      <c r="AW61" s="136">
        <f>'Simulação Real Aberta'!AW106</f>
        <v>0</v>
      </c>
      <c r="AX61" s="136">
        <f>'Simulação Real Aberta'!AX106</f>
        <v>0</v>
      </c>
      <c r="AY61" s="136">
        <f>'Simulação Real Aberta'!AY106</f>
        <v>0</v>
      </c>
      <c r="AZ61" s="136">
        <f>'Simulação Real Aberta'!AZ106</f>
        <v>0</v>
      </c>
      <c r="BA61" s="136">
        <f>'Simulação Real Aberta'!BA106</f>
        <v>0</v>
      </c>
      <c r="BB61" s="136">
        <f>'Simulação Real Aberta'!BB106</f>
        <v>0</v>
      </c>
      <c r="BC61" s="136">
        <f>'Simulação Real Aberta'!BC106</f>
        <v>0</v>
      </c>
      <c r="BD61" s="136">
        <f>'Simulação Real Aberta'!BD106</f>
        <v>0</v>
      </c>
      <c r="BE61" s="136">
        <f>'Simulação Real Aberta'!BE106</f>
        <v>500000</v>
      </c>
      <c r="BF61" s="136">
        <f>'Simulação Real Aberta'!BF106</f>
        <v>500000</v>
      </c>
    </row>
    <row r="62" spans="1:58" x14ac:dyDescent="0.3">
      <c r="A62" s="49" t="s">
        <v>62</v>
      </c>
      <c r="B62" s="48">
        <v>0</v>
      </c>
      <c r="C62" s="48">
        <v>415000</v>
      </c>
      <c r="D62" s="44">
        <f t="shared" si="12"/>
        <v>415000</v>
      </c>
      <c r="F62" s="136">
        <f>'Simulação Real Aberta'!F107</f>
        <v>0</v>
      </c>
      <c r="G62" s="136">
        <f>'Simulação Real Aberta'!G107</f>
        <v>0</v>
      </c>
      <c r="H62" s="136">
        <f>'Simulação Real Aberta'!H107</f>
        <v>0</v>
      </c>
      <c r="I62" s="136">
        <f>'Simulação Real Aberta'!I107</f>
        <v>0</v>
      </c>
      <c r="J62" s="136">
        <f>'Simulação Real Aberta'!J107</f>
        <v>0</v>
      </c>
      <c r="K62" s="136">
        <f>'Simulação Real Aberta'!K107</f>
        <v>0</v>
      </c>
      <c r="L62" s="136">
        <f>'Simulação Real Aberta'!L107</f>
        <v>0</v>
      </c>
      <c r="M62" s="136">
        <f>'Simulação Real Aberta'!M107</f>
        <v>0</v>
      </c>
      <c r="N62" s="136">
        <f>'Simulação Real Aberta'!N107</f>
        <v>0</v>
      </c>
      <c r="O62" s="136">
        <f>'Simulação Real Aberta'!O107</f>
        <v>415000</v>
      </c>
      <c r="P62" s="136">
        <f>'Simulação Real Aberta'!P107</f>
        <v>0</v>
      </c>
      <c r="Q62" s="136">
        <f>'Simulação Real Aberta'!Q107</f>
        <v>0</v>
      </c>
      <c r="R62" s="136">
        <f>'Simulação Real Aberta'!R107</f>
        <v>0</v>
      </c>
      <c r="S62" s="136">
        <f>'Simulação Real Aberta'!S107</f>
        <v>0</v>
      </c>
      <c r="T62" s="136">
        <f>'Simulação Real Aberta'!T107</f>
        <v>0</v>
      </c>
      <c r="U62" s="136">
        <f>'Simulação Real Aberta'!U107</f>
        <v>0</v>
      </c>
      <c r="V62" s="136">
        <f>'Simulação Real Aberta'!V107</f>
        <v>0</v>
      </c>
      <c r="W62" s="136">
        <f>'Simulação Real Aberta'!W107</f>
        <v>0</v>
      </c>
      <c r="X62" s="136">
        <f>'Simulação Real Aberta'!X107</f>
        <v>0</v>
      </c>
      <c r="Y62" s="136">
        <f>'Simulação Real Aberta'!Y107</f>
        <v>0</v>
      </c>
      <c r="Z62" s="136">
        <f>'Simulação Real Aberta'!Z107</f>
        <v>0</v>
      </c>
      <c r="AA62" s="136">
        <f>'Simulação Real Aberta'!AA107</f>
        <v>0</v>
      </c>
      <c r="AB62" s="136">
        <f>'Simulação Real Aberta'!AB107</f>
        <v>0</v>
      </c>
      <c r="AC62" s="136">
        <f>'Simulação Real Aberta'!AC107</f>
        <v>0</v>
      </c>
      <c r="AD62" s="136">
        <f>'Simulação Real Aberta'!AD107</f>
        <v>0</v>
      </c>
      <c r="AE62" s="136">
        <f>'Simulação Real Aberta'!AE107</f>
        <v>0</v>
      </c>
      <c r="AF62" s="136">
        <f>'Simulação Real Aberta'!AF107</f>
        <v>0</v>
      </c>
      <c r="AG62" s="136">
        <f>'Simulação Real Aberta'!AG107</f>
        <v>0</v>
      </c>
      <c r="AH62" s="136">
        <f>'Simulação Real Aberta'!AH107</f>
        <v>0</v>
      </c>
      <c r="AI62" s="136">
        <f>'Simulação Real Aberta'!AI107</f>
        <v>0</v>
      </c>
      <c r="AJ62" s="136">
        <f>'Simulação Real Aberta'!AJ107</f>
        <v>0</v>
      </c>
      <c r="AK62" s="136">
        <f>'Simulação Real Aberta'!AK107</f>
        <v>0</v>
      </c>
      <c r="AL62" s="136">
        <f>'Simulação Real Aberta'!AL107</f>
        <v>0</v>
      </c>
      <c r="AM62" s="136">
        <f>'Simulação Real Aberta'!AM107</f>
        <v>0</v>
      </c>
      <c r="AN62" s="136">
        <f>'Simulação Real Aberta'!AN107</f>
        <v>0</v>
      </c>
      <c r="AO62" s="136">
        <f>'Simulação Real Aberta'!AO107</f>
        <v>0</v>
      </c>
      <c r="AP62" s="136">
        <f>'Simulação Real Aberta'!AP107</f>
        <v>0</v>
      </c>
      <c r="AQ62" s="136">
        <f>'Simulação Real Aberta'!AQ107</f>
        <v>0</v>
      </c>
      <c r="AR62" s="136">
        <f>'Simulação Real Aberta'!AR107</f>
        <v>0</v>
      </c>
      <c r="AS62" s="136">
        <f>'Simulação Real Aberta'!AS107</f>
        <v>0</v>
      </c>
      <c r="AT62" s="136">
        <f>'Simulação Real Aberta'!AT107</f>
        <v>0</v>
      </c>
      <c r="AU62" s="136">
        <f>'Simulação Real Aberta'!AU107</f>
        <v>0</v>
      </c>
      <c r="AV62" s="136">
        <f>'Simulação Real Aberta'!AV107</f>
        <v>0</v>
      </c>
      <c r="AW62" s="136">
        <f>'Simulação Real Aberta'!AW107</f>
        <v>0</v>
      </c>
      <c r="AX62" s="136">
        <f>'Simulação Real Aberta'!AX107</f>
        <v>0</v>
      </c>
      <c r="AY62" s="136">
        <f>'Simulação Real Aberta'!AY107</f>
        <v>0</v>
      </c>
      <c r="AZ62" s="136">
        <f>'Simulação Real Aberta'!AZ107</f>
        <v>0</v>
      </c>
      <c r="BA62" s="136">
        <f>'Simulação Real Aberta'!BA107</f>
        <v>0</v>
      </c>
      <c r="BB62" s="136">
        <f>'Simulação Real Aberta'!BB107</f>
        <v>0</v>
      </c>
      <c r="BC62" s="136">
        <f>'Simulação Real Aberta'!BC107</f>
        <v>0</v>
      </c>
      <c r="BD62" s="136">
        <f>'Simulação Real Aberta'!BD107</f>
        <v>0</v>
      </c>
      <c r="BE62" s="136">
        <f>'Simulação Real Aberta'!BE107</f>
        <v>415000</v>
      </c>
      <c r="BF62" s="136">
        <f>'Simulação Real Aberta'!BF107</f>
        <v>415000</v>
      </c>
    </row>
    <row r="63" spans="1:58" x14ac:dyDescent="0.3">
      <c r="A63" s="62" t="s">
        <v>54</v>
      </c>
      <c r="B63" s="11">
        <v>6463492</v>
      </c>
      <c r="C63" s="11">
        <v>0</v>
      </c>
      <c r="D63" s="60">
        <f t="shared" si="12"/>
        <v>6463492</v>
      </c>
      <c r="F63" s="136">
        <f>'Simulação Real Aberta'!F108</f>
        <v>0</v>
      </c>
      <c r="G63" s="136">
        <f>'Simulação Real Aberta'!G108</f>
        <v>0</v>
      </c>
      <c r="H63" s="136">
        <f>'Simulação Real Aberta'!H108</f>
        <v>0</v>
      </c>
      <c r="I63" s="136">
        <f>'Simulação Real Aberta'!I108</f>
        <v>0</v>
      </c>
      <c r="J63" s="136">
        <f>'Simulação Real Aberta'!J108</f>
        <v>300000</v>
      </c>
      <c r="K63" s="136">
        <f>'Simulação Real Aberta'!K108</f>
        <v>0</v>
      </c>
      <c r="L63" s="136">
        <f>'Simulação Real Aberta'!L108</f>
        <v>550593</v>
      </c>
      <c r="M63" s="136">
        <f>'Simulação Real Aberta'!M108</f>
        <v>0</v>
      </c>
      <c r="N63" s="136">
        <f>'Simulação Real Aberta'!N108</f>
        <v>850593</v>
      </c>
      <c r="O63" s="136">
        <f>'Simulação Real Aberta'!O108</f>
        <v>0</v>
      </c>
      <c r="P63" s="136">
        <f>'Simulação Real Aberta'!P108</f>
        <v>500000</v>
      </c>
      <c r="Q63" s="136">
        <f>'Simulação Real Aberta'!Q108</f>
        <v>0</v>
      </c>
      <c r="R63" s="136">
        <f>'Simulação Real Aberta'!R108</f>
        <v>500000</v>
      </c>
      <c r="S63" s="136">
        <f>'Simulação Real Aberta'!S108</f>
        <v>0</v>
      </c>
      <c r="T63" s="136">
        <f>'Simulação Real Aberta'!T108</f>
        <v>500000</v>
      </c>
      <c r="U63" s="136">
        <f>'Simulação Real Aberta'!U108</f>
        <v>0</v>
      </c>
      <c r="V63" s="136">
        <f>'Simulação Real Aberta'!V108</f>
        <v>50360</v>
      </c>
      <c r="W63" s="136">
        <f>'Simulação Real Aberta'!W108</f>
        <v>0</v>
      </c>
      <c r="X63" s="136">
        <f>'Simulação Real Aberta'!X108</f>
        <v>1550360</v>
      </c>
      <c r="Y63" s="136">
        <f>'Simulação Real Aberta'!Y108</f>
        <v>0</v>
      </c>
      <c r="Z63" s="136">
        <f>'Simulação Real Aberta'!Z108</f>
        <v>700000</v>
      </c>
      <c r="AA63" s="136">
        <f>'Simulação Real Aberta'!AA108</f>
        <v>0</v>
      </c>
      <c r="AB63" s="136">
        <f>'Simulação Real Aberta'!AB108</f>
        <v>700000</v>
      </c>
      <c r="AC63" s="136">
        <f>'Simulação Real Aberta'!AC108</f>
        <v>0</v>
      </c>
      <c r="AD63" s="136">
        <f>'Simulação Real Aberta'!AD108</f>
        <v>700000</v>
      </c>
      <c r="AE63" s="136">
        <f>'Simulação Real Aberta'!AE108</f>
        <v>0</v>
      </c>
      <c r="AF63" s="136">
        <f>'Simulação Real Aberta'!AF108</f>
        <v>700000</v>
      </c>
      <c r="AG63" s="136">
        <f>'Simulação Real Aberta'!AG108</f>
        <v>0</v>
      </c>
      <c r="AH63" s="136">
        <f>'Simulação Real Aberta'!AH108</f>
        <v>2800000</v>
      </c>
      <c r="AI63" s="136">
        <f>'Simulação Real Aberta'!AI108</f>
        <v>0</v>
      </c>
      <c r="AJ63" s="136">
        <f>'Simulação Real Aberta'!AJ108</f>
        <v>700000</v>
      </c>
      <c r="AK63" s="136">
        <f>'Simulação Real Aberta'!AK108</f>
        <v>0</v>
      </c>
      <c r="AL63" s="136">
        <f>'Simulação Real Aberta'!AL108</f>
        <v>562539</v>
      </c>
      <c r="AM63" s="136">
        <f>'Simulação Real Aberta'!AM108</f>
        <v>0</v>
      </c>
      <c r="AN63" s="136">
        <f>'Simulação Real Aberta'!AN108</f>
        <v>0</v>
      </c>
      <c r="AO63" s="136">
        <f>'Simulação Real Aberta'!AO108</f>
        <v>0</v>
      </c>
      <c r="AP63" s="136">
        <f>'Simulação Real Aberta'!AP108</f>
        <v>0</v>
      </c>
      <c r="AQ63" s="136">
        <f>'Simulação Real Aberta'!AQ108</f>
        <v>0</v>
      </c>
      <c r="AR63" s="136">
        <f>'Simulação Real Aberta'!AR108</f>
        <v>1262539</v>
      </c>
      <c r="AS63" s="136">
        <f>'Simulação Real Aberta'!AS108</f>
        <v>0</v>
      </c>
      <c r="AT63" s="136">
        <f>'Simulação Real Aberta'!AT108</f>
        <v>0</v>
      </c>
      <c r="AU63" s="136">
        <f>'Simulação Real Aberta'!AU108</f>
        <v>0</v>
      </c>
      <c r="AV63" s="136">
        <f>'Simulação Real Aberta'!AV108</f>
        <v>0</v>
      </c>
      <c r="AW63" s="136">
        <f>'Simulação Real Aberta'!AW108</f>
        <v>0</v>
      </c>
      <c r="AX63" s="136">
        <f>'Simulação Real Aberta'!AX108</f>
        <v>0</v>
      </c>
      <c r="AY63" s="136">
        <f>'Simulação Real Aberta'!AY108</f>
        <v>0</v>
      </c>
      <c r="AZ63" s="136">
        <f>'Simulação Real Aberta'!AZ108</f>
        <v>0</v>
      </c>
      <c r="BA63" s="136">
        <f>'Simulação Real Aberta'!BA108</f>
        <v>0</v>
      </c>
      <c r="BB63" s="136">
        <f>'Simulação Real Aberta'!BB108</f>
        <v>0</v>
      </c>
      <c r="BC63" s="136">
        <f>'Simulação Real Aberta'!BC108</f>
        <v>0</v>
      </c>
      <c r="BD63" s="136">
        <f>'Simulação Real Aberta'!BD108</f>
        <v>6463492</v>
      </c>
      <c r="BE63" s="136">
        <f>'Simulação Real Aberta'!BE108</f>
        <v>0</v>
      </c>
      <c r="BF63" s="136">
        <f>'Simulação Real Aberta'!BF108</f>
        <v>6463492</v>
      </c>
    </row>
    <row r="64" spans="1:58" x14ac:dyDescent="0.3">
      <c r="A64" s="61" t="s">
        <v>55</v>
      </c>
      <c r="B64" s="52">
        <f>B65+B66</f>
        <v>7080000</v>
      </c>
      <c r="C64" s="52">
        <f>C65+C66</f>
        <v>6280000</v>
      </c>
      <c r="D64" s="52">
        <f>B64+C64</f>
        <v>13360000</v>
      </c>
      <c r="F64" s="137">
        <f>'Simulação Real Aberta'!F109</f>
        <v>0</v>
      </c>
      <c r="G64" s="137">
        <f>'Simulação Real Aberta'!G109</f>
        <v>2787500</v>
      </c>
      <c r="H64" s="137">
        <f>'Simulação Real Aberta'!H109</f>
        <v>0</v>
      </c>
      <c r="I64" s="137">
        <f>'Simulação Real Aberta'!I109</f>
        <v>696875</v>
      </c>
      <c r="J64" s="137">
        <f>'Simulação Real Aberta'!J109</f>
        <v>1000000</v>
      </c>
      <c r="K64" s="137">
        <f>'Simulação Real Aberta'!K109</f>
        <v>696875</v>
      </c>
      <c r="L64" s="137">
        <f>'Simulação Real Aberta'!L109</f>
        <v>1000000</v>
      </c>
      <c r="M64" s="137">
        <f>'Simulação Real Aberta'!M109</f>
        <v>696875</v>
      </c>
      <c r="N64" s="137">
        <f>'Simulação Real Aberta'!N109</f>
        <v>2680000</v>
      </c>
      <c r="O64" s="137">
        <f>'Simulação Real Aberta'!O109</f>
        <v>5558125</v>
      </c>
      <c r="P64" s="137">
        <f>'Simulação Real Aberta'!P109</f>
        <v>1000000</v>
      </c>
      <c r="Q64" s="137">
        <f>'Simulação Real Aberta'!Q109</f>
        <v>721875</v>
      </c>
      <c r="R64" s="137">
        <f>'Simulação Real Aberta'!R109</f>
        <v>1000000</v>
      </c>
      <c r="S64" s="137">
        <f>'Simulação Real Aberta'!S109</f>
        <v>0</v>
      </c>
      <c r="T64" s="137">
        <f>'Simulação Real Aberta'!T109</f>
        <v>1000000</v>
      </c>
      <c r="U64" s="137">
        <f>'Simulação Real Aberta'!U109</f>
        <v>0</v>
      </c>
      <c r="V64" s="137">
        <f>'Simulação Real Aberta'!V109</f>
        <v>1400000</v>
      </c>
      <c r="W64" s="137">
        <f>'Simulação Real Aberta'!W109</f>
        <v>0</v>
      </c>
      <c r="X64" s="137">
        <f>'Simulação Real Aberta'!X109</f>
        <v>4400000</v>
      </c>
      <c r="Y64" s="137">
        <f>'Simulação Real Aberta'!Y109</f>
        <v>721875</v>
      </c>
      <c r="Z64" s="137">
        <f>'Simulação Real Aberta'!Z109</f>
        <v>0</v>
      </c>
      <c r="AA64" s="137">
        <f>'Simulação Real Aberta'!AA109</f>
        <v>0</v>
      </c>
      <c r="AB64" s="137">
        <f>'Simulação Real Aberta'!AB109</f>
        <v>0</v>
      </c>
      <c r="AC64" s="137">
        <f>'Simulação Real Aberta'!AC109</f>
        <v>0</v>
      </c>
      <c r="AD64" s="137">
        <f>'Simulação Real Aberta'!AD109</f>
        <v>0</v>
      </c>
      <c r="AE64" s="137">
        <f>'Simulação Real Aberta'!AE109</f>
        <v>0</v>
      </c>
      <c r="AF64" s="137">
        <f>'Simulação Real Aberta'!AF109</f>
        <v>0</v>
      </c>
      <c r="AG64" s="137">
        <f>'Simulação Real Aberta'!AG109</f>
        <v>0</v>
      </c>
      <c r="AH64" s="137">
        <f>'Simulação Real Aberta'!AH109</f>
        <v>0</v>
      </c>
      <c r="AI64" s="137">
        <f>'Simulação Real Aberta'!AI109</f>
        <v>0</v>
      </c>
      <c r="AJ64" s="137">
        <f>'Simulação Real Aberta'!AJ109</f>
        <v>0</v>
      </c>
      <c r="AK64" s="137">
        <f>'Simulação Real Aberta'!AK109</f>
        <v>0</v>
      </c>
      <c r="AL64" s="137">
        <f>'Simulação Real Aberta'!AL109</f>
        <v>0</v>
      </c>
      <c r="AM64" s="137">
        <f>'Simulação Real Aberta'!AM109</f>
        <v>0</v>
      </c>
      <c r="AN64" s="137">
        <f>'Simulação Real Aberta'!AN109</f>
        <v>0</v>
      </c>
      <c r="AO64" s="137">
        <f>'Simulação Real Aberta'!AO109</f>
        <v>0</v>
      </c>
      <c r="AP64" s="137">
        <f>'Simulação Real Aberta'!AP109</f>
        <v>0</v>
      </c>
      <c r="AQ64" s="137">
        <f>'Simulação Real Aberta'!AQ109</f>
        <v>0</v>
      </c>
      <c r="AR64" s="137">
        <f>'Simulação Real Aberta'!AR109</f>
        <v>0</v>
      </c>
      <c r="AS64" s="137">
        <f>'Simulação Real Aberta'!AS109</f>
        <v>0</v>
      </c>
      <c r="AT64" s="137">
        <f>'Simulação Real Aberta'!AT109</f>
        <v>0</v>
      </c>
      <c r="AU64" s="137">
        <f>'Simulação Real Aberta'!AU109</f>
        <v>0</v>
      </c>
      <c r="AV64" s="137">
        <f>'Simulação Real Aberta'!AV109</f>
        <v>0</v>
      </c>
      <c r="AW64" s="137">
        <f>'Simulação Real Aberta'!AW109</f>
        <v>0</v>
      </c>
      <c r="AX64" s="137">
        <f>'Simulação Real Aberta'!AX109</f>
        <v>0</v>
      </c>
      <c r="AY64" s="137">
        <f>'Simulação Real Aberta'!AY109</f>
        <v>0</v>
      </c>
      <c r="AZ64" s="137">
        <f>'Simulação Real Aberta'!AZ109</f>
        <v>0</v>
      </c>
      <c r="BA64" s="137">
        <f>'Simulação Real Aberta'!BA109</f>
        <v>0</v>
      </c>
      <c r="BB64" s="137">
        <f>'Simulação Real Aberta'!BB109</f>
        <v>0</v>
      </c>
      <c r="BC64" s="137">
        <f>'Simulação Real Aberta'!BC109</f>
        <v>0</v>
      </c>
      <c r="BD64" s="137">
        <f>'Simulação Real Aberta'!BD109</f>
        <v>7080000</v>
      </c>
      <c r="BE64" s="137">
        <f>'Simulação Real Aberta'!BE109</f>
        <v>6280000</v>
      </c>
      <c r="BF64" s="137">
        <f>'Simulação Real Aberta'!BF109</f>
        <v>13360000</v>
      </c>
    </row>
    <row r="65" spans="1:58" x14ac:dyDescent="0.3">
      <c r="A65" s="1" t="s">
        <v>56</v>
      </c>
      <c r="B65" s="67">
        <v>680000</v>
      </c>
      <c r="C65" s="67">
        <v>6280000</v>
      </c>
      <c r="D65" s="55">
        <f t="shared" ref="D65:D66" si="13">B65+C65</f>
        <v>6960000</v>
      </c>
      <c r="F65" s="136">
        <f>'Simulação Real Aberta'!F110</f>
        <v>0</v>
      </c>
      <c r="G65" s="136">
        <f>'Simulação Real Aberta'!G110</f>
        <v>2787500</v>
      </c>
      <c r="H65" s="136">
        <f>'Simulação Real Aberta'!H110</f>
        <v>0</v>
      </c>
      <c r="I65" s="136">
        <f>'Simulação Real Aberta'!I110</f>
        <v>696875</v>
      </c>
      <c r="J65" s="136">
        <f>'Simulação Real Aberta'!J110</f>
        <v>0</v>
      </c>
      <c r="K65" s="136">
        <f>'Simulação Real Aberta'!K110</f>
        <v>696875</v>
      </c>
      <c r="L65" s="136">
        <f>'Simulação Real Aberta'!L110</f>
        <v>0</v>
      </c>
      <c r="M65" s="136">
        <f>'Simulação Real Aberta'!M110</f>
        <v>696875</v>
      </c>
      <c r="N65" s="136">
        <f>'Simulação Real Aberta'!N110</f>
        <v>680000</v>
      </c>
      <c r="O65" s="136">
        <f>'Simulação Real Aberta'!O110</f>
        <v>5558125</v>
      </c>
      <c r="P65" s="136">
        <f>'Simulação Real Aberta'!P110</f>
        <v>0</v>
      </c>
      <c r="Q65" s="136">
        <f>'Simulação Real Aberta'!Q110</f>
        <v>721875</v>
      </c>
      <c r="R65" s="136">
        <f>'Simulação Real Aberta'!R110</f>
        <v>0</v>
      </c>
      <c r="S65" s="136">
        <f>'Simulação Real Aberta'!S110</f>
        <v>0</v>
      </c>
      <c r="T65" s="136">
        <f>'Simulação Real Aberta'!T110</f>
        <v>0</v>
      </c>
      <c r="U65" s="136">
        <f>'Simulação Real Aberta'!U110</f>
        <v>0</v>
      </c>
      <c r="V65" s="136">
        <f>'Simulação Real Aberta'!V110</f>
        <v>0</v>
      </c>
      <c r="W65" s="136">
        <f>'Simulação Real Aberta'!W110</f>
        <v>0</v>
      </c>
      <c r="X65" s="136">
        <f>'Simulação Real Aberta'!X110</f>
        <v>0</v>
      </c>
      <c r="Y65" s="136">
        <f>'Simulação Real Aberta'!Y110</f>
        <v>721875</v>
      </c>
      <c r="Z65" s="136">
        <f>'Simulação Real Aberta'!Z110</f>
        <v>0</v>
      </c>
      <c r="AA65" s="136">
        <f>'Simulação Real Aberta'!AA110</f>
        <v>0</v>
      </c>
      <c r="AB65" s="136">
        <f>'Simulação Real Aberta'!AB110</f>
        <v>0</v>
      </c>
      <c r="AC65" s="136">
        <f>'Simulação Real Aberta'!AC110</f>
        <v>0</v>
      </c>
      <c r="AD65" s="136">
        <f>'Simulação Real Aberta'!AD110</f>
        <v>0</v>
      </c>
      <c r="AE65" s="136">
        <f>'Simulação Real Aberta'!AE110</f>
        <v>0</v>
      </c>
      <c r="AF65" s="136">
        <f>'Simulação Real Aberta'!AF110</f>
        <v>0</v>
      </c>
      <c r="AG65" s="136">
        <f>'Simulação Real Aberta'!AG110</f>
        <v>0</v>
      </c>
      <c r="AH65" s="136">
        <f>'Simulação Real Aberta'!AH110</f>
        <v>0</v>
      </c>
      <c r="AI65" s="136">
        <f>'Simulação Real Aberta'!AI110</f>
        <v>0</v>
      </c>
      <c r="AJ65" s="136">
        <f>'Simulação Real Aberta'!AJ110</f>
        <v>0</v>
      </c>
      <c r="AK65" s="136">
        <f>'Simulação Real Aberta'!AK110</f>
        <v>0</v>
      </c>
      <c r="AL65" s="136">
        <f>'Simulação Real Aberta'!AL110</f>
        <v>0</v>
      </c>
      <c r="AM65" s="136">
        <f>'Simulação Real Aberta'!AM110</f>
        <v>0</v>
      </c>
      <c r="AN65" s="136">
        <f>'Simulação Real Aberta'!AN110</f>
        <v>0</v>
      </c>
      <c r="AO65" s="136">
        <f>'Simulação Real Aberta'!AO110</f>
        <v>0</v>
      </c>
      <c r="AP65" s="136">
        <f>'Simulação Real Aberta'!AP110</f>
        <v>0</v>
      </c>
      <c r="AQ65" s="136">
        <f>'Simulação Real Aberta'!AQ110</f>
        <v>0</v>
      </c>
      <c r="AR65" s="136">
        <f>'Simulação Real Aberta'!AR110</f>
        <v>0</v>
      </c>
      <c r="AS65" s="136">
        <f>'Simulação Real Aberta'!AS110</f>
        <v>0</v>
      </c>
      <c r="AT65" s="136">
        <f>'Simulação Real Aberta'!AT110</f>
        <v>0</v>
      </c>
      <c r="AU65" s="136">
        <f>'Simulação Real Aberta'!AU110</f>
        <v>0</v>
      </c>
      <c r="AV65" s="136">
        <f>'Simulação Real Aberta'!AV110</f>
        <v>0</v>
      </c>
      <c r="AW65" s="136">
        <f>'Simulação Real Aberta'!AW110</f>
        <v>0</v>
      </c>
      <c r="AX65" s="136">
        <f>'Simulação Real Aberta'!AX110</f>
        <v>0</v>
      </c>
      <c r="AY65" s="136">
        <f>'Simulação Real Aberta'!AY110</f>
        <v>0</v>
      </c>
      <c r="AZ65" s="136">
        <f>'Simulação Real Aberta'!AZ110</f>
        <v>0</v>
      </c>
      <c r="BA65" s="136">
        <f>'Simulação Real Aberta'!BA110</f>
        <v>0</v>
      </c>
      <c r="BB65" s="136">
        <f>'Simulação Real Aberta'!BB110</f>
        <v>0</v>
      </c>
      <c r="BC65" s="136">
        <f>'Simulação Real Aberta'!BC110</f>
        <v>0</v>
      </c>
      <c r="BD65" s="136">
        <f>'Simulação Real Aberta'!BD110</f>
        <v>680000</v>
      </c>
      <c r="BE65" s="136">
        <f>'Simulação Real Aberta'!BE110</f>
        <v>6280000</v>
      </c>
      <c r="BF65" s="136">
        <f>'Simulação Real Aberta'!BF110</f>
        <v>6960000</v>
      </c>
    </row>
    <row r="66" spans="1:58" x14ac:dyDescent="0.3">
      <c r="A66" s="1" t="s">
        <v>57</v>
      </c>
      <c r="B66" s="67">
        <v>6400000</v>
      </c>
      <c r="C66" s="67">
        <v>0</v>
      </c>
      <c r="D66" s="55">
        <f t="shared" si="13"/>
        <v>6400000</v>
      </c>
      <c r="F66" s="136">
        <f>'Simulação Real Aberta'!F111</f>
        <v>0</v>
      </c>
      <c r="G66" s="136">
        <f>'Simulação Real Aberta'!G111</f>
        <v>0</v>
      </c>
      <c r="H66" s="136">
        <f>'Simulação Real Aberta'!H111</f>
        <v>0</v>
      </c>
      <c r="I66" s="136">
        <f>'Simulação Real Aberta'!I111</f>
        <v>0</v>
      </c>
      <c r="J66" s="136">
        <f>'Simulação Real Aberta'!J111</f>
        <v>1000000</v>
      </c>
      <c r="K66" s="136">
        <f>'Simulação Real Aberta'!K111</f>
        <v>0</v>
      </c>
      <c r="L66" s="136">
        <f>'Simulação Real Aberta'!L111</f>
        <v>1000000</v>
      </c>
      <c r="M66" s="136">
        <f>'Simulação Real Aberta'!M111</f>
        <v>0</v>
      </c>
      <c r="N66" s="136">
        <f>'Simulação Real Aberta'!N111</f>
        <v>2000000</v>
      </c>
      <c r="O66" s="136">
        <f>'Simulação Real Aberta'!O111</f>
        <v>0</v>
      </c>
      <c r="P66" s="136">
        <f>'Simulação Real Aberta'!P111</f>
        <v>1000000</v>
      </c>
      <c r="Q66" s="136">
        <f>'Simulação Real Aberta'!Q111</f>
        <v>0</v>
      </c>
      <c r="R66" s="136">
        <f>'Simulação Real Aberta'!R111</f>
        <v>1000000</v>
      </c>
      <c r="S66" s="136">
        <f>'Simulação Real Aberta'!S111</f>
        <v>0</v>
      </c>
      <c r="T66" s="136">
        <f>'Simulação Real Aberta'!T111</f>
        <v>1000000</v>
      </c>
      <c r="U66" s="136">
        <f>'Simulação Real Aberta'!U111</f>
        <v>0</v>
      </c>
      <c r="V66" s="136">
        <f>'Simulação Real Aberta'!V111</f>
        <v>1400000</v>
      </c>
      <c r="W66" s="136">
        <f>'Simulação Real Aberta'!W111</f>
        <v>0</v>
      </c>
      <c r="X66" s="136">
        <f>'Simulação Real Aberta'!X111</f>
        <v>4400000</v>
      </c>
      <c r="Y66" s="136">
        <f>'Simulação Real Aberta'!Y111</f>
        <v>0</v>
      </c>
      <c r="Z66" s="136">
        <f>'Simulação Real Aberta'!Z111</f>
        <v>0</v>
      </c>
      <c r="AA66" s="136">
        <f>'Simulação Real Aberta'!AA111</f>
        <v>0</v>
      </c>
      <c r="AB66" s="136">
        <f>'Simulação Real Aberta'!AB111</f>
        <v>0</v>
      </c>
      <c r="AC66" s="136">
        <f>'Simulação Real Aberta'!AC111</f>
        <v>0</v>
      </c>
      <c r="AD66" s="136">
        <f>'Simulação Real Aberta'!AD111</f>
        <v>0</v>
      </c>
      <c r="AE66" s="136">
        <f>'Simulação Real Aberta'!AE111</f>
        <v>0</v>
      </c>
      <c r="AF66" s="136">
        <f>'Simulação Real Aberta'!AF111</f>
        <v>0</v>
      </c>
      <c r="AG66" s="136">
        <f>'Simulação Real Aberta'!AG111</f>
        <v>0</v>
      </c>
      <c r="AH66" s="136">
        <f>'Simulação Real Aberta'!AH111</f>
        <v>0</v>
      </c>
      <c r="AI66" s="136">
        <f>'Simulação Real Aberta'!AI111</f>
        <v>0</v>
      </c>
      <c r="AJ66" s="136">
        <f>'Simulação Real Aberta'!AJ111</f>
        <v>0</v>
      </c>
      <c r="AK66" s="136">
        <f>'Simulação Real Aberta'!AK111</f>
        <v>0</v>
      </c>
      <c r="AL66" s="136">
        <f>'Simulação Real Aberta'!AL111</f>
        <v>0</v>
      </c>
      <c r="AM66" s="136">
        <f>'Simulação Real Aberta'!AM111</f>
        <v>0</v>
      </c>
      <c r="AN66" s="136">
        <f>'Simulação Real Aberta'!AN111</f>
        <v>0</v>
      </c>
      <c r="AO66" s="136">
        <f>'Simulação Real Aberta'!AO111</f>
        <v>0</v>
      </c>
      <c r="AP66" s="136">
        <f>'Simulação Real Aberta'!AP111</f>
        <v>0</v>
      </c>
      <c r="AQ66" s="136">
        <f>'Simulação Real Aberta'!AQ111</f>
        <v>0</v>
      </c>
      <c r="AR66" s="136">
        <f>'Simulação Real Aberta'!AR111</f>
        <v>0</v>
      </c>
      <c r="AS66" s="136">
        <f>'Simulação Real Aberta'!AS111</f>
        <v>0</v>
      </c>
      <c r="AT66" s="136">
        <f>'Simulação Real Aberta'!AT111</f>
        <v>0</v>
      </c>
      <c r="AU66" s="136">
        <f>'Simulação Real Aberta'!AU111</f>
        <v>0</v>
      </c>
      <c r="AV66" s="136">
        <f>'Simulação Real Aberta'!AV111</f>
        <v>0</v>
      </c>
      <c r="AW66" s="136">
        <f>'Simulação Real Aberta'!AW111</f>
        <v>0</v>
      </c>
      <c r="AX66" s="136">
        <f>'Simulação Real Aberta'!AX111</f>
        <v>0</v>
      </c>
      <c r="AY66" s="136">
        <f>'Simulação Real Aberta'!AY111</f>
        <v>0</v>
      </c>
      <c r="AZ66" s="136">
        <f>'Simulação Real Aberta'!AZ111</f>
        <v>0</v>
      </c>
      <c r="BA66" s="136">
        <f>'Simulação Real Aberta'!BA111</f>
        <v>0</v>
      </c>
      <c r="BB66" s="136">
        <f>'Simulação Real Aberta'!BB111</f>
        <v>0</v>
      </c>
      <c r="BC66" s="136">
        <f>'Simulação Real Aberta'!BC111</f>
        <v>0</v>
      </c>
      <c r="BD66" s="136">
        <f>'Simulação Real Aberta'!BD111</f>
        <v>6400000</v>
      </c>
      <c r="BE66" s="136">
        <f>'Simulação Real Aberta'!BE111</f>
        <v>0</v>
      </c>
      <c r="BF66" s="136">
        <f>'Simulação Real Aberta'!BF111</f>
        <v>6400000</v>
      </c>
    </row>
    <row r="67" spans="1:58" x14ac:dyDescent="0.3">
      <c r="A67" s="63" t="s">
        <v>58</v>
      </c>
      <c r="B67" s="10">
        <f>B4+B23+B33+B48+B64</f>
        <v>255680000.18000001</v>
      </c>
      <c r="C67" s="10">
        <f>C4+C23+C33+C48+C64</f>
        <v>255679999.69799998</v>
      </c>
      <c r="D67" s="10">
        <f>B67+C67</f>
        <v>511359999.87800002</v>
      </c>
      <c r="F67" s="203">
        <f>'Simulação Real Aberta'!F112</f>
        <v>0</v>
      </c>
      <c r="G67" s="203">
        <f>'Simulação Real Aberta'!G112</f>
        <v>27939830.100000001</v>
      </c>
      <c r="H67" s="203">
        <f>'Simulação Real Aberta'!H112</f>
        <v>0</v>
      </c>
      <c r="I67" s="203">
        <f>'Simulação Real Aberta'!I112</f>
        <v>1614674.9849999999</v>
      </c>
      <c r="J67" s="203">
        <f>'Simulação Real Aberta'!J112</f>
        <v>12373462</v>
      </c>
      <c r="K67" s="203">
        <f>'Simulação Real Aberta'!K112</f>
        <v>696875</v>
      </c>
      <c r="L67" s="203">
        <f>'Simulação Real Aberta'!L112</f>
        <v>24298367.48</v>
      </c>
      <c r="M67" s="203">
        <f>'Simulação Real Aberta'!M112</f>
        <v>7017517.5700000003</v>
      </c>
      <c r="N67" s="203">
        <f>'Simulação Real Aberta'!N112</f>
        <v>73561735.480000004</v>
      </c>
      <c r="O67" s="203">
        <f>'Simulação Real Aberta'!O112</f>
        <v>105549936.278</v>
      </c>
      <c r="P67" s="203">
        <f>'Simulação Real Aberta'!P112</f>
        <v>20034671</v>
      </c>
      <c r="Q67" s="203">
        <f>'Simulação Real Aberta'!Q112</f>
        <v>721875</v>
      </c>
      <c r="R67" s="203">
        <f>'Simulação Real Aberta'!R112</f>
        <v>23225802.083333332</v>
      </c>
      <c r="S67" s="203">
        <f>'Simulação Real Aberta'!S112</f>
        <v>0</v>
      </c>
      <c r="T67" s="203">
        <f>'Simulação Real Aberta'!T112</f>
        <v>29191740.730533332</v>
      </c>
      <c r="U67" s="203">
        <f>'Simulação Real Aberta'!U112</f>
        <v>0</v>
      </c>
      <c r="V67" s="203">
        <f>'Simulação Real Aberta'!V112</f>
        <v>37829609.926133335</v>
      </c>
      <c r="W67" s="203">
        <f>'Simulação Real Aberta'!W112</f>
        <v>6320642.5700000003</v>
      </c>
      <c r="X67" s="203">
        <f>'Simulação Real Aberta'!X112</f>
        <v>110281823.74000001</v>
      </c>
      <c r="Y67" s="203">
        <f>'Simulação Real Aberta'!Y112</f>
        <v>51798758.57</v>
      </c>
      <c r="Z67" s="203">
        <f>'Simulação Real Aberta'!Z112</f>
        <v>22737846</v>
      </c>
      <c r="AA67" s="203">
        <f>'Simulação Real Aberta'!AA112</f>
        <v>0</v>
      </c>
      <c r="AB67" s="203">
        <f>'Simulação Real Aberta'!AB112</f>
        <v>22069702.359999999</v>
      </c>
      <c r="AC67" s="203">
        <f>'Simulação Real Aberta'!AC112</f>
        <v>0</v>
      </c>
      <c r="AD67" s="203">
        <f>'Simulação Real Aberta'!AD112</f>
        <v>5203710</v>
      </c>
      <c r="AE67" s="203">
        <f>'Simulação Real Aberta'!AE112</f>
        <v>0</v>
      </c>
      <c r="AF67" s="203">
        <f>'Simulação Real Aberta'!AF112</f>
        <v>4722464.47</v>
      </c>
      <c r="AG67" s="203">
        <f>'Simulação Real Aberta'!AG112</f>
        <v>6320642.5700000003</v>
      </c>
      <c r="AH67" s="203">
        <f>'Simulação Real Aberta'!AH112</f>
        <v>54733722.829999998</v>
      </c>
      <c r="AI67" s="203">
        <f>'Simulação Real Aberta'!AI112</f>
        <v>98331304.849999994</v>
      </c>
      <c r="AJ67" s="203">
        <f>'Simulação Real Aberta'!AJ112</f>
        <v>3626930</v>
      </c>
      <c r="AK67" s="203">
        <f>'Simulação Real Aberta'!AK112</f>
        <v>0</v>
      </c>
      <c r="AL67" s="203">
        <f>'Simulação Real Aberta'!AL112</f>
        <v>3733939</v>
      </c>
      <c r="AM67" s="203">
        <f>'Simulação Real Aberta'!AM112</f>
        <v>0</v>
      </c>
      <c r="AN67" s="203">
        <f>'Simulação Real Aberta'!AN112</f>
        <v>1912500</v>
      </c>
      <c r="AO67" s="203">
        <f>'Simulação Real Aberta'!AO112</f>
        <v>0</v>
      </c>
      <c r="AP67" s="203">
        <f>'Simulação Real Aberta'!AP112</f>
        <v>2162500</v>
      </c>
      <c r="AQ67" s="203">
        <f>'Simulação Real Aberta'!AQ112</f>
        <v>0</v>
      </c>
      <c r="AR67" s="203">
        <f>'Simulação Real Aberta'!AR112</f>
        <v>11435869</v>
      </c>
      <c r="AS67" s="203">
        <f>'Simulação Real Aberta'!AS112</f>
        <v>0</v>
      </c>
      <c r="AT67" s="203">
        <f>'Simulação Real Aberta'!AT112</f>
        <v>1912500</v>
      </c>
      <c r="AU67" s="203">
        <f>'Simulação Real Aberta'!AU112</f>
        <v>0</v>
      </c>
      <c r="AV67" s="203">
        <f>'Simulação Real Aberta'!AV112</f>
        <v>1376850</v>
      </c>
      <c r="AW67" s="203">
        <f>'Simulação Real Aberta'!AW112</f>
        <v>0</v>
      </c>
      <c r="AX67" s="203">
        <f>'Simulação Real Aberta'!AX112</f>
        <v>1133750</v>
      </c>
      <c r="AY67" s="203">
        <f>'Simulação Real Aberta'!AY112</f>
        <v>0</v>
      </c>
      <c r="AZ67" s="203">
        <f>'Simulação Real Aberta'!AZ112</f>
        <v>1243750</v>
      </c>
      <c r="BA67" s="203">
        <f>'Simulação Real Aberta'!BA112</f>
        <v>0</v>
      </c>
      <c r="BB67" s="203">
        <f>'Simulação Real Aberta'!BB112</f>
        <v>5666849</v>
      </c>
      <c r="BC67" s="203">
        <f>'Simulação Real Aberta'!BC112</f>
        <v>0</v>
      </c>
      <c r="BD67" s="203">
        <f>'Simulação Real Aberta'!BD112</f>
        <v>255680000.05000001</v>
      </c>
      <c r="BE67" s="203">
        <f>'Simulação Real Aberta'!BE112</f>
        <v>255679999.69800001</v>
      </c>
      <c r="BF67" s="203">
        <f>'Simulação Real Aberta'!BF112</f>
        <v>511359999.74799997</v>
      </c>
    </row>
    <row r="68" spans="1:58" x14ac:dyDescent="0.3">
      <c r="A68" s="39" t="s">
        <v>63</v>
      </c>
      <c r="B68" s="40">
        <v>255680000</v>
      </c>
      <c r="C68" s="40">
        <v>255680000</v>
      </c>
      <c r="D68" s="41">
        <f>B68+C68</f>
        <v>511360000</v>
      </c>
    </row>
    <row r="69" spans="1:58" x14ac:dyDescent="0.3">
      <c r="A69" s="39" t="s">
        <v>64</v>
      </c>
      <c r="B69" s="41">
        <f>B68-B67</f>
        <v>-0.18000000715255737</v>
      </c>
      <c r="C69" s="41">
        <f>C68-C67</f>
        <v>0.3020000159740448</v>
      </c>
      <c r="D69" s="41">
        <f>B69+C69</f>
        <v>0.12200000882148743</v>
      </c>
    </row>
    <row r="71" spans="1:58" x14ac:dyDescent="0.3">
      <c r="C71" s="15"/>
    </row>
    <row r="73" spans="1:58" x14ac:dyDescent="0.3">
      <c r="A73" s="64"/>
      <c r="B73" s="65">
        <v>0</v>
      </c>
      <c r="C73" s="65">
        <v>0</v>
      </c>
      <c r="D73" s="66"/>
    </row>
  </sheetData>
  <mergeCells count="34">
    <mergeCell ref="A2:A3"/>
    <mergeCell ref="B2:D2"/>
    <mergeCell ref="B1:D1"/>
    <mergeCell ref="F1:O1"/>
    <mergeCell ref="P1:Y1"/>
    <mergeCell ref="Z1:AI1"/>
    <mergeCell ref="AJ1:AS1"/>
    <mergeCell ref="AT1:BC1"/>
    <mergeCell ref="BD1:BF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AJ2:AK2"/>
    <mergeCell ref="AL2:AM2"/>
    <mergeCell ref="AX2:AY2"/>
    <mergeCell ref="AZ2:BA2"/>
    <mergeCell ref="BB2:BC2"/>
    <mergeCell ref="AN2:AO2"/>
    <mergeCell ref="AP2:AQ2"/>
    <mergeCell ref="AR2:AS2"/>
    <mergeCell ref="AT2:AU2"/>
    <mergeCell ref="AV2:AW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F122"/>
  <sheetViews>
    <sheetView zoomScale="90" zoomScaleNormal="90" workbookViewId="0">
      <pane xSplit="1" ySplit="3" topLeftCell="B28" activePane="bottomRight" state="frozen"/>
      <selection pane="topRight" activeCell="B1" sqref="B1"/>
      <selection pane="bottomLeft" activeCell="A4" sqref="A4"/>
      <selection pane="bottomRight" activeCell="A91" sqref="A91"/>
    </sheetView>
  </sheetViews>
  <sheetFormatPr defaultColWidth="9.109375" defaultRowHeight="14.4" x14ac:dyDescent="0.3"/>
  <cols>
    <col min="1" max="1" width="48.109375" style="17" customWidth="1"/>
    <col min="2" max="2" width="16.88671875" style="17" customWidth="1"/>
    <col min="3" max="3" width="19.5546875" style="17" customWidth="1"/>
    <col min="4" max="4" width="19.44140625" style="17" customWidth="1"/>
    <col min="5" max="5" width="9.109375" style="17" customWidth="1"/>
    <col min="6" max="6" width="11.44140625" style="17" customWidth="1"/>
    <col min="7" max="7" width="13.6640625" style="17" customWidth="1"/>
    <col min="8" max="9" width="12.88671875" style="17" customWidth="1"/>
    <col min="10" max="10" width="14.109375" style="17" customWidth="1"/>
    <col min="11" max="11" width="13.109375" style="17" customWidth="1"/>
    <col min="12" max="12" width="14.44140625" style="17" customWidth="1"/>
    <col min="13" max="13" width="13.109375" style="17" customWidth="1"/>
    <col min="14" max="14" width="14.44140625" style="17" customWidth="1"/>
    <col min="15" max="15" width="15" style="17" customWidth="1"/>
    <col min="16" max="16" width="14.109375" style="17" customWidth="1"/>
    <col min="17" max="17" width="12.6640625" style="17" customWidth="1"/>
    <col min="18" max="18" width="14.109375" style="17" customWidth="1"/>
    <col min="19" max="19" width="13.109375" style="17" customWidth="1"/>
    <col min="20" max="20" width="14.44140625" style="17" customWidth="1"/>
    <col min="21" max="21" width="13.109375" style="17" customWidth="1"/>
    <col min="22" max="22" width="14.44140625" style="17" customWidth="1"/>
    <col min="23" max="23" width="11.77734375" style="17" bestFit="1" customWidth="1"/>
    <col min="24" max="24" width="15" style="17" customWidth="1"/>
    <col min="25" max="25" width="14.109375" style="17" customWidth="1"/>
    <col min="26" max="26" width="14.44140625" style="17" customWidth="1"/>
    <col min="27" max="27" width="10.88671875" style="17" customWidth="1"/>
    <col min="28" max="28" width="14.44140625" style="17" customWidth="1"/>
    <col min="29" max="29" width="9.109375" style="17" customWidth="1"/>
    <col min="30" max="30" width="12.6640625" style="17" customWidth="1"/>
    <col min="31" max="31" width="10.88671875" style="17" customWidth="1"/>
    <col min="32" max="32" width="13.109375" style="17" customWidth="1"/>
    <col min="33" max="33" width="11.33203125" style="17" bestFit="1" customWidth="1"/>
    <col min="34" max="35" width="14.109375" style="17" customWidth="1"/>
    <col min="36" max="36" width="13.109375" style="17" customWidth="1"/>
    <col min="37" max="37" width="8" style="17" customWidth="1"/>
    <col min="38" max="38" width="13.109375" style="17" customWidth="1"/>
    <col min="39" max="39" width="8" style="17" customWidth="1"/>
    <col min="40" max="40" width="12.44140625" style="17" customWidth="1"/>
    <col min="41" max="41" width="8" style="17" customWidth="1"/>
    <col min="42" max="42" width="12.6640625" style="17" customWidth="1"/>
    <col min="43" max="43" width="8" style="17" customWidth="1"/>
    <col min="44" max="44" width="13.6640625" style="17" customWidth="1"/>
    <col min="45" max="45" width="9.109375" style="17" customWidth="1"/>
    <col min="46" max="46" width="12.44140625" style="17" customWidth="1"/>
    <col min="47" max="47" width="8" style="17" customWidth="1"/>
    <col min="48" max="48" width="12.6640625" style="17" customWidth="1"/>
    <col min="49" max="49" width="9.109375" style="17" customWidth="1"/>
    <col min="50" max="50" width="12.44140625" style="17" customWidth="1"/>
    <col min="51" max="51" width="8" style="17" customWidth="1"/>
    <col min="52" max="52" width="12.6640625" style="17" customWidth="1"/>
    <col min="53" max="53" width="8" style="17" customWidth="1"/>
    <col min="54" max="54" width="13.109375" style="17" customWidth="1"/>
    <col min="55" max="55" width="8" style="17" customWidth="1"/>
    <col min="56" max="56" width="15.5546875" style="17" customWidth="1"/>
    <col min="57" max="57" width="15" style="17" bestFit="1" customWidth="1"/>
    <col min="58" max="58" width="15.33203125" style="17" bestFit="1" customWidth="1"/>
    <col min="59" max="16384" width="9.109375" style="17"/>
  </cols>
  <sheetData>
    <row r="1" spans="1:58" x14ac:dyDescent="0.3">
      <c r="A1" s="194" t="s">
        <v>146</v>
      </c>
      <c r="B1" s="230" t="s">
        <v>110</v>
      </c>
      <c r="C1" s="230"/>
      <c r="D1" s="230"/>
      <c r="F1" s="229" t="s">
        <v>112</v>
      </c>
      <c r="G1" s="229"/>
      <c r="H1" s="229"/>
      <c r="I1" s="229"/>
      <c r="J1" s="229"/>
      <c r="K1" s="229"/>
      <c r="L1" s="229"/>
      <c r="M1" s="229"/>
      <c r="N1" s="229"/>
      <c r="O1" s="229"/>
      <c r="P1" s="228" t="s">
        <v>113</v>
      </c>
      <c r="Q1" s="228"/>
      <c r="R1" s="228"/>
      <c r="S1" s="228"/>
      <c r="T1" s="228"/>
      <c r="U1" s="228"/>
      <c r="V1" s="228"/>
      <c r="W1" s="228"/>
      <c r="X1" s="228"/>
      <c r="Y1" s="228"/>
      <c r="Z1" s="228" t="s">
        <v>114</v>
      </c>
      <c r="AA1" s="228"/>
      <c r="AB1" s="228"/>
      <c r="AC1" s="228"/>
      <c r="AD1" s="228"/>
      <c r="AE1" s="228"/>
      <c r="AF1" s="228"/>
      <c r="AG1" s="228"/>
      <c r="AH1" s="228"/>
      <c r="AI1" s="228"/>
      <c r="AJ1" s="228" t="s">
        <v>115</v>
      </c>
      <c r="AK1" s="228"/>
      <c r="AL1" s="228"/>
      <c r="AM1" s="228"/>
      <c r="AN1" s="228"/>
      <c r="AO1" s="228"/>
      <c r="AP1" s="228"/>
      <c r="AQ1" s="228"/>
      <c r="AR1" s="228"/>
      <c r="AS1" s="228"/>
      <c r="AT1" s="228" t="s">
        <v>116</v>
      </c>
      <c r="AU1" s="228"/>
      <c r="AV1" s="228"/>
      <c r="AW1" s="228"/>
      <c r="AX1" s="228"/>
      <c r="AY1" s="228"/>
      <c r="AZ1" s="228"/>
      <c r="BA1" s="228"/>
      <c r="BB1" s="228"/>
      <c r="BC1" s="228"/>
      <c r="BD1" s="228" t="s">
        <v>117</v>
      </c>
      <c r="BE1" s="228"/>
      <c r="BF1" s="228"/>
    </row>
    <row r="2" spans="1:58" x14ac:dyDescent="0.3">
      <c r="A2" s="225" t="s">
        <v>0</v>
      </c>
      <c r="B2" s="220" t="s">
        <v>1</v>
      </c>
      <c r="C2" s="221"/>
      <c r="D2" s="222"/>
      <c r="F2" s="229" t="s">
        <v>118</v>
      </c>
      <c r="G2" s="229"/>
      <c r="H2" s="229" t="s">
        <v>119</v>
      </c>
      <c r="I2" s="229"/>
      <c r="J2" s="229" t="s">
        <v>120</v>
      </c>
      <c r="K2" s="229"/>
      <c r="L2" s="229" t="s">
        <v>121</v>
      </c>
      <c r="M2" s="229"/>
      <c r="N2" s="229" t="str">
        <f>+'[1]CRONOGRAMA EXECUÇÃO'!E4</f>
        <v>Total</v>
      </c>
      <c r="O2" s="229"/>
      <c r="P2" s="228" t="s">
        <v>118</v>
      </c>
      <c r="Q2" s="228"/>
      <c r="R2" s="228" t="s">
        <v>119</v>
      </c>
      <c r="S2" s="228"/>
      <c r="T2" s="228" t="s">
        <v>120</v>
      </c>
      <c r="U2" s="228"/>
      <c r="V2" s="228" t="s">
        <v>121</v>
      </c>
      <c r="W2" s="228"/>
      <c r="X2" s="228" t="s">
        <v>4</v>
      </c>
      <c r="Y2" s="228"/>
      <c r="Z2" s="228" t="s">
        <v>118</v>
      </c>
      <c r="AA2" s="228"/>
      <c r="AB2" s="228" t="s">
        <v>119</v>
      </c>
      <c r="AC2" s="228"/>
      <c r="AD2" s="228" t="s">
        <v>120</v>
      </c>
      <c r="AE2" s="228"/>
      <c r="AF2" s="228" t="s">
        <v>121</v>
      </c>
      <c r="AG2" s="228"/>
      <c r="AH2" s="228" t="s">
        <v>4</v>
      </c>
      <c r="AI2" s="228"/>
      <c r="AJ2" s="228" t="s">
        <v>118</v>
      </c>
      <c r="AK2" s="228"/>
      <c r="AL2" s="228" t="s">
        <v>119</v>
      </c>
      <c r="AM2" s="228"/>
      <c r="AN2" s="228" t="s">
        <v>120</v>
      </c>
      <c r="AO2" s="228"/>
      <c r="AP2" s="228" t="s">
        <v>121</v>
      </c>
      <c r="AQ2" s="228"/>
      <c r="AR2" s="228" t="s">
        <v>4</v>
      </c>
      <c r="AS2" s="228"/>
      <c r="AT2" s="228" t="s">
        <v>118</v>
      </c>
      <c r="AU2" s="228"/>
      <c r="AV2" s="228" t="s">
        <v>119</v>
      </c>
      <c r="AW2" s="228"/>
      <c r="AX2" s="228" t="s">
        <v>120</v>
      </c>
      <c r="AY2" s="228"/>
      <c r="AZ2" s="228" t="s">
        <v>121</v>
      </c>
      <c r="BA2" s="228"/>
      <c r="BB2" s="228" t="s">
        <v>4</v>
      </c>
      <c r="BC2" s="228"/>
      <c r="BD2" s="144" t="s">
        <v>2</v>
      </c>
      <c r="BE2" s="144" t="s">
        <v>122</v>
      </c>
      <c r="BF2" s="144" t="s">
        <v>117</v>
      </c>
    </row>
    <row r="3" spans="1:58" x14ac:dyDescent="0.3">
      <c r="A3" s="226"/>
      <c r="B3" s="20" t="s">
        <v>2</v>
      </c>
      <c r="C3" s="20" t="s">
        <v>3</v>
      </c>
      <c r="D3" s="20" t="s">
        <v>4</v>
      </c>
      <c r="F3" s="145" t="s">
        <v>2</v>
      </c>
      <c r="G3" s="145" t="s">
        <v>122</v>
      </c>
      <c r="H3" s="145" t="s">
        <v>2</v>
      </c>
      <c r="I3" s="145" t="s">
        <v>122</v>
      </c>
      <c r="J3" s="145" t="s">
        <v>2</v>
      </c>
      <c r="K3" s="145" t="s">
        <v>122</v>
      </c>
      <c r="L3" s="145" t="s">
        <v>2</v>
      </c>
      <c r="M3" s="145" t="s">
        <v>122</v>
      </c>
      <c r="N3" s="145" t="s">
        <v>2</v>
      </c>
      <c r="O3" s="145" t="s">
        <v>122</v>
      </c>
      <c r="P3" s="145" t="s">
        <v>2</v>
      </c>
      <c r="Q3" s="145" t="s">
        <v>122</v>
      </c>
      <c r="R3" s="145" t="s">
        <v>2</v>
      </c>
      <c r="S3" s="145" t="s">
        <v>122</v>
      </c>
      <c r="T3" s="145" t="s">
        <v>2</v>
      </c>
      <c r="U3" s="145" t="s">
        <v>122</v>
      </c>
      <c r="V3" s="145" t="s">
        <v>2</v>
      </c>
      <c r="W3" s="145" t="s">
        <v>122</v>
      </c>
      <c r="X3" s="145" t="s">
        <v>2</v>
      </c>
      <c r="Y3" s="145" t="s">
        <v>122</v>
      </c>
      <c r="Z3" s="145" t="s">
        <v>2</v>
      </c>
      <c r="AA3" s="145" t="s">
        <v>122</v>
      </c>
      <c r="AB3" s="145" t="s">
        <v>2</v>
      </c>
      <c r="AC3" s="145" t="s">
        <v>122</v>
      </c>
      <c r="AD3" s="145" t="s">
        <v>2</v>
      </c>
      <c r="AE3" s="145" t="s">
        <v>122</v>
      </c>
      <c r="AF3" s="145" t="s">
        <v>2</v>
      </c>
      <c r="AG3" s="145" t="s">
        <v>122</v>
      </c>
      <c r="AH3" s="145" t="s">
        <v>2</v>
      </c>
      <c r="AI3" s="145" t="s">
        <v>122</v>
      </c>
      <c r="AJ3" s="145" t="s">
        <v>2</v>
      </c>
      <c r="AK3" s="145" t="s">
        <v>122</v>
      </c>
      <c r="AL3" s="145" t="s">
        <v>2</v>
      </c>
      <c r="AM3" s="145" t="s">
        <v>122</v>
      </c>
      <c r="AN3" s="145" t="s">
        <v>2</v>
      </c>
      <c r="AO3" s="145" t="s">
        <v>122</v>
      </c>
      <c r="AP3" s="145" t="s">
        <v>2</v>
      </c>
      <c r="AQ3" s="145" t="s">
        <v>122</v>
      </c>
      <c r="AR3" s="145" t="s">
        <v>2</v>
      </c>
      <c r="AS3" s="145" t="s">
        <v>122</v>
      </c>
      <c r="AT3" s="145" t="s">
        <v>2</v>
      </c>
      <c r="AU3" s="145" t="s">
        <v>122</v>
      </c>
      <c r="AV3" s="145" t="s">
        <v>2</v>
      </c>
      <c r="AW3" s="145" t="s">
        <v>122</v>
      </c>
      <c r="AX3" s="145" t="s">
        <v>2</v>
      </c>
      <c r="AY3" s="145" t="s">
        <v>122</v>
      </c>
      <c r="AZ3" s="145" t="s">
        <v>2</v>
      </c>
      <c r="BA3" s="145" t="s">
        <v>122</v>
      </c>
      <c r="BB3" s="145" t="s">
        <v>2</v>
      </c>
      <c r="BC3" s="145" t="s">
        <v>122</v>
      </c>
      <c r="BD3" s="146"/>
      <c r="BE3" s="146"/>
      <c r="BF3" s="147"/>
    </row>
    <row r="4" spans="1:58" ht="39" customHeight="1" x14ac:dyDescent="0.3">
      <c r="A4" s="21" t="s">
        <v>5</v>
      </c>
      <c r="B4" s="22">
        <f>B5+B33+B44</f>
        <v>71179435.229999989</v>
      </c>
      <c r="C4" s="22">
        <f>C5+C33+C44</f>
        <v>248484999.69800001</v>
      </c>
      <c r="D4" s="22">
        <f>B4+C4</f>
        <v>319664434.92799997</v>
      </c>
      <c r="F4" s="137">
        <f t="shared" ref="F4:AK4" si="0">+F5+F33+F44</f>
        <v>0</v>
      </c>
      <c r="G4" s="137">
        <f t="shared" si="0"/>
        <v>25152330.100000001</v>
      </c>
      <c r="H4" s="137">
        <f t="shared" si="0"/>
        <v>0</v>
      </c>
      <c r="I4" s="137">
        <f t="shared" si="0"/>
        <v>917799.98499999999</v>
      </c>
      <c r="J4" s="137">
        <f t="shared" si="0"/>
        <v>2505036</v>
      </c>
      <c r="K4" s="137">
        <f t="shared" si="0"/>
        <v>0</v>
      </c>
      <c r="L4" s="137">
        <f t="shared" si="0"/>
        <v>3192275.48</v>
      </c>
      <c r="M4" s="137">
        <f t="shared" si="0"/>
        <v>6320642.5700000003</v>
      </c>
      <c r="N4" s="137">
        <f t="shared" si="0"/>
        <v>41907217.480000004</v>
      </c>
      <c r="O4" s="137">
        <f t="shared" si="0"/>
        <v>99076811.277999997</v>
      </c>
      <c r="P4" s="137">
        <f t="shared" si="0"/>
        <v>1795738</v>
      </c>
      <c r="Q4" s="137">
        <f t="shared" si="0"/>
        <v>0</v>
      </c>
      <c r="R4" s="137">
        <f t="shared" si="0"/>
        <v>2121455.083333333</v>
      </c>
      <c r="S4" s="137">
        <f t="shared" si="0"/>
        <v>0</v>
      </c>
      <c r="T4" s="137">
        <f t="shared" si="0"/>
        <v>6684679.7305333335</v>
      </c>
      <c r="U4" s="137">
        <f t="shared" si="0"/>
        <v>0</v>
      </c>
      <c r="V4" s="137">
        <f t="shared" si="0"/>
        <v>11901826.926133335</v>
      </c>
      <c r="W4" s="137">
        <f t="shared" si="0"/>
        <v>6320642.5700000003</v>
      </c>
      <c r="X4" s="137">
        <f t="shared" si="0"/>
        <v>22503699.740000002</v>
      </c>
      <c r="Y4" s="137">
        <f t="shared" si="0"/>
        <v>51076883.57</v>
      </c>
      <c r="Z4" s="137">
        <f t="shared" si="0"/>
        <v>1275000</v>
      </c>
      <c r="AA4" s="137">
        <f t="shared" si="0"/>
        <v>0</v>
      </c>
      <c r="AB4" s="137">
        <f t="shared" si="0"/>
        <v>2603874.41</v>
      </c>
      <c r="AC4" s="137">
        <f t="shared" si="0"/>
        <v>0</v>
      </c>
      <c r="AD4" s="137">
        <f t="shared" si="0"/>
        <v>1300000</v>
      </c>
      <c r="AE4" s="137">
        <f t="shared" si="0"/>
        <v>0</v>
      </c>
      <c r="AF4" s="137">
        <f t="shared" si="0"/>
        <v>839644.46999999974</v>
      </c>
      <c r="AG4" s="137">
        <f t="shared" si="0"/>
        <v>6320642.5700000003</v>
      </c>
      <c r="AH4" s="137">
        <f t="shared" si="0"/>
        <v>6018518.8799999999</v>
      </c>
      <c r="AI4" s="137">
        <f t="shared" si="0"/>
        <v>98331304.849999994</v>
      </c>
      <c r="AJ4" s="137">
        <f t="shared" si="0"/>
        <v>100000</v>
      </c>
      <c r="AK4" s="137">
        <f t="shared" si="0"/>
        <v>0</v>
      </c>
      <c r="AL4" s="137">
        <f t="shared" ref="AL4:BC4" si="1">+AL5+AL33+AL44</f>
        <v>100000</v>
      </c>
      <c r="AM4" s="137">
        <f t="shared" si="1"/>
        <v>0</v>
      </c>
      <c r="AN4" s="137">
        <f t="shared" si="1"/>
        <v>100000</v>
      </c>
      <c r="AO4" s="137">
        <f t="shared" si="1"/>
        <v>0</v>
      </c>
      <c r="AP4" s="137">
        <f t="shared" si="1"/>
        <v>100000</v>
      </c>
      <c r="AQ4" s="137">
        <f t="shared" si="1"/>
        <v>0</v>
      </c>
      <c r="AR4" s="137">
        <f t="shared" si="1"/>
        <v>400000</v>
      </c>
      <c r="AS4" s="137">
        <f t="shared" si="1"/>
        <v>0</v>
      </c>
      <c r="AT4" s="137">
        <f t="shared" si="1"/>
        <v>100000</v>
      </c>
      <c r="AU4" s="137">
        <f t="shared" si="1"/>
        <v>0</v>
      </c>
      <c r="AV4" s="137">
        <f t="shared" si="1"/>
        <v>100000</v>
      </c>
      <c r="AW4" s="137">
        <f t="shared" si="1"/>
        <v>0</v>
      </c>
      <c r="AX4" s="137">
        <f t="shared" si="1"/>
        <v>100000</v>
      </c>
      <c r="AY4" s="137">
        <f t="shared" si="1"/>
        <v>0</v>
      </c>
      <c r="AZ4" s="137">
        <f t="shared" si="1"/>
        <v>50000</v>
      </c>
      <c r="BA4" s="137">
        <f t="shared" si="1"/>
        <v>0</v>
      </c>
      <c r="BB4" s="137">
        <f t="shared" si="1"/>
        <v>350000</v>
      </c>
      <c r="BC4" s="137">
        <f t="shared" si="1"/>
        <v>0</v>
      </c>
      <c r="BD4" s="137">
        <f>+BD5+BD33+BD44</f>
        <v>71179436.099999994</v>
      </c>
      <c r="BE4" s="137">
        <f>+BE5+BE33+BE44</f>
        <v>248484999.69800001</v>
      </c>
      <c r="BF4" s="137">
        <f>+BF5+BF33+BF44</f>
        <v>319664435.79799998</v>
      </c>
    </row>
    <row r="5" spans="1:58" ht="27" customHeight="1" x14ac:dyDescent="0.3">
      <c r="A5" s="13" t="s">
        <v>6</v>
      </c>
      <c r="B5" s="5">
        <f>B6+B7+B8+B9+B10+B11+B12+B13+B14+B15+B16+B18+B20+B21+B22+B23+B24+B25+B26+B27+B28+B29+B30+B31+B32+B17+B19</f>
        <v>11695292.049999999</v>
      </c>
      <c r="C5" s="88">
        <f>SUM(C6:C32)</f>
        <v>70753188.966000006</v>
      </c>
      <c r="D5" s="5">
        <f>B5+C5</f>
        <v>82448481.016000003</v>
      </c>
      <c r="F5" s="138">
        <f t="shared" ref="F5:AK5" si="2">SUM(F6:F32)</f>
        <v>0</v>
      </c>
      <c r="G5" s="138">
        <f t="shared" si="2"/>
        <v>15755122</v>
      </c>
      <c r="H5" s="138">
        <f t="shared" si="2"/>
        <v>0</v>
      </c>
      <c r="I5" s="138">
        <f t="shared" si="2"/>
        <v>0</v>
      </c>
      <c r="J5" s="138">
        <f t="shared" si="2"/>
        <v>948930</v>
      </c>
      <c r="K5" s="138">
        <f t="shared" si="2"/>
        <v>0</v>
      </c>
      <c r="L5" s="138">
        <f t="shared" si="2"/>
        <v>616310</v>
      </c>
      <c r="M5" s="138">
        <f t="shared" si="2"/>
        <v>0</v>
      </c>
      <c r="N5" s="138">
        <f t="shared" si="2"/>
        <v>1050904</v>
      </c>
      <c r="O5" s="138">
        <f t="shared" si="2"/>
        <v>54891188.966000006</v>
      </c>
      <c r="P5" s="138">
        <f t="shared" si="2"/>
        <v>425000</v>
      </c>
      <c r="Q5" s="138">
        <f t="shared" si="2"/>
        <v>0</v>
      </c>
      <c r="R5" s="138">
        <f t="shared" si="2"/>
        <v>425000</v>
      </c>
      <c r="S5" s="138">
        <f t="shared" si="2"/>
        <v>0</v>
      </c>
      <c r="T5" s="138">
        <f t="shared" si="2"/>
        <v>5211498.8332000002</v>
      </c>
      <c r="U5" s="138">
        <f t="shared" si="2"/>
        <v>0</v>
      </c>
      <c r="V5" s="138">
        <f t="shared" si="2"/>
        <v>3482890.0868000006</v>
      </c>
      <c r="W5" s="138">
        <f t="shared" si="2"/>
        <v>0</v>
      </c>
      <c r="X5" s="138">
        <f t="shared" si="2"/>
        <v>9544388.9199999999</v>
      </c>
      <c r="Y5" s="138">
        <f t="shared" si="2"/>
        <v>15862000</v>
      </c>
      <c r="Z5" s="138">
        <f t="shared" si="2"/>
        <v>75000</v>
      </c>
      <c r="AA5" s="138">
        <f t="shared" si="2"/>
        <v>0</v>
      </c>
      <c r="AB5" s="138">
        <f t="shared" si="2"/>
        <v>75000</v>
      </c>
      <c r="AC5" s="138">
        <f t="shared" si="2"/>
        <v>0</v>
      </c>
      <c r="AD5" s="138">
        <f t="shared" si="2"/>
        <v>100000</v>
      </c>
      <c r="AE5" s="138">
        <f t="shared" si="2"/>
        <v>0</v>
      </c>
      <c r="AF5" s="138">
        <f t="shared" si="2"/>
        <v>100000</v>
      </c>
      <c r="AG5" s="138">
        <f t="shared" si="2"/>
        <v>0</v>
      </c>
      <c r="AH5" s="138">
        <f t="shared" si="2"/>
        <v>350000</v>
      </c>
      <c r="AI5" s="138">
        <f t="shared" si="2"/>
        <v>0</v>
      </c>
      <c r="AJ5" s="138">
        <f t="shared" si="2"/>
        <v>100000</v>
      </c>
      <c r="AK5" s="138">
        <f t="shared" si="2"/>
        <v>0</v>
      </c>
      <c r="AL5" s="138">
        <f t="shared" ref="AL5:BC5" si="3">SUM(AL6:AL32)</f>
        <v>100000</v>
      </c>
      <c r="AM5" s="138">
        <f t="shared" si="3"/>
        <v>0</v>
      </c>
      <c r="AN5" s="138">
        <f t="shared" si="3"/>
        <v>100000</v>
      </c>
      <c r="AO5" s="138">
        <f t="shared" si="3"/>
        <v>0</v>
      </c>
      <c r="AP5" s="138">
        <f t="shared" si="3"/>
        <v>100000</v>
      </c>
      <c r="AQ5" s="138">
        <f t="shared" si="3"/>
        <v>0</v>
      </c>
      <c r="AR5" s="138">
        <f t="shared" si="3"/>
        <v>400000</v>
      </c>
      <c r="AS5" s="138">
        <f t="shared" si="3"/>
        <v>0</v>
      </c>
      <c r="AT5" s="138">
        <f t="shared" si="3"/>
        <v>100000</v>
      </c>
      <c r="AU5" s="138">
        <f t="shared" si="3"/>
        <v>0</v>
      </c>
      <c r="AV5" s="138">
        <f t="shared" si="3"/>
        <v>100000</v>
      </c>
      <c r="AW5" s="138">
        <f t="shared" si="3"/>
        <v>0</v>
      </c>
      <c r="AX5" s="138">
        <f t="shared" si="3"/>
        <v>100000</v>
      </c>
      <c r="AY5" s="138">
        <f t="shared" si="3"/>
        <v>0</v>
      </c>
      <c r="AZ5" s="138">
        <f t="shared" si="3"/>
        <v>50000</v>
      </c>
      <c r="BA5" s="138">
        <f t="shared" si="3"/>
        <v>0</v>
      </c>
      <c r="BB5" s="138">
        <f t="shared" si="3"/>
        <v>350000</v>
      </c>
      <c r="BC5" s="138">
        <f t="shared" si="3"/>
        <v>0</v>
      </c>
      <c r="BD5" s="138">
        <f>SUM(BD6:BD32)</f>
        <v>11695292.92</v>
      </c>
      <c r="BE5" s="138">
        <f>SUM(BE6:BE32)</f>
        <v>70753188.966000006</v>
      </c>
      <c r="BF5" s="138">
        <f>SUM(BF6:BF32)</f>
        <v>82448481.886000022</v>
      </c>
    </row>
    <row r="6" spans="1:58" ht="27.75" customHeight="1" x14ac:dyDescent="0.3">
      <c r="A6" s="73" t="s">
        <v>69</v>
      </c>
      <c r="B6" s="55">
        <v>0</v>
      </c>
      <c r="C6" s="55">
        <v>0</v>
      </c>
      <c r="D6" s="79">
        <f t="shared" ref="D6:D8" si="4">B6+C6</f>
        <v>0</v>
      </c>
      <c r="F6" s="148"/>
      <c r="G6" s="148"/>
      <c r="H6" s="148"/>
      <c r="I6" s="148"/>
      <c r="J6" s="148"/>
      <c r="K6" s="148"/>
      <c r="L6" s="148"/>
      <c r="M6" s="148"/>
      <c r="N6" s="148">
        <f>+L6+J6+H6+F6</f>
        <v>0</v>
      </c>
      <c r="O6" s="148">
        <f>+M6+K6+I6+G6</f>
        <v>0</v>
      </c>
      <c r="P6" s="148"/>
      <c r="Q6" s="148">
        <v>0</v>
      </c>
      <c r="R6" s="148"/>
      <c r="S6" s="148">
        <v>0</v>
      </c>
      <c r="T6" s="148"/>
      <c r="U6" s="148"/>
      <c r="V6" s="148"/>
      <c r="W6" s="148"/>
      <c r="X6" s="148">
        <f>+P6+R6+T6+V6</f>
        <v>0</v>
      </c>
      <c r="Y6" s="148">
        <f>+Q6+S6+U6+W6</f>
        <v>0</v>
      </c>
      <c r="Z6" s="148"/>
      <c r="AA6" s="148"/>
      <c r="AB6" s="148"/>
      <c r="AC6" s="148"/>
      <c r="AD6" s="148">
        <v>0</v>
      </c>
      <c r="AE6" s="148"/>
      <c r="AF6" s="148">
        <v>0</v>
      </c>
      <c r="AG6" s="148"/>
      <c r="AH6" s="148">
        <f>+Z6+AB6+AD6+AF6</f>
        <v>0</v>
      </c>
      <c r="AI6" s="148">
        <f>+AA6+AC6+AE6+AG6</f>
        <v>0</v>
      </c>
      <c r="AJ6" s="148">
        <v>0</v>
      </c>
      <c r="AK6" s="148"/>
      <c r="AL6" s="148">
        <v>0</v>
      </c>
      <c r="AM6" s="148"/>
      <c r="AN6" s="148">
        <v>0</v>
      </c>
      <c r="AO6" s="148"/>
      <c r="AP6" s="148">
        <v>0</v>
      </c>
      <c r="AQ6" s="148"/>
      <c r="AR6" s="148">
        <f>+AJ6+AL6+AN6+AP6</f>
        <v>0</v>
      </c>
      <c r="AS6" s="148">
        <f>+AK6+AM6+AO6+AQ6</f>
        <v>0</v>
      </c>
      <c r="AT6" s="148">
        <v>0</v>
      </c>
      <c r="AU6" s="148">
        <v>0</v>
      </c>
      <c r="AV6" s="148">
        <v>0</v>
      </c>
      <c r="AW6" s="148">
        <v>0</v>
      </c>
      <c r="AX6" s="148">
        <v>0</v>
      </c>
      <c r="AY6" s="148">
        <v>0</v>
      </c>
      <c r="AZ6" s="148">
        <v>0</v>
      </c>
      <c r="BA6" s="148">
        <v>0</v>
      </c>
      <c r="BB6" s="148">
        <f>+AZ6+AX6+AV6+AT6</f>
        <v>0</v>
      </c>
      <c r="BC6" s="148">
        <f>+BA6+AY6+AW6+AU6</f>
        <v>0</v>
      </c>
      <c r="BD6" s="148">
        <f t="shared" ref="BD6:BE8" si="5">+BB6+AR6+AH6+X6+N6</f>
        <v>0</v>
      </c>
      <c r="BE6" s="148">
        <f t="shared" si="5"/>
        <v>0</v>
      </c>
      <c r="BF6" s="148">
        <f>+BE6+BD6</f>
        <v>0</v>
      </c>
    </row>
    <row r="7" spans="1:58" ht="30" customHeight="1" x14ac:dyDescent="0.3">
      <c r="A7" s="73" t="s">
        <v>70</v>
      </c>
      <c r="B7" s="55">
        <v>0</v>
      </c>
      <c r="C7" s="55">
        <v>0</v>
      </c>
      <c r="D7" s="79">
        <f t="shared" si="4"/>
        <v>0</v>
      </c>
      <c r="E7" s="71"/>
      <c r="F7" s="149"/>
      <c r="G7" s="149"/>
      <c r="H7" s="149"/>
      <c r="I7" s="149">
        <v>0</v>
      </c>
      <c r="J7" s="150"/>
      <c r="K7" s="149">
        <v>0</v>
      </c>
      <c r="L7" s="150"/>
      <c r="M7" s="149">
        <v>0</v>
      </c>
      <c r="N7" s="149">
        <f>+L7+J7+F7+H7</f>
        <v>0</v>
      </c>
      <c r="O7" s="149">
        <f>+M7+K7+G7+I7</f>
        <v>0</v>
      </c>
      <c r="P7" s="150"/>
      <c r="Q7" s="150">
        <v>0</v>
      </c>
      <c r="R7" s="150"/>
      <c r="S7" s="150">
        <v>0</v>
      </c>
      <c r="T7" s="150"/>
      <c r="U7" s="150">
        <v>0</v>
      </c>
      <c r="V7" s="150"/>
      <c r="W7" s="150">
        <v>0</v>
      </c>
      <c r="X7" s="149">
        <f>+V7+T7+P7+R7</f>
        <v>0</v>
      </c>
      <c r="Y7" s="149">
        <f>+W7+U7+Q7+S7</f>
        <v>0</v>
      </c>
      <c r="Z7" s="150"/>
      <c r="AA7" s="150"/>
      <c r="AB7" s="150"/>
      <c r="AC7" s="150"/>
      <c r="AD7" s="150"/>
      <c r="AE7" s="150"/>
      <c r="AF7" s="150"/>
      <c r="AG7" s="150"/>
      <c r="AH7" s="149"/>
      <c r="AI7" s="149"/>
      <c r="AJ7" s="150"/>
      <c r="AK7" s="150"/>
      <c r="AL7" s="150"/>
      <c r="AM7" s="150"/>
      <c r="AN7" s="150"/>
      <c r="AO7" s="150"/>
      <c r="AP7" s="150"/>
      <c r="AQ7" s="150"/>
      <c r="AR7" s="149"/>
      <c r="AS7" s="149"/>
      <c r="AT7" s="150"/>
      <c r="AU7" s="150"/>
      <c r="AV7" s="150"/>
      <c r="AW7" s="150"/>
      <c r="AX7" s="150"/>
      <c r="AY7" s="150"/>
      <c r="AZ7" s="150"/>
      <c r="BA7" s="150"/>
      <c r="BB7" s="149"/>
      <c r="BC7" s="149"/>
      <c r="BD7" s="149">
        <f t="shared" si="5"/>
        <v>0</v>
      </c>
      <c r="BE7" s="149">
        <f t="shared" si="5"/>
        <v>0</v>
      </c>
      <c r="BF7" s="148">
        <f>BD7+BE7</f>
        <v>0</v>
      </c>
    </row>
    <row r="8" spans="1:58" x14ac:dyDescent="0.3">
      <c r="A8" s="75" t="s">
        <v>68</v>
      </c>
      <c r="B8" s="55">
        <v>1250000</v>
      </c>
      <c r="C8" s="55">
        <v>0</v>
      </c>
      <c r="D8" s="83">
        <f t="shared" si="4"/>
        <v>1250000</v>
      </c>
      <c r="F8" s="149">
        <v>0</v>
      </c>
      <c r="G8" s="149"/>
      <c r="H8" s="149">
        <v>0</v>
      </c>
      <c r="I8" s="149"/>
      <c r="J8" s="149">
        <v>0</v>
      </c>
      <c r="K8" s="149"/>
      <c r="L8" s="149">
        <v>0</v>
      </c>
      <c r="M8" s="149"/>
      <c r="N8" s="149">
        <f>+L8+J8+H8+F8</f>
        <v>0</v>
      </c>
      <c r="O8" s="149">
        <f>+M8+K8+I8+G8</f>
        <v>0</v>
      </c>
      <c r="P8" s="149">
        <v>25000</v>
      </c>
      <c r="Q8" s="150"/>
      <c r="R8" s="149">
        <v>25000</v>
      </c>
      <c r="S8" s="150"/>
      <c r="T8" s="149">
        <v>50000</v>
      </c>
      <c r="U8" s="150"/>
      <c r="V8" s="149">
        <v>50000</v>
      </c>
      <c r="W8" s="150"/>
      <c r="X8" s="149">
        <f>+V8+T8+R8+P8</f>
        <v>150000</v>
      </c>
      <c r="Y8" s="149">
        <f>+W8+U8+S8+Q8</f>
        <v>0</v>
      </c>
      <c r="Z8" s="149">
        <v>75000</v>
      </c>
      <c r="AA8" s="150"/>
      <c r="AB8" s="149">
        <v>75000</v>
      </c>
      <c r="AC8" s="150"/>
      <c r="AD8" s="149">
        <v>100000</v>
      </c>
      <c r="AE8" s="150"/>
      <c r="AF8" s="149">
        <v>100000</v>
      </c>
      <c r="AG8" s="150"/>
      <c r="AH8" s="149">
        <f>+AF8+AD8+AB8+Z8</f>
        <v>350000</v>
      </c>
      <c r="AI8" s="149">
        <f>+AG8+AE8+AC8+AA8</f>
        <v>0</v>
      </c>
      <c r="AJ8" s="149">
        <v>100000</v>
      </c>
      <c r="AK8" s="150"/>
      <c r="AL8" s="149">
        <v>100000</v>
      </c>
      <c r="AM8" s="150"/>
      <c r="AN8" s="149">
        <v>100000</v>
      </c>
      <c r="AO8" s="150"/>
      <c r="AP8" s="149">
        <v>100000</v>
      </c>
      <c r="AQ8" s="150"/>
      <c r="AR8" s="149">
        <f>+AP8+AN8+AL8+AJ8</f>
        <v>400000</v>
      </c>
      <c r="AS8" s="149">
        <f>+AQ8+AO8+AM8+AK8</f>
        <v>0</v>
      </c>
      <c r="AT8" s="149">
        <v>100000</v>
      </c>
      <c r="AU8" s="150"/>
      <c r="AV8" s="149">
        <v>100000</v>
      </c>
      <c r="AW8" s="150"/>
      <c r="AX8" s="149">
        <v>100000</v>
      </c>
      <c r="AY8" s="150"/>
      <c r="AZ8" s="149">
        <v>50000</v>
      </c>
      <c r="BA8" s="150"/>
      <c r="BB8" s="149">
        <f>+AZ8+AX8+AV8+AT8</f>
        <v>350000</v>
      </c>
      <c r="BC8" s="149">
        <f>+BA8+AY8+AW8+AU8</f>
        <v>0</v>
      </c>
      <c r="BD8" s="149">
        <f t="shared" si="5"/>
        <v>1250000</v>
      </c>
      <c r="BE8" s="149">
        <f t="shared" si="5"/>
        <v>0</v>
      </c>
      <c r="BF8" s="149">
        <f t="shared" ref="BF8" si="6">+BE8+BD8</f>
        <v>1250000</v>
      </c>
    </row>
    <row r="9" spans="1:58" x14ac:dyDescent="0.3">
      <c r="A9" s="72" t="s">
        <v>66</v>
      </c>
      <c r="B9" s="44">
        <v>0</v>
      </c>
      <c r="C9" s="44">
        <v>15862000</v>
      </c>
      <c r="D9" s="43">
        <f t="shared" ref="D9:D32" si="7">B9+C9</f>
        <v>15862000</v>
      </c>
      <c r="F9" s="149"/>
      <c r="G9" s="149"/>
      <c r="H9" s="149"/>
      <c r="I9" s="149"/>
      <c r="J9" s="150"/>
      <c r="K9" s="149"/>
      <c r="L9" s="150"/>
      <c r="M9" s="149"/>
      <c r="N9" s="149"/>
      <c r="O9" s="149"/>
      <c r="P9" s="150"/>
      <c r="Q9" s="150"/>
      <c r="R9" s="150"/>
      <c r="S9" s="150"/>
      <c r="T9" s="150"/>
      <c r="U9" s="150"/>
      <c r="V9" s="150"/>
      <c r="W9" s="150"/>
      <c r="X9" s="149"/>
      <c r="Y9" s="151">
        <v>15862000</v>
      </c>
      <c r="Z9" s="150"/>
      <c r="AA9" s="150"/>
      <c r="AB9" s="150"/>
      <c r="AC9" s="150"/>
      <c r="AD9" s="150"/>
      <c r="AE9" s="150"/>
      <c r="AF9" s="150"/>
      <c r="AG9" s="150"/>
      <c r="AH9" s="149"/>
      <c r="AI9" s="149"/>
      <c r="AJ9" s="150"/>
      <c r="AK9" s="150"/>
      <c r="AL9" s="150"/>
      <c r="AM9" s="150"/>
      <c r="AN9" s="150"/>
      <c r="AO9" s="150"/>
      <c r="AP9" s="150"/>
      <c r="AQ9" s="150"/>
      <c r="AR9" s="149"/>
      <c r="AS9" s="149"/>
      <c r="AT9" s="150"/>
      <c r="AU9" s="150"/>
      <c r="AV9" s="150"/>
      <c r="AW9" s="150"/>
      <c r="AX9" s="150"/>
      <c r="AY9" s="150"/>
      <c r="AZ9" s="150"/>
      <c r="BA9" s="150"/>
      <c r="BB9" s="149"/>
      <c r="BC9" s="149"/>
      <c r="BD9" s="149"/>
      <c r="BE9" s="151">
        <v>15862000</v>
      </c>
      <c r="BF9" s="148">
        <f>BD9+BE9</f>
        <v>15862000</v>
      </c>
    </row>
    <row r="10" spans="1:58" ht="27" customHeight="1" x14ac:dyDescent="0.3">
      <c r="A10" s="78" t="s">
        <v>67</v>
      </c>
      <c r="B10" s="77">
        <v>2036963.34</v>
      </c>
      <c r="C10" s="74">
        <v>0</v>
      </c>
      <c r="D10" s="76">
        <f>B10+C10</f>
        <v>2036963.34</v>
      </c>
      <c r="F10" s="149"/>
      <c r="G10" s="149"/>
      <c r="H10" s="149"/>
      <c r="I10" s="149"/>
      <c r="J10" s="130">
        <v>300000</v>
      </c>
      <c r="K10" s="149"/>
      <c r="L10" s="130">
        <v>400000</v>
      </c>
      <c r="M10" s="149"/>
      <c r="N10" s="149">
        <v>185664</v>
      </c>
      <c r="O10" s="149">
        <f>+M10+K10+G10+I10</f>
        <v>0</v>
      </c>
      <c r="P10" s="130">
        <v>400000</v>
      </c>
      <c r="Q10" s="130"/>
      <c r="R10" s="130">
        <v>400000</v>
      </c>
      <c r="S10" s="130"/>
      <c r="T10" s="130">
        <f>400000+251299</f>
        <v>651299</v>
      </c>
      <c r="U10" s="130"/>
      <c r="V10" s="130">
        <v>400000</v>
      </c>
      <c r="W10" s="130"/>
      <c r="X10" s="149">
        <f>+V10+T10+P10+R10</f>
        <v>1851299</v>
      </c>
      <c r="Y10" s="149">
        <f>+W10+U10+Q10+S10</f>
        <v>0</v>
      </c>
      <c r="Z10" s="130">
        <v>0</v>
      </c>
      <c r="AA10" s="130"/>
      <c r="AB10" s="130">
        <v>0</v>
      </c>
      <c r="AC10" s="130"/>
      <c r="AD10" s="130">
        <v>0</v>
      </c>
      <c r="AE10" s="130"/>
      <c r="AF10" s="130">
        <v>0</v>
      </c>
      <c r="AG10" s="130"/>
      <c r="AH10" s="149">
        <f>+AF10+AD10+Z10+AB10</f>
        <v>0</v>
      </c>
      <c r="AI10" s="149">
        <f>+AG10+AE10+AA10+AC10</f>
        <v>0</v>
      </c>
      <c r="AJ10" s="130"/>
      <c r="AK10" s="130"/>
      <c r="AL10" s="130"/>
      <c r="AM10" s="130"/>
      <c r="AN10" s="130"/>
      <c r="AO10" s="130"/>
      <c r="AP10" s="130"/>
      <c r="AQ10" s="130"/>
      <c r="AR10" s="149">
        <f>+AP10+AN10+AJ10+AL10</f>
        <v>0</v>
      </c>
      <c r="AS10" s="149">
        <f>+AQ10+AO10+AK10+AM10</f>
        <v>0</v>
      </c>
      <c r="AT10" s="130"/>
      <c r="AU10" s="130"/>
      <c r="AV10" s="130"/>
      <c r="AW10" s="130"/>
      <c r="AX10" s="130"/>
      <c r="AY10" s="130"/>
      <c r="AZ10" s="130"/>
      <c r="BA10" s="130"/>
      <c r="BB10" s="149">
        <f>+AZ10+AX10+AT10+AV10</f>
        <v>0</v>
      </c>
      <c r="BC10" s="149">
        <f>+BA10+AY10+AU10+AW10</f>
        <v>0</v>
      </c>
      <c r="BD10" s="149">
        <f t="shared" ref="BD10:BE14" si="8">+BB10+AR10+AH10+X10+N10</f>
        <v>2036963</v>
      </c>
      <c r="BE10" s="149">
        <f t="shared" si="8"/>
        <v>0</v>
      </c>
      <c r="BF10" s="148">
        <f>BD10+BE10</f>
        <v>2036963</v>
      </c>
    </row>
    <row r="11" spans="1:58" s="71" customFormat="1" ht="30" customHeight="1" x14ac:dyDescent="0.3">
      <c r="A11" s="183" t="s">
        <v>71</v>
      </c>
      <c r="B11" s="95"/>
      <c r="C11" s="95"/>
      <c r="D11" s="184"/>
      <c r="F11" s="153"/>
      <c r="G11" s="149"/>
      <c r="H11" s="149"/>
      <c r="I11" s="149"/>
      <c r="J11" s="149"/>
      <c r="K11" s="149"/>
      <c r="L11" s="149"/>
      <c r="M11" s="149"/>
      <c r="N11" s="153"/>
      <c r="O11" s="149"/>
      <c r="P11" s="185"/>
      <c r="Q11" s="185"/>
      <c r="R11" s="185"/>
      <c r="S11" s="185"/>
      <c r="T11" s="185"/>
      <c r="U11" s="185"/>
      <c r="V11" s="185"/>
      <c r="W11" s="185"/>
      <c r="X11" s="149"/>
      <c r="Y11" s="149"/>
      <c r="Z11" s="185"/>
      <c r="AA11" s="185"/>
      <c r="AB11" s="185"/>
      <c r="AC11" s="185"/>
      <c r="AD11" s="185"/>
      <c r="AE11" s="185"/>
      <c r="AF11" s="185"/>
      <c r="AG11" s="185"/>
      <c r="AH11" s="153"/>
      <c r="AI11" s="153"/>
      <c r="AJ11" s="185"/>
      <c r="AK11" s="185"/>
      <c r="AL11" s="185"/>
      <c r="AM11" s="185"/>
      <c r="AN11" s="185"/>
      <c r="AO11" s="185"/>
      <c r="AP11" s="185"/>
      <c r="AQ11" s="185"/>
      <c r="AR11" s="153"/>
      <c r="AS11" s="153"/>
      <c r="AT11" s="185"/>
      <c r="AU11" s="185"/>
      <c r="AV11" s="185"/>
      <c r="AW11" s="185"/>
      <c r="AX11" s="185"/>
      <c r="AY11" s="185"/>
      <c r="AZ11" s="185"/>
      <c r="BA11" s="185"/>
      <c r="BB11" s="153"/>
      <c r="BC11" s="153"/>
      <c r="BD11" s="153">
        <f t="shared" si="8"/>
        <v>0</v>
      </c>
      <c r="BE11" s="149">
        <f t="shared" si="8"/>
        <v>0</v>
      </c>
      <c r="BF11" s="149">
        <f t="shared" ref="BF11:BF30" si="9">+BE11+BD11</f>
        <v>0</v>
      </c>
    </row>
    <row r="12" spans="1:58" s="71" customFormat="1" ht="29.25" customHeight="1" x14ac:dyDescent="0.3">
      <c r="A12" s="183" t="s">
        <v>72</v>
      </c>
      <c r="B12" s="95"/>
      <c r="C12" s="95"/>
      <c r="D12" s="184"/>
      <c r="F12" s="153"/>
      <c r="G12" s="149"/>
      <c r="H12" s="149"/>
      <c r="I12" s="149"/>
      <c r="J12" s="149"/>
      <c r="K12" s="149"/>
      <c r="L12" s="149"/>
      <c r="M12" s="149"/>
      <c r="N12" s="153"/>
      <c r="O12" s="149"/>
      <c r="P12" s="185"/>
      <c r="Q12" s="185"/>
      <c r="R12" s="185"/>
      <c r="S12" s="185"/>
      <c r="T12" s="185"/>
      <c r="U12" s="185"/>
      <c r="V12" s="185"/>
      <c r="W12" s="185"/>
      <c r="X12" s="149"/>
      <c r="Y12" s="149"/>
      <c r="Z12" s="185"/>
      <c r="AA12" s="185"/>
      <c r="AB12" s="185"/>
      <c r="AC12" s="185"/>
      <c r="AD12" s="185"/>
      <c r="AE12" s="185"/>
      <c r="AF12" s="185"/>
      <c r="AG12" s="185"/>
      <c r="AH12" s="153"/>
      <c r="AI12" s="153"/>
      <c r="AJ12" s="185"/>
      <c r="AK12" s="185"/>
      <c r="AL12" s="185"/>
      <c r="AM12" s="185"/>
      <c r="AN12" s="185"/>
      <c r="AO12" s="185"/>
      <c r="AP12" s="185"/>
      <c r="AQ12" s="185"/>
      <c r="AR12" s="153"/>
      <c r="AS12" s="153"/>
      <c r="AT12" s="185"/>
      <c r="AU12" s="185"/>
      <c r="AV12" s="185"/>
      <c r="AW12" s="185"/>
      <c r="AX12" s="185"/>
      <c r="AY12" s="185"/>
      <c r="AZ12" s="185"/>
      <c r="BA12" s="185"/>
      <c r="BB12" s="153"/>
      <c r="BC12" s="153"/>
      <c r="BD12" s="153">
        <f t="shared" si="8"/>
        <v>0</v>
      </c>
      <c r="BE12" s="149">
        <f t="shared" si="8"/>
        <v>0</v>
      </c>
      <c r="BF12" s="149">
        <f t="shared" si="9"/>
        <v>0</v>
      </c>
    </row>
    <row r="13" spans="1:58" ht="25.5" customHeight="1" x14ac:dyDescent="0.3">
      <c r="A13" s="81" t="s">
        <v>73</v>
      </c>
      <c r="B13" s="80">
        <v>0</v>
      </c>
      <c r="C13" s="80">
        <v>15755122</v>
      </c>
      <c r="D13" s="83">
        <f t="shared" ref="D13" si="10">B13+C13</f>
        <v>15755122</v>
      </c>
      <c r="F13" s="152"/>
      <c r="G13" s="148">
        <f>C13</f>
        <v>15755122</v>
      </c>
      <c r="H13" s="152"/>
      <c r="I13" s="152"/>
      <c r="J13" s="152"/>
      <c r="K13" s="152"/>
      <c r="L13" s="152"/>
      <c r="M13" s="152"/>
      <c r="N13" s="153"/>
      <c r="O13" s="149">
        <f>+M13+K13+I13+G13</f>
        <v>15755122</v>
      </c>
      <c r="P13" s="154"/>
      <c r="Q13" s="154"/>
      <c r="R13" s="154"/>
      <c r="S13" s="154"/>
      <c r="T13" s="154"/>
      <c r="U13" s="154"/>
      <c r="V13" s="154"/>
      <c r="W13" s="154"/>
      <c r="X13" s="153">
        <f t="shared" ref="X13:Y13" si="11">+P13+R13+T13+V13</f>
        <v>0</v>
      </c>
      <c r="Y13" s="153">
        <f t="shared" si="11"/>
        <v>0</v>
      </c>
      <c r="Z13" s="154"/>
      <c r="AA13" s="154"/>
      <c r="AB13" s="154"/>
      <c r="AC13" s="154"/>
      <c r="AD13" s="154"/>
      <c r="AE13" s="154"/>
      <c r="AF13" s="154"/>
      <c r="AG13" s="154"/>
      <c r="AH13" s="153"/>
      <c r="AI13" s="153"/>
      <c r="AJ13" s="154"/>
      <c r="AK13" s="154"/>
      <c r="AL13" s="154"/>
      <c r="AM13" s="154"/>
      <c r="AN13" s="154"/>
      <c r="AO13" s="154"/>
      <c r="AP13" s="154"/>
      <c r="AQ13" s="154"/>
      <c r="AR13" s="153"/>
      <c r="AS13" s="153"/>
      <c r="AT13" s="154"/>
      <c r="AU13" s="154"/>
      <c r="AV13" s="154"/>
      <c r="AW13" s="154"/>
      <c r="AX13" s="154"/>
      <c r="AY13" s="154"/>
      <c r="AZ13" s="154"/>
      <c r="BA13" s="154"/>
      <c r="BB13" s="153"/>
      <c r="BC13" s="153"/>
      <c r="BD13" s="153">
        <f t="shared" si="8"/>
        <v>0</v>
      </c>
      <c r="BE13" s="149">
        <f t="shared" si="8"/>
        <v>15755122</v>
      </c>
      <c r="BF13" s="149">
        <f t="shared" si="9"/>
        <v>15755122</v>
      </c>
    </row>
    <row r="14" spans="1:58" s="71" customFormat="1" ht="27" customHeight="1" x14ac:dyDescent="0.3">
      <c r="A14" s="186" t="s">
        <v>74</v>
      </c>
      <c r="B14" s="95">
        <v>0</v>
      </c>
      <c r="C14" s="95"/>
      <c r="D14" s="184">
        <f>B14+C14</f>
        <v>0</v>
      </c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57"/>
      <c r="Q14" s="157"/>
      <c r="R14" s="157"/>
      <c r="S14" s="157"/>
      <c r="T14" s="157"/>
      <c r="U14" s="157"/>
      <c r="V14" s="157"/>
      <c r="W14" s="157"/>
      <c r="X14" s="149"/>
      <c r="Y14" s="149"/>
      <c r="Z14" s="157"/>
      <c r="AA14" s="157"/>
      <c r="AB14" s="157"/>
      <c r="AC14" s="157"/>
      <c r="AD14" s="157"/>
      <c r="AE14" s="157"/>
      <c r="AF14" s="157"/>
      <c r="AG14" s="157"/>
      <c r="AH14" s="149"/>
      <c r="AI14" s="149"/>
      <c r="AJ14" s="157"/>
      <c r="AK14" s="157"/>
      <c r="AL14" s="157"/>
      <c r="AM14" s="157"/>
      <c r="AN14" s="157"/>
      <c r="AO14" s="157"/>
      <c r="AP14" s="157"/>
      <c r="AQ14" s="157"/>
      <c r="AR14" s="149"/>
      <c r="AS14" s="149"/>
      <c r="AT14" s="157"/>
      <c r="AU14" s="157"/>
      <c r="AV14" s="157"/>
      <c r="AW14" s="157"/>
      <c r="AX14" s="157"/>
      <c r="AY14" s="157"/>
      <c r="AZ14" s="157"/>
      <c r="BA14" s="157"/>
      <c r="BB14" s="149"/>
      <c r="BC14" s="149"/>
      <c r="BD14" s="149">
        <f t="shared" si="8"/>
        <v>0</v>
      </c>
      <c r="BE14" s="149">
        <f t="shared" si="8"/>
        <v>0</v>
      </c>
      <c r="BF14" s="149">
        <f t="shared" si="9"/>
        <v>0</v>
      </c>
    </row>
    <row r="15" spans="1:58" ht="30" customHeight="1" x14ac:dyDescent="0.3">
      <c r="A15" s="122" t="s">
        <v>134</v>
      </c>
      <c r="B15" s="82">
        <v>0</v>
      </c>
      <c r="C15" s="82">
        <v>11094092.415999999</v>
      </c>
      <c r="D15" s="43">
        <f t="shared" ref="D15:D20" si="12">B15+C15</f>
        <v>11094092.415999999</v>
      </c>
      <c r="F15" s="149"/>
      <c r="G15" s="149"/>
      <c r="H15" s="149"/>
      <c r="I15" s="149"/>
      <c r="J15" s="149"/>
      <c r="K15" s="149"/>
      <c r="L15" s="149"/>
      <c r="M15" s="149"/>
      <c r="N15" s="149"/>
      <c r="O15" s="121">
        <f>C15</f>
        <v>11094092.415999999</v>
      </c>
      <c r="P15" s="150"/>
      <c r="Q15" s="150"/>
      <c r="R15" s="150"/>
      <c r="S15" s="150"/>
      <c r="T15" s="150"/>
      <c r="U15" s="150"/>
      <c r="V15" s="150"/>
      <c r="W15" s="150"/>
      <c r="X15" s="149"/>
      <c r="Y15" s="149"/>
      <c r="Z15" s="150"/>
      <c r="AA15" s="150"/>
      <c r="AB15" s="150"/>
      <c r="AC15" s="150"/>
      <c r="AD15" s="150"/>
      <c r="AE15" s="150"/>
      <c r="AF15" s="150"/>
      <c r="AG15" s="150"/>
      <c r="AH15" s="149"/>
      <c r="AI15" s="149"/>
      <c r="AJ15" s="150"/>
      <c r="AK15" s="150"/>
      <c r="AL15" s="150"/>
      <c r="AM15" s="150"/>
      <c r="AN15" s="150"/>
      <c r="AO15" s="150"/>
      <c r="AP15" s="150"/>
      <c r="AQ15" s="150"/>
      <c r="AR15" s="149"/>
      <c r="AS15" s="149"/>
      <c r="AT15" s="150"/>
      <c r="AU15" s="150"/>
      <c r="AV15" s="150"/>
      <c r="AW15" s="150"/>
      <c r="AX15" s="150"/>
      <c r="AY15" s="150"/>
      <c r="AZ15" s="150"/>
      <c r="BA15" s="150"/>
      <c r="BB15" s="149"/>
      <c r="BC15" s="149"/>
      <c r="BD15" s="149"/>
      <c r="BE15" s="121">
        <f t="shared" ref="BE15:BE20" si="13">O15</f>
        <v>11094092.415999999</v>
      </c>
      <c r="BF15" s="149">
        <f t="shared" si="9"/>
        <v>11094092.415999999</v>
      </c>
    </row>
    <row r="16" spans="1:58" ht="24" customHeight="1" x14ac:dyDescent="0.3">
      <c r="A16" s="122" t="s">
        <v>135</v>
      </c>
      <c r="B16" s="82">
        <v>0</v>
      </c>
      <c r="C16" s="82">
        <v>3900000</v>
      </c>
      <c r="D16" s="43">
        <f t="shared" si="12"/>
        <v>3900000</v>
      </c>
      <c r="E16" s="71"/>
      <c r="F16" s="149"/>
      <c r="G16" s="149"/>
      <c r="H16" s="149"/>
      <c r="I16" s="149"/>
      <c r="J16" s="149"/>
      <c r="K16" s="149"/>
      <c r="L16" s="149"/>
      <c r="M16" s="149"/>
      <c r="N16" s="149"/>
      <c r="O16" s="121">
        <f t="shared" ref="O16:O20" si="14">C16</f>
        <v>3900000</v>
      </c>
      <c r="P16" s="150"/>
      <c r="Q16" s="150"/>
      <c r="R16" s="150"/>
      <c r="S16" s="150"/>
      <c r="T16" s="150"/>
      <c r="U16" s="150"/>
      <c r="V16" s="150"/>
      <c r="W16" s="150"/>
      <c r="X16" s="149"/>
      <c r="Y16" s="149"/>
      <c r="Z16" s="150"/>
      <c r="AA16" s="150"/>
      <c r="AB16" s="150"/>
      <c r="AC16" s="150"/>
      <c r="AD16" s="150"/>
      <c r="AE16" s="150"/>
      <c r="AF16" s="150"/>
      <c r="AG16" s="150"/>
      <c r="AH16" s="149"/>
      <c r="AI16" s="149"/>
      <c r="AJ16" s="150"/>
      <c r="AK16" s="150"/>
      <c r="AL16" s="150"/>
      <c r="AM16" s="150"/>
      <c r="AN16" s="150"/>
      <c r="AO16" s="150"/>
      <c r="AP16" s="150"/>
      <c r="AQ16" s="150"/>
      <c r="AR16" s="149"/>
      <c r="AS16" s="149"/>
      <c r="AT16" s="150"/>
      <c r="AU16" s="150"/>
      <c r="AV16" s="150"/>
      <c r="AW16" s="150"/>
      <c r="AX16" s="150"/>
      <c r="AY16" s="150"/>
      <c r="AZ16" s="150"/>
      <c r="BA16" s="150"/>
      <c r="BB16" s="149"/>
      <c r="BC16" s="149"/>
      <c r="BD16" s="149"/>
      <c r="BE16" s="121">
        <f t="shared" si="13"/>
        <v>3900000</v>
      </c>
      <c r="BF16" s="149">
        <f t="shared" si="9"/>
        <v>3900000</v>
      </c>
    </row>
    <row r="17" spans="1:58" s="47" customFormat="1" ht="24" customHeight="1" x14ac:dyDescent="0.3">
      <c r="A17" s="122" t="s">
        <v>136</v>
      </c>
      <c r="B17" s="121"/>
      <c r="C17" s="121">
        <v>634383.39</v>
      </c>
      <c r="D17" s="43">
        <f>B17+C17</f>
        <v>634383.39</v>
      </c>
      <c r="E17" s="71"/>
      <c r="F17" s="149"/>
      <c r="G17" s="149"/>
      <c r="H17" s="149"/>
      <c r="I17" s="149"/>
      <c r="J17" s="149"/>
      <c r="K17" s="149"/>
      <c r="L17" s="149"/>
      <c r="M17" s="149"/>
      <c r="N17" s="149"/>
      <c r="O17" s="121">
        <f t="shared" si="14"/>
        <v>634383.39</v>
      </c>
      <c r="P17" s="150"/>
      <c r="Q17" s="150"/>
      <c r="R17" s="150"/>
      <c r="S17" s="150"/>
      <c r="T17" s="150"/>
      <c r="U17" s="150"/>
      <c r="V17" s="150"/>
      <c r="W17" s="150"/>
      <c r="X17" s="149"/>
      <c r="Y17" s="149"/>
      <c r="Z17" s="150"/>
      <c r="AA17" s="150"/>
      <c r="AB17" s="150"/>
      <c r="AC17" s="150"/>
      <c r="AD17" s="150"/>
      <c r="AE17" s="150"/>
      <c r="AF17" s="150"/>
      <c r="AG17" s="150"/>
      <c r="AH17" s="149"/>
      <c r="AI17" s="149"/>
      <c r="AJ17" s="150"/>
      <c r="AK17" s="150"/>
      <c r="AL17" s="150"/>
      <c r="AM17" s="150"/>
      <c r="AN17" s="150"/>
      <c r="AO17" s="150"/>
      <c r="AP17" s="150"/>
      <c r="AQ17" s="150"/>
      <c r="AR17" s="149"/>
      <c r="AS17" s="149"/>
      <c r="AT17" s="150"/>
      <c r="AU17" s="150"/>
      <c r="AV17" s="150"/>
      <c r="AW17" s="150"/>
      <c r="AX17" s="150"/>
      <c r="AY17" s="150"/>
      <c r="AZ17" s="150"/>
      <c r="BA17" s="150"/>
      <c r="BB17" s="149"/>
      <c r="BC17" s="149"/>
      <c r="BD17" s="149"/>
      <c r="BE17" s="121">
        <f t="shared" si="13"/>
        <v>634383.39</v>
      </c>
      <c r="BF17" s="149">
        <f>BE17</f>
        <v>634383.39</v>
      </c>
    </row>
    <row r="18" spans="1:58" ht="27" customHeight="1" x14ac:dyDescent="0.3">
      <c r="A18" s="122" t="s">
        <v>137</v>
      </c>
      <c r="B18" s="82">
        <v>0</v>
      </c>
      <c r="C18" s="82">
        <v>13381453.880000001</v>
      </c>
      <c r="D18" s="43">
        <f t="shared" si="12"/>
        <v>13381453.880000001</v>
      </c>
      <c r="E18" s="71"/>
      <c r="F18" s="149"/>
      <c r="G18" s="149"/>
      <c r="H18" s="149"/>
      <c r="I18" s="149"/>
      <c r="J18" s="149"/>
      <c r="K18" s="149"/>
      <c r="L18" s="149"/>
      <c r="M18" s="149"/>
      <c r="N18" s="149"/>
      <c r="O18" s="121">
        <f t="shared" si="14"/>
        <v>13381453.880000001</v>
      </c>
      <c r="P18" s="150"/>
      <c r="Q18" s="150"/>
      <c r="R18" s="150"/>
      <c r="S18" s="150"/>
      <c r="T18" s="150"/>
      <c r="U18" s="150"/>
      <c r="V18" s="150"/>
      <c r="W18" s="150"/>
      <c r="X18" s="149"/>
      <c r="Y18" s="149"/>
      <c r="Z18" s="150"/>
      <c r="AA18" s="150"/>
      <c r="AB18" s="150"/>
      <c r="AC18" s="150"/>
      <c r="AD18" s="150"/>
      <c r="AE18" s="150"/>
      <c r="AF18" s="150"/>
      <c r="AG18" s="150"/>
      <c r="AH18" s="149"/>
      <c r="AI18" s="149"/>
      <c r="AJ18" s="150"/>
      <c r="AK18" s="150"/>
      <c r="AL18" s="150"/>
      <c r="AM18" s="150"/>
      <c r="AN18" s="150"/>
      <c r="AO18" s="150"/>
      <c r="AP18" s="150"/>
      <c r="AQ18" s="150"/>
      <c r="AR18" s="149"/>
      <c r="AS18" s="149"/>
      <c r="AT18" s="150"/>
      <c r="AU18" s="150"/>
      <c r="AV18" s="150"/>
      <c r="AW18" s="150"/>
      <c r="AX18" s="150"/>
      <c r="AY18" s="150"/>
      <c r="AZ18" s="150"/>
      <c r="BA18" s="150"/>
      <c r="BB18" s="149"/>
      <c r="BC18" s="149"/>
      <c r="BD18" s="149"/>
      <c r="BE18" s="121">
        <f t="shared" si="13"/>
        <v>13381453.880000001</v>
      </c>
      <c r="BF18" s="149">
        <f t="shared" si="9"/>
        <v>13381453.880000001</v>
      </c>
    </row>
    <row r="19" spans="1:58" s="47" customFormat="1" ht="27" customHeight="1" x14ac:dyDescent="0.3">
      <c r="A19" s="122" t="s">
        <v>138</v>
      </c>
      <c r="B19" s="121"/>
      <c r="C19" s="121">
        <v>8992956.9900000002</v>
      </c>
      <c r="D19" s="43">
        <f>B19+C19</f>
        <v>8992956.9900000002</v>
      </c>
      <c r="E19" s="71"/>
      <c r="F19" s="149"/>
      <c r="G19" s="149"/>
      <c r="H19" s="149"/>
      <c r="I19" s="149"/>
      <c r="J19" s="149"/>
      <c r="K19" s="149"/>
      <c r="L19" s="149"/>
      <c r="M19" s="149"/>
      <c r="N19" s="149"/>
      <c r="O19" s="121">
        <f t="shared" si="14"/>
        <v>8992956.9900000002</v>
      </c>
      <c r="P19" s="150"/>
      <c r="Q19" s="150"/>
      <c r="R19" s="150"/>
      <c r="S19" s="150"/>
      <c r="T19" s="150"/>
      <c r="U19" s="150"/>
      <c r="V19" s="150"/>
      <c r="W19" s="150"/>
      <c r="X19" s="149"/>
      <c r="Y19" s="149"/>
      <c r="Z19" s="150"/>
      <c r="AA19" s="150"/>
      <c r="AB19" s="150"/>
      <c r="AC19" s="150"/>
      <c r="AD19" s="150"/>
      <c r="AE19" s="150"/>
      <c r="AF19" s="150"/>
      <c r="AG19" s="150"/>
      <c r="AH19" s="149"/>
      <c r="AI19" s="149"/>
      <c r="AJ19" s="150"/>
      <c r="AK19" s="150"/>
      <c r="AL19" s="150"/>
      <c r="AM19" s="150"/>
      <c r="AN19" s="150"/>
      <c r="AO19" s="150"/>
      <c r="AP19" s="150"/>
      <c r="AQ19" s="150"/>
      <c r="AR19" s="149"/>
      <c r="AS19" s="149"/>
      <c r="AT19" s="150"/>
      <c r="AU19" s="150"/>
      <c r="AV19" s="150"/>
      <c r="AW19" s="150"/>
      <c r="AX19" s="150"/>
      <c r="AY19" s="150"/>
      <c r="AZ19" s="150"/>
      <c r="BA19" s="150"/>
      <c r="BB19" s="149"/>
      <c r="BC19" s="149"/>
      <c r="BD19" s="149"/>
      <c r="BE19" s="121">
        <f t="shared" si="13"/>
        <v>8992956.9900000002</v>
      </c>
      <c r="BF19" s="149">
        <f>BE19</f>
        <v>8992956.9900000002</v>
      </c>
    </row>
    <row r="20" spans="1:58" ht="33" customHeight="1" x14ac:dyDescent="0.3">
      <c r="A20" s="122" t="s">
        <v>139</v>
      </c>
      <c r="B20" s="82">
        <v>0</v>
      </c>
      <c r="C20" s="82">
        <v>1133180.29</v>
      </c>
      <c r="D20" s="43">
        <f t="shared" si="12"/>
        <v>1133180.29</v>
      </c>
      <c r="F20" s="149"/>
      <c r="G20" s="149"/>
      <c r="H20" s="149"/>
      <c r="I20" s="149"/>
      <c r="J20" s="149"/>
      <c r="K20" s="149"/>
      <c r="L20" s="149"/>
      <c r="M20" s="149"/>
      <c r="N20" s="149"/>
      <c r="O20" s="121">
        <f t="shared" si="14"/>
        <v>1133180.29</v>
      </c>
      <c r="P20" s="150"/>
      <c r="Q20" s="150"/>
      <c r="R20" s="150"/>
      <c r="S20" s="150"/>
      <c r="T20" s="150"/>
      <c r="U20" s="150"/>
      <c r="V20" s="150"/>
      <c r="W20" s="150"/>
      <c r="X20" s="149"/>
      <c r="Y20" s="149"/>
      <c r="Z20" s="150"/>
      <c r="AA20" s="150"/>
      <c r="AB20" s="150"/>
      <c r="AC20" s="150"/>
      <c r="AD20" s="150"/>
      <c r="AE20" s="150"/>
      <c r="AF20" s="150"/>
      <c r="AG20" s="150"/>
      <c r="AH20" s="149"/>
      <c r="AI20" s="149"/>
      <c r="AJ20" s="150"/>
      <c r="AK20" s="150"/>
      <c r="AL20" s="150"/>
      <c r="AM20" s="150"/>
      <c r="AN20" s="150"/>
      <c r="AO20" s="150"/>
      <c r="AP20" s="150"/>
      <c r="AQ20" s="150"/>
      <c r="AR20" s="149"/>
      <c r="AS20" s="149"/>
      <c r="AT20" s="150"/>
      <c r="AU20" s="150"/>
      <c r="AV20" s="150"/>
      <c r="AW20" s="150"/>
      <c r="AX20" s="150"/>
      <c r="AY20" s="150"/>
      <c r="AZ20" s="150"/>
      <c r="BA20" s="150"/>
      <c r="BB20" s="149"/>
      <c r="BC20" s="149"/>
      <c r="BD20" s="149"/>
      <c r="BE20" s="121">
        <f t="shared" si="13"/>
        <v>1133180.29</v>
      </c>
      <c r="BF20" s="149">
        <f t="shared" si="9"/>
        <v>1133180.29</v>
      </c>
    </row>
    <row r="21" spans="1:58" ht="28.5" customHeight="1" x14ac:dyDescent="0.3">
      <c r="A21" s="86" t="s">
        <v>75</v>
      </c>
      <c r="B21" s="84">
        <v>784960</v>
      </c>
      <c r="C21" s="84">
        <v>0</v>
      </c>
      <c r="D21" s="87">
        <f t="shared" si="7"/>
        <v>784960</v>
      </c>
      <c r="F21" s="148"/>
      <c r="G21" s="148"/>
      <c r="H21" s="148"/>
      <c r="I21" s="148"/>
      <c r="J21" s="148"/>
      <c r="K21" s="148"/>
      <c r="L21" s="148"/>
      <c r="M21" s="148"/>
      <c r="N21" s="148">
        <f t="shared" ref="N21:O30" si="15">+L21+J21+H21+F21</f>
        <v>0</v>
      </c>
      <c r="O21" s="148">
        <f t="shared" si="15"/>
        <v>0</v>
      </c>
      <c r="P21" s="148">
        <v>0</v>
      </c>
      <c r="Q21" s="148"/>
      <c r="R21" s="148">
        <v>0</v>
      </c>
      <c r="S21" s="148"/>
      <c r="T21" s="148">
        <f>148790.4*2.23</f>
        <v>331802.592</v>
      </c>
      <c r="U21" s="148"/>
      <c r="V21" s="148">
        <f>203209.6*2.23</f>
        <v>453157.408</v>
      </c>
      <c r="W21" s="155"/>
      <c r="X21" s="148">
        <f t="shared" ref="X21:Y30" si="16">+P21+R21+T21+V21</f>
        <v>784960</v>
      </c>
      <c r="Y21" s="148">
        <f t="shared" si="16"/>
        <v>0</v>
      </c>
      <c r="Z21" s="148"/>
      <c r="AA21" s="148"/>
      <c r="AB21" s="148"/>
      <c r="AC21" s="148"/>
      <c r="AD21" s="148"/>
      <c r="AE21" s="148"/>
      <c r="AF21" s="148"/>
      <c r="AG21" s="155"/>
      <c r="AH21" s="148">
        <f t="shared" ref="AH21:AI30" si="17">+Z21+AB21+AD21+AF21</f>
        <v>0</v>
      </c>
      <c r="AI21" s="148">
        <f t="shared" si="17"/>
        <v>0</v>
      </c>
      <c r="AJ21" s="148"/>
      <c r="AK21" s="148"/>
      <c r="AL21" s="148"/>
      <c r="AM21" s="148"/>
      <c r="AN21" s="148"/>
      <c r="AO21" s="148"/>
      <c r="AP21" s="148"/>
      <c r="AQ21" s="155"/>
      <c r="AR21" s="148">
        <f t="shared" ref="AR21:AS30" si="18">+AJ21+AL21+AN21+AP21</f>
        <v>0</v>
      </c>
      <c r="AS21" s="148">
        <f t="shared" si="18"/>
        <v>0</v>
      </c>
      <c r="AT21" s="148"/>
      <c r="AU21" s="148"/>
      <c r="AV21" s="148"/>
      <c r="AW21" s="148"/>
      <c r="AX21" s="148"/>
      <c r="AY21" s="148"/>
      <c r="AZ21" s="148"/>
      <c r="BA21" s="155"/>
      <c r="BB21" s="148">
        <f t="shared" ref="BB21:BC30" si="19">+AZ21+AX21+AV21+AT21</f>
        <v>0</v>
      </c>
      <c r="BC21" s="148">
        <f t="shared" si="19"/>
        <v>0</v>
      </c>
      <c r="BD21" s="148">
        <f t="shared" ref="BD21:BD32" si="20">+BB21+AR21+AH21+X21+N21</f>
        <v>784960</v>
      </c>
      <c r="BE21" s="148">
        <f t="shared" ref="BE21:BE32" si="21">+BC21+AS21+AI21+Y21+O21</f>
        <v>0</v>
      </c>
      <c r="BF21" s="148">
        <f t="shared" si="9"/>
        <v>784960</v>
      </c>
    </row>
    <row r="22" spans="1:58" ht="22.5" customHeight="1" x14ac:dyDescent="0.3">
      <c r="A22" s="86" t="s">
        <v>76</v>
      </c>
      <c r="B22" s="84">
        <v>712889.71</v>
      </c>
      <c r="C22" s="84">
        <v>0</v>
      </c>
      <c r="D22" s="87">
        <f t="shared" si="7"/>
        <v>712889.71</v>
      </c>
      <c r="F22" s="148"/>
      <c r="G22" s="148"/>
      <c r="H22" s="148"/>
      <c r="I22" s="148"/>
      <c r="J22" s="148"/>
      <c r="K22" s="148"/>
      <c r="L22" s="148"/>
      <c r="M22" s="148"/>
      <c r="N22" s="148">
        <f t="shared" si="15"/>
        <v>0</v>
      </c>
      <c r="O22" s="148">
        <f t="shared" si="15"/>
        <v>0</v>
      </c>
      <c r="P22" s="148">
        <v>0</v>
      </c>
      <c r="Q22" s="148"/>
      <c r="R22" s="148">
        <v>0</v>
      </c>
      <c r="S22" s="148"/>
      <c r="T22" s="148">
        <v>671399.8</v>
      </c>
      <c r="U22" s="148"/>
      <c r="V22" s="148">
        <v>41490.199999999997</v>
      </c>
      <c r="W22" s="155"/>
      <c r="X22" s="148">
        <f t="shared" si="16"/>
        <v>712890</v>
      </c>
      <c r="Y22" s="148">
        <f t="shared" si="16"/>
        <v>0</v>
      </c>
      <c r="Z22" s="148"/>
      <c r="AA22" s="148"/>
      <c r="AB22" s="148"/>
      <c r="AC22" s="148"/>
      <c r="AD22" s="148"/>
      <c r="AE22" s="148"/>
      <c r="AF22" s="148"/>
      <c r="AG22" s="155"/>
      <c r="AH22" s="148">
        <f t="shared" si="17"/>
        <v>0</v>
      </c>
      <c r="AI22" s="148">
        <f t="shared" si="17"/>
        <v>0</v>
      </c>
      <c r="AJ22" s="148"/>
      <c r="AK22" s="148"/>
      <c r="AL22" s="148"/>
      <c r="AM22" s="148"/>
      <c r="AN22" s="148"/>
      <c r="AO22" s="148"/>
      <c r="AP22" s="148"/>
      <c r="AQ22" s="155"/>
      <c r="AR22" s="148">
        <f t="shared" si="18"/>
        <v>0</v>
      </c>
      <c r="AS22" s="148">
        <f t="shared" si="18"/>
        <v>0</v>
      </c>
      <c r="AT22" s="148"/>
      <c r="AU22" s="148"/>
      <c r="AV22" s="148"/>
      <c r="AW22" s="148"/>
      <c r="AX22" s="148"/>
      <c r="AY22" s="148"/>
      <c r="AZ22" s="148"/>
      <c r="BA22" s="155"/>
      <c r="BB22" s="148">
        <f t="shared" si="19"/>
        <v>0</v>
      </c>
      <c r="BC22" s="148">
        <f t="shared" si="19"/>
        <v>0</v>
      </c>
      <c r="BD22" s="148">
        <f t="shared" si="20"/>
        <v>712890</v>
      </c>
      <c r="BE22" s="148">
        <f t="shared" si="21"/>
        <v>0</v>
      </c>
      <c r="BF22" s="148">
        <f t="shared" si="9"/>
        <v>712890</v>
      </c>
    </row>
    <row r="23" spans="1:58" x14ac:dyDescent="0.3">
      <c r="A23" s="86" t="s">
        <v>77</v>
      </c>
      <c r="B23" s="84">
        <v>944448.5</v>
      </c>
      <c r="C23" s="84">
        <v>0</v>
      </c>
      <c r="D23" s="87">
        <f t="shared" si="7"/>
        <v>944448.5</v>
      </c>
      <c r="E23" s="71"/>
      <c r="F23" s="148"/>
      <c r="G23" s="148"/>
      <c r="H23" s="148"/>
      <c r="I23" s="148"/>
      <c r="J23" s="148"/>
      <c r="K23" s="148"/>
      <c r="L23" s="148"/>
      <c r="M23" s="148"/>
      <c r="N23" s="148">
        <f t="shared" si="15"/>
        <v>0</v>
      </c>
      <c r="O23" s="148">
        <f t="shared" si="15"/>
        <v>0</v>
      </c>
      <c r="P23" s="148">
        <v>0</v>
      </c>
      <c r="Q23" s="156"/>
      <c r="R23" s="148">
        <v>0</v>
      </c>
      <c r="S23" s="156"/>
      <c r="T23" s="148">
        <f>856407.35-17159</f>
        <v>839248.35</v>
      </c>
      <c r="U23" s="156"/>
      <c r="V23" s="148">
        <v>105200.83</v>
      </c>
      <c r="W23" s="156"/>
      <c r="X23" s="148">
        <f t="shared" si="16"/>
        <v>944449.17999999993</v>
      </c>
      <c r="Y23" s="148">
        <f t="shared" si="16"/>
        <v>0</v>
      </c>
      <c r="Z23" s="156"/>
      <c r="AA23" s="156"/>
      <c r="AB23" s="156"/>
      <c r="AC23" s="156"/>
      <c r="AD23" s="156"/>
      <c r="AE23" s="156"/>
      <c r="AF23" s="156"/>
      <c r="AG23" s="156"/>
      <c r="AH23" s="148">
        <f t="shared" si="17"/>
        <v>0</v>
      </c>
      <c r="AI23" s="148">
        <f t="shared" si="17"/>
        <v>0</v>
      </c>
      <c r="AJ23" s="156"/>
      <c r="AK23" s="156"/>
      <c r="AL23" s="156"/>
      <c r="AM23" s="156"/>
      <c r="AN23" s="156"/>
      <c r="AO23" s="156"/>
      <c r="AP23" s="156"/>
      <c r="AQ23" s="156"/>
      <c r="AR23" s="148">
        <f t="shared" si="18"/>
        <v>0</v>
      </c>
      <c r="AS23" s="148">
        <f t="shared" si="18"/>
        <v>0</v>
      </c>
      <c r="AT23" s="156"/>
      <c r="AU23" s="156"/>
      <c r="AV23" s="156"/>
      <c r="AW23" s="156"/>
      <c r="AX23" s="156"/>
      <c r="AY23" s="156"/>
      <c r="AZ23" s="156"/>
      <c r="BA23" s="156"/>
      <c r="BB23" s="148">
        <f t="shared" si="19"/>
        <v>0</v>
      </c>
      <c r="BC23" s="148">
        <f t="shared" si="19"/>
        <v>0</v>
      </c>
      <c r="BD23" s="148">
        <f t="shared" si="20"/>
        <v>944449.17999999993</v>
      </c>
      <c r="BE23" s="148">
        <f t="shared" si="21"/>
        <v>0</v>
      </c>
      <c r="BF23" s="148">
        <f t="shared" si="9"/>
        <v>944449.17999999993</v>
      </c>
    </row>
    <row r="24" spans="1:58" x14ac:dyDescent="0.3">
      <c r="A24" s="86" t="s">
        <v>78</v>
      </c>
      <c r="B24" s="84">
        <v>555073.76</v>
      </c>
      <c r="C24" s="84">
        <v>0</v>
      </c>
      <c r="D24" s="87">
        <f t="shared" si="7"/>
        <v>555073.76</v>
      </c>
      <c r="F24" s="148"/>
      <c r="G24" s="148"/>
      <c r="H24" s="148"/>
      <c r="I24" s="148"/>
      <c r="J24" s="148"/>
      <c r="K24" s="148"/>
      <c r="L24" s="148"/>
      <c r="M24" s="148"/>
      <c r="N24" s="148">
        <f t="shared" si="15"/>
        <v>0</v>
      </c>
      <c r="O24" s="148">
        <f t="shared" si="15"/>
        <v>0</v>
      </c>
      <c r="P24" s="148">
        <v>0</v>
      </c>
      <c r="Q24" s="156"/>
      <c r="R24" s="148">
        <v>0</v>
      </c>
      <c r="S24" s="156"/>
      <c r="T24" s="148">
        <v>473645</v>
      </c>
      <c r="U24" s="156"/>
      <c r="V24" s="148">
        <v>81429</v>
      </c>
      <c r="W24" s="156"/>
      <c r="X24" s="148">
        <f t="shared" si="16"/>
        <v>555074</v>
      </c>
      <c r="Y24" s="148">
        <f t="shared" si="16"/>
        <v>0</v>
      </c>
      <c r="Z24" s="156"/>
      <c r="AA24" s="156"/>
      <c r="AB24" s="156"/>
      <c r="AC24" s="156"/>
      <c r="AD24" s="156"/>
      <c r="AE24" s="156"/>
      <c r="AF24" s="156"/>
      <c r="AG24" s="156"/>
      <c r="AH24" s="148">
        <f t="shared" si="17"/>
        <v>0</v>
      </c>
      <c r="AI24" s="148">
        <f t="shared" si="17"/>
        <v>0</v>
      </c>
      <c r="AJ24" s="156"/>
      <c r="AK24" s="156"/>
      <c r="AL24" s="156"/>
      <c r="AM24" s="156"/>
      <c r="AN24" s="156"/>
      <c r="AO24" s="156"/>
      <c r="AP24" s="156"/>
      <c r="AQ24" s="156"/>
      <c r="AR24" s="148">
        <f t="shared" si="18"/>
        <v>0</v>
      </c>
      <c r="AS24" s="148">
        <f t="shared" si="18"/>
        <v>0</v>
      </c>
      <c r="AT24" s="156"/>
      <c r="AU24" s="156"/>
      <c r="AV24" s="156"/>
      <c r="AW24" s="156"/>
      <c r="AX24" s="156"/>
      <c r="AY24" s="156"/>
      <c r="AZ24" s="156"/>
      <c r="BA24" s="156"/>
      <c r="BB24" s="148">
        <f t="shared" si="19"/>
        <v>0</v>
      </c>
      <c r="BC24" s="148">
        <f t="shared" si="19"/>
        <v>0</v>
      </c>
      <c r="BD24" s="148">
        <f t="shared" si="20"/>
        <v>555074</v>
      </c>
      <c r="BE24" s="148">
        <f t="shared" si="21"/>
        <v>0</v>
      </c>
      <c r="BF24" s="148">
        <f t="shared" si="9"/>
        <v>555074</v>
      </c>
    </row>
    <row r="25" spans="1:58" x14ac:dyDescent="0.3">
      <c r="A25" s="86" t="s">
        <v>79</v>
      </c>
      <c r="B25" s="84">
        <v>678709.42</v>
      </c>
      <c r="C25" s="84">
        <v>0</v>
      </c>
      <c r="D25" s="87">
        <f t="shared" si="7"/>
        <v>678709.42</v>
      </c>
      <c r="F25" s="148"/>
      <c r="G25" s="148"/>
      <c r="H25" s="148"/>
      <c r="I25" s="148"/>
      <c r="J25" s="148"/>
      <c r="K25" s="148"/>
      <c r="L25" s="148"/>
      <c r="M25" s="148"/>
      <c r="N25" s="148">
        <f t="shared" si="15"/>
        <v>0</v>
      </c>
      <c r="O25" s="148">
        <f t="shared" si="15"/>
        <v>0</v>
      </c>
      <c r="P25" s="148">
        <v>0</v>
      </c>
      <c r="Q25" s="148"/>
      <c r="R25" s="148">
        <v>0</v>
      </c>
      <c r="S25" s="156"/>
      <c r="T25" s="148">
        <f>128650.44*2.23</f>
        <v>286890.48119999998</v>
      </c>
      <c r="U25" s="156"/>
      <c r="V25" s="148">
        <f>175703.56*2.23</f>
        <v>391818.9388</v>
      </c>
      <c r="W25" s="156"/>
      <c r="X25" s="148">
        <f t="shared" si="16"/>
        <v>678709.41999999993</v>
      </c>
      <c r="Y25" s="148">
        <f t="shared" si="16"/>
        <v>0</v>
      </c>
      <c r="Z25" s="156"/>
      <c r="AA25" s="156"/>
      <c r="AB25" s="156"/>
      <c r="AC25" s="156"/>
      <c r="AD25" s="156"/>
      <c r="AE25" s="156"/>
      <c r="AF25" s="156"/>
      <c r="AG25" s="156"/>
      <c r="AH25" s="148">
        <f t="shared" si="17"/>
        <v>0</v>
      </c>
      <c r="AI25" s="148">
        <f t="shared" si="17"/>
        <v>0</v>
      </c>
      <c r="AJ25" s="156"/>
      <c r="AK25" s="156"/>
      <c r="AL25" s="156"/>
      <c r="AM25" s="156"/>
      <c r="AN25" s="156"/>
      <c r="AO25" s="156"/>
      <c r="AP25" s="156"/>
      <c r="AQ25" s="156"/>
      <c r="AR25" s="148">
        <f t="shared" si="18"/>
        <v>0</v>
      </c>
      <c r="AS25" s="148">
        <f t="shared" si="18"/>
        <v>0</v>
      </c>
      <c r="AT25" s="156"/>
      <c r="AU25" s="156"/>
      <c r="AV25" s="156"/>
      <c r="AW25" s="156"/>
      <c r="AX25" s="156"/>
      <c r="AY25" s="156"/>
      <c r="AZ25" s="156"/>
      <c r="BA25" s="156"/>
      <c r="BB25" s="148">
        <f t="shared" si="19"/>
        <v>0</v>
      </c>
      <c r="BC25" s="148">
        <f t="shared" si="19"/>
        <v>0</v>
      </c>
      <c r="BD25" s="148">
        <f t="shared" si="20"/>
        <v>678709.41999999993</v>
      </c>
      <c r="BE25" s="148">
        <f t="shared" si="21"/>
        <v>0</v>
      </c>
      <c r="BF25" s="148">
        <f t="shared" si="9"/>
        <v>678709.41999999993</v>
      </c>
    </row>
    <row r="26" spans="1:58" x14ac:dyDescent="0.3">
      <c r="A26" s="86" t="s">
        <v>80</v>
      </c>
      <c r="B26" s="84">
        <v>1228507</v>
      </c>
      <c r="C26" s="84">
        <v>0</v>
      </c>
      <c r="D26" s="87">
        <f t="shared" si="7"/>
        <v>1228507</v>
      </c>
      <c r="F26" s="148"/>
      <c r="G26" s="148"/>
      <c r="H26" s="148"/>
      <c r="I26" s="148"/>
      <c r="J26" s="148"/>
      <c r="K26" s="148"/>
      <c r="L26" s="148"/>
      <c r="M26" s="148"/>
      <c r="N26" s="148">
        <f t="shared" si="15"/>
        <v>0</v>
      </c>
      <c r="O26" s="148">
        <f t="shared" si="15"/>
        <v>0</v>
      </c>
      <c r="P26" s="148">
        <v>0</v>
      </c>
      <c r="Q26" s="148"/>
      <c r="R26" s="148">
        <v>0</v>
      </c>
      <c r="S26" s="156"/>
      <c r="T26" s="148">
        <v>587963.44999999995</v>
      </c>
      <c r="U26" s="156"/>
      <c r="V26" s="148">
        <v>640543.55000000005</v>
      </c>
      <c r="W26" s="156"/>
      <c r="X26" s="148">
        <f t="shared" si="16"/>
        <v>1228507</v>
      </c>
      <c r="Y26" s="148">
        <f t="shared" si="16"/>
        <v>0</v>
      </c>
      <c r="Z26" s="156"/>
      <c r="AA26" s="156"/>
      <c r="AB26" s="156"/>
      <c r="AC26" s="156"/>
      <c r="AD26" s="156"/>
      <c r="AE26" s="156"/>
      <c r="AF26" s="156"/>
      <c r="AG26" s="156"/>
      <c r="AH26" s="148">
        <f t="shared" si="17"/>
        <v>0</v>
      </c>
      <c r="AI26" s="148">
        <f t="shared" si="17"/>
        <v>0</v>
      </c>
      <c r="AJ26" s="156"/>
      <c r="AK26" s="156"/>
      <c r="AL26" s="156"/>
      <c r="AM26" s="156"/>
      <c r="AN26" s="156"/>
      <c r="AO26" s="156"/>
      <c r="AP26" s="156"/>
      <c r="AQ26" s="156"/>
      <c r="AR26" s="148">
        <f t="shared" si="18"/>
        <v>0</v>
      </c>
      <c r="AS26" s="148">
        <f t="shared" si="18"/>
        <v>0</v>
      </c>
      <c r="AT26" s="156"/>
      <c r="AU26" s="156"/>
      <c r="AV26" s="156"/>
      <c r="AW26" s="156"/>
      <c r="AX26" s="156"/>
      <c r="AY26" s="156"/>
      <c r="AZ26" s="156"/>
      <c r="BA26" s="156"/>
      <c r="BB26" s="148">
        <f t="shared" si="19"/>
        <v>0</v>
      </c>
      <c r="BC26" s="148">
        <f t="shared" si="19"/>
        <v>0</v>
      </c>
      <c r="BD26" s="148">
        <f t="shared" si="20"/>
        <v>1228507</v>
      </c>
      <c r="BE26" s="148">
        <f t="shared" si="21"/>
        <v>0</v>
      </c>
      <c r="BF26" s="148">
        <f t="shared" si="9"/>
        <v>1228507</v>
      </c>
    </row>
    <row r="27" spans="1:58" x14ac:dyDescent="0.3">
      <c r="A27" s="86" t="s">
        <v>81</v>
      </c>
      <c r="B27" s="89">
        <v>797662.08</v>
      </c>
      <c r="C27" s="89">
        <v>0</v>
      </c>
      <c r="D27" s="87">
        <f t="shared" si="7"/>
        <v>797662.08</v>
      </c>
      <c r="F27" s="149"/>
      <c r="G27" s="149"/>
      <c r="H27" s="149"/>
      <c r="I27" s="149"/>
      <c r="J27" s="149"/>
      <c r="K27" s="149"/>
      <c r="L27" s="149"/>
      <c r="M27" s="149"/>
      <c r="N27" s="149">
        <f t="shared" si="15"/>
        <v>0</v>
      </c>
      <c r="O27" s="149">
        <f t="shared" si="15"/>
        <v>0</v>
      </c>
      <c r="P27" s="149">
        <v>0</v>
      </c>
      <c r="Q27" s="149"/>
      <c r="R27" s="149">
        <v>0</v>
      </c>
      <c r="S27" s="157"/>
      <c r="T27" s="149">
        <f>178848*2.23</f>
        <v>398831.04</v>
      </c>
      <c r="U27" s="157"/>
      <c r="V27" s="149">
        <f>178848*2.23</f>
        <v>398831.04</v>
      </c>
      <c r="W27" s="157"/>
      <c r="X27" s="149">
        <f t="shared" si="16"/>
        <v>797662.08</v>
      </c>
      <c r="Y27" s="149">
        <f t="shared" si="16"/>
        <v>0</v>
      </c>
      <c r="Z27" s="157"/>
      <c r="AA27" s="157"/>
      <c r="AB27" s="157"/>
      <c r="AC27" s="157"/>
      <c r="AD27" s="157"/>
      <c r="AE27" s="157"/>
      <c r="AF27" s="157"/>
      <c r="AG27" s="157"/>
      <c r="AH27" s="149">
        <f t="shared" si="17"/>
        <v>0</v>
      </c>
      <c r="AI27" s="149">
        <f t="shared" si="17"/>
        <v>0</v>
      </c>
      <c r="AJ27" s="157"/>
      <c r="AK27" s="157"/>
      <c r="AL27" s="157"/>
      <c r="AM27" s="157"/>
      <c r="AN27" s="157"/>
      <c r="AO27" s="157"/>
      <c r="AP27" s="157"/>
      <c r="AQ27" s="157"/>
      <c r="AR27" s="149">
        <f t="shared" si="18"/>
        <v>0</v>
      </c>
      <c r="AS27" s="149">
        <f t="shared" si="18"/>
        <v>0</v>
      </c>
      <c r="AT27" s="157"/>
      <c r="AU27" s="157"/>
      <c r="AV27" s="157"/>
      <c r="AW27" s="157"/>
      <c r="AX27" s="157"/>
      <c r="AY27" s="157"/>
      <c r="AZ27" s="157"/>
      <c r="BA27" s="157"/>
      <c r="BB27" s="149">
        <f t="shared" si="19"/>
        <v>0</v>
      </c>
      <c r="BC27" s="149">
        <f t="shared" si="19"/>
        <v>0</v>
      </c>
      <c r="BD27" s="149">
        <f t="shared" si="20"/>
        <v>797662.08</v>
      </c>
      <c r="BE27" s="149">
        <f t="shared" si="21"/>
        <v>0</v>
      </c>
      <c r="BF27" s="149">
        <f t="shared" si="9"/>
        <v>797662.08</v>
      </c>
    </row>
    <row r="28" spans="1:58" x14ac:dyDescent="0.3">
      <c r="A28" s="86" t="s">
        <v>82</v>
      </c>
      <c r="B28" s="89">
        <v>786244.48</v>
      </c>
      <c r="C28" s="89">
        <v>0</v>
      </c>
      <c r="D28" s="87">
        <f t="shared" si="7"/>
        <v>786244.48</v>
      </c>
      <c r="F28" s="149"/>
      <c r="G28" s="149"/>
      <c r="H28" s="149"/>
      <c r="I28" s="149"/>
      <c r="J28" s="149"/>
      <c r="K28" s="149"/>
      <c r="L28" s="149"/>
      <c r="M28" s="149"/>
      <c r="N28" s="149">
        <f t="shared" si="15"/>
        <v>0</v>
      </c>
      <c r="O28" s="149">
        <f t="shared" si="15"/>
        <v>0</v>
      </c>
      <c r="P28" s="149">
        <v>0</v>
      </c>
      <c r="Q28" s="149"/>
      <c r="R28" s="149">
        <v>0</v>
      </c>
      <c r="S28" s="157"/>
      <c r="T28" s="149">
        <f>176288*2.23</f>
        <v>393122.24</v>
      </c>
      <c r="U28" s="157"/>
      <c r="V28" s="149">
        <f>176288*2.23</f>
        <v>393122.24</v>
      </c>
      <c r="W28" s="157"/>
      <c r="X28" s="149">
        <f t="shared" si="16"/>
        <v>786244.48</v>
      </c>
      <c r="Y28" s="149">
        <f t="shared" si="16"/>
        <v>0</v>
      </c>
      <c r="Z28" s="157"/>
      <c r="AA28" s="157"/>
      <c r="AB28" s="157"/>
      <c r="AC28" s="157"/>
      <c r="AD28" s="157"/>
      <c r="AE28" s="157"/>
      <c r="AF28" s="157"/>
      <c r="AG28" s="157"/>
      <c r="AH28" s="149">
        <f t="shared" si="17"/>
        <v>0</v>
      </c>
      <c r="AI28" s="149">
        <f t="shared" si="17"/>
        <v>0</v>
      </c>
      <c r="AJ28" s="157"/>
      <c r="AK28" s="157"/>
      <c r="AL28" s="157"/>
      <c r="AM28" s="157"/>
      <c r="AN28" s="157"/>
      <c r="AO28" s="157"/>
      <c r="AP28" s="157"/>
      <c r="AQ28" s="157"/>
      <c r="AR28" s="149">
        <f t="shared" si="18"/>
        <v>0</v>
      </c>
      <c r="AS28" s="149">
        <f t="shared" si="18"/>
        <v>0</v>
      </c>
      <c r="AT28" s="157"/>
      <c r="AU28" s="157"/>
      <c r="AV28" s="157"/>
      <c r="AW28" s="157"/>
      <c r="AX28" s="157"/>
      <c r="AY28" s="157"/>
      <c r="AZ28" s="157"/>
      <c r="BA28" s="157"/>
      <c r="BB28" s="149">
        <f t="shared" si="19"/>
        <v>0</v>
      </c>
      <c r="BC28" s="149">
        <f t="shared" si="19"/>
        <v>0</v>
      </c>
      <c r="BD28" s="149">
        <f t="shared" si="20"/>
        <v>786244.48</v>
      </c>
      <c r="BE28" s="149">
        <f t="shared" si="21"/>
        <v>0</v>
      </c>
      <c r="BF28" s="149">
        <f t="shared" si="9"/>
        <v>786244.48</v>
      </c>
    </row>
    <row r="29" spans="1:58" x14ac:dyDescent="0.3">
      <c r="A29" s="86" t="s">
        <v>83</v>
      </c>
      <c r="B29" s="89">
        <v>555073.76</v>
      </c>
      <c r="C29" s="89">
        <v>0</v>
      </c>
      <c r="D29" s="87">
        <f t="shared" si="7"/>
        <v>555073.76</v>
      </c>
      <c r="F29" s="149"/>
      <c r="G29" s="149"/>
      <c r="H29" s="149"/>
      <c r="I29" s="149"/>
      <c r="J29" s="149"/>
      <c r="K29" s="149"/>
      <c r="L29" s="149"/>
      <c r="M29" s="149"/>
      <c r="N29" s="149">
        <f t="shared" si="15"/>
        <v>0</v>
      </c>
      <c r="O29" s="149">
        <f t="shared" si="15"/>
        <v>0</v>
      </c>
      <c r="P29" s="157">
        <v>0</v>
      </c>
      <c r="Q29" s="157"/>
      <c r="R29" s="157">
        <v>0</v>
      </c>
      <c r="S29" s="157"/>
      <c r="T29" s="157">
        <f>124456*2.23</f>
        <v>277536.88</v>
      </c>
      <c r="U29" s="157"/>
      <c r="V29" s="157">
        <f>124456*2.23</f>
        <v>277536.88</v>
      </c>
      <c r="W29" s="157"/>
      <c r="X29" s="149">
        <f t="shared" si="16"/>
        <v>555073.76</v>
      </c>
      <c r="Y29" s="149">
        <f t="shared" si="16"/>
        <v>0</v>
      </c>
      <c r="Z29" s="157"/>
      <c r="AA29" s="157"/>
      <c r="AB29" s="157"/>
      <c r="AC29" s="157"/>
      <c r="AD29" s="157"/>
      <c r="AE29" s="157"/>
      <c r="AF29" s="157"/>
      <c r="AG29" s="157"/>
      <c r="AH29" s="149">
        <f t="shared" si="17"/>
        <v>0</v>
      </c>
      <c r="AI29" s="149">
        <f t="shared" si="17"/>
        <v>0</v>
      </c>
      <c r="AJ29" s="157"/>
      <c r="AK29" s="157"/>
      <c r="AL29" s="157"/>
      <c r="AM29" s="157"/>
      <c r="AN29" s="157"/>
      <c r="AO29" s="157"/>
      <c r="AP29" s="157"/>
      <c r="AQ29" s="157"/>
      <c r="AR29" s="149">
        <f t="shared" si="18"/>
        <v>0</v>
      </c>
      <c r="AS29" s="149">
        <f t="shared" si="18"/>
        <v>0</v>
      </c>
      <c r="AT29" s="157"/>
      <c r="AU29" s="157"/>
      <c r="AV29" s="157"/>
      <c r="AW29" s="157"/>
      <c r="AX29" s="157"/>
      <c r="AY29" s="157"/>
      <c r="AZ29" s="157"/>
      <c r="BA29" s="157"/>
      <c r="BB29" s="149">
        <f t="shared" si="19"/>
        <v>0</v>
      </c>
      <c r="BC29" s="149">
        <f t="shared" si="19"/>
        <v>0</v>
      </c>
      <c r="BD29" s="149">
        <f t="shared" si="20"/>
        <v>555073.76</v>
      </c>
      <c r="BE29" s="149">
        <f t="shared" si="21"/>
        <v>0</v>
      </c>
      <c r="BF29" s="149">
        <f t="shared" si="9"/>
        <v>555073.76</v>
      </c>
    </row>
    <row r="30" spans="1:58" x14ac:dyDescent="0.3">
      <c r="A30" s="86" t="s">
        <v>84</v>
      </c>
      <c r="B30" s="89">
        <v>499520</v>
      </c>
      <c r="C30" s="89">
        <v>0</v>
      </c>
      <c r="D30" s="87">
        <f t="shared" si="7"/>
        <v>499520</v>
      </c>
      <c r="F30" s="149"/>
      <c r="G30" s="149"/>
      <c r="H30" s="149"/>
      <c r="I30" s="149"/>
      <c r="J30" s="149"/>
      <c r="K30" s="149"/>
      <c r="L30" s="149"/>
      <c r="M30" s="149"/>
      <c r="N30" s="149">
        <f t="shared" si="15"/>
        <v>0</v>
      </c>
      <c r="O30" s="149">
        <f t="shared" si="15"/>
        <v>0</v>
      </c>
      <c r="P30" s="157">
        <v>0</v>
      </c>
      <c r="Q30" s="157"/>
      <c r="R30" s="157">
        <v>0</v>
      </c>
      <c r="S30" s="157"/>
      <c r="T30" s="157">
        <f>112000*2.23</f>
        <v>249760</v>
      </c>
      <c r="U30" s="157"/>
      <c r="V30" s="157">
        <f>112000*2.23</f>
        <v>249760</v>
      </c>
      <c r="W30" s="157"/>
      <c r="X30" s="149">
        <f t="shared" si="16"/>
        <v>499520</v>
      </c>
      <c r="Y30" s="149">
        <f t="shared" si="16"/>
        <v>0</v>
      </c>
      <c r="Z30" s="157"/>
      <c r="AA30" s="157"/>
      <c r="AB30" s="157"/>
      <c r="AC30" s="157"/>
      <c r="AD30" s="157"/>
      <c r="AE30" s="157"/>
      <c r="AF30" s="157"/>
      <c r="AG30" s="157"/>
      <c r="AH30" s="149">
        <f t="shared" si="17"/>
        <v>0</v>
      </c>
      <c r="AI30" s="149">
        <f t="shared" si="17"/>
        <v>0</v>
      </c>
      <c r="AJ30" s="157"/>
      <c r="AK30" s="157"/>
      <c r="AL30" s="157"/>
      <c r="AM30" s="157"/>
      <c r="AN30" s="157"/>
      <c r="AO30" s="157"/>
      <c r="AP30" s="157"/>
      <c r="AQ30" s="157"/>
      <c r="AR30" s="149">
        <f t="shared" si="18"/>
        <v>0</v>
      </c>
      <c r="AS30" s="149">
        <f t="shared" si="18"/>
        <v>0</v>
      </c>
      <c r="AT30" s="157"/>
      <c r="AU30" s="157"/>
      <c r="AV30" s="157"/>
      <c r="AW30" s="157"/>
      <c r="AX30" s="157"/>
      <c r="AY30" s="157"/>
      <c r="AZ30" s="157"/>
      <c r="BA30" s="157"/>
      <c r="BB30" s="149">
        <f t="shared" si="19"/>
        <v>0</v>
      </c>
      <c r="BC30" s="149">
        <f t="shared" si="19"/>
        <v>0</v>
      </c>
      <c r="BD30" s="149">
        <f t="shared" si="20"/>
        <v>499520</v>
      </c>
      <c r="BE30" s="149">
        <f t="shared" si="21"/>
        <v>0</v>
      </c>
      <c r="BF30" s="149">
        <f t="shared" si="9"/>
        <v>499520</v>
      </c>
    </row>
    <row r="31" spans="1:58" x14ac:dyDescent="0.3">
      <c r="A31" s="86" t="s">
        <v>85</v>
      </c>
      <c r="B31" s="85">
        <v>312200</v>
      </c>
      <c r="C31" s="85">
        <v>0</v>
      </c>
      <c r="D31" s="87">
        <f t="shared" si="7"/>
        <v>312200</v>
      </c>
      <c r="F31" s="149"/>
      <c r="G31" s="149"/>
      <c r="H31" s="149"/>
      <c r="I31" s="149"/>
      <c r="J31" s="149">
        <v>234150</v>
      </c>
      <c r="K31" s="149"/>
      <c r="L31" s="149">
        <v>78050</v>
      </c>
      <c r="M31" s="149"/>
      <c r="N31" s="149">
        <f>+L31+J31+F31+H31</f>
        <v>312200</v>
      </c>
      <c r="O31" s="149">
        <f>+M31+K31+G31+I31</f>
        <v>0</v>
      </c>
      <c r="P31" s="150"/>
      <c r="Q31" s="150"/>
      <c r="R31" s="150"/>
      <c r="S31" s="150"/>
      <c r="T31" s="149">
        <v>0</v>
      </c>
      <c r="U31" s="149"/>
      <c r="V31" s="149">
        <v>0</v>
      </c>
      <c r="W31" s="150"/>
      <c r="X31" s="149">
        <f>+V31+T31+P31+R31</f>
        <v>0</v>
      </c>
      <c r="Y31" s="149">
        <f>+W31+U31+Q31+S31</f>
        <v>0</v>
      </c>
      <c r="Z31" s="150">
        <v>0</v>
      </c>
      <c r="AA31" s="150"/>
      <c r="AB31" s="150">
        <v>0</v>
      </c>
      <c r="AC31" s="150"/>
      <c r="AD31" s="150"/>
      <c r="AE31" s="150"/>
      <c r="AF31" s="150"/>
      <c r="AG31" s="150"/>
      <c r="AH31" s="149">
        <f>+AF31+AD31+Z31+AB31</f>
        <v>0</v>
      </c>
      <c r="AI31" s="149">
        <f>+AG31+AE31+AA31+AC31</f>
        <v>0</v>
      </c>
      <c r="AJ31" s="150"/>
      <c r="AK31" s="150"/>
      <c r="AL31" s="150"/>
      <c r="AM31" s="150"/>
      <c r="AN31" s="150"/>
      <c r="AO31" s="150"/>
      <c r="AP31" s="150"/>
      <c r="AQ31" s="150"/>
      <c r="AR31" s="149">
        <f>+AP31+AN31+AJ31+AL31</f>
        <v>0</v>
      </c>
      <c r="AS31" s="149">
        <f>+AQ31+AO31+AK31+AM31</f>
        <v>0</v>
      </c>
      <c r="AT31" s="150"/>
      <c r="AU31" s="150"/>
      <c r="AV31" s="150"/>
      <c r="AW31" s="150"/>
      <c r="AX31" s="150"/>
      <c r="AY31" s="150"/>
      <c r="AZ31" s="150"/>
      <c r="BA31" s="150"/>
      <c r="BB31" s="149">
        <f>+AZ31+AX31+AT31+AV31</f>
        <v>0</v>
      </c>
      <c r="BC31" s="149">
        <f>+BA31+AY31+AU31+AW31</f>
        <v>0</v>
      </c>
      <c r="BD31" s="149">
        <f t="shared" si="20"/>
        <v>312200</v>
      </c>
      <c r="BE31" s="149">
        <f t="shared" si="21"/>
        <v>0</v>
      </c>
      <c r="BF31" s="148">
        <f>BD31+BE31</f>
        <v>312200</v>
      </c>
    </row>
    <row r="32" spans="1:58" x14ac:dyDescent="0.3">
      <c r="A32" s="86" t="s">
        <v>86</v>
      </c>
      <c r="B32" s="84">
        <v>553040</v>
      </c>
      <c r="C32" s="84">
        <v>0</v>
      </c>
      <c r="D32" s="87">
        <f t="shared" si="7"/>
        <v>553040</v>
      </c>
      <c r="F32" s="149"/>
      <c r="G32" s="149"/>
      <c r="H32" s="149"/>
      <c r="I32" s="149"/>
      <c r="J32" s="149">
        <v>414780</v>
      </c>
      <c r="K32" s="149"/>
      <c r="L32" s="149">
        <v>138260</v>
      </c>
      <c r="M32" s="149"/>
      <c r="N32" s="149">
        <f>+L32+J32+F32+H32</f>
        <v>553040</v>
      </c>
      <c r="O32" s="149">
        <f>+M32+K32+G32+I32</f>
        <v>0</v>
      </c>
      <c r="P32" s="150"/>
      <c r="Q32" s="150"/>
      <c r="R32" s="150"/>
      <c r="S32" s="150"/>
      <c r="T32" s="149">
        <v>0</v>
      </c>
      <c r="U32" s="149"/>
      <c r="V32" s="149">
        <v>0</v>
      </c>
      <c r="W32" s="150"/>
      <c r="X32" s="149">
        <f>+V32+T32+P32+R32</f>
        <v>0</v>
      </c>
      <c r="Y32" s="149">
        <f>+W32+U32+Q32+S32</f>
        <v>0</v>
      </c>
      <c r="Z32" s="150">
        <v>0</v>
      </c>
      <c r="AA32" s="150"/>
      <c r="AB32" s="150">
        <v>0</v>
      </c>
      <c r="AC32" s="150"/>
      <c r="AD32" s="150"/>
      <c r="AE32" s="150"/>
      <c r="AF32" s="150"/>
      <c r="AG32" s="150"/>
      <c r="AH32" s="149">
        <f>+AF32+AD32+Z32+AB32</f>
        <v>0</v>
      </c>
      <c r="AI32" s="149">
        <f>+AG32+AE32+AA32+AC32</f>
        <v>0</v>
      </c>
      <c r="AJ32" s="150"/>
      <c r="AK32" s="150"/>
      <c r="AL32" s="150"/>
      <c r="AM32" s="150"/>
      <c r="AN32" s="150"/>
      <c r="AO32" s="150"/>
      <c r="AP32" s="150"/>
      <c r="AQ32" s="150"/>
      <c r="AR32" s="149">
        <f>+AP32+AN32+AJ32+AL32</f>
        <v>0</v>
      </c>
      <c r="AS32" s="149">
        <f>+AQ32+AO32+AK32+AM32</f>
        <v>0</v>
      </c>
      <c r="AT32" s="150"/>
      <c r="AU32" s="150"/>
      <c r="AV32" s="150"/>
      <c r="AW32" s="150"/>
      <c r="AX32" s="150"/>
      <c r="AY32" s="150"/>
      <c r="AZ32" s="150"/>
      <c r="BA32" s="150"/>
      <c r="BB32" s="149">
        <f>+AZ32+AX32+AT32+AV32</f>
        <v>0</v>
      </c>
      <c r="BC32" s="149">
        <f>+BA32+AY32+AU32+AW32</f>
        <v>0</v>
      </c>
      <c r="BD32" s="149">
        <f t="shared" si="20"/>
        <v>553040</v>
      </c>
      <c r="BE32" s="149">
        <f t="shared" si="21"/>
        <v>0</v>
      </c>
      <c r="BF32" s="148">
        <f>BD32+BE32</f>
        <v>553040</v>
      </c>
    </row>
    <row r="33" spans="1:58" ht="20.399999999999999" customHeight="1" x14ac:dyDescent="0.3">
      <c r="A33" s="23" t="s">
        <v>9</v>
      </c>
      <c r="B33" s="5">
        <f>B34+B35+B36+B37+B38+B39+B40+B42+B43+B41</f>
        <v>14418693.609999999</v>
      </c>
      <c r="C33" s="107">
        <f>C34+C35+C36+C37+C38+C39+C40+C42+C43+C41</f>
        <v>22175499.880000003</v>
      </c>
      <c r="D33" s="5">
        <f>B33+C33</f>
        <v>36594193.490000002</v>
      </c>
      <c r="F33" s="158">
        <f>SUM(F34:F43)</f>
        <v>0</v>
      </c>
      <c r="G33" s="158">
        <f t="shared" ref="G33:BF33" si="22">SUM(G34:G43)</f>
        <v>0</v>
      </c>
      <c r="H33" s="158">
        <f t="shared" si="22"/>
        <v>0</v>
      </c>
      <c r="I33" s="158">
        <f t="shared" si="22"/>
        <v>0</v>
      </c>
      <c r="J33" s="158">
        <f t="shared" si="22"/>
        <v>1556106</v>
      </c>
      <c r="K33" s="158">
        <f t="shared" si="22"/>
        <v>0</v>
      </c>
      <c r="L33" s="158">
        <f t="shared" si="22"/>
        <v>2575965.48</v>
      </c>
      <c r="M33" s="158">
        <f t="shared" si="22"/>
        <v>6320642.5700000003</v>
      </c>
      <c r="N33" s="158">
        <f t="shared" si="22"/>
        <v>4132071.48</v>
      </c>
      <c r="O33" s="158">
        <f t="shared" si="22"/>
        <v>9534214.7400000002</v>
      </c>
      <c r="P33" s="158">
        <f t="shared" si="22"/>
        <v>1370738</v>
      </c>
      <c r="Q33" s="158">
        <f t="shared" si="22"/>
        <v>0</v>
      </c>
      <c r="R33" s="158">
        <f t="shared" si="22"/>
        <v>1000000</v>
      </c>
      <c r="S33" s="158">
        <f t="shared" si="22"/>
        <v>0</v>
      </c>
      <c r="T33" s="158">
        <f t="shared" si="22"/>
        <v>0</v>
      </c>
      <c r="U33" s="158">
        <f t="shared" si="22"/>
        <v>0</v>
      </c>
      <c r="V33" s="158">
        <f t="shared" si="22"/>
        <v>6587009.7199999997</v>
      </c>
      <c r="W33" s="158">
        <f t="shared" si="22"/>
        <v>6320642.5700000003</v>
      </c>
      <c r="X33" s="158">
        <f t="shared" si="22"/>
        <v>8957747.7199999988</v>
      </c>
      <c r="Y33" s="158">
        <f t="shared" si="22"/>
        <v>6320642.5700000003</v>
      </c>
      <c r="Z33" s="158">
        <f t="shared" si="22"/>
        <v>0</v>
      </c>
      <c r="AA33" s="158">
        <f t="shared" si="22"/>
        <v>0</v>
      </c>
      <c r="AB33" s="158">
        <f t="shared" si="22"/>
        <v>1328874.4099999999</v>
      </c>
      <c r="AC33" s="158">
        <f t="shared" si="22"/>
        <v>0</v>
      </c>
      <c r="AD33" s="158">
        <f t="shared" si="22"/>
        <v>0</v>
      </c>
      <c r="AE33" s="158">
        <f t="shared" si="22"/>
        <v>0</v>
      </c>
      <c r="AF33" s="158">
        <f t="shared" si="22"/>
        <v>0</v>
      </c>
      <c r="AG33" s="158">
        <f t="shared" si="22"/>
        <v>6320642.5700000003</v>
      </c>
      <c r="AH33" s="158">
        <f t="shared" si="22"/>
        <v>1328874.4099999999</v>
      </c>
      <c r="AI33" s="158">
        <f t="shared" si="22"/>
        <v>6320642.5700000003</v>
      </c>
      <c r="AJ33" s="158">
        <f t="shared" si="22"/>
        <v>0</v>
      </c>
      <c r="AK33" s="158">
        <f t="shared" si="22"/>
        <v>0</v>
      </c>
      <c r="AL33" s="158">
        <f t="shared" si="22"/>
        <v>0</v>
      </c>
      <c r="AM33" s="158">
        <f t="shared" si="22"/>
        <v>0</v>
      </c>
      <c r="AN33" s="158">
        <f t="shared" si="22"/>
        <v>0</v>
      </c>
      <c r="AO33" s="158">
        <f t="shared" si="22"/>
        <v>0</v>
      </c>
      <c r="AP33" s="158">
        <f t="shared" si="22"/>
        <v>0</v>
      </c>
      <c r="AQ33" s="158">
        <f t="shared" si="22"/>
        <v>0</v>
      </c>
      <c r="AR33" s="158">
        <f t="shared" si="22"/>
        <v>0</v>
      </c>
      <c r="AS33" s="158">
        <f t="shared" si="22"/>
        <v>0</v>
      </c>
      <c r="AT33" s="158">
        <f t="shared" si="22"/>
        <v>0</v>
      </c>
      <c r="AU33" s="158">
        <f t="shared" si="22"/>
        <v>0</v>
      </c>
      <c r="AV33" s="158">
        <f t="shared" si="22"/>
        <v>0</v>
      </c>
      <c r="AW33" s="158">
        <f t="shared" si="22"/>
        <v>0</v>
      </c>
      <c r="AX33" s="158">
        <f t="shared" si="22"/>
        <v>0</v>
      </c>
      <c r="AY33" s="158">
        <f t="shared" si="22"/>
        <v>0</v>
      </c>
      <c r="AZ33" s="158">
        <f t="shared" si="22"/>
        <v>0</v>
      </c>
      <c r="BA33" s="158">
        <f t="shared" si="22"/>
        <v>0</v>
      </c>
      <c r="BB33" s="158">
        <f t="shared" si="22"/>
        <v>0</v>
      </c>
      <c r="BC33" s="158">
        <f t="shared" si="22"/>
        <v>0</v>
      </c>
      <c r="BD33" s="158">
        <f t="shared" si="22"/>
        <v>14418693.609999999</v>
      </c>
      <c r="BE33" s="158">
        <f t="shared" si="22"/>
        <v>22175499.880000003</v>
      </c>
      <c r="BF33" s="158">
        <f t="shared" si="22"/>
        <v>36594193.490000002</v>
      </c>
    </row>
    <row r="34" spans="1:58" x14ac:dyDescent="0.3">
      <c r="A34" s="93" t="s">
        <v>87</v>
      </c>
      <c r="B34" s="95">
        <v>4598716.91</v>
      </c>
      <c r="C34" s="90">
        <v>0</v>
      </c>
      <c r="D34" s="124">
        <f>B34+C34</f>
        <v>4598716.91</v>
      </c>
      <c r="F34" s="149"/>
      <c r="G34" s="149"/>
      <c r="H34" s="149"/>
      <c r="I34" s="149"/>
      <c r="J34" s="157">
        <v>1000000</v>
      </c>
      <c r="K34" s="149"/>
      <c r="L34" s="157">
        <v>1598716.9100000001</v>
      </c>
      <c r="M34" s="149"/>
      <c r="N34" s="149">
        <f>L34+J34+F34+H34</f>
        <v>2598716.91</v>
      </c>
      <c r="O34" s="149">
        <f>+M34+K34+G34+I34</f>
        <v>0</v>
      </c>
      <c r="P34" s="157">
        <v>1000000</v>
      </c>
      <c r="Q34" s="157"/>
      <c r="R34" s="157">
        <v>1000000</v>
      </c>
      <c r="S34" s="157"/>
      <c r="T34" s="157">
        <v>0</v>
      </c>
      <c r="U34" s="157"/>
      <c r="V34" s="157">
        <v>0</v>
      </c>
      <c r="W34" s="157"/>
      <c r="X34" s="149">
        <f>+V34+T34+P34+R34</f>
        <v>2000000</v>
      </c>
      <c r="Y34" s="149">
        <f>+W34+U34+Q34+S34</f>
        <v>0</v>
      </c>
      <c r="Z34" s="157">
        <v>0</v>
      </c>
      <c r="AA34" s="157"/>
      <c r="AB34" s="157">
        <v>0</v>
      </c>
      <c r="AC34" s="157"/>
      <c r="AD34" s="157"/>
      <c r="AE34" s="157"/>
      <c r="AF34" s="157"/>
      <c r="AG34" s="157"/>
      <c r="AH34" s="149">
        <f>+AF34+AD34+Z34+AB34</f>
        <v>0</v>
      </c>
      <c r="AI34" s="149">
        <f>+AG34+AE34+AA34+AC34</f>
        <v>0</v>
      </c>
      <c r="AJ34" s="157"/>
      <c r="AK34" s="157"/>
      <c r="AL34" s="157"/>
      <c r="AM34" s="157"/>
      <c r="AN34" s="157"/>
      <c r="AO34" s="157"/>
      <c r="AP34" s="157"/>
      <c r="AQ34" s="157"/>
      <c r="AR34" s="149">
        <f>+AP34+AN34+AJ34+AL34</f>
        <v>0</v>
      </c>
      <c r="AS34" s="149">
        <f>+AQ34+AO34+AK34+AM34</f>
        <v>0</v>
      </c>
      <c r="AT34" s="157"/>
      <c r="AU34" s="157"/>
      <c r="AV34" s="157"/>
      <c r="AW34" s="157"/>
      <c r="AX34" s="157"/>
      <c r="AY34" s="157"/>
      <c r="AZ34" s="157"/>
      <c r="BA34" s="157"/>
      <c r="BB34" s="149">
        <f>+AZ34+AX34+AT34+AV34</f>
        <v>0</v>
      </c>
      <c r="BC34" s="149">
        <f>+BA34+AY34+AU34+AW34</f>
        <v>0</v>
      </c>
      <c r="BD34" s="149">
        <f t="shared" ref="BD34:BE36" si="23">+BB34+AR34+AH34+X34+N34</f>
        <v>4598716.91</v>
      </c>
      <c r="BE34" s="149">
        <f t="shared" si="23"/>
        <v>0</v>
      </c>
      <c r="BF34" s="148">
        <f t="shared" ref="BF34:BF43" si="24">D34</f>
        <v>4598716.91</v>
      </c>
    </row>
    <row r="35" spans="1:58" x14ac:dyDescent="0.3">
      <c r="A35" s="91" t="s">
        <v>88</v>
      </c>
      <c r="B35" s="94">
        <v>1482950</v>
      </c>
      <c r="C35" s="90">
        <v>0</v>
      </c>
      <c r="D35" s="124">
        <f t="shared" ref="D35:D37" si="25">B35+C35</f>
        <v>1482950</v>
      </c>
      <c r="F35" s="148"/>
      <c r="G35" s="148"/>
      <c r="H35" s="148"/>
      <c r="I35" s="148"/>
      <c r="J35" s="148">
        <v>556106</v>
      </c>
      <c r="K35" s="148"/>
      <c r="L35" s="150">
        <v>556106</v>
      </c>
      <c r="M35" s="148"/>
      <c r="N35" s="149">
        <f>+L35+J35+F35+H35</f>
        <v>1112212</v>
      </c>
      <c r="O35" s="149">
        <f>+M35+K35+G35+I35</f>
        <v>0</v>
      </c>
      <c r="P35" s="150">
        <v>370738</v>
      </c>
      <c r="Q35" s="148"/>
      <c r="R35" s="150"/>
      <c r="S35" s="148"/>
      <c r="T35" s="148">
        <v>0</v>
      </c>
      <c r="U35" s="150"/>
      <c r="V35" s="150">
        <v>0</v>
      </c>
      <c r="W35" s="150"/>
      <c r="X35" s="149">
        <f>+V35+T35+P35+R35</f>
        <v>370738</v>
      </c>
      <c r="Y35" s="149">
        <f>+W35+U35+Q35+S35</f>
        <v>0</v>
      </c>
      <c r="Z35" s="150">
        <v>0</v>
      </c>
      <c r="AA35" s="150"/>
      <c r="AB35" s="150">
        <v>0</v>
      </c>
      <c r="AC35" s="150"/>
      <c r="AD35" s="150"/>
      <c r="AE35" s="150"/>
      <c r="AF35" s="150"/>
      <c r="AG35" s="150"/>
      <c r="AH35" s="149">
        <f>+AF35+AD35+Z35+AB35</f>
        <v>0</v>
      </c>
      <c r="AI35" s="149">
        <f>+AG35+AE35+AA35+AC35</f>
        <v>0</v>
      </c>
      <c r="AJ35" s="150"/>
      <c r="AK35" s="150"/>
      <c r="AL35" s="150"/>
      <c r="AM35" s="150"/>
      <c r="AN35" s="150"/>
      <c r="AO35" s="150"/>
      <c r="AP35" s="150"/>
      <c r="AQ35" s="150"/>
      <c r="AR35" s="149">
        <f>+AP35+AN35+AJ35+AL35</f>
        <v>0</v>
      </c>
      <c r="AS35" s="149">
        <f>+AQ35+AO35+AK35+AM35</f>
        <v>0</v>
      </c>
      <c r="AT35" s="150"/>
      <c r="AU35" s="150"/>
      <c r="AV35" s="150"/>
      <c r="AW35" s="150"/>
      <c r="AX35" s="150"/>
      <c r="AY35" s="150"/>
      <c r="AZ35" s="150"/>
      <c r="BA35" s="150"/>
      <c r="BB35" s="149">
        <f>+AZ35+AX35+AT35+AV35</f>
        <v>0</v>
      </c>
      <c r="BC35" s="149">
        <f>+BA35+AY35+AU35+AW35</f>
        <v>0</v>
      </c>
      <c r="BD35" s="149">
        <f t="shared" si="23"/>
        <v>1482950</v>
      </c>
      <c r="BE35" s="149">
        <f t="shared" si="23"/>
        <v>0</v>
      </c>
      <c r="BF35" s="148">
        <f t="shared" si="24"/>
        <v>1482950</v>
      </c>
    </row>
    <row r="36" spans="1:58" x14ac:dyDescent="0.3">
      <c r="A36" s="92" t="s">
        <v>89</v>
      </c>
      <c r="B36" s="108">
        <v>0</v>
      </c>
      <c r="C36" s="44">
        <v>18961927.710000001</v>
      </c>
      <c r="D36" s="124">
        <f t="shared" si="25"/>
        <v>18961927.710000001</v>
      </c>
      <c r="F36" s="152"/>
      <c r="G36" s="159"/>
      <c r="H36" s="148"/>
      <c r="I36" s="159"/>
      <c r="J36" s="148"/>
      <c r="K36" s="159"/>
      <c r="L36" s="148"/>
      <c r="M36" s="191">
        <f>C36/3</f>
        <v>6320642.5700000003</v>
      </c>
      <c r="N36" s="153"/>
      <c r="O36" s="149">
        <f>M36</f>
        <v>6320642.5700000003</v>
      </c>
      <c r="P36" s="154"/>
      <c r="Q36" s="159"/>
      <c r="R36" s="150"/>
      <c r="S36" s="159"/>
      <c r="T36" s="150"/>
      <c r="U36" s="159"/>
      <c r="V36" s="150"/>
      <c r="W36" s="191">
        <f>C36/3</f>
        <v>6320642.5700000003</v>
      </c>
      <c r="X36" s="153">
        <f>+P36+R36+T36+V36</f>
        <v>0</v>
      </c>
      <c r="Y36" s="149">
        <f>+Q36+S36+U36+W36</f>
        <v>6320642.5700000003</v>
      </c>
      <c r="Z36" s="154"/>
      <c r="AA36" s="154"/>
      <c r="AB36" s="154"/>
      <c r="AC36" s="154"/>
      <c r="AD36" s="154"/>
      <c r="AE36" s="154"/>
      <c r="AF36" s="154"/>
      <c r="AG36" s="192">
        <f>C36/3</f>
        <v>6320642.5700000003</v>
      </c>
      <c r="AH36" s="153"/>
      <c r="AI36" s="153">
        <f>AG36</f>
        <v>6320642.5700000003</v>
      </c>
      <c r="AJ36" s="154"/>
      <c r="AK36" s="154"/>
      <c r="AL36" s="154"/>
      <c r="AM36" s="154"/>
      <c r="AN36" s="154"/>
      <c r="AO36" s="154"/>
      <c r="AP36" s="154"/>
      <c r="AQ36" s="154"/>
      <c r="AR36" s="153"/>
      <c r="AS36" s="153"/>
      <c r="AT36" s="154"/>
      <c r="AU36" s="154"/>
      <c r="AV36" s="154"/>
      <c r="AW36" s="154"/>
      <c r="AX36" s="154"/>
      <c r="AY36" s="154"/>
      <c r="AZ36" s="154"/>
      <c r="BA36" s="154"/>
      <c r="BB36" s="153"/>
      <c r="BC36" s="153"/>
      <c r="BD36" s="153">
        <f t="shared" si="23"/>
        <v>0</v>
      </c>
      <c r="BE36" s="149">
        <f t="shared" si="23"/>
        <v>18961927.710000001</v>
      </c>
      <c r="BF36" s="148">
        <f t="shared" si="24"/>
        <v>18961927.710000001</v>
      </c>
    </row>
    <row r="37" spans="1:58" x14ac:dyDescent="0.3">
      <c r="A37" s="97" t="s">
        <v>90</v>
      </c>
      <c r="B37" s="96">
        <v>0</v>
      </c>
      <c r="C37" s="98">
        <v>800000</v>
      </c>
      <c r="D37" s="116">
        <f t="shared" si="25"/>
        <v>800000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1">
        <v>800000</v>
      </c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0"/>
      <c r="AC37" s="160"/>
      <c r="AD37" s="160"/>
      <c r="AE37" s="160"/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1">
        <v>800000</v>
      </c>
      <c r="BF37" s="148">
        <f t="shared" si="24"/>
        <v>800000</v>
      </c>
    </row>
    <row r="38" spans="1:58" x14ac:dyDescent="0.3">
      <c r="A38" s="102" t="s">
        <v>91</v>
      </c>
      <c r="B38" s="101">
        <v>421142.57</v>
      </c>
      <c r="C38" s="101">
        <v>0</v>
      </c>
      <c r="D38" s="139">
        <f t="shared" ref="D38:D45" si="26">B38+C38</f>
        <v>421142.57</v>
      </c>
      <c r="F38" s="149"/>
      <c r="G38" s="149"/>
      <c r="H38" s="149"/>
      <c r="I38" s="149"/>
      <c r="J38" s="150"/>
      <c r="K38" s="149"/>
      <c r="L38" s="150">
        <f>B38</f>
        <v>421142.57</v>
      </c>
      <c r="M38" s="149"/>
      <c r="N38" s="149">
        <f>+L38+J38+F38+H38</f>
        <v>421142.57</v>
      </c>
      <c r="O38" s="149">
        <f>+M38+K38+G38+I38</f>
        <v>0</v>
      </c>
      <c r="P38" s="150"/>
      <c r="Q38" s="150"/>
      <c r="R38" s="150"/>
      <c r="S38" s="150"/>
      <c r="T38" s="150">
        <v>0</v>
      </c>
      <c r="U38" s="150"/>
      <c r="V38" s="150">
        <v>0</v>
      </c>
      <c r="W38" s="150"/>
      <c r="X38" s="149">
        <f>+V38+T38+P38+R38</f>
        <v>0</v>
      </c>
      <c r="Y38" s="149">
        <f>+W38+U38+Q38+S38</f>
        <v>0</v>
      </c>
      <c r="Z38" s="150">
        <v>0</v>
      </c>
      <c r="AA38" s="150"/>
      <c r="AB38" s="150">
        <v>0</v>
      </c>
      <c r="AC38" s="150"/>
      <c r="AD38" s="150"/>
      <c r="AE38" s="150"/>
      <c r="AF38" s="150"/>
      <c r="AG38" s="150"/>
      <c r="AH38" s="149">
        <f>+AF38+AD38+Z38+AB38</f>
        <v>0</v>
      </c>
      <c r="AI38" s="149">
        <f>+AG38+AE38+AA38+AC38</f>
        <v>0</v>
      </c>
      <c r="AJ38" s="150"/>
      <c r="AK38" s="150"/>
      <c r="AL38" s="150"/>
      <c r="AM38" s="150"/>
      <c r="AN38" s="150"/>
      <c r="AO38" s="150"/>
      <c r="AP38" s="150"/>
      <c r="AQ38" s="150"/>
      <c r="AR38" s="149">
        <f>+AP38+AN38+AJ38+AL38</f>
        <v>0</v>
      </c>
      <c r="AS38" s="149">
        <f>+AQ38+AO38+AK38+AM38</f>
        <v>0</v>
      </c>
      <c r="AT38" s="150"/>
      <c r="AU38" s="150"/>
      <c r="AV38" s="150"/>
      <c r="AW38" s="150"/>
      <c r="AX38" s="150"/>
      <c r="AY38" s="150"/>
      <c r="AZ38" s="150"/>
      <c r="BA38" s="150"/>
      <c r="BB38" s="149">
        <f>+AZ38+AX38+AT38+AV38</f>
        <v>0</v>
      </c>
      <c r="BC38" s="149">
        <f>+BA38+AY38+AU38+AW38</f>
        <v>0</v>
      </c>
      <c r="BD38" s="149">
        <f t="shared" ref="BD38:BE40" si="27">+BB38+AR38+AH38+X38+N38</f>
        <v>421142.57</v>
      </c>
      <c r="BE38" s="149">
        <f t="shared" si="27"/>
        <v>0</v>
      </c>
      <c r="BF38" s="148">
        <f t="shared" si="24"/>
        <v>421142.57</v>
      </c>
    </row>
    <row r="39" spans="1:58" x14ac:dyDescent="0.3">
      <c r="A39" s="102" t="s">
        <v>92</v>
      </c>
      <c r="B39" s="100">
        <v>889365.25</v>
      </c>
      <c r="C39" s="100">
        <v>0</v>
      </c>
      <c r="D39" s="136">
        <f t="shared" si="26"/>
        <v>889365.25</v>
      </c>
      <c r="F39" s="148"/>
      <c r="G39" s="148"/>
      <c r="H39" s="148"/>
      <c r="I39" s="148"/>
      <c r="J39" s="148">
        <v>0</v>
      </c>
      <c r="K39" s="148">
        <v>0</v>
      </c>
      <c r="L39" s="148">
        <v>0</v>
      </c>
      <c r="M39" s="148"/>
      <c r="N39" s="148">
        <f>+L39+J39+H39+F39</f>
        <v>0</v>
      </c>
      <c r="O39" s="148">
        <f>+M39+K39+I39+G39</f>
        <v>0</v>
      </c>
      <c r="P39" s="148">
        <v>0</v>
      </c>
      <c r="Q39" s="148"/>
      <c r="R39" s="148">
        <v>0</v>
      </c>
      <c r="S39" s="148"/>
      <c r="T39" s="148"/>
      <c r="U39" s="148"/>
      <c r="V39" s="148">
        <f>B39</f>
        <v>889365.25</v>
      </c>
      <c r="W39" s="155"/>
      <c r="X39" s="148">
        <f>+P39+R39+T39+V39</f>
        <v>889365.25</v>
      </c>
      <c r="Y39" s="148">
        <f>+Q39+S39+U39+W39</f>
        <v>0</v>
      </c>
      <c r="Z39" s="148"/>
      <c r="AA39" s="148"/>
      <c r="AB39" s="148"/>
      <c r="AC39" s="148"/>
      <c r="AD39" s="148"/>
      <c r="AE39" s="148"/>
      <c r="AF39" s="148"/>
      <c r="AG39" s="155"/>
      <c r="AH39" s="148">
        <f>+Z39+AB39+AD39+AF39</f>
        <v>0</v>
      </c>
      <c r="AI39" s="148">
        <f>+AA39+AC39+AE39+AG39</f>
        <v>0</v>
      </c>
      <c r="AJ39" s="148"/>
      <c r="AK39" s="148"/>
      <c r="AL39" s="148"/>
      <c r="AM39" s="148"/>
      <c r="AN39" s="148"/>
      <c r="AO39" s="148"/>
      <c r="AP39" s="148"/>
      <c r="AQ39" s="155"/>
      <c r="AR39" s="148">
        <f>+AJ39+AL39+AN39+AP39</f>
        <v>0</v>
      </c>
      <c r="AS39" s="148">
        <f>+AK39+AM39+AO39+AQ39</f>
        <v>0</v>
      </c>
      <c r="AT39" s="148"/>
      <c r="AU39" s="148"/>
      <c r="AV39" s="148"/>
      <c r="AW39" s="148"/>
      <c r="AX39" s="148"/>
      <c r="AY39" s="148"/>
      <c r="AZ39" s="148"/>
      <c r="BA39" s="155"/>
      <c r="BB39" s="148">
        <f>+AZ39+AX39+AV39+AT39</f>
        <v>0</v>
      </c>
      <c r="BC39" s="148">
        <f>+BA39+AY39+AW39+AU39</f>
        <v>0</v>
      </c>
      <c r="BD39" s="148">
        <f t="shared" si="27"/>
        <v>889365.25</v>
      </c>
      <c r="BE39" s="148">
        <f t="shared" si="27"/>
        <v>0</v>
      </c>
      <c r="BF39" s="148">
        <f t="shared" si="24"/>
        <v>889365.25</v>
      </c>
    </row>
    <row r="40" spans="1:58" x14ac:dyDescent="0.3">
      <c r="A40" s="104" t="s">
        <v>93</v>
      </c>
      <c r="B40" s="103">
        <v>1328874.4099999999</v>
      </c>
      <c r="C40" s="103">
        <v>0</v>
      </c>
      <c r="D40" s="136">
        <f t="shared" si="26"/>
        <v>1328874.4099999999</v>
      </c>
      <c r="F40" s="148"/>
      <c r="G40" s="148"/>
      <c r="H40" s="148"/>
      <c r="I40" s="148"/>
      <c r="J40" s="148"/>
      <c r="K40" s="148"/>
      <c r="L40" s="148"/>
      <c r="M40" s="148"/>
      <c r="N40" s="149"/>
      <c r="O40" s="149"/>
      <c r="P40" s="148"/>
      <c r="Q40" s="148"/>
      <c r="R40" s="148"/>
      <c r="S40" s="148"/>
      <c r="T40" s="148"/>
      <c r="U40" s="148"/>
      <c r="V40" s="148"/>
      <c r="W40" s="148"/>
      <c r="X40" s="149"/>
      <c r="Y40" s="149"/>
      <c r="Z40" s="148"/>
      <c r="AA40" s="148"/>
      <c r="AB40" s="148">
        <f>B40</f>
        <v>1328874.4099999999</v>
      </c>
      <c r="AC40" s="148"/>
      <c r="AD40" s="148"/>
      <c r="AE40" s="148"/>
      <c r="AF40" s="148"/>
      <c r="AG40" s="148"/>
      <c r="AH40" s="149">
        <f>+Z40+AB40+AD40+AF40</f>
        <v>1328874.4099999999</v>
      </c>
      <c r="AI40" s="149">
        <f>+AA40+AC40+AE40+AG40</f>
        <v>0</v>
      </c>
      <c r="AJ40" s="148"/>
      <c r="AK40" s="148"/>
      <c r="AL40" s="148"/>
      <c r="AM40" s="148"/>
      <c r="AN40" s="148"/>
      <c r="AO40" s="148"/>
      <c r="AP40" s="148"/>
      <c r="AQ40" s="148"/>
      <c r="AR40" s="149">
        <f>+AJ40+AL40+AN40+AP40</f>
        <v>0</v>
      </c>
      <c r="AS40" s="149">
        <f>+AK40+AM40+AO40+AQ40</f>
        <v>0</v>
      </c>
      <c r="AT40" s="148"/>
      <c r="AU40" s="148"/>
      <c r="AV40" s="148"/>
      <c r="AW40" s="148"/>
      <c r="AX40" s="148"/>
      <c r="AY40" s="148"/>
      <c r="AZ40" s="148"/>
      <c r="BA40" s="148"/>
      <c r="BB40" s="149">
        <f>+AZ40+AX40+AV40+AT40</f>
        <v>0</v>
      </c>
      <c r="BC40" s="149">
        <f>+BA40+AY40+AW40+AU40</f>
        <v>0</v>
      </c>
      <c r="BD40" s="149">
        <f t="shared" si="27"/>
        <v>1328874.4099999999</v>
      </c>
      <c r="BE40" s="149">
        <f t="shared" si="27"/>
        <v>0</v>
      </c>
      <c r="BF40" s="148">
        <f t="shared" si="24"/>
        <v>1328874.4099999999</v>
      </c>
    </row>
    <row r="41" spans="1:58" s="47" customFormat="1" x14ac:dyDescent="0.3">
      <c r="A41" s="187" t="s">
        <v>140</v>
      </c>
      <c r="B41" s="105"/>
      <c r="C41" s="142">
        <v>413572.17</v>
      </c>
      <c r="D41" s="43">
        <f>B41+C41</f>
        <v>413572.17</v>
      </c>
      <c r="F41" s="148"/>
      <c r="G41" s="148"/>
      <c r="H41" s="148"/>
      <c r="I41" s="148"/>
      <c r="J41" s="148"/>
      <c r="K41" s="148"/>
      <c r="L41" s="148"/>
      <c r="M41" s="148"/>
      <c r="N41" s="149"/>
      <c r="O41" s="190">
        <f>C41</f>
        <v>413572.17</v>
      </c>
      <c r="P41" s="148"/>
      <c r="Q41" s="148"/>
      <c r="R41" s="148"/>
      <c r="S41" s="148"/>
      <c r="T41" s="148"/>
      <c r="U41" s="148"/>
      <c r="V41" s="148"/>
      <c r="W41" s="148"/>
      <c r="X41" s="149"/>
      <c r="Y41" s="149"/>
      <c r="Z41" s="148"/>
      <c r="AA41" s="148"/>
      <c r="AB41" s="148"/>
      <c r="AC41" s="148"/>
      <c r="AD41" s="148"/>
      <c r="AE41" s="148"/>
      <c r="AF41" s="148"/>
      <c r="AG41" s="148"/>
      <c r="AH41" s="149"/>
      <c r="AI41" s="149"/>
      <c r="AJ41" s="148"/>
      <c r="AK41" s="148"/>
      <c r="AL41" s="148"/>
      <c r="AM41" s="148"/>
      <c r="AN41" s="148"/>
      <c r="AO41" s="148"/>
      <c r="AP41" s="148"/>
      <c r="AQ41" s="148"/>
      <c r="AR41" s="149"/>
      <c r="AS41" s="149"/>
      <c r="AT41" s="148"/>
      <c r="AU41" s="148"/>
      <c r="AV41" s="148"/>
      <c r="AW41" s="148"/>
      <c r="AX41" s="148"/>
      <c r="AY41" s="148"/>
      <c r="AZ41" s="148"/>
      <c r="BA41" s="148"/>
      <c r="BB41" s="149"/>
      <c r="BC41" s="149"/>
      <c r="BD41" s="149"/>
      <c r="BE41" s="149">
        <f>C41</f>
        <v>413572.17</v>
      </c>
      <c r="BF41" s="148">
        <f t="shared" si="24"/>
        <v>413572.17</v>
      </c>
    </row>
    <row r="42" spans="1:58" x14ac:dyDescent="0.3">
      <c r="A42" s="106" t="s">
        <v>94</v>
      </c>
      <c r="B42" s="105">
        <v>5697644.4699999997</v>
      </c>
      <c r="C42" s="105">
        <v>0</v>
      </c>
      <c r="D42" s="136">
        <f t="shared" si="26"/>
        <v>5697644.4699999997</v>
      </c>
      <c r="F42" s="148"/>
      <c r="G42" s="148"/>
      <c r="H42" s="148"/>
      <c r="I42" s="148"/>
      <c r="J42" s="148"/>
      <c r="K42" s="148"/>
      <c r="L42" s="148"/>
      <c r="M42" s="148"/>
      <c r="N42" s="149">
        <f>+L42+J42+F42+H42</f>
        <v>0</v>
      </c>
      <c r="O42" s="149">
        <f>+M42+K42+G42+I42</f>
        <v>0</v>
      </c>
      <c r="P42" s="150"/>
      <c r="Q42" s="148"/>
      <c r="R42" s="150"/>
      <c r="S42" s="148"/>
      <c r="T42" s="150"/>
      <c r="U42" s="148"/>
      <c r="V42" s="148">
        <f>B42</f>
        <v>5697644.4699999997</v>
      </c>
      <c r="W42" s="150"/>
      <c r="X42" s="149">
        <f>V42</f>
        <v>5697644.4699999997</v>
      </c>
      <c r="Y42" s="149"/>
      <c r="Z42" s="150"/>
      <c r="AA42" s="150"/>
      <c r="AB42" s="150"/>
      <c r="AC42" s="150"/>
      <c r="AD42" s="150"/>
      <c r="AE42" s="150"/>
      <c r="AF42" s="150"/>
      <c r="AG42" s="150"/>
      <c r="AH42" s="149"/>
      <c r="AI42" s="149"/>
      <c r="AJ42" s="150"/>
      <c r="AK42" s="150"/>
      <c r="AL42" s="150"/>
      <c r="AM42" s="150"/>
      <c r="AN42" s="150"/>
      <c r="AO42" s="150"/>
      <c r="AP42" s="150"/>
      <c r="AQ42" s="150"/>
      <c r="AR42" s="149"/>
      <c r="AS42" s="149"/>
      <c r="AT42" s="150"/>
      <c r="AU42" s="150"/>
      <c r="AV42" s="150"/>
      <c r="AW42" s="150"/>
      <c r="AX42" s="150"/>
      <c r="AY42" s="150"/>
      <c r="AZ42" s="150"/>
      <c r="BA42" s="150"/>
      <c r="BB42" s="149">
        <f>+AZ42+AX42+AT42+AV42</f>
        <v>0</v>
      </c>
      <c r="BC42" s="149">
        <f>+BA42+AY42+AU42+AW42</f>
        <v>0</v>
      </c>
      <c r="BD42" s="149">
        <f>+BB42+AR42+AH42+X42+N42</f>
        <v>5697644.4699999997</v>
      </c>
      <c r="BE42" s="149">
        <f>+BC42+AS42+AI42+Y42+O42</f>
        <v>0</v>
      </c>
      <c r="BF42" s="148">
        <f t="shared" si="24"/>
        <v>5697644.4699999997</v>
      </c>
    </row>
    <row r="43" spans="1:58" x14ac:dyDescent="0.3">
      <c r="A43" s="110" t="s">
        <v>95</v>
      </c>
      <c r="B43" s="109">
        <v>0</v>
      </c>
      <c r="C43" s="111">
        <v>2000000</v>
      </c>
      <c r="D43" s="43">
        <f t="shared" si="26"/>
        <v>2000000</v>
      </c>
      <c r="E43" s="71"/>
      <c r="F43" s="160"/>
      <c r="G43" s="160"/>
      <c r="H43" s="160"/>
      <c r="I43" s="160"/>
      <c r="J43" s="160"/>
      <c r="K43" s="160"/>
      <c r="L43" s="160"/>
      <c r="M43" s="160"/>
      <c r="N43" s="160"/>
      <c r="O43" s="161">
        <v>2000000</v>
      </c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  <c r="AC43" s="160"/>
      <c r="AD43" s="160"/>
      <c r="AE43" s="160"/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1">
        <v>2000000</v>
      </c>
      <c r="BF43" s="148">
        <f t="shared" si="24"/>
        <v>2000000</v>
      </c>
    </row>
    <row r="44" spans="1:58" ht="24" x14ac:dyDescent="0.3">
      <c r="A44" s="4" t="s">
        <v>12</v>
      </c>
      <c r="B44" s="5">
        <f>B45+B46+B47+B48+B49+B50+B51+B52+B53+B54+B55+B56+B57+B58+B59+B60+B61+B62+B63+B64</f>
        <v>45065449.569999993</v>
      </c>
      <c r="C44" s="132">
        <f>C45+C46+C47+C48+C49+C50+C51+C52+C53+C54+C55+C56+C57+C58+C59+C60+C61+C62+C63+C64</f>
        <v>155556310.852</v>
      </c>
      <c r="D44" s="5">
        <f t="shared" si="26"/>
        <v>200621760.42199999</v>
      </c>
      <c r="F44" s="162">
        <f>SUM(F45:F64)</f>
        <v>0</v>
      </c>
      <c r="G44" s="162">
        <f t="shared" ref="G44:BF44" si="28">SUM(G45:G64)</f>
        <v>9397208.0999999996</v>
      </c>
      <c r="H44" s="162">
        <f t="shared" si="28"/>
        <v>0</v>
      </c>
      <c r="I44" s="162">
        <f t="shared" si="28"/>
        <v>917799.98499999999</v>
      </c>
      <c r="J44" s="162">
        <f t="shared" si="28"/>
        <v>0</v>
      </c>
      <c r="K44" s="162">
        <f t="shared" si="28"/>
        <v>0</v>
      </c>
      <c r="L44" s="162">
        <f t="shared" si="28"/>
        <v>0</v>
      </c>
      <c r="M44" s="162">
        <f t="shared" si="28"/>
        <v>0</v>
      </c>
      <c r="N44" s="162">
        <f t="shared" si="28"/>
        <v>36724242</v>
      </c>
      <c r="O44" s="162">
        <f t="shared" si="28"/>
        <v>34651407.571999997</v>
      </c>
      <c r="P44" s="162">
        <f t="shared" si="28"/>
        <v>0</v>
      </c>
      <c r="Q44" s="162">
        <f t="shared" si="28"/>
        <v>0</v>
      </c>
      <c r="R44" s="162">
        <f t="shared" si="28"/>
        <v>696455.08333333326</v>
      </c>
      <c r="S44" s="162">
        <f t="shared" si="28"/>
        <v>0</v>
      </c>
      <c r="T44" s="162">
        <f t="shared" si="28"/>
        <v>1473180.8973333333</v>
      </c>
      <c r="U44" s="162">
        <f t="shared" si="28"/>
        <v>0</v>
      </c>
      <c r="V44" s="162">
        <f t="shared" si="28"/>
        <v>1831927.1193333333</v>
      </c>
      <c r="W44" s="162">
        <f t="shared" si="28"/>
        <v>0</v>
      </c>
      <c r="X44" s="162">
        <f t="shared" si="28"/>
        <v>4001563.0999999996</v>
      </c>
      <c r="Y44" s="162">
        <f t="shared" si="28"/>
        <v>28894241</v>
      </c>
      <c r="Z44" s="162">
        <f t="shared" si="28"/>
        <v>1200000</v>
      </c>
      <c r="AA44" s="162">
        <f t="shared" si="28"/>
        <v>0</v>
      </c>
      <c r="AB44" s="162">
        <f t="shared" si="28"/>
        <v>1200000</v>
      </c>
      <c r="AC44" s="162">
        <f t="shared" si="28"/>
        <v>0</v>
      </c>
      <c r="AD44" s="162">
        <f t="shared" si="28"/>
        <v>1200000</v>
      </c>
      <c r="AE44" s="162">
        <f t="shared" si="28"/>
        <v>0</v>
      </c>
      <c r="AF44" s="162">
        <f t="shared" si="28"/>
        <v>739644.46999999974</v>
      </c>
      <c r="AG44" s="162">
        <f t="shared" si="28"/>
        <v>0</v>
      </c>
      <c r="AH44" s="162">
        <f t="shared" si="28"/>
        <v>4339644.47</v>
      </c>
      <c r="AI44" s="162">
        <f t="shared" si="28"/>
        <v>92010662.280000001</v>
      </c>
      <c r="AJ44" s="162">
        <f t="shared" si="28"/>
        <v>0</v>
      </c>
      <c r="AK44" s="162">
        <f t="shared" si="28"/>
        <v>0</v>
      </c>
      <c r="AL44" s="162">
        <f t="shared" si="28"/>
        <v>0</v>
      </c>
      <c r="AM44" s="162">
        <f t="shared" si="28"/>
        <v>0</v>
      </c>
      <c r="AN44" s="162">
        <f t="shared" si="28"/>
        <v>0</v>
      </c>
      <c r="AO44" s="162">
        <f t="shared" si="28"/>
        <v>0</v>
      </c>
      <c r="AP44" s="162">
        <f t="shared" si="28"/>
        <v>0</v>
      </c>
      <c r="AQ44" s="162">
        <f t="shared" si="28"/>
        <v>0</v>
      </c>
      <c r="AR44" s="162">
        <f t="shared" si="28"/>
        <v>0</v>
      </c>
      <c r="AS44" s="162">
        <f t="shared" si="28"/>
        <v>0</v>
      </c>
      <c r="AT44" s="162">
        <f t="shared" si="28"/>
        <v>0</v>
      </c>
      <c r="AU44" s="162">
        <f t="shared" si="28"/>
        <v>0</v>
      </c>
      <c r="AV44" s="162">
        <f t="shared" si="28"/>
        <v>0</v>
      </c>
      <c r="AW44" s="162">
        <f t="shared" si="28"/>
        <v>0</v>
      </c>
      <c r="AX44" s="162">
        <f t="shared" si="28"/>
        <v>0</v>
      </c>
      <c r="AY44" s="162">
        <f t="shared" si="28"/>
        <v>0</v>
      </c>
      <c r="AZ44" s="162">
        <f t="shared" si="28"/>
        <v>0</v>
      </c>
      <c r="BA44" s="162">
        <f t="shared" si="28"/>
        <v>0</v>
      </c>
      <c r="BB44" s="162">
        <f t="shared" si="28"/>
        <v>0</v>
      </c>
      <c r="BC44" s="162">
        <f t="shared" si="28"/>
        <v>0</v>
      </c>
      <c r="BD44" s="162">
        <f t="shared" si="28"/>
        <v>45065449.569999993</v>
      </c>
      <c r="BE44" s="162">
        <f t="shared" si="28"/>
        <v>155556310.852</v>
      </c>
      <c r="BF44" s="162">
        <f t="shared" si="28"/>
        <v>200621760.42199999</v>
      </c>
    </row>
    <row r="45" spans="1:58" x14ac:dyDescent="0.3">
      <c r="A45" s="112" t="s">
        <v>96</v>
      </c>
      <c r="B45" s="115">
        <v>0</v>
      </c>
      <c r="C45" s="114">
        <v>0</v>
      </c>
      <c r="D45" s="136">
        <f t="shared" si="26"/>
        <v>0</v>
      </c>
      <c r="F45" s="149"/>
      <c r="G45" s="149"/>
      <c r="H45" s="149"/>
      <c r="I45" s="149"/>
      <c r="J45" s="149"/>
      <c r="K45" s="149"/>
      <c r="L45" s="149"/>
      <c r="M45" s="149"/>
      <c r="N45" s="149">
        <f t="shared" ref="N45:O47" si="29">+L45+J45+H45+F45</f>
        <v>0</v>
      </c>
      <c r="O45" s="149">
        <f t="shared" si="29"/>
        <v>0</v>
      </c>
      <c r="P45" s="150"/>
      <c r="Q45" s="150"/>
      <c r="R45" s="150"/>
      <c r="S45" s="150"/>
      <c r="T45" s="150"/>
      <c r="U45" s="150"/>
      <c r="V45" s="150"/>
      <c r="W45" s="150"/>
      <c r="X45" s="149">
        <f>+V45+T45+R45+P45</f>
        <v>0</v>
      </c>
      <c r="Y45" s="149">
        <f>+W45+U45+S45+Q45</f>
        <v>0</v>
      </c>
      <c r="Z45" s="150"/>
      <c r="AA45" s="150"/>
      <c r="AB45" s="150"/>
      <c r="AC45" s="150"/>
      <c r="AD45" s="150"/>
      <c r="AE45" s="150"/>
      <c r="AF45" s="150"/>
      <c r="AG45" s="150"/>
      <c r="AH45" s="149">
        <f>+AF45+AD45+AB45+Z45</f>
        <v>0</v>
      </c>
      <c r="AI45" s="149">
        <f>+AG45+AE45+AC45+AA45</f>
        <v>0</v>
      </c>
      <c r="AJ45" s="150"/>
      <c r="AK45" s="150"/>
      <c r="AL45" s="150"/>
      <c r="AM45" s="150"/>
      <c r="AN45" s="150"/>
      <c r="AO45" s="150"/>
      <c r="AP45" s="150"/>
      <c r="AQ45" s="150"/>
      <c r="AR45" s="149">
        <f>+AP45+AN45+AL45+AJ45</f>
        <v>0</v>
      </c>
      <c r="AS45" s="149">
        <f>+AQ45+AO45+AM45+AK45</f>
        <v>0</v>
      </c>
      <c r="AT45" s="150"/>
      <c r="AU45" s="150"/>
      <c r="AV45" s="150"/>
      <c r="AW45" s="150"/>
      <c r="AX45" s="150"/>
      <c r="AY45" s="150"/>
      <c r="AZ45" s="150"/>
      <c r="BA45" s="150"/>
      <c r="BB45" s="149">
        <f>+AZ45+AX45+AV45+AT45</f>
        <v>0</v>
      </c>
      <c r="BC45" s="149">
        <f>+BA45+AY45+AW45+AU45</f>
        <v>0</v>
      </c>
      <c r="BD45" s="149">
        <f t="shared" ref="BD45:BD64" si="30">B45</f>
        <v>0</v>
      </c>
      <c r="BE45" s="149">
        <f t="shared" ref="BE45:BE64" si="31">C45</f>
        <v>0</v>
      </c>
      <c r="BF45" s="149">
        <f>+BE45+BD45</f>
        <v>0</v>
      </c>
    </row>
    <row r="46" spans="1:58" x14ac:dyDescent="0.3">
      <c r="A46" s="112" t="s">
        <v>97</v>
      </c>
      <c r="B46" s="114">
        <v>0</v>
      </c>
      <c r="C46" s="114">
        <v>0</v>
      </c>
      <c r="D46" s="136">
        <f t="shared" ref="D46:D47" si="32">B46+C46</f>
        <v>0</v>
      </c>
      <c r="F46" s="149"/>
      <c r="G46" s="149"/>
      <c r="H46" s="149"/>
      <c r="I46" s="149"/>
      <c r="J46" s="149"/>
      <c r="K46" s="149"/>
      <c r="L46" s="149"/>
      <c r="M46" s="149"/>
      <c r="N46" s="149">
        <f t="shared" si="29"/>
        <v>0</v>
      </c>
      <c r="O46" s="149">
        <f t="shared" si="29"/>
        <v>0</v>
      </c>
      <c r="P46" s="149"/>
      <c r="Q46" s="149"/>
      <c r="R46" s="149"/>
      <c r="S46" s="149"/>
      <c r="T46" s="149"/>
      <c r="U46" s="150"/>
      <c r="V46" s="150"/>
      <c r="W46" s="150"/>
      <c r="X46" s="149"/>
      <c r="Y46" s="149"/>
      <c r="Z46" s="149"/>
      <c r="AA46" s="150"/>
      <c r="AB46" s="149"/>
      <c r="AC46" s="150"/>
      <c r="AD46" s="150"/>
      <c r="AE46" s="150"/>
      <c r="AF46" s="150"/>
      <c r="AG46" s="150"/>
      <c r="AH46" s="149"/>
      <c r="AI46" s="149"/>
      <c r="AJ46" s="150"/>
      <c r="AK46" s="150"/>
      <c r="AL46" s="150"/>
      <c r="AM46" s="150"/>
      <c r="AN46" s="150"/>
      <c r="AO46" s="150"/>
      <c r="AP46" s="150"/>
      <c r="AQ46" s="150"/>
      <c r="AR46" s="149"/>
      <c r="AS46" s="149"/>
      <c r="AT46" s="150"/>
      <c r="AU46" s="150"/>
      <c r="AV46" s="150"/>
      <c r="AW46" s="150"/>
      <c r="AX46" s="150"/>
      <c r="AY46" s="150"/>
      <c r="AZ46" s="150"/>
      <c r="BA46" s="150"/>
      <c r="BB46" s="149"/>
      <c r="BC46" s="149"/>
      <c r="BD46" s="149">
        <f t="shared" si="30"/>
        <v>0</v>
      </c>
      <c r="BE46" s="149">
        <f t="shared" si="31"/>
        <v>0</v>
      </c>
      <c r="BF46" s="149">
        <f>+BE46+BD46</f>
        <v>0</v>
      </c>
    </row>
    <row r="47" spans="1:58" x14ac:dyDescent="0.3">
      <c r="A47" s="112" t="s">
        <v>98</v>
      </c>
      <c r="B47" s="114">
        <v>0</v>
      </c>
      <c r="C47" s="114">
        <v>0</v>
      </c>
      <c r="D47" s="136">
        <f t="shared" si="32"/>
        <v>0</v>
      </c>
      <c r="F47" s="149"/>
      <c r="G47" s="149"/>
      <c r="H47" s="149"/>
      <c r="I47" s="149"/>
      <c r="J47" s="149"/>
      <c r="K47" s="149"/>
      <c r="L47" s="149"/>
      <c r="M47" s="149"/>
      <c r="N47" s="148">
        <f t="shared" si="29"/>
        <v>0</v>
      </c>
      <c r="O47" s="148">
        <f t="shared" si="29"/>
        <v>0</v>
      </c>
      <c r="P47" s="149"/>
      <c r="Q47" s="150"/>
      <c r="R47" s="149"/>
      <c r="S47" s="150"/>
      <c r="T47" s="149"/>
      <c r="U47" s="150"/>
      <c r="V47" s="149"/>
      <c r="W47" s="150"/>
      <c r="X47" s="149"/>
      <c r="Y47" s="149"/>
      <c r="Z47" s="150"/>
      <c r="AA47" s="150"/>
      <c r="AB47" s="150"/>
      <c r="AC47" s="150"/>
      <c r="AD47" s="150"/>
      <c r="AE47" s="150"/>
      <c r="AF47" s="150"/>
      <c r="AG47" s="150"/>
      <c r="AH47" s="149"/>
      <c r="AI47" s="149"/>
      <c r="AJ47" s="150"/>
      <c r="AK47" s="150"/>
      <c r="AL47" s="150"/>
      <c r="AM47" s="150"/>
      <c r="AN47" s="150"/>
      <c r="AO47" s="150"/>
      <c r="AP47" s="150"/>
      <c r="AQ47" s="150"/>
      <c r="AR47" s="149"/>
      <c r="AS47" s="149"/>
      <c r="AT47" s="150"/>
      <c r="AU47" s="150"/>
      <c r="AV47" s="150"/>
      <c r="AW47" s="150"/>
      <c r="AX47" s="150"/>
      <c r="AY47" s="150"/>
      <c r="AZ47" s="150"/>
      <c r="BA47" s="150"/>
      <c r="BB47" s="149"/>
      <c r="BC47" s="149"/>
      <c r="BD47" s="149">
        <f t="shared" si="30"/>
        <v>0</v>
      </c>
      <c r="BE47" s="149">
        <f t="shared" si="31"/>
        <v>0</v>
      </c>
      <c r="BF47" s="148">
        <f>+BE47+BD47</f>
        <v>0</v>
      </c>
    </row>
    <row r="48" spans="1:58" x14ac:dyDescent="0.3">
      <c r="A48" s="113" t="s">
        <v>100</v>
      </c>
      <c r="B48" s="99">
        <v>14894000</v>
      </c>
      <c r="C48" s="42">
        <v>0</v>
      </c>
      <c r="D48" s="43">
        <f t="shared" ref="D48:D58" si="33">B48+C48</f>
        <v>14894000</v>
      </c>
      <c r="F48" s="148"/>
      <c r="G48" s="148"/>
      <c r="H48" s="148"/>
      <c r="I48" s="148"/>
      <c r="J48" s="148"/>
      <c r="K48" s="148"/>
      <c r="L48" s="148"/>
      <c r="M48" s="148"/>
      <c r="N48" s="99">
        <v>14894000</v>
      </c>
      <c r="O48" s="42">
        <v>0</v>
      </c>
      <c r="P48" s="148"/>
      <c r="Q48" s="150"/>
      <c r="R48" s="148"/>
      <c r="S48" s="150"/>
      <c r="T48" s="148"/>
      <c r="U48" s="150"/>
      <c r="V48" s="150"/>
      <c r="W48" s="150"/>
      <c r="X48" s="149"/>
      <c r="Y48" s="149"/>
      <c r="Z48" s="148"/>
      <c r="AA48" s="150"/>
      <c r="AB48" s="148"/>
      <c r="AC48" s="150"/>
      <c r="AD48" s="150"/>
      <c r="AE48" s="150"/>
      <c r="AF48" s="150"/>
      <c r="AG48" s="150"/>
      <c r="AH48" s="149"/>
      <c r="AI48" s="149"/>
      <c r="AJ48" s="150"/>
      <c r="AK48" s="150"/>
      <c r="AL48" s="150"/>
      <c r="AM48" s="150"/>
      <c r="AN48" s="150"/>
      <c r="AO48" s="150"/>
      <c r="AP48" s="150"/>
      <c r="AQ48" s="150"/>
      <c r="AR48" s="149"/>
      <c r="AS48" s="149"/>
      <c r="AT48" s="150"/>
      <c r="AU48" s="150"/>
      <c r="AV48" s="150"/>
      <c r="AW48" s="150"/>
      <c r="AX48" s="150"/>
      <c r="AY48" s="150"/>
      <c r="AZ48" s="150"/>
      <c r="BA48" s="150"/>
      <c r="BB48" s="149"/>
      <c r="BC48" s="149"/>
      <c r="BD48" s="149">
        <f t="shared" si="30"/>
        <v>14894000</v>
      </c>
      <c r="BE48" s="149">
        <f t="shared" si="31"/>
        <v>0</v>
      </c>
      <c r="BF48" s="149">
        <f>+BE48+BD48</f>
        <v>14894000</v>
      </c>
    </row>
    <row r="49" spans="1:58" x14ac:dyDescent="0.3">
      <c r="A49" s="113" t="s">
        <v>99</v>
      </c>
      <c r="B49" s="99">
        <v>21830242</v>
      </c>
      <c r="C49" s="42">
        <v>15612726</v>
      </c>
      <c r="D49" s="43">
        <f t="shared" si="33"/>
        <v>37442968</v>
      </c>
      <c r="F49" s="148"/>
      <c r="G49" s="148"/>
      <c r="H49" s="148"/>
      <c r="I49" s="148"/>
      <c r="J49" s="148"/>
      <c r="K49" s="148"/>
      <c r="L49" s="148"/>
      <c r="M49" s="148"/>
      <c r="N49" s="99">
        <v>21830242</v>
      </c>
      <c r="O49" s="42">
        <v>15612726</v>
      </c>
      <c r="P49" s="148"/>
      <c r="Q49" s="150"/>
      <c r="R49" s="148"/>
      <c r="S49" s="150"/>
      <c r="T49" s="148"/>
      <c r="U49" s="150"/>
      <c r="V49" s="150"/>
      <c r="W49" s="150"/>
      <c r="X49" s="149"/>
      <c r="Y49" s="149"/>
      <c r="Z49" s="148"/>
      <c r="AA49" s="150"/>
      <c r="AB49" s="148"/>
      <c r="AC49" s="150"/>
      <c r="AD49" s="150"/>
      <c r="AE49" s="150"/>
      <c r="AF49" s="150"/>
      <c r="AG49" s="150"/>
      <c r="AH49" s="149"/>
      <c r="AI49" s="149"/>
      <c r="AJ49" s="150"/>
      <c r="AK49" s="150"/>
      <c r="AL49" s="150"/>
      <c r="AM49" s="150"/>
      <c r="AN49" s="150"/>
      <c r="AO49" s="150"/>
      <c r="AP49" s="150"/>
      <c r="AQ49" s="150"/>
      <c r="AR49" s="149"/>
      <c r="AS49" s="149"/>
      <c r="AT49" s="150"/>
      <c r="AU49" s="150"/>
      <c r="AV49" s="150"/>
      <c r="AW49" s="150"/>
      <c r="AX49" s="150"/>
      <c r="AY49" s="150"/>
      <c r="AZ49" s="150"/>
      <c r="BA49" s="150"/>
      <c r="BB49" s="149"/>
      <c r="BC49" s="149"/>
      <c r="BD49" s="149">
        <f t="shared" si="30"/>
        <v>21830242</v>
      </c>
      <c r="BE49" s="149">
        <f t="shared" si="31"/>
        <v>15612726</v>
      </c>
      <c r="BF49" s="149">
        <f>+BE49+BD49</f>
        <v>37442968</v>
      </c>
    </row>
    <row r="50" spans="1:58" x14ac:dyDescent="0.3">
      <c r="A50" s="188" t="s">
        <v>101</v>
      </c>
      <c r="B50" s="117">
        <v>0</v>
      </c>
      <c r="C50" s="117"/>
      <c r="D50" s="136">
        <f t="shared" si="33"/>
        <v>0</v>
      </c>
      <c r="F50" s="149"/>
      <c r="G50" s="149"/>
      <c r="H50" s="149"/>
      <c r="I50" s="149">
        <v>0</v>
      </c>
      <c r="J50" s="149"/>
      <c r="K50" s="149">
        <v>0</v>
      </c>
      <c r="L50" s="149"/>
      <c r="M50" s="149">
        <v>0</v>
      </c>
      <c r="N50" s="149">
        <f t="shared" ref="N50:O50" si="34">+L50+J50+H50+F50</f>
        <v>0</v>
      </c>
      <c r="O50" s="149">
        <f t="shared" si="34"/>
        <v>0</v>
      </c>
      <c r="P50" s="150">
        <v>0</v>
      </c>
      <c r="Q50" s="150">
        <v>0</v>
      </c>
      <c r="R50" s="150"/>
      <c r="S50" s="150">
        <v>0</v>
      </c>
      <c r="T50" s="150"/>
      <c r="U50" s="150">
        <v>0</v>
      </c>
      <c r="V50" s="150"/>
      <c r="W50" s="150">
        <v>0</v>
      </c>
      <c r="X50" s="149">
        <f t="shared" ref="X50:Y50" si="35">+V50+T50+R50+P50</f>
        <v>0</v>
      </c>
      <c r="Y50" s="149">
        <f t="shared" si="35"/>
        <v>0</v>
      </c>
      <c r="Z50" s="150"/>
      <c r="AA50" s="150">
        <v>0</v>
      </c>
      <c r="AB50" s="150"/>
      <c r="AC50" s="150">
        <v>0</v>
      </c>
      <c r="AD50" s="150"/>
      <c r="AE50" s="150">
        <v>0</v>
      </c>
      <c r="AF50" s="150"/>
      <c r="AG50" s="150">
        <v>0</v>
      </c>
      <c r="AH50" s="149">
        <f>+Z50+AB50+AD50+AF50</f>
        <v>0</v>
      </c>
      <c r="AI50" s="149">
        <f>+AA50+AC50+AE50+AG50</f>
        <v>0</v>
      </c>
      <c r="AJ50" s="150"/>
      <c r="AK50" s="150">
        <v>0</v>
      </c>
      <c r="AL50" s="150"/>
      <c r="AM50" s="150">
        <v>0</v>
      </c>
      <c r="AN50" s="150"/>
      <c r="AO50" s="150"/>
      <c r="AP50" s="150"/>
      <c r="AQ50" s="150"/>
      <c r="AR50" s="149">
        <f>+AJ50+AL50+AN50+AP50</f>
        <v>0</v>
      </c>
      <c r="AS50" s="149">
        <f>+AK50+AM50+AO50+AQ50</f>
        <v>0</v>
      </c>
      <c r="AT50" s="150"/>
      <c r="AU50" s="150"/>
      <c r="AV50" s="150"/>
      <c r="AW50" s="150"/>
      <c r="AX50" s="150"/>
      <c r="AY50" s="150"/>
      <c r="AZ50" s="150"/>
      <c r="BA50" s="150"/>
      <c r="BB50" s="149">
        <f t="shared" ref="BB50:BC50" si="36">+AZ50+AX50+AV50+AT50</f>
        <v>0</v>
      </c>
      <c r="BC50" s="149">
        <f t="shared" si="36"/>
        <v>0</v>
      </c>
      <c r="BD50" s="149">
        <f t="shared" si="30"/>
        <v>0</v>
      </c>
      <c r="BE50" s="149">
        <f t="shared" si="31"/>
        <v>0</v>
      </c>
      <c r="BF50" s="149">
        <f t="shared" ref="BF50" si="37">+BE50+BD50</f>
        <v>0</v>
      </c>
    </row>
    <row r="51" spans="1:58" ht="36" x14ac:dyDescent="0.3">
      <c r="A51" s="118" t="s">
        <v>102</v>
      </c>
      <c r="B51" s="119">
        <v>0</v>
      </c>
      <c r="C51" s="44">
        <v>6157021.0999999996</v>
      </c>
      <c r="D51" s="43">
        <f t="shared" si="33"/>
        <v>6157021.0999999996</v>
      </c>
      <c r="F51" s="148"/>
      <c r="G51" s="148">
        <f>C51</f>
        <v>6157021.0999999996</v>
      </c>
      <c r="H51" s="148"/>
      <c r="I51" s="148"/>
      <c r="J51" s="148"/>
      <c r="K51" s="148"/>
      <c r="L51" s="148"/>
      <c r="M51" s="148"/>
      <c r="N51" s="148">
        <f>+L51+J51+H51+F51</f>
        <v>0</v>
      </c>
      <c r="O51" s="148">
        <f>+M51+K51+I51+G51</f>
        <v>6157021.0999999996</v>
      </c>
      <c r="P51" s="148"/>
      <c r="Q51" s="150"/>
      <c r="R51" s="148"/>
      <c r="S51" s="150"/>
      <c r="T51" s="148"/>
      <c r="U51" s="150"/>
      <c r="V51" s="150"/>
      <c r="W51" s="150"/>
      <c r="X51" s="149"/>
      <c r="Y51" s="149"/>
      <c r="Z51" s="148"/>
      <c r="AA51" s="150"/>
      <c r="AB51" s="148"/>
      <c r="AC51" s="150"/>
      <c r="AD51" s="150"/>
      <c r="AE51" s="150"/>
      <c r="AF51" s="150"/>
      <c r="AG51" s="150"/>
      <c r="AH51" s="149"/>
      <c r="AI51" s="149"/>
      <c r="AJ51" s="150"/>
      <c r="AK51" s="150"/>
      <c r="AL51" s="150"/>
      <c r="AM51" s="150"/>
      <c r="AN51" s="150"/>
      <c r="AO51" s="150"/>
      <c r="AP51" s="150"/>
      <c r="AQ51" s="150"/>
      <c r="AR51" s="149"/>
      <c r="AS51" s="149"/>
      <c r="AT51" s="150"/>
      <c r="AU51" s="150"/>
      <c r="AV51" s="150"/>
      <c r="AW51" s="150"/>
      <c r="AX51" s="150"/>
      <c r="AY51" s="150"/>
      <c r="AZ51" s="150"/>
      <c r="BA51" s="150"/>
      <c r="BB51" s="149"/>
      <c r="BC51" s="149"/>
      <c r="BD51" s="149">
        <f t="shared" si="30"/>
        <v>0</v>
      </c>
      <c r="BE51" s="149">
        <f t="shared" si="31"/>
        <v>6157021.0999999996</v>
      </c>
      <c r="BF51" s="149">
        <f>+BE51+BD51</f>
        <v>6157021.0999999996</v>
      </c>
    </row>
    <row r="52" spans="1:58" x14ac:dyDescent="0.3">
      <c r="A52" s="120" t="s">
        <v>141</v>
      </c>
      <c r="B52" s="121">
        <v>0</v>
      </c>
      <c r="C52" s="121">
        <v>3640847.5520000006</v>
      </c>
      <c r="D52" s="136">
        <f t="shared" si="33"/>
        <v>3640847.5520000006</v>
      </c>
      <c r="F52" s="152"/>
      <c r="G52" s="148"/>
      <c r="H52" s="152"/>
      <c r="I52" s="148"/>
      <c r="J52" s="152"/>
      <c r="K52" s="152"/>
      <c r="L52" s="152"/>
      <c r="M52" s="152"/>
      <c r="N52" s="148"/>
      <c r="O52" s="121">
        <v>3640847.5520000006</v>
      </c>
      <c r="P52" s="156"/>
      <c r="Q52" s="156"/>
      <c r="R52" s="156"/>
      <c r="S52" s="156"/>
      <c r="T52" s="156"/>
      <c r="U52" s="156"/>
      <c r="V52" s="156"/>
      <c r="W52" s="156"/>
      <c r="X52" s="148"/>
      <c r="Y52" s="148"/>
      <c r="Z52" s="156"/>
      <c r="AA52" s="156"/>
      <c r="AB52" s="156"/>
      <c r="AC52" s="156"/>
      <c r="AD52" s="156"/>
      <c r="AE52" s="156"/>
      <c r="AF52" s="156"/>
      <c r="AG52" s="156"/>
      <c r="AH52" s="148"/>
      <c r="AI52" s="148"/>
      <c r="AJ52" s="156"/>
      <c r="AK52" s="156"/>
      <c r="AL52" s="156"/>
      <c r="AM52" s="156"/>
      <c r="AN52" s="156"/>
      <c r="AO52" s="156"/>
      <c r="AP52" s="156"/>
      <c r="AQ52" s="156"/>
      <c r="AR52" s="148"/>
      <c r="AS52" s="148"/>
      <c r="AT52" s="156"/>
      <c r="AU52" s="156"/>
      <c r="AV52" s="156"/>
      <c r="AW52" s="156"/>
      <c r="AX52" s="156"/>
      <c r="AY52" s="156"/>
      <c r="AZ52" s="156"/>
      <c r="BA52" s="156"/>
      <c r="BB52" s="148"/>
      <c r="BC52" s="148"/>
      <c r="BD52" s="149">
        <f t="shared" si="30"/>
        <v>0</v>
      </c>
      <c r="BE52" s="149">
        <f t="shared" si="31"/>
        <v>3640847.5520000006</v>
      </c>
      <c r="BF52" s="148">
        <f t="shared" ref="BF52:BF61" si="38">+BE52+BD52</f>
        <v>3640847.5520000006</v>
      </c>
    </row>
    <row r="53" spans="1:58" x14ac:dyDescent="0.3">
      <c r="A53" s="120" t="s">
        <v>142</v>
      </c>
      <c r="B53" s="121">
        <v>0</v>
      </c>
      <c r="C53" s="121">
        <v>57788482</v>
      </c>
      <c r="D53" s="136">
        <f t="shared" si="33"/>
        <v>57788482</v>
      </c>
      <c r="F53" s="152"/>
      <c r="G53" s="148"/>
      <c r="H53" s="152"/>
      <c r="I53" s="148"/>
      <c r="J53" s="152"/>
      <c r="K53" s="152"/>
      <c r="L53" s="152"/>
      <c r="M53" s="152"/>
      <c r="N53" s="148"/>
      <c r="O53" s="121"/>
      <c r="P53" s="156"/>
      <c r="Q53" s="156"/>
      <c r="R53" s="156"/>
      <c r="S53" s="156"/>
      <c r="T53" s="156"/>
      <c r="U53" s="156"/>
      <c r="V53" s="156"/>
      <c r="W53" s="156"/>
      <c r="X53" s="148"/>
      <c r="Y53" s="163">
        <f>C53/2</f>
        <v>28894241</v>
      </c>
      <c r="Z53" s="156"/>
      <c r="AA53" s="156"/>
      <c r="AB53" s="156"/>
      <c r="AC53" s="156"/>
      <c r="AD53" s="156"/>
      <c r="AE53" s="156"/>
      <c r="AF53" s="156"/>
      <c r="AG53" s="156"/>
      <c r="AH53" s="148"/>
      <c r="AI53" s="163">
        <f>C53-Y53</f>
        <v>28894241</v>
      </c>
      <c r="AJ53" s="156"/>
      <c r="AK53" s="156"/>
      <c r="AL53" s="156"/>
      <c r="AM53" s="156"/>
      <c r="AN53" s="156"/>
      <c r="AO53" s="156"/>
      <c r="AP53" s="156"/>
      <c r="AQ53" s="156"/>
      <c r="AR53" s="148"/>
      <c r="AS53" s="148"/>
      <c r="AT53" s="156"/>
      <c r="AU53" s="156"/>
      <c r="AV53" s="156"/>
      <c r="AW53" s="156"/>
      <c r="AX53" s="156"/>
      <c r="AY53" s="156"/>
      <c r="AZ53" s="156"/>
      <c r="BA53" s="156"/>
      <c r="BB53" s="148"/>
      <c r="BC53" s="148"/>
      <c r="BD53" s="149">
        <f t="shared" si="30"/>
        <v>0</v>
      </c>
      <c r="BE53" s="149">
        <f t="shared" si="31"/>
        <v>57788482</v>
      </c>
      <c r="BF53" s="148">
        <f t="shared" si="38"/>
        <v>57788482</v>
      </c>
    </row>
    <row r="54" spans="1:58" x14ac:dyDescent="0.3">
      <c r="A54" s="120" t="s">
        <v>143</v>
      </c>
      <c r="B54" s="121">
        <v>0</v>
      </c>
      <c r="C54" s="121">
        <v>1442863.2640000002</v>
      </c>
      <c r="D54" s="136">
        <f t="shared" si="33"/>
        <v>1442863.2640000002</v>
      </c>
      <c r="F54" s="152"/>
      <c r="G54" s="148"/>
      <c r="H54" s="152"/>
      <c r="I54" s="148"/>
      <c r="J54" s="152"/>
      <c r="K54" s="152"/>
      <c r="L54" s="152"/>
      <c r="M54" s="152"/>
      <c r="N54" s="148"/>
      <c r="O54" s="121">
        <v>1442863.2640000002</v>
      </c>
      <c r="P54" s="156"/>
      <c r="Q54" s="156"/>
      <c r="R54" s="156"/>
      <c r="S54" s="156"/>
      <c r="T54" s="156"/>
      <c r="U54" s="156"/>
      <c r="V54" s="156"/>
      <c r="W54" s="156"/>
      <c r="X54" s="148"/>
      <c r="Y54" s="148"/>
      <c r="Z54" s="156"/>
      <c r="AA54" s="156"/>
      <c r="AB54" s="156"/>
      <c r="AC54" s="156"/>
      <c r="AD54" s="156"/>
      <c r="AE54" s="156"/>
      <c r="AF54" s="156"/>
      <c r="AG54" s="156"/>
      <c r="AH54" s="148"/>
      <c r="AI54" s="148"/>
      <c r="AJ54" s="156"/>
      <c r="AK54" s="156"/>
      <c r="AL54" s="156"/>
      <c r="AM54" s="156"/>
      <c r="AN54" s="156"/>
      <c r="AO54" s="156"/>
      <c r="AP54" s="156"/>
      <c r="AQ54" s="156"/>
      <c r="AR54" s="148"/>
      <c r="AS54" s="148"/>
      <c r="AT54" s="156"/>
      <c r="AU54" s="156"/>
      <c r="AV54" s="156"/>
      <c r="AW54" s="156"/>
      <c r="AX54" s="156"/>
      <c r="AY54" s="156"/>
      <c r="AZ54" s="156"/>
      <c r="BA54" s="156"/>
      <c r="BB54" s="148"/>
      <c r="BC54" s="148"/>
      <c r="BD54" s="149">
        <f t="shared" si="30"/>
        <v>0</v>
      </c>
      <c r="BE54" s="149">
        <f t="shared" si="31"/>
        <v>1442863.2640000002</v>
      </c>
      <c r="BF54" s="148">
        <f t="shared" si="38"/>
        <v>1442863.2640000002</v>
      </c>
    </row>
    <row r="55" spans="1:58" x14ac:dyDescent="0.3">
      <c r="A55" s="120" t="s">
        <v>144</v>
      </c>
      <c r="B55" s="121">
        <v>0</v>
      </c>
      <c r="C55" s="121">
        <v>724732.25600000005</v>
      </c>
      <c r="D55" s="136">
        <f t="shared" si="33"/>
        <v>724732.25600000005</v>
      </c>
      <c r="F55" s="152"/>
      <c r="G55" s="148"/>
      <c r="H55" s="152"/>
      <c r="I55" s="148"/>
      <c r="J55" s="152"/>
      <c r="K55" s="152"/>
      <c r="L55" s="152"/>
      <c r="M55" s="152"/>
      <c r="N55" s="148"/>
      <c r="O55" s="121">
        <v>724732.25600000005</v>
      </c>
      <c r="P55" s="156"/>
      <c r="Q55" s="156"/>
      <c r="R55" s="156"/>
      <c r="S55" s="156"/>
      <c r="T55" s="156"/>
      <c r="U55" s="156"/>
      <c r="V55" s="156"/>
      <c r="W55" s="156"/>
      <c r="X55" s="148"/>
      <c r="Y55" s="148"/>
      <c r="Z55" s="156"/>
      <c r="AA55" s="156"/>
      <c r="AB55" s="156"/>
      <c r="AC55" s="156"/>
      <c r="AD55" s="156"/>
      <c r="AE55" s="156"/>
      <c r="AF55" s="156"/>
      <c r="AG55" s="156"/>
      <c r="AH55" s="148"/>
      <c r="AI55" s="148"/>
      <c r="AJ55" s="156"/>
      <c r="AK55" s="156"/>
      <c r="AL55" s="156"/>
      <c r="AM55" s="156"/>
      <c r="AN55" s="156"/>
      <c r="AO55" s="156"/>
      <c r="AP55" s="156"/>
      <c r="AQ55" s="156"/>
      <c r="AR55" s="148"/>
      <c r="AS55" s="148"/>
      <c r="AT55" s="156"/>
      <c r="AU55" s="156"/>
      <c r="AV55" s="156"/>
      <c r="AW55" s="156"/>
      <c r="AX55" s="156"/>
      <c r="AY55" s="156"/>
      <c r="AZ55" s="156"/>
      <c r="BA55" s="156"/>
      <c r="BB55" s="148"/>
      <c r="BC55" s="148"/>
      <c r="BD55" s="149">
        <f t="shared" si="30"/>
        <v>0</v>
      </c>
      <c r="BE55" s="149">
        <f t="shared" si="31"/>
        <v>724732.25600000005</v>
      </c>
      <c r="BF55" s="148">
        <f t="shared" si="38"/>
        <v>724732.25600000005</v>
      </c>
    </row>
    <row r="56" spans="1:58" x14ac:dyDescent="0.3">
      <c r="A56" s="120" t="s">
        <v>145</v>
      </c>
      <c r="B56" s="121">
        <v>0</v>
      </c>
      <c r="C56" s="121">
        <v>1655042.4000000001</v>
      </c>
      <c r="D56" s="136">
        <f t="shared" si="33"/>
        <v>1655042.4000000001</v>
      </c>
      <c r="F56" s="152"/>
      <c r="G56" s="148"/>
      <c r="H56" s="152"/>
      <c r="I56" s="148"/>
      <c r="J56" s="152"/>
      <c r="K56" s="152"/>
      <c r="L56" s="152"/>
      <c r="M56" s="152"/>
      <c r="N56" s="148"/>
      <c r="O56" s="121">
        <v>1655042.4000000001</v>
      </c>
      <c r="P56" s="156"/>
      <c r="Q56" s="156"/>
      <c r="R56" s="156"/>
      <c r="S56" s="156"/>
      <c r="T56" s="156"/>
      <c r="U56" s="156"/>
      <c r="V56" s="156"/>
      <c r="W56" s="156"/>
      <c r="X56" s="148"/>
      <c r="Y56" s="148"/>
      <c r="Z56" s="156"/>
      <c r="AA56" s="156"/>
      <c r="AB56" s="156"/>
      <c r="AC56" s="156"/>
      <c r="AD56" s="156"/>
      <c r="AE56" s="156"/>
      <c r="AF56" s="156"/>
      <c r="AG56" s="156"/>
      <c r="AH56" s="148"/>
      <c r="AI56" s="148"/>
      <c r="AJ56" s="156"/>
      <c r="AK56" s="156"/>
      <c r="AL56" s="156"/>
      <c r="AM56" s="156"/>
      <c r="AN56" s="156"/>
      <c r="AO56" s="156"/>
      <c r="AP56" s="156"/>
      <c r="AQ56" s="156"/>
      <c r="AR56" s="148"/>
      <c r="AS56" s="148"/>
      <c r="AT56" s="156"/>
      <c r="AU56" s="156"/>
      <c r="AV56" s="156"/>
      <c r="AW56" s="156"/>
      <c r="AX56" s="156"/>
      <c r="AY56" s="156"/>
      <c r="AZ56" s="156"/>
      <c r="BA56" s="156"/>
      <c r="BB56" s="148"/>
      <c r="BC56" s="148"/>
      <c r="BD56" s="149">
        <f t="shared" si="30"/>
        <v>0</v>
      </c>
      <c r="BE56" s="149">
        <f t="shared" si="31"/>
        <v>1655042.4000000001</v>
      </c>
      <c r="BF56" s="148">
        <f t="shared" si="38"/>
        <v>1655042.4000000001</v>
      </c>
    </row>
    <row r="57" spans="1:58" x14ac:dyDescent="0.3">
      <c r="A57" s="122" t="s">
        <v>103</v>
      </c>
      <c r="B57" s="121">
        <v>0</v>
      </c>
      <c r="C57" s="121">
        <v>63116421.280000001</v>
      </c>
      <c r="D57" s="136">
        <f t="shared" si="33"/>
        <v>63116421.280000001</v>
      </c>
      <c r="F57" s="152"/>
      <c r="G57" s="148"/>
      <c r="H57" s="152"/>
      <c r="I57" s="148"/>
      <c r="J57" s="152"/>
      <c r="K57" s="152"/>
      <c r="L57" s="152"/>
      <c r="M57" s="152"/>
      <c r="N57" s="148"/>
      <c r="O57" s="121"/>
      <c r="P57" s="156"/>
      <c r="Q57" s="156"/>
      <c r="R57" s="156"/>
      <c r="S57" s="156"/>
      <c r="T57" s="156"/>
      <c r="U57" s="156"/>
      <c r="V57" s="156"/>
      <c r="W57" s="156"/>
      <c r="X57" s="148"/>
      <c r="Y57" s="163">
        <f>C67/2</f>
        <v>0</v>
      </c>
      <c r="Z57" s="156"/>
      <c r="AA57" s="156"/>
      <c r="AB57" s="156"/>
      <c r="AC57" s="156"/>
      <c r="AD57" s="156"/>
      <c r="AE57" s="156"/>
      <c r="AF57" s="156"/>
      <c r="AG57" s="156"/>
      <c r="AH57" s="148"/>
      <c r="AI57" s="163">
        <f>C57</f>
        <v>63116421.280000001</v>
      </c>
      <c r="AJ57" s="156"/>
      <c r="AK57" s="156"/>
      <c r="AL57" s="156"/>
      <c r="AM57" s="156"/>
      <c r="AN57" s="156"/>
      <c r="AO57" s="156"/>
      <c r="AP57" s="156"/>
      <c r="AQ57" s="156"/>
      <c r="AR57" s="148"/>
      <c r="AS57" s="148"/>
      <c r="AT57" s="156"/>
      <c r="AU57" s="156"/>
      <c r="AV57" s="156"/>
      <c r="AW57" s="156"/>
      <c r="AX57" s="156"/>
      <c r="AY57" s="156"/>
      <c r="AZ57" s="156"/>
      <c r="BA57" s="156"/>
      <c r="BB57" s="148"/>
      <c r="BC57" s="148"/>
      <c r="BD57" s="149">
        <f t="shared" si="30"/>
        <v>0</v>
      </c>
      <c r="BE57" s="149">
        <f t="shared" si="31"/>
        <v>63116421.280000001</v>
      </c>
      <c r="BF57" s="148">
        <f t="shared" si="38"/>
        <v>63116421.280000001</v>
      </c>
    </row>
    <row r="58" spans="1:58" x14ac:dyDescent="0.3">
      <c r="A58" s="189" t="s">
        <v>104</v>
      </c>
      <c r="B58" s="121">
        <v>0</v>
      </c>
      <c r="C58" s="121"/>
      <c r="D58" s="136">
        <f t="shared" si="33"/>
        <v>0</v>
      </c>
      <c r="F58" s="152"/>
      <c r="G58" s="148"/>
      <c r="H58" s="152"/>
      <c r="I58" s="148"/>
      <c r="J58" s="152"/>
      <c r="K58" s="152"/>
      <c r="L58" s="152"/>
      <c r="M58" s="152"/>
      <c r="N58" s="148"/>
      <c r="O58" s="121"/>
      <c r="P58" s="156"/>
      <c r="Q58" s="156"/>
      <c r="R58" s="156"/>
      <c r="S58" s="156"/>
      <c r="T58" s="156"/>
      <c r="U58" s="156"/>
      <c r="V58" s="156"/>
      <c r="W58" s="156"/>
      <c r="X58" s="148"/>
      <c r="Y58" s="148"/>
      <c r="Z58" s="156"/>
      <c r="AA58" s="156"/>
      <c r="AB58" s="156"/>
      <c r="AC58" s="156"/>
      <c r="AD58" s="156"/>
      <c r="AE58" s="156"/>
      <c r="AF58" s="156"/>
      <c r="AG58" s="156"/>
      <c r="AH58" s="148"/>
      <c r="AI58" s="148"/>
      <c r="AJ58" s="156"/>
      <c r="AK58" s="156"/>
      <c r="AL58" s="156"/>
      <c r="AM58" s="156"/>
      <c r="AN58" s="156"/>
      <c r="AO58" s="156"/>
      <c r="AP58" s="156"/>
      <c r="AQ58" s="156"/>
      <c r="AR58" s="148"/>
      <c r="AS58" s="148"/>
      <c r="AT58" s="156"/>
      <c r="AU58" s="156"/>
      <c r="AV58" s="156"/>
      <c r="AW58" s="156"/>
      <c r="AX58" s="156"/>
      <c r="AY58" s="156"/>
      <c r="AZ58" s="156"/>
      <c r="BA58" s="156"/>
      <c r="BB58" s="148"/>
      <c r="BC58" s="148"/>
      <c r="BD58" s="149">
        <f t="shared" si="30"/>
        <v>0</v>
      </c>
      <c r="BE58" s="149">
        <f t="shared" si="31"/>
        <v>0</v>
      </c>
      <c r="BF58" s="148">
        <f t="shared" si="38"/>
        <v>0</v>
      </c>
    </row>
    <row r="59" spans="1:58" x14ac:dyDescent="0.3">
      <c r="A59" s="126" t="s">
        <v>105</v>
      </c>
      <c r="B59" s="127">
        <v>889365.25</v>
      </c>
      <c r="C59" s="123">
        <v>0</v>
      </c>
      <c r="D59" s="136">
        <f>B59+C59</f>
        <v>889365.25</v>
      </c>
      <c r="F59" s="149"/>
      <c r="G59" s="149"/>
      <c r="H59" s="149"/>
      <c r="I59" s="149"/>
      <c r="J59" s="149"/>
      <c r="K59" s="149"/>
      <c r="L59" s="149"/>
      <c r="M59" s="149"/>
      <c r="N59" s="149">
        <f t="shared" ref="N59:O61" si="39">+L59+J59+H59+F59</f>
        <v>0</v>
      </c>
      <c r="O59" s="149">
        <f t="shared" si="39"/>
        <v>0</v>
      </c>
      <c r="P59" s="149"/>
      <c r="Q59" s="149"/>
      <c r="R59" s="193">
        <f>B59/3</f>
        <v>296455.08333333331</v>
      </c>
      <c r="S59" s="150"/>
      <c r="T59" s="193">
        <f>B59/3</f>
        <v>296455.08333333331</v>
      </c>
      <c r="U59" s="150"/>
      <c r="V59" s="193">
        <f>B59/3</f>
        <v>296455.08333333331</v>
      </c>
      <c r="W59" s="150"/>
      <c r="X59" s="149">
        <f>R59+T59+V59</f>
        <v>889365.25</v>
      </c>
      <c r="Y59" s="149">
        <f t="shared" ref="X59:Y61" si="40">+W59+U59+S59+Q59</f>
        <v>0</v>
      </c>
      <c r="Z59" s="150"/>
      <c r="AA59" s="150"/>
      <c r="AB59" s="150"/>
      <c r="AC59" s="150"/>
      <c r="AD59" s="150"/>
      <c r="AE59" s="150"/>
      <c r="AF59" s="150"/>
      <c r="AG59" s="150"/>
      <c r="AH59" s="149">
        <f t="shared" ref="AH59:AI61" si="41">+AF59+AD59+AB59+Z59</f>
        <v>0</v>
      </c>
      <c r="AI59" s="149">
        <f t="shared" si="41"/>
        <v>0</v>
      </c>
      <c r="AJ59" s="150"/>
      <c r="AK59" s="150"/>
      <c r="AL59" s="150"/>
      <c r="AM59" s="150"/>
      <c r="AN59" s="150"/>
      <c r="AO59" s="150"/>
      <c r="AP59" s="150"/>
      <c r="AQ59" s="150"/>
      <c r="AR59" s="149">
        <f t="shared" ref="AR59:AS61" si="42">+AP59+AN59+AL59+AJ59</f>
        <v>0</v>
      </c>
      <c r="AS59" s="149">
        <f t="shared" si="42"/>
        <v>0</v>
      </c>
      <c r="AT59" s="150"/>
      <c r="AU59" s="150"/>
      <c r="AV59" s="150"/>
      <c r="AW59" s="150"/>
      <c r="AX59" s="150"/>
      <c r="AY59" s="150"/>
      <c r="AZ59" s="150"/>
      <c r="BA59" s="150"/>
      <c r="BB59" s="149">
        <f t="shared" ref="BB59:BC61" si="43">+AZ59+AX59+AV59+AT59</f>
        <v>0</v>
      </c>
      <c r="BC59" s="149">
        <f t="shared" si="43"/>
        <v>0</v>
      </c>
      <c r="BD59" s="149">
        <f t="shared" si="30"/>
        <v>889365.25</v>
      </c>
      <c r="BE59" s="149">
        <f t="shared" si="31"/>
        <v>0</v>
      </c>
      <c r="BF59" s="149">
        <f t="shared" si="38"/>
        <v>889365.25</v>
      </c>
    </row>
    <row r="60" spans="1:58" x14ac:dyDescent="0.3">
      <c r="A60" s="126" t="s">
        <v>106</v>
      </c>
      <c r="B60" s="127">
        <v>425323.44</v>
      </c>
      <c r="C60" s="123">
        <v>0</v>
      </c>
      <c r="D60" s="136">
        <f>B60+C60</f>
        <v>425323.44</v>
      </c>
      <c r="F60" s="149"/>
      <c r="G60" s="149"/>
      <c r="H60" s="149"/>
      <c r="I60" s="149"/>
      <c r="J60" s="149"/>
      <c r="K60" s="149"/>
      <c r="L60" s="149"/>
      <c r="M60" s="149"/>
      <c r="N60" s="149">
        <f t="shared" si="39"/>
        <v>0</v>
      </c>
      <c r="O60" s="149">
        <f t="shared" si="39"/>
        <v>0</v>
      </c>
      <c r="P60" s="149"/>
      <c r="Q60" s="149"/>
      <c r="R60" s="149"/>
      <c r="S60" s="150"/>
      <c r="T60" s="149">
        <f>75661.8*2.23</f>
        <v>168725.81400000001</v>
      </c>
      <c r="U60" s="150"/>
      <c r="V60" s="149">
        <f>115066.2*2.23</f>
        <v>256597.62599999999</v>
      </c>
      <c r="W60" s="150"/>
      <c r="X60" s="149">
        <f t="shared" si="40"/>
        <v>425323.44</v>
      </c>
      <c r="Y60" s="149">
        <f t="shared" si="40"/>
        <v>0</v>
      </c>
      <c r="Z60" s="150"/>
      <c r="AA60" s="150"/>
      <c r="AB60" s="150"/>
      <c r="AC60" s="150"/>
      <c r="AD60" s="150"/>
      <c r="AE60" s="150"/>
      <c r="AF60" s="150"/>
      <c r="AG60" s="150"/>
      <c r="AH60" s="149">
        <f t="shared" si="41"/>
        <v>0</v>
      </c>
      <c r="AI60" s="149">
        <f t="shared" si="41"/>
        <v>0</v>
      </c>
      <c r="AJ60" s="150"/>
      <c r="AK60" s="150"/>
      <c r="AL60" s="150"/>
      <c r="AM60" s="150"/>
      <c r="AN60" s="150"/>
      <c r="AO60" s="150"/>
      <c r="AP60" s="150"/>
      <c r="AQ60" s="150"/>
      <c r="AR60" s="149">
        <f t="shared" si="42"/>
        <v>0</v>
      </c>
      <c r="AS60" s="149">
        <f t="shared" si="42"/>
        <v>0</v>
      </c>
      <c r="AT60" s="150"/>
      <c r="AU60" s="150"/>
      <c r="AV60" s="150"/>
      <c r="AW60" s="150"/>
      <c r="AX60" s="150"/>
      <c r="AY60" s="150"/>
      <c r="AZ60" s="150"/>
      <c r="BA60" s="150"/>
      <c r="BB60" s="149">
        <f t="shared" si="43"/>
        <v>0</v>
      </c>
      <c r="BC60" s="149">
        <f t="shared" si="43"/>
        <v>0</v>
      </c>
      <c r="BD60" s="149">
        <f t="shared" si="30"/>
        <v>425323.44</v>
      </c>
      <c r="BE60" s="149">
        <f t="shared" si="31"/>
        <v>0</v>
      </c>
      <c r="BF60" s="149">
        <f t="shared" si="38"/>
        <v>425323.44</v>
      </c>
    </row>
    <row r="61" spans="1:58" x14ac:dyDescent="0.3">
      <c r="A61" s="129" t="s">
        <v>107</v>
      </c>
      <c r="B61" s="130">
        <v>1328874.4099999999</v>
      </c>
      <c r="C61" s="125">
        <v>0</v>
      </c>
      <c r="D61" s="136">
        <f>B61+C61</f>
        <v>1328874.4099999999</v>
      </c>
      <c r="F61" s="148"/>
      <c r="G61" s="148"/>
      <c r="H61" s="148"/>
      <c r="I61" s="148">
        <v>0</v>
      </c>
      <c r="J61" s="148"/>
      <c r="K61" s="148"/>
      <c r="L61" s="148"/>
      <c r="M61" s="148"/>
      <c r="N61" s="149">
        <f t="shared" si="39"/>
        <v>0</v>
      </c>
      <c r="O61" s="149">
        <f t="shared" si="39"/>
        <v>0</v>
      </c>
      <c r="P61" s="148"/>
      <c r="Q61" s="148"/>
      <c r="R61" s="148">
        <v>400000</v>
      </c>
      <c r="S61" s="150"/>
      <c r="T61" s="148">
        <v>450000</v>
      </c>
      <c r="U61" s="150"/>
      <c r="V61" s="148">
        <v>478874.40999999992</v>
      </c>
      <c r="W61" s="150"/>
      <c r="X61" s="149">
        <f t="shared" si="40"/>
        <v>1328874.4099999999</v>
      </c>
      <c r="Y61" s="149">
        <f t="shared" si="40"/>
        <v>0</v>
      </c>
      <c r="Z61" s="150"/>
      <c r="AA61" s="150"/>
      <c r="AB61" s="150"/>
      <c r="AC61" s="150"/>
      <c r="AD61" s="150"/>
      <c r="AE61" s="150"/>
      <c r="AF61" s="150"/>
      <c r="AG61" s="150"/>
      <c r="AH61" s="149">
        <f t="shared" si="41"/>
        <v>0</v>
      </c>
      <c r="AI61" s="149">
        <f t="shared" si="41"/>
        <v>0</v>
      </c>
      <c r="AJ61" s="150"/>
      <c r="AK61" s="150"/>
      <c r="AL61" s="150"/>
      <c r="AM61" s="150"/>
      <c r="AN61" s="150"/>
      <c r="AO61" s="150"/>
      <c r="AP61" s="150"/>
      <c r="AQ61" s="150"/>
      <c r="AR61" s="149">
        <f t="shared" si="42"/>
        <v>0</v>
      </c>
      <c r="AS61" s="149">
        <f t="shared" si="42"/>
        <v>0</v>
      </c>
      <c r="AT61" s="150"/>
      <c r="AU61" s="150"/>
      <c r="AV61" s="150"/>
      <c r="AW61" s="150"/>
      <c r="AX61" s="150"/>
      <c r="AY61" s="150"/>
      <c r="AZ61" s="150"/>
      <c r="BA61" s="150"/>
      <c r="BB61" s="149">
        <f t="shared" si="43"/>
        <v>0</v>
      </c>
      <c r="BC61" s="149">
        <f t="shared" si="43"/>
        <v>0</v>
      </c>
      <c r="BD61" s="149">
        <f t="shared" si="30"/>
        <v>1328874.4099999999</v>
      </c>
      <c r="BE61" s="149">
        <f t="shared" si="31"/>
        <v>0</v>
      </c>
      <c r="BF61" s="149">
        <f t="shared" si="38"/>
        <v>1328874.4099999999</v>
      </c>
    </row>
    <row r="62" spans="1:58" x14ac:dyDescent="0.3">
      <c r="A62" s="26" t="s">
        <v>15</v>
      </c>
      <c r="B62" s="37">
        <v>5697644.4699999997</v>
      </c>
      <c r="C62" s="36">
        <v>0</v>
      </c>
      <c r="D62" s="136">
        <f>B62+C62</f>
        <v>5697644.4699999997</v>
      </c>
      <c r="F62" s="149"/>
      <c r="G62" s="149"/>
      <c r="H62" s="149"/>
      <c r="I62" s="149"/>
      <c r="J62" s="149"/>
      <c r="K62" s="149"/>
      <c r="L62" s="149"/>
      <c r="M62" s="149"/>
      <c r="N62" s="149">
        <v>0</v>
      </c>
      <c r="O62" s="149">
        <v>0</v>
      </c>
      <c r="P62" s="150">
        <v>0</v>
      </c>
      <c r="Q62" s="150"/>
      <c r="R62" s="150">
        <v>0</v>
      </c>
      <c r="S62" s="150"/>
      <c r="T62" s="150">
        <v>558000</v>
      </c>
      <c r="U62" s="150"/>
      <c r="V62" s="150">
        <v>800000</v>
      </c>
      <c r="W62" s="150"/>
      <c r="X62" s="149">
        <v>1358000</v>
      </c>
      <c r="Y62" s="149">
        <v>0</v>
      </c>
      <c r="Z62" s="150">
        <v>1200000</v>
      </c>
      <c r="AA62" s="150"/>
      <c r="AB62" s="150">
        <v>1200000</v>
      </c>
      <c r="AC62" s="150"/>
      <c r="AD62" s="150">
        <v>1200000</v>
      </c>
      <c r="AE62" s="150"/>
      <c r="AF62" s="150">
        <v>739644.46999999974</v>
      </c>
      <c r="AG62" s="150"/>
      <c r="AH62" s="149">
        <v>4339644.47</v>
      </c>
      <c r="AI62" s="149">
        <v>0</v>
      </c>
      <c r="AJ62" s="150"/>
      <c r="AK62" s="150"/>
      <c r="AL62" s="150"/>
      <c r="AM62" s="150"/>
      <c r="AN62" s="150"/>
      <c r="AO62" s="150"/>
      <c r="AP62" s="150"/>
      <c r="AQ62" s="150"/>
      <c r="AR62" s="149">
        <v>0</v>
      </c>
      <c r="AS62" s="149">
        <v>0</v>
      </c>
      <c r="AT62" s="150"/>
      <c r="AU62" s="150"/>
      <c r="AV62" s="150"/>
      <c r="AW62" s="150"/>
      <c r="AX62" s="150"/>
      <c r="AY62" s="150"/>
      <c r="AZ62" s="150"/>
      <c r="BA62" s="150"/>
      <c r="BB62" s="149">
        <v>0</v>
      </c>
      <c r="BC62" s="149">
        <v>0</v>
      </c>
      <c r="BD62" s="149">
        <f t="shared" si="30"/>
        <v>5697644.4699999997</v>
      </c>
      <c r="BE62" s="149">
        <f t="shared" si="31"/>
        <v>0</v>
      </c>
      <c r="BF62" s="149">
        <v>5697644.4699999997</v>
      </c>
    </row>
    <row r="63" spans="1:58" x14ac:dyDescent="0.3">
      <c r="A63" s="133" t="s">
        <v>108</v>
      </c>
      <c r="B63" s="131">
        <v>0</v>
      </c>
      <c r="C63" s="44">
        <v>4882000</v>
      </c>
      <c r="D63" s="136">
        <f t="shared" ref="D63:D64" si="44">B63+C63</f>
        <v>4882000</v>
      </c>
      <c r="F63" s="148"/>
      <c r="G63" s="148">
        <v>2704012</v>
      </c>
      <c r="H63" s="148"/>
      <c r="I63" s="156">
        <f>411569.5*2.23</f>
        <v>917799.98499999999</v>
      </c>
      <c r="J63" s="148"/>
      <c r="K63" s="148"/>
      <c r="L63" s="148"/>
      <c r="M63" s="148"/>
      <c r="N63" s="148">
        <f t="shared" ref="N63:O64" si="45">+L63+J63+H63+F63</f>
        <v>0</v>
      </c>
      <c r="O63" s="159">
        <v>4882000</v>
      </c>
      <c r="P63" s="156"/>
      <c r="Q63" s="156"/>
      <c r="R63" s="156"/>
      <c r="S63" s="156"/>
      <c r="T63" s="156"/>
      <c r="U63" s="156"/>
      <c r="V63" s="156"/>
      <c r="W63" s="156"/>
      <c r="X63" s="148">
        <f t="shared" ref="X63:Y64" si="46">+V63+T63+R63+P63</f>
        <v>0</v>
      </c>
      <c r="Y63" s="148">
        <f t="shared" si="46"/>
        <v>0</v>
      </c>
      <c r="Z63" s="156"/>
      <c r="AA63" s="156"/>
      <c r="AB63" s="156"/>
      <c r="AC63" s="156"/>
      <c r="AD63" s="156"/>
      <c r="AE63" s="156"/>
      <c r="AF63" s="156"/>
      <c r="AG63" s="156"/>
      <c r="AH63" s="148">
        <f>+AF63+AD63+AB63+Z63</f>
        <v>0</v>
      </c>
      <c r="AI63" s="148">
        <f>+AG63+AE63+AC63+AA63</f>
        <v>0</v>
      </c>
      <c r="AJ63" s="156"/>
      <c r="AK63" s="156"/>
      <c r="AL63" s="156"/>
      <c r="AM63" s="156"/>
      <c r="AN63" s="156"/>
      <c r="AO63" s="156"/>
      <c r="AP63" s="156"/>
      <c r="AQ63" s="156"/>
      <c r="AR63" s="148">
        <f>+AP63+AN63+AL63+AJ63</f>
        <v>0</v>
      </c>
      <c r="AS63" s="148">
        <f>+AQ63+AO63+AM63+AK63</f>
        <v>0</v>
      </c>
      <c r="AT63" s="156"/>
      <c r="AU63" s="156"/>
      <c r="AV63" s="156"/>
      <c r="AW63" s="156"/>
      <c r="AX63" s="156"/>
      <c r="AY63" s="156"/>
      <c r="AZ63" s="156"/>
      <c r="BA63" s="156"/>
      <c r="BB63" s="148">
        <f t="shared" ref="BB63:BC64" si="47">+AZ63+AX63+AV63+AT63</f>
        <v>0</v>
      </c>
      <c r="BC63" s="148">
        <f t="shared" si="47"/>
        <v>0</v>
      </c>
      <c r="BD63" s="149">
        <f t="shared" si="30"/>
        <v>0</v>
      </c>
      <c r="BE63" s="149">
        <f t="shared" si="31"/>
        <v>4882000</v>
      </c>
      <c r="BF63" s="148">
        <f t="shared" ref="BF63:BF64" si="48">+BE63+BD63</f>
        <v>4882000</v>
      </c>
    </row>
    <row r="64" spans="1:58" x14ac:dyDescent="0.3">
      <c r="A64" s="133" t="s">
        <v>109</v>
      </c>
      <c r="B64" s="131">
        <v>0</v>
      </c>
      <c r="C64" s="131">
        <v>536175</v>
      </c>
      <c r="D64" s="136">
        <f t="shared" si="44"/>
        <v>536175</v>
      </c>
      <c r="F64" s="152">
        <v>0</v>
      </c>
      <c r="G64" s="148">
        <v>536175</v>
      </c>
      <c r="H64" s="152">
        <v>0</v>
      </c>
      <c r="I64" s="148">
        <v>0</v>
      </c>
      <c r="J64" s="152">
        <v>0</v>
      </c>
      <c r="K64" s="152">
        <v>0</v>
      </c>
      <c r="L64" s="152">
        <v>0</v>
      </c>
      <c r="M64" s="152">
        <v>0</v>
      </c>
      <c r="N64" s="148">
        <f t="shared" si="45"/>
        <v>0</v>
      </c>
      <c r="O64" s="148">
        <f t="shared" si="45"/>
        <v>536175</v>
      </c>
      <c r="P64" s="156"/>
      <c r="Q64" s="156"/>
      <c r="R64" s="156"/>
      <c r="S64" s="156"/>
      <c r="T64" s="156"/>
      <c r="U64" s="156"/>
      <c r="V64" s="156"/>
      <c r="W64" s="156"/>
      <c r="X64" s="148">
        <f t="shared" si="46"/>
        <v>0</v>
      </c>
      <c r="Y64" s="148">
        <f t="shared" si="46"/>
        <v>0</v>
      </c>
      <c r="Z64" s="156"/>
      <c r="AA64" s="156"/>
      <c r="AB64" s="156"/>
      <c r="AC64" s="156"/>
      <c r="AD64" s="156"/>
      <c r="AE64" s="156"/>
      <c r="AF64" s="156"/>
      <c r="AG64" s="156"/>
      <c r="AH64" s="148">
        <f>+AF64+AD64+AB64+Z64</f>
        <v>0</v>
      </c>
      <c r="AI64" s="148">
        <f>+AG64+AE64+AC64+AA64</f>
        <v>0</v>
      </c>
      <c r="AJ64" s="156"/>
      <c r="AK64" s="156"/>
      <c r="AL64" s="156"/>
      <c r="AM64" s="156"/>
      <c r="AN64" s="156"/>
      <c r="AO64" s="156"/>
      <c r="AP64" s="156"/>
      <c r="AQ64" s="156"/>
      <c r="AR64" s="148">
        <f>+AP64+AN64+AL64+AJ64</f>
        <v>0</v>
      </c>
      <c r="AS64" s="148">
        <f>+AQ64+AO64+AM64+AK64</f>
        <v>0</v>
      </c>
      <c r="AT64" s="156"/>
      <c r="AU64" s="156"/>
      <c r="AV64" s="156"/>
      <c r="AW64" s="156"/>
      <c r="AX64" s="156"/>
      <c r="AY64" s="156"/>
      <c r="AZ64" s="156"/>
      <c r="BA64" s="156"/>
      <c r="BB64" s="148">
        <f t="shared" si="47"/>
        <v>0</v>
      </c>
      <c r="BC64" s="148">
        <f t="shared" si="47"/>
        <v>0</v>
      </c>
      <c r="BD64" s="149">
        <f t="shared" si="30"/>
        <v>0</v>
      </c>
      <c r="BE64" s="149">
        <f t="shared" si="31"/>
        <v>536175</v>
      </c>
      <c r="BF64" s="148">
        <f t="shared" si="48"/>
        <v>536175</v>
      </c>
    </row>
    <row r="65" spans="1:58" x14ac:dyDescent="0.3">
      <c r="A65" s="21" t="s">
        <v>17</v>
      </c>
      <c r="B65" s="22">
        <f>B66+B67+B71+B72+B73+B74+B75+B76+B77</f>
        <v>21774000</v>
      </c>
      <c r="C65" s="45">
        <f>C66+C67+C71+C72+C73+C74+C75+C76+C77</f>
        <v>0</v>
      </c>
      <c r="D65" s="137">
        <f>B65+C65</f>
        <v>21774000</v>
      </c>
      <c r="F65" s="137">
        <f>+F66+F67+F71+F72+F73+F74+F75+F76+F77</f>
        <v>0</v>
      </c>
      <c r="G65" s="137">
        <f t="shared" ref="G65:BF65" si="49">+G66+G67+G71+G72+G73+G74+G75+G76+G77</f>
        <v>0</v>
      </c>
      <c r="H65" s="137">
        <f t="shared" si="49"/>
        <v>0</v>
      </c>
      <c r="I65" s="137">
        <f t="shared" si="49"/>
        <v>0</v>
      </c>
      <c r="J65" s="137">
        <f t="shared" si="49"/>
        <v>0</v>
      </c>
      <c r="K65" s="137">
        <f t="shared" si="49"/>
        <v>0</v>
      </c>
      <c r="L65" s="137">
        <f t="shared" si="49"/>
        <v>710000</v>
      </c>
      <c r="M65" s="137">
        <f t="shared" si="49"/>
        <v>0</v>
      </c>
      <c r="N65" s="137">
        <f t="shared" si="49"/>
        <v>710000</v>
      </c>
      <c r="O65" s="137">
        <f t="shared" si="49"/>
        <v>0</v>
      </c>
      <c r="P65" s="137">
        <f t="shared" si="49"/>
        <v>0</v>
      </c>
      <c r="Q65" s="137">
        <f t="shared" si="49"/>
        <v>0</v>
      </c>
      <c r="R65" s="137">
        <f t="shared" si="49"/>
        <v>0</v>
      </c>
      <c r="S65" s="137">
        <f t="shared" si="49"/>
        <v>0</v>
      </c>
      <c r="T65" s="137">
        <f t="shared" si="49"/>
        <v>2074400</v>
      </c>
      <c r="U65" s="137">
        <f t="shared" si="49"/>
        <v>0</v>
      </c>
      <c r="V65" s="137">
        <f t="shared" si="49"/>
        <v>3027180</v>
      </c>
      <c r="W65" s="137">
        <f t="shared" si="49"/>
        <v>0</v>
      </c>
      <c r="X65" s="137">
        <f t="shared" si="49"/>
        <v>5101580</v>
      </c>
      <c r="Y65" s="137">
        <f t="shared" si="49"/>
        <v>0</v>
      </c>
      <c r="Z65" s="137">
        <f t="shared" si="49"/>
        <v>2945960</v>
      </c>
      <c r="AA65" s="137">
        <f t="shared" si="49"/>
        <v>0</v>
      </c>
      <c r="AB65" s="137">
        <f t="shared" si="49"/>
        <v>2472850</v>
      </c>
      <c r="AC65" s="137">
        <f t="shared" si="49"/>
        <v>0</v>
      </c>
      <c r="AD65" s="137">
        <f t="shared" si="49"/>
        <v>2042460</v>
      </c>
      <c r="AE65" s="137">
        <f t="shared" si="49"/>
        <v>0</v>
      </c>
      <c r="AF65" s="137">
        <f t="shared" si="49"/>
        <v>1946570</v>
      </c>
      <c r="AG65" s="137">
        <f t="shared" si="49"/>
        <v>0</v>
      </c>
      <c r="AH65" s="137">
        <f t="shared" si="49"/>
        <v>9407840</v>
      </c>
      <c r="AI65" s="137">
        <f t="shared" si="49"/>
        <v>0</v>
      </c>
      <c r="AJ65" s="137">
        <f t="shared" si="49"/>
        <v>1750680</v>
      </c>
      <c r="AK65" s="137">
        <f t="shared" si="49"/>
        <v>0</v>
      </c>
      <c r="AL65" s="137">
        <f t="shared" si="49"/>
        <v>1995150</v>
      </c>
      <c r="AM65" s="137">
        <f t="shared" si="49"/>
        <v>0</v>
      </c>
      <c r="AN65" s="137">
        <f t="shared" si="49"/>
        <v>736250</v>
      </c>
      <c r="AO65" s="137">
        <f t="shared" si="49"/>
        <v>0</v>
      </c>
      <c r="AP65" s="137">
        <f t="shared" si="49"/>
        <v>836250</v>
      </c>
      <c r="AQ65" s="137">
        <f t="shared" si="49"/>
        <v>0</v>
      </c>
      <c r="AR65" s="137">
        <f t="shared" si="49"/>
        <v>5318330</v>
      </c>
      <c r="AS65" s="137">
        <f t="shared" si="49"/>
        <v>0</v>
      </c>
      <c r="AT65" s="137">
        <f t="shared" si="49"/>
        <v>836250</v>
      </c>
      <c r="AU65" s="137">
        <f t="shared" si="49"/>
        <v>0</v>
      </c>
      <c r="AV65" s="137">
        <f t="shared" si="49"/>
        <v>400000</v>
      </c>
      <c r="AW65" s="137">
        <f t="shared" si="49"/>
        <v>0</v>
      </c>
      <c r="AX65" s="137">
        <f t="shared" si="49"/>
        <v>0</v>
      </c>
      <c r="AY65" s="137">
        <f t="shared" si="49"/>
        <v>0</v>
      </c>
      <c r="AZ65" s="137">
        <f t="shared" si="49"/>
        <v>0</v>
      </c>
      <c r="BA65" s="137">
        <f t="shared" si="49"/>
        <v>0</v>
      </c>
      <c r="BB65" s="137">
        <f t="shared" si="49"/>
        <v>1236250</v>
      </c>
      <c r="BC65" s="137">
        <f t="shared" si="49"/>
        <v>0</v>
      </c>
      <c r="BD65" s="137">
        <f t="shared" si="49"/>
        <v>21774000</v>
      </c>
      <c r="BE65" s="137">
        <f t="shared" si="49"/>
        <v>0</v>
      </c>
      <c r="BF65" s="137">
        <f t="shared" si="49"/>
        <v>21774000</v>
      </c>
    </row>
    <row r="66" spans="1:58" x14ac:dyDescent="0.3">
      <c r="A66" s="9" t="s">
        <v>18</v>
      </c>
      <c r="B66" s="6">
        <v>3345000</v>
      </c>
      <c r="C66" s="36">
        <v>0</v>
      </c>
      <c r="D66" s="136">
        <f>B66+C66</f>
        <v>3345000</v>
      </c>
      <c r="F66" s="149"/>
      <c r="G66" s="149"/>
      <c r="H66" s="149"/>
      <c r="I66" s="149"/>
      <c r="J66" s="149"/>
      <c r="K66" s="149"/>
      <c r="L66" s="149">
        <v>0</v>
      </c>
      <c r="M66" s="149">
        <v>0</v>
      </c>
      <c r="N66" s="149">
        <f>+L66+J66+H66+F66</f>
        <v>0</v>
      </c>
      <c r="O66" s="149">
        <f>+M66+K66+I66+G66</f>
        <v>0</v>
      </c>
      <c r="P66" s="150">
        <v>0</v>
      </c>
      <c r="Q66" s="150"/>
      <c r="R66" s="150">
        <v>0</v>
      </c>
      <c r="S66" s="150"/>
      <c r="T66" s="150">
        <v>0</v>
      </c>
      <c r="U66" s="150"/>
      <c r="V66" s="150">
        <v>0</v>
      </c>
      <c r="W66" s="150"/>
      <c r="X66" s="149">
        <f>+V66+T66+R66+P66</f>
        <v>0</v>
      </c>
      <c r="Y66" s="149">
        <f>+W66+U66+S66+Q66</f>
        <v>0</v>
      </c>
      <c r="Z66" s="150">
        <v>0</v>
      </c>
      <c r="AA66" s="150"/>
      <c r="AB66" s="150"/>
      <c r="AC66" s="150"/>
      <c r="AD66" s="150"/>
      <c r="AE66" s="150"/>
      <c r="AF66" s="150"/>
      <c r="AG66" s="150"/>
      <c r="AH66" s="149">
        <f>+AF66+AD66+AB66+Z66</f>
        <v>0</v>
      </c>
      <c r="AI66" s="149">
        <f>+AG66+AE66+AC66+AA66</f>
        <v>0</v>
      </c>
      <c r="AJ66" s="150">
        <v>0</v>
      </c>
      <c r="AK66" s="150"/>
      <c r="AL66" s="150">
        <v>536250</v>
      </c>
      <c r="AM66" s="150"/>
      <c r="AN66" s="150">
        <v>736250</v>
      </c>
      <c r="AO66" s="150"/>
      <c r="AP66" s="150">
        <v>836250</v>
      </c>
      <c r="AQ66" s="150"/>
      <c r="AR66" s="149">
        <f>+AP66+AN66+AL66+AJ66</f>
        <v>2108750</v>
      </c>
      <c r="AS66" s="149">
        <f>+AQ66+AO66+AM66+AK66</f>
        <v>0</v>
      </c>
      <c r="AT66" s="150">
        <v>836250</v>
      </c>
      <c r="AU66" s="150"/>
      <c r="AV66" s="150">
        <v>400000</v>
      </c>
      <c r="AW66" s="150"/>
      <c r="AX66" s="150"/>
      <c r="AY66" s="150"/>
      <c r="AZ66" s="150"/>
      <c r="BA66" s="150"/>
      <c r="BB66" s="149">
        <f>+AZ66+AX66+AV66+AT66</f>
        <v>1236250</v>
      </c>
      <c r="BC66" s="149">
        <f>+BA66+AY66+AW66+AU66</f>
        <v>0</v>
      </c>
      <c r="BD66" s="149">
        <f>+BB66+AR66+AH66+X66+N66</f>
        <v>3345000</v>
      </c>
      <c r="BE66" s="149">
        <f>+BC66+AS66+AI66+Y66+O66</f>
        <v>0</v>
      </c>
      <c r="BF66" s="149">
        <f>+BE66+BD66</f>
        <v>3345000</v>
      </c>
    </row>
    <row r="67" spans="1:58" x14ac:dyDescent="0.3">
      <c r="A67" s="31" t="s">
        <v>19</v>
      </c>
      <c r="B67" s="29">
        <f>B68+B69+B70</f>
        <v>13589000</v>
      </c>
      <c r="C67" s="29">
        <v>0</v>
      </c>
      <c r="D67" s="136">
        <f>B67+C67</f>
        <v>13589000</v>
      </c>
      <c r="F67" s="136">
        <f t="shared" ref="F67:BF67" si="50">SUM(F68:F70)</f>
        <v>0</v>
      </c>
      <c r="G67" s="136">
        <f t="shared" si="50"/>
        <v>0</v>
      </c>
      <c r="H67" s="136">
        <f t="shared" si="50"/>
        <v>0</v>
      </c>
      <c r="I67" s="136">
        <f t="shared" si="50"/>
        <v>0</v>
      </c>
      <c r="J67" s="136">
        <f t="shared" si="50"/>
        <v>0</v>
      </c>
      <c r="K67" s="136">
        <f t="shared" si="50"/>
        <v>0</v>
      </c>
      <c r="L67" s="136">
        <f t="shared" si="50"/>
        <v>0</v>
      </c>
      <c r="M67" s="136">
        <f t="shared" si="50"/>
        <v>0</v>
      </c>
      <c r="N67" s="136">
        <f t="shared" si="50"/>
        <v>0</v>
      </c>
      <c r="O67" s="136">
        <f t="shared" si="50"/>
        <v>0</v>
      </c>
      <c r="P67" s="136">
        <f t="shared" si="50"/>
        <v>0</v>
      </c>
      <c r="Q67" s="136">
        <f t="shared" si="50"/>
        <v>0</v>
      </c>
      <c r="R67" s="136">
        <f t="shared" si="50"/>
        <v>0</v>
      </c>
      <c r="S67" s="136">
        <f t="shared" si="50"/>
        <v>0</v>
      </c>
      <c r="T67" s="136">
        <f t="shared" si="50"/>
        <v>958900</v>
      </c>
      <c r="U67" s="136">
        <f t="shared" si="50"/>
        <v>0</v>
      </c>
      <c r="V67" s="136">
        <f t="shared" si="50"/>
        <v>1350680</v>
      </c>
      <c r="W67" s="136">
        <f t="shared" si="50"/>
        <v>0</v>
      </c>
      <c r="X67" s="136">
        <f t="shared" si="50"/>
        <v>2309580</v>
      </c>
      <c r="Y67" s="136">
        <f t="shared" si="50"/>
        <v>0</v>
      </c>
      <c r="Z67" s="136">
        <f t="shared" si="50"/>
        <v>1942460</v>
      </c>
      <c r="AA67" s="136">
        <f t="shared" si="50"/>
        <v>0</v>
      </c>
      <c r="AB67" s="136">
        <f t="shared" si="50"/>
        <v>2138350</v>
      </c>
      <c r="AC67" s="136">
        <f t="shared" si="50"/>
        <v>0</v>
      </c>
      <c r="AD67" s="136">
        <f t="shared" si="50"/>
        <v>2042460</v>
      </c>
      <c r="AE67" s="136">
        <f t="shared" si="50"/>
        <v>0</v>
      </c>
      <c r="AF67" s="136">
        <f t="shared" si="50"/>
        <v>1946570</v>
      </c>
      <c r="AG67" s="136">
        <f t="shared" si="50"/>
        <v>0</v>
      </c>
      <c r="AH67" s="136">
        <f t="shared" si="50"/>
        <v>8069840</v>
      </c>
      <c r="AI67" s="136">
        <f t="shared" si="50"/>
        <v>0</v>
      </c>
      <c r="AJ67" s="136">
        <f t="shared" si="50"/>
        <v>1750680</v>
      </c>
      <c r="AK67" s="136">
        <f t="shared" si="50"/>
        <v>0</v>
      </c>
      <c r="AL67" s="136">
        <f t="shared" si="50"/>
        <v>1458900</v>
      </c>
      <c r="AM67" s="136">
        <f t="shared" si="50"/>
        <v>0</v>
      </c>
      <c r="AN67" s="136">
        <f t="shared" si="50"/>
        <v>0</v>
      </c>
      <c r="AO67" s="136">
        <f t="shared" si="50"/>
        <v>0</v>
      </c>
      <c r="AP67" s="136">
        <f t="shared" si="50"/>
        <v>0</v>
      </c>
      <c r="AQ67" s="136">
        <f t="shared" si="50"/>
        <v>0</v>
      </c>
      <c r="AR67" s="136">
        <f t="shared" si="50"/>
        <v>3209580</v>
      </c>
      <c r="AS67" s="136">
        <f t="shared" si="50"/>
        <v>0</v>
      </c>
      <c r="AT67" s="136">
        <f t="shared" si="50"/>
        <v>0</v>
      </c>
      <c r="AU67" s="136">
        <f t="shared" si="50"/>
        <v>0</v>
      </c>
      <c r="AV67" s="136">
        <f t="shared" si="50"/>
        <v>0</v>
      </c>
      <c r="AW67" s="136">
        <f t="shared" si="50"/>
        <v>0</v>
      </c>
      <c r="AX67" s="136">
        <f t="shared" si="50"/>
        <v>0</v>
      </c>
      <c r="AY67" s="136">
        <f t="shared" si="50"/>
        <v>0</v>
      </c>
      <c r="AZ67" s="136">
        <f t="shared" si="50"/>
        <v>0</v>
      </c>
      <c r="BA67" s="136">
        <f t="shared" si="50"/>
        <v>0</v>
      </c>
      <c r="BB67" s="136">
        <f t="shared" si="50"/>
        <v>0</v>
      </c>
      <c r="BC67" s="136">
        <f t="shared" si="50"/>
        <v>0</v>
      </c>
      <c r="BD67" s="136">
        <f t="shared" si="50"/>
        <v>13589000</v>
      </c>
      <c r="BE67" s="136">
        <f t="shared" si="50"/>
        <v>0</v>
      </c>
      <c r="BF67" s="136">
        <f t="shared" si="50"/>
        <v>13589000</v>
      </c>
    </row>
    <row r="68" spans="1:58" x14ac:dyDescent="0.3">
      <c r="A68" s="135" t="s">
        <v>20</v>
      </c>
      <c r="B68" s="134">
        <v>4000000</v>
      </c>
      <c r="C68" s="134">
        <v>0</v>
      </c>
      <c r="D68" s="136">
        <f t="shared" ref="D68:D70" si="51">B68+C68</f>
        <v>4000000</v>
      </c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>
        <v>200000</v>
      </c>
      <c r="W68" s="148"/>
      <c r="X68" s="148">
        <f t="shared" ref="X68:Y77" si="52">+V68+T68+R68+P68</f>
        <v>200000</v>
      </c>
      <c r="Y68" s="148"/>
      <c r="Z68" s="148">
        <v>600000</v>
      </c>
      <c r="AA68" s="148"/>
      <c r="AB68" s="148">
        <v>700000</v>
      </c>
      <c r="AC68" s="148"/>
      <c r="AD68" s="148">
        <v>700000</v>
      </c>
      <c r="AE68" s="148"/>
      <c r="AF68" s="148">
        <v>700000</v>
      </c>
      <c r="AG68" s="148"/>
      <c r="AH68" s="148">
        <f t="shared" ref="AH68:AI71" si="53">+AF68+AD68+AB68+Z68</f>
        <v>2700000</v>
      </c>
      <c r="AI68" s="148">
        <f t="shared" si="53"/>
        <v>0</v>
      </c>
      <c r="AJ68" s="148">
        <v>600000</v>
      </c>
      <c r="AK68" s="148"/>
      <c r="AL68" s="148">
        <v>500000</v>
      </c>
      <c r="AM68" s="148"/>
      <c r="AN68" s="148">
        <v>0</v>
      </c>
      <c r="AO68" s="148"/>
      <c r="AP68" s="148">
        <v>0</v>
      </c>
      <c r="AQ68" s="148"/>
      <c r="AR68" s="148">
        <f t="shared" ref="AR68:AS71" si="54">+AP68+AN68+AL68+AJ68</f>
        <v>1100000</v>
      </c>
      <c r="AS68" s="148">
        <f t="shared" si="54"/>
        <v>0</v>
      </c>
      <c r="AT68" s="148"/>
      <c r="AU68" s="148"/>
      <c r="AV68" s="148"/>
      <c r="AW68" s="148"/>
      <c r="AX68" s="148"/>
      <c r="AY68" s="148"/>
      <c r="AZ68" s="148"/>
      <c r="BA68" s="148"/>
      <c r="BB68" s="148">
        <f t="shared" ref="BB68:BC71" si="55">+AZ68+AX68+AV68+AT68</f>
        <v>0</v>
      </c>
      <c r="BC68" s="148">
        <f t="shared" si="55"/>
        <v>0</v>
      </c>
      <c r="BD68" s="148">
        <f t="shared" ref="BD68:BD76" si="56">+BB68+AR68+AH68+X68+N68</f>
        <v>4000000</v>
      </c>
      <c r="BE68" s="148">
        <f t="shared" ref="BE68:BE76" si="57">+BC68+AS68+AI68+Y68+O68</f>
        <v>0</v>
      </c>
      <c r="BF68" s="148">
        <f t="shared" ref="BF68:BF77" si="58">+BE68+BD68</f>
        <v>4000000</v>
      </c>
    </row>
    <row r="69" spans="1:58" x14ac:dyDescent="0.3">
      <c r="A69" s="135" t="s">
        <v>21</v>
      </c>
      <c r="B69" s="134">
        <v>2453000</v>
      </c>
      <c r="C69" s="141">
        <v>0</v>
      </c>
      <c r="D69" s="136">
        <f t="shared" si="51"/>
        <v>2453000</v>
      </c>
      <c r="F69" s="148">
        <v>0</v>
      </c>
      <c r="G69" s="148">
        <v>0</v>
      </c>
      <c r="H69" s="148">
        <v>0</v>
      </c>
      <c r="I69" s="148">
        <v>0</v>
      </c>
      <c r="J69" s="148">
        <v>0</v>
      </c>
      <c r="K69" s="148">
        <v>0</v>
      </c>
      <c r="L69" s="148">
        <v>0</v>
      </c>
      <c r="M69" s="148">
        <v>0</v>
      </c>
      <c r="N69" s="148">
        <f t="shared" ref="N69:O73" si="59">+L69+J69+H69+F69</f>
        <v>0</v>
      </c>
      <c r="O69" s="148">
        <f t="shared" si="59"/>
        <v>0</v>
      </c>
      <c r="P69" s="156">
        <v>0</v>
      </c>
      <c r="Q69" s="156">
        <v>0</v>
      </c>
      <c r="R69" s="156">
        <v>0</v>
      </c>
      <c r="S69" s="156">
        <v>0</v>
      </c>
      <c r="T69" s="156">
        <v>245300</v>
      </c>
      <c r="U69" s="156">
        <v>0</v>
      </c>
      <c r="V69" s="156">
        <v>294360</v>
      </c>
      <c r="W69" s="156">
        <v>0</v>
      </c>
      <c r="X69" s="148">
        <f t="shared" si="52"/>
        <v>539660</v>
      </c>
      <c r="Y69" s="148">
        <f t="shared" si="52"/>
        <v>0</v>
      </c>
      <c r="Z69" s="156">
        <v>343420</v>
      </c>
      <c r="AA69" s="156">
        <v>0</v>
      </c>
      <c r="AB69" s="156">
        <v>367950</v>
      </c>
      <c r="AC69" s="156">
        <v>0</v>
      </c>
      <c r="AD69" s="156">
        <v>343420</v>
      </c>
      <c r="AE69" s="156">
        <v>0</v>
      </c>
      <c r="AF69" s="156">
        <v>318890</v>
      </c>
      <c r="AG69" s="156">
        <v>0</v>
      </c>
      <c r="AH69" s="148">
        <f t="shared" si="53"/>
        <v>1373680</v>
      </c>
      <c r="AI69" s="148">
        <f t="shared" si="53"/>
        <v>0</v>
      </c>
      <c r="AJ69" s="156">
        <v>294360</v>
      </c>
      <c r="AK69" s="156">
        <v>0</v>
      </c>
      <c r="AL69" s="156">
        <v>245300</v>
      </c>
      <c r="AM69" s="156">
        <v>0</v>
      </c>
      <c r="AN69" s="156">
        <v>0</v>
      </c>
      <c r="AO69" s="156">
        <v>0</v>
      </c>
      <c r="AP69" s="156">
        <v>0</v>
      </c>
      <c r="AQ69" s="156">
        <v>0</v>
      </c>
      <c r="AR69" s="148">
        <f t="shared" si="54"/>
        <v>539660</v>
      </c>
      <c r="AS69" s="148">
        <f t="shared" si="54"/>
        <v>0</v>
      </c>
      <c r="AT69" s="156">
        <v>0</v>
      </c>
      <c r="AU69" s="156">
        <v>0</v>
      </c>
      <c r="AV69" s="156">
        <v>0</v>
      </c>
      <c r="AW69" s="156">
        <v>0</v>
      </c>
      <c r="AX69" s="156">
        <v>0</v>
      </c>
      <c r="AY69" s="156">
        <v>0</v>
      </c>
      <c r="AZ69" s="156">
        <v>0</v>
      </c>
      <c r="BA69" s="156">
        <v>0</v>
      </c>
      <c r="BB69" s="148">
        <f t="shared" si="55"/>
        <v>0</v>
      </c>
      <c r="BC69" s="148">
        <f t="shared" si="55"/>
        <v>0</v>
      </c>
      <c r="BD69" s="148">
        <f t="shared" si="56"/>
        <v>2453000</v>
      </c>
      <c r="BE69" s="148">
        <f t="shared" si="57"/>
        <v>0</v>
      </c>
      <c r="BF69" s="148">
        <f t="shared" si="58"/>
        <v>2453000</v>
      </c>
    </row>
    <row r="70" spans="1:58" x14ac:dyDescent="0.3">
      <c r="A70" s="135" t="s">
        <v>22</v>
      </c>
      <c r="B70" s="134">
        <v>7136000</v>
      </c>
      <c r="C70" s="141">
        <v>0</v>
      </c>
      <c r="D70" s="136">
        <f t="shared" si="51"/>
        <v>7136000</v>
      </c>
      <c r="F70" s="148">
        <v>0</v>
      </c>
      <c r="G70" s="148">
        <v>0</v>
      </c>
      <c r="H70" s="148">
        <v>0</v>
      </c>
      <c r="I70" s="148">
        <v>0</v>
      </c>
      <c r="J70" s="148">
        <v>0</v>
      </c>
      <c r="K70" s="148">
        <v>0</v>
      </c>
      <c r="L70" s="148">
        <v>0</v>
      </c>
      <c r="M70" s="148">
        <v>0</v>
      </c>
      <c r="N70" s="148">
        <f t="shared" si="59"/>
        <v>0</v>
      </c>
      <c r="O70" s="148">
        <f t="shared" si="59"/>
        <v>0</v>
      </c>
      <c r="P70" s="156">
        <v>0</v>
      </c>
      <c r="Q70" s="156">
        <v>0</v>
      </c>
      <c r="R70" s="156">
        <v>0</v>
      </c>
      <c r="S70" s="156">
        <v>0</v>
      </c>
      <c r="T70" s="156">
        <v>713600</v>
      </c>
      <c r="U70" s="156">
        <v>0</v>
      </c>
      <c r="V70" s="156">
        <v>856320</v>
      </c>
      <c r="W70" s="156">
        <v>0</v>
      </c>
      <c r="X70" s="148">
        <f t="shared" si="52"/>
        <v>1569920</v>
      </c>
      <c r="Y70" s="148">
        <f t="shared" si="52"/>
        <v>0</v>
      </c>
      <c r="Z70" s="156">
        <v>999040</v>
      </c>
      <c r="AA70" s="156">
        <v>0</v>
      </c>
      <c r="AB70" s="156">
        <v>1070400</v>
      </c>
      <c r="AC70" s="156">
        <v>0</v>
      </c>
      <c r="AD70" s="156">
        <v>999040</v>
      </c>
      <c r="AE70" s="156">
        <v>0</v>
      </c>
      <c r="AF70" s="156">
        <v>927680</v>
      </c>
      <c r="AG70" s="156">
        <v>0</v>
      </c>
      <c r="AH70" s="148">
        <f t="shared" si="53"/>
        <v>3996160</v>
      </c>
      <c r="AI70" s="148">
        <f t="shared" si="53"/>
        <v>0</v>
      </c>
      <c r="AJ70" s="156">
        <v>856320</v>
      </c>
      <c r="AK70" s="156">
        <v>0</v>
      </c>
      <c r="AL70" s="156">
        <v>713600</v>
      </c>
      <c r="AM70" s="156">
        <v>0</v>
      </c>
      <c r="AN70" s="156">
        <v>0</v>
      </c>
      <c r="AO70" s="156">
        <v>0</v>
      </c>
      <c r="AP70" s="156">
        <v>0</v>
      </c>
      <c r="AQ70" s="156">
        <v>0</v>
      </c>
      <c r="AR70" s="148">
        <f t="shared" si="54"/>
        <v>1569920</v>
      </c>
      <c r="AS70" s="148">
        <f t="shared" si="54"/>
        <v>0</v>
      </c>
      <c r="AT70" s="156">
        <v>0</v>
      </c>
      <c r="AU70" s="156">
        <v>0</v>
      </c>
      <c r="AV70" s="156">
        <v>0</v>
      </c>
      <c r="AW70" s="156">
        <v>0</v>
      </c>
      <c r="AX70" s="156">
        <v>0</v>
      </c>
      <c r="AY70" s="156">
        <v>0</v>
      </c>
      <c r="AZ70" s="156">
        <v>0</v>
      </c>
      <c r="BA70" s="156">
        <v>0</v>
      </c>
      <c r="BB70" s="148">
        <f t="shared" si="55"/>
        <v>0</v>
      </c>
      <c r="BC70" s="148">
        <f t="shared" si="55"/>
        <v>0</v>
      </c>
      <c r="BD70" s="148">
        <f t="shared" si="56"/>
        <v>7136000</v>
      </c>
      <c r="BE70" s="148">
        <f t="shared" si="57"/>
        <v>0</v>
      </c>
      <c r="BF70" s="148">
        <f t="shared" si="58"/>
        <v>7136000</v>
      </c>
    </row>
    <row r="71" spans="1:58" x14ac:dyDescent="0.3">
      <c r="A71" s="2" t="s">
        <v>23</v>
      </c>
      <c r="B71" s="36">
        <v>350000</v>
      </c>
      <c r="C71" s="36"/>
      <c r="D71" s="136">
        <f t="shared" ref="D71:D114" si="60">B71+C71</f>
        <v>350000</v>
      </c>
      <c r="F71" s="149"/>
      <c r="G71" s="149"/>
      <c r="H71" s="149"/>
      <c r="I71" s="149"/>
      <c r="J71" s="149"/>
      <c r="K71" s="149"/>
      <c r="L71" s="149">
        <v>350000</v>
      </c>
      <c r="M71" s="149"/>
      <c r="N71" s="148">
        <f t="shared" si="59"/>
        <v>350000</v>
      </c>
      <c r="O71" s="148">
        <f t="shared" si="59"/>
        <v>0</v>
      </c>
      <c r="P71" s="149"/>
      <c r="Q71" s="150"/>
      <c r="R71" s="149"/>
      <c r="S71" s="149"/>
      <c r="T71" s="149"/>
      <c r="U71" s="150"/>
      <c r="V71" s="149"/>
      <c r="W71" s="150"/>
      <c r="X71" s="148">
        <f t="shared" si="52"/>
        <v>0</v>
      </c>
      <c r="Y71" s="148">
        <f t="shared" si="52"/>
        <v>0</v>
      </c>
      <c r="Z71" s="149"/>
      <c r="AA71" s="150"/>
      <c r="AB71" s="149"/>
      <c r="AC71" s="150"/>
      <c r="AD71" s="149"/>
      <c r="AE71" s="150"/>
      <c r="AF71" s="149"/>
      <c r="AG71" s="150"/>
      <c r="AH71" s="148">
        <f t="shared" si="53"/>
        <v>0</v>
      </c>
      <c r="AI71" s="148">
        <f t="shared" si="53"/>
        <v>0</v>
      </c>
      <c r="AJ71" s="149"/>
      <c r="AK71" s="150"/>
      <c r="AL71" s="149"/>
      <c r="AM71" s="150"/>
      <c r="AN71" s="149"/>
      <c r="AO71" s="150"/>
      <c r="AP71" s="149"/>
      <c r="AQ71" s="150"/>
      <c r="AR71" s="148">
        <f t="shared" si="54"/>
        <v>0</v>
      </c>
      <c r="AS71" s="148">
        <f t="shared" si="54"/>
        <v>0</v>
      </c>
      <c r="AT71" s="149"/>
      <c r="AU71" s="150"/>
      <c r="AV71" s="149"/>
      <c r="AW71" s="150"/>
      <c r="AX71" s="150"/>
      <c r="AY71" s="150"/>
      <c r="AZ71" s="150"/>
      <c r="BA71" s="150"/>
      <c r="BB71" s="148">
        <f t="shared" si="55"/>
        <v>0</v>
      </c>
      <c r="BC71" s="148">
        <f t="shared" si="55"/>
        <v>0</v>
      </c>
      <c r="BD71" s="148">
        <f t="shared" si="56"/>
        <v>350000</v>
      </c>
      <c r="BE71" s="148">
        <f t="shared" si="57"/>
        <v>0</v>
      </c>
      <c r="BF71" s="148">
        <f t="shared" si="58"/>
        <v>350000</v>
      </c>
    </row>
    <row r="72" spans="1:58" x14ac:dyDescent="0.3">
      <c r="A72" s="27" t="s">
        <v>24</v>
      </c>
      <c r="B72" s="24">
        <v>200000</v>
      </c>
      <c r="C72" s="24"/>
      <c r="D72" s="136">
        <f t="shared" si="60"/>
        <v>200000</v>
      </c>
      <c r="F72" s="148"/>
      <c r="G72" s="148"/>
      <c r="H72" s="148"/>
      <c r="I72" s="148"/>
      <c r="J72" s="148"/>
      <c r="K72" s="148"/>
      <c r="L72" s="148"/>
      <c r="M72" s="148"/>
      <c r="N72" s="148">
        <f t="shared" si="59"/>
        <v>0</v>
      </c>
      <c r="O72" s="148">
        <f t="shared" si="59"/>
        <v>0</v>
      </c>
      <c r="P72" s="148"/>
      <c r="Q72" s="156"/>
      <c r="R72" s="148"/>
      <c r="S72" s="148"/>
      <c r="T72" s="148">
        <v>100000</v>
      </c>
      <c r="U72" s="156"/>
      <c r="V72" s="148">
        <v>100000</v>
      </c>
      <c r="W72" s="156"/>
      <c r="X72" s="148">
        <f t="shared" si="52"/>
        <v>200000</v>
      </c>
      <c r="Y72" s="148">
        <f t="shared" si="52"/>
        <v>0</v>
      </c>
      <c r="Z72" s="148"/>
      <c r="AA72" s="156"/>
      <c r="AB72" s="148"/>
      <c r="AC72" s="156"/>
      <c r="AD72" s="148"/>
      <c r="AE72" s="156"/>
      <c r="AF72" s="148"/>
      <c r="AG72" s="156"/>
      <c r="AH72" s="148"/>
      <c r="AI72" s="148"/>
      <c r="AJ72" s="148"/>
      <c r="AK72" s="156"/>
      <c r="AL72" s="148"/>
      <c r="AM72" s="156"/>
      <c r="AN72" s="148"/>
      <c r="AO72" s="156"/>
      <c r="AP72" s="148"/>
      <c r="AQ72" s="156"/>
      <c r="AR72" s="148"/>
      <c r="AS72" s="148"/>
      <c r="AT72" s="148"/>
      <c r="AU72" s="156"/>
      <c r="AV72" s="148"/>
      <c r="AW72" s="156"/>
      <c r="AX72" s="156"/>
      <c r="AY72" s="156"/>
      <c r="AZ72" s="156"/>
      <c r="BA72" s="156"/>
      <c r="BB72" s="148"/>
      <c r="BC72" s="148"/>
      <c r="BD72" s="148">
        <f t="shared" si="56"/>
        <v>200000</v>
      </c>
      <c r="BE72" s="148">
        <f t="shared" si="57"/>
        <v>0</v>
      </c>
      <c r="BF72" s="148">
        <f t="shared" si="58"/>
        <v>200000</v>
      </c>
    </row>
    <row r="73" spans="1:58" ht="24" x14ac:dyDescent="0.3">
      <c r="A73" s="2" t="s">
        <v>25</v>
      </c>
      <c r="B73" s="36">
        <v>360000</v>
      </c>
      <c r="C73" s="36"/>
      <c r="D73" s="136">
        <f t="shared" si="60"/>
        <v>360000</v>
      </c>
      <c r="F73" s="149"/>
      <c r="G73" s="149"/>
      <c r="H73" s="149"/>
      <c r="I73" s="149"/>
      <c r="J73" s="149"/>
      <c r="K73" s="149"/>
      <c r="L73" s="149">
        <v>360000</v>
      </c>
      <c r="M73" s="149"/>
      <c r="N73" s="148">
        <f t="shared" si="59"/>
        <v>360000</v>
      </c>
      <c r="O73" s="148">
        <f t="shared" si="59"/>
        <v>0</v>
      </c>
      <c r="P73" s="149"/>
      <c r="Q73" s="150"/>
      <c r="R73" s="149"/>
      <c r="S73" s="149"/>
      <c r="T73" s="149"/>
      <c r="U73" s="150"/>
      <c r="V73" s="149"/>
      <c r="W73" s="150"/>
      <c r="X73" s="148">
        <f t="shared" si="52"/>
        <v>0</v>
      </c>
      <c r="Y73" s="148">
        <f t="shared" si="52"/>
        <v>0</v>
      </c>
      <c r="Z73" s="149"/>
      <c r="AA73" s="150"/>
      <c r="AB73" s="149"/>
      <c r="AC73" s="150"/>
      <c r="AD73" s="149"/>
      <c r="AE73" s="150"/>
      <c r="AF73" s="149"/>
      <c r="AG73" s="150"/>
      <c r="AH73" s="148">
        <f>+AF73+AD73+AB73+Z73</f>
        <v>0</v>
      </c>
      <c r="AI73" s="148">
        <f>+AG73+AE73+AC73+AA73</f>
        <v>0</v>
      </c>
      <c r="AJ73" s="149"/>
      <c r="AK73" s="150"/>
      <c r="AL73" s="149"/>
      <c r="AM73" s="150"/>
      <c r="AN73" s="149"/>
      <c r="AO73" s="150"/>
      <c r="AP73" s="149"/>
      <c r="AQ73" s="150"/>
      <c r="AR73" s="148">
        <f>+AP73+AN73+AL73+AJ73</f>
        <v>0</v>
      </c>
      <c r="AS73" s="148">
        <f>+AQ73+AO73+AM73+AK73</f>
        <v>0</v>
      </c>
      <c r="AT73" s="149"/>
      <c r="AU73" s="150"/>
      <c r="AV73" s="149"/>
      <c r="AW73" s="150"/>
      <c r="AX73" s="150"/>
      <c r="AY73" s="150"/>
      <c r="AZ73" s="150"/>
      <c r="BA73" s="150"/>
      <c r="BB73" s="148">
        <f>+AZ73+AX73+AV73+AT73</f>
        <v>0</v>
      </c>
      <c r="BC73" s="148">
        <f>+BA73+AY73+AW73+AU73</f>
        <v>0</v>
      </c>
      <c r="BD73" s="148">
        <f t="shared" si="56"/>
        <v>360000</v>
      </c>
      <c r="BE73" s="148">
        <f t="shared" si="57"/>
        <v>0</v>
      </c>
      <c r="BF73" s="148">
        <f t="shared" si="58"/>
        <v>360000</v>
      </c>
    </row>
    <row r="74" spans="1:58" x14ac:dyDescent="0.3">
      <c r="A74" s="28" t="s">
        <v>26</v>
      </c>
      <c r="B74" s="29">
        <v>350000</v>
      </c>
      <c r="C74" s="29"/>
      <c r="D74" s="136">
        <f t="shared" si="60"/>
        <v>350000</v>
      </c>
      <c r="F74" s="148"/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156"/>
      <c r="R74" s="148"/>
      <c r="S74" s="148"/>
      <c r="T74" s="148"/>
      <c r="U74" s="156"/>
      <c r="V74" s="148">
        <v>350000</v>
      </c>
      <c r="W74" s="156"/>
      <c r="X74" s="148">
        <f t="shared" si="52"/>
        <v>350000</v>
      </c>
      <c r="Y74" s="148">
        <f t="shared" si="52"/>
        <v>0</v>
      </c>
      <c r="Z74" s="148"/>
      <c r="AA74" s="156"/>
      <c r="AB74" s="148"/>
      <c r="AC74" s="156"/>
      <c r="AD74" s="148"/>
      <c r="AE74" s="156"/>
      <c r="AF74" s="148"/>
      <c r="AG74" s="156"/>
      <c r="AH74" s="148"/>
      <c r="AI74" s="148"/>
      <c r="AJ74" s="148"/>
      <c r="AK74" s="156"/>
      <c r="AL74" s="148"/>
      <c r="AM74" s="156"/>
      <c r="AN74" s="148"/>
      <c r="AO74" s="156"/>
      <c r="AP74" s="148"/>
      <c r="AQ74" s="156"/>
      <c r="AR74" s="148"/>
      <c r="AS74" s="148"/>
      <c r="AT74" s="148"/>
      <c r="AU74" s="156"/>
      <c r="AV74" s="148"/>
      <c r="AW74" s="156"/>
      <c r="AX74" s="156"/>
      <c r="AY74" s="156"/>
      <c r="AZ74" s="156"/>
      <c r="BA74" s="156"/>
      <c r="BB74" s="148"/>
      <c r="BC74" s="148"/>
      <c r="BD74" s="148">
        <f t="shared" si="56"/>
        <v>350000</v>
      </c>
      <c r="BE74" s="148">
        <f t="shared" si="57"/>
        <v>0</v>
      </c>
      <c r="BF74" s="148">
        <f t="shared" si="58"/>
        <v>350000</v>
      </c>
    </row>
    <row r="75" spans="1:58" x14ac:dyDescent="0.3">
      <c r="A75" s="112" t="s">
        <v>27</v>
      </c>
      <c r="B75" s="6">
        <v>0</v>
      </c>
      <c r="C75" s="6"/>
      <c r="D75" s="136">
        <f t="shared" si="60"/>
        <v>0</v>
      </c>
      <c r="F75" s="153"/>
      <c r="G75" s="153"/>
      <c r="H75" s="153"/>
      <c r="I75" s="153"/>
      <c r="J75" s="153"/>
      <c r="K75" s="153"/>
      <c r="L75" s="153"/>
      <c r="M75" s="153"/>
      <c r="N75" s="139"/>
      <c r="O75" s="139"/>
      <c r="P75" s="154"/>
      <c r="Q75" s="154"/>
      <c r="R75" s="154"/>
      <c r="S75" s="154"/>
      <c r="T75" s="154"/>
      <c r="U75" s="154"/>
      <c r="V75" s="154"/>
      <c r="W75" s="154"/>
      <c r="X75" s="153"/>
      <c r="Y75" s="153"/>
      <c r="Z75" s="154"/>
      <c r="AA75" s="154"/>
      <c r="AB75" s="154"/>
      <c r="AC75" s="154"/>
      <c r="AD75" s="154"/>
      <c r="AE75" s="154"/>
      <c r="AF75" s="154"/>
      <c r="AG75" s="154"/>
      <c r="AH75" s="153"/>
      <c r="AI75" s="153"/>
      <c r="AJ75" s="154"/>
      <c r="AK75" s="154"/>
      <c r="AL75" s="154"/>
      <c r="AM75" s="154"/>
      <c r="AN75" s="154"/>
      <c r="AO75" s="154"/>
      <c r="AP75" s="154"/>
      <c r="AQ75" s="154"/>
      <c r="AR75" s="153">
        <f>+AP75+AN75+AL75+AJ75</f>
        <v>0</v>
      </c>
      <c r="AS75" s="153">
        <f>+AQ75+AO75+AM75+AK75</f>
        <v>0</v>
      </c>
      <c r="AT75" s="154"/>
      <c r="AU75" s="154"/>
      <c r="AV75" s="154"/>
      <c r="AW75" s="154"/>
      <c r="AX75" s="154"/>
      <c r="AY75" s="154"/>
      <c r="AZ75" s="154"/>
      <c r="BA75" s="154"/>
      <c r="BB75" s="153">
        <f>+AZ75+AX75+AV75+AT75</f>
        <v>0</v>
      </c>
      <c r="BC75" s="153">
        <f>+BA75+AY75+AW75+AU75</f>
        <v>0</v>
      </c>
      <c r="BD75" s="153">
        <f t="shared" si="56"/>
        <v>0</v>
      </c>
      <c r="BE75" s="153">
        <f t="shared" si="57"/>
        <v>0</v>
      </c>
      <c r="BF75" s="153">
        <f t="shared" si="58"/>
        <v>0</v>
      </c>
    </row>
    <row r="76" spans="1:58" ht="21" customHeight="1" x14ac:dyDescent="0.3">
      <c r="A76" s="7" t="s">
        <v>28</v>
      </c>
      <c r="B76" s="6">
        <v>1350000</v>
      </c>
      <c r="C76" s="6">
        <v>0</v>
      </c>
      <c r="D76" s="136">
        <f t="shared" si="60"/>
        <v>1350000</v>
      </c>
      <c r="F76" s="152">
        <v>0</v>
      </c>
      <c r="G76" s="152"/>
      <c r="H76" s="152">
        <v>0</v>
      </c>
      <c r="I76" s="152"/>
      <c r="J76" s="152">
        <v>0</v>
      </c>
      <c r="K76" s="152"/>
      <c r="L76" s="152">
        <v>0</v>
      </c>
      <c r="M76" s="152"/>
      <c r="N76" s="153">
        <f>+L76+J76+H76+F76</f>
        <v>0</v>
      </c>
      <c r="O76" s="153">
        <f>+M76+K76+I76+G76</f>
        <v>0</v>
      </c>
      <c r="P76" s="154"/>
      <c r="Q76" s="154"/>
      <c r="R76" s="154"/>
      <c r="S76" s="154"/>
      <c r="T76" s="152">
        <f>150000*2.23+12000</f>
        <v>346500</v>
      </c>
      <c r="U76" s="152"/>
      <c r="V76" s="152">
        <v>334500</v>
      </c>
      <c r="W76" s="154"/>
      <c r="X76" s="153">
        <f t="shared" si="52"/>
        <v>681000</v>
      </c>
      <c r="Y76" s="153">
        <f t="shared" si="52"/>
        <v>0</v>
      </c>
      <c r="Z76" s="154">
        <v>334500</v>
      </c>
      <c r="AA76" s="154"/>
      <c r="AB76" s="154">
        <v>334500</v>
      </c>
      <c r="AC76" s="154"/>
      <c r="AD76" s="154"/>
      <c r="AE76" s="154"/>
      <c r="AF76" s="154"/>
      <c r="AG76" s="154"/>
      <c r="AH76" s="153">
        <f>+AF76+AD76+AB76+Z76</f>
        <v>669000</v>
      </c>
      <c r="AI76" s="153">
        <f>+AG76+AE76+AC76+AA76</f>
        <v>0</v>
      </c>
      <c r="AJ76" s="154"/>
      <c r="AK76" s="154"/>
      <c r="AL76" s="154"/>
      <c r="AM76" s="154"/>
      <c r="AN76" s="154"/>
      <c r="AO76" s="154"/>
      <c r="AP76" s="154"/>
      <c r="AQ76" s="154"/>
      <c r="AR76" s="153">
        <f>+AP76+AN76+AL76+AJ76</f>
        <v>0</v>
      </c>
      <c r="AS76" s="153">
        <f>+AQ76+AO76+AM76+AK76</f>
        <v>0</v>
      </c>
      <c r="AT76" s="154"/>
      <c r="AU76" s="154"/>
      <c r="AV76" s="154"/>
      <c r="AW76" s="154"/>
      <c r="AX76" s="154"/>
      <c r="AY76" s="154"/>
      <c r="AZ76" s="154"/>
      <c r="BA76" s="154"/>
      <c r="BB76" s="153">
        <f>+AZ76+AX76+AV76+AT76</f>
        <v>0</v>
      </c>
      <c r="BC76" s="153">
        <f>+BA76+AY76+AW76+AU76</f>
        <v>0</v>
      </c>
      <c r="BD76" s="153">
        <f t="shared" si="56"/>
        <v>1350000</v>
      </c>
      <c r="BE76" s="153">
        <f t="shared" si="57"/>
        <v>0</v>
      </c>
      <c r="BF76" s="153">
        <f t="shared" si="58"/>
        <v>1350000</v>
      </c>
    </row>
    <row r="77" spans="1:58" x14ac:dyDescent="0.3">
      <c r="A77" s="28" t="s">
        <v>29</v>
      </c>
      <c r="B77" s="29">
        <v>2230000</v>
      </c>
      <c r="C77" s="29">
        <v>0</v>
      </c>
      <c r="D77" s="136">
        <f t="shared" si="60"/>
        <v>2230000</v>
      </c>
      <c r="F77" s="152"/>
      <c r="G77" s="152"/>
      <c r="H77" s="152"/>
      <c r="I77" s="152"/>
      <c r="J77" s="152"/>
      <c r="K77" s="152"/>
      <c r="L77" s="152"/>
      <c r="M77" s="152"/>
      <c r="N77" s="152">
        <f>L77+J77+H77+F77</f>
        <v>0</v>
      </c>
      <c r="O77" s="152">
        <f>M77+K77+I77+G77</f>
        <v>0</v>
      </c>
      <c r="P77" s="164"/>
      <c r="Q77" s="164"/>
      <c r="R77" s="164"/>
      <c r="S77" s="164"/>
      <c r="T77" s="164">
        <v>669000</v>
      </c>
      <c r="U77" s="164"/>
      <c r="V77" s="164">
        <v>892000</v>
      </c>
      <c r="W77" s="164"/>
      <c r="X77" s="152">
        <f t="shared" si="52"/>
        <v>1561000</v>
      </c>
      <c r="Y77" s="164"/>
      <c r="Z77" s="164">
        <v>669000</v>
      </c>
      <c r="AA77" s="164"/>
      <c r="AB77" s="164"/>
      <c r="AC77" s="164"/>
      <c r="AD77" s="164"/>
      <c r="AE77" s="164"/>
      <c r="AF77" s="164"/>
      <c r="AG77" s="164"/>
      <c r="AH77" s="152">
        <f>+AF77+AD77+AB77+Z77</f>
        <v>669000</v>
      </c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52">
        <f>+BB77+AR77+AH77+X77+N77</f>
        <v>2230000</v>
      </c>
      <c r="BE77" s="164"/>
      <c r="BF77" s="152">
        <f t="shared" si="58"/>
        <v>2230000</v>
      </c>
    </row>
    <row r="78" spans="1:58" x14ac:dyDescent="0.3">
      <c r="A78" s="21" t="s">
        <v>30</v>
      </c>
      <c r="B78" s="22">
        <f>B79</f>
        <v>128537072.95</v>
      </c>
      <c r="C78" s="22">
        <f>C79</f>
        <v>0</v>
      </c>
      <c r="D78" s="137">
        <f t="shared" si="60"/>
        <v>128537072.95</v>
      </c>
      <c r="F78" s="137">
        <f>+F79</f>
        <v>0</v>
      </c>
      <c r="G78" s="137">
        <f t="shared" ref="G78:BF78" si="61">+G79</f>
        <v>0</v>
      </c>
      <c r="H78" s="137">
        <f t="shared" si="61"/>
        <v>0</v>
      </c>
      <c r="I78" s="137">
        <f t="shared" si="61"/>
        <v>0</v>
      </c>
      <c r="J78" s="137">
        <f t="shared" si="61"/>
        <v>7574626</v>
      </c>
      <c r="K78" s="137">
        <f t="shared" si="61"/>
        <v>0</v>
      </c>
      <c r="L78" s="137">
        <f t="shared" si="61"/>
        <v>17482699</v>
      </c>
      <c r="M78" s="137">
        <f t="shared" si="61"/>
        <v>0</v>
      </c>
      <c r="N78" s="137">
        <f t="shared" si="61"/>
        <v>25057325</v>
      </c>
      <c r="O78" s="137">
        <f t="shared" si="61"/>
        <v>0</v>
      </c>
      <c r="P78" s="137">
        <f t="shared" si="61"/>
        <v>15546133</v>
      </c>
      <c r="Q78" s="137">
        <f t="shared" si="61"/>
        <v>0</v>
      </c>
      <c r="R78" s="137">
        <f t="shared" si="61"/>
        <v>18506547</v>
      </c>
      <c r="S78" s="137">
        <f t="shared" si="61"/>
        <v>0</v>
      </c>
      <c r="T78" s="137">
        <f t="shared" si="61"/>
        <v>17850711</v>
      </c>
      <c r="U78" s="137">
        <f t="shared" si="61"/>
        <v>0</v>
      </c>
      <c r="V78" s="137">
        <f t="shared" si="61"/>
        <v>19713993</v>
      </c>
      <c r="W78" s="137">
        <f t="shared" si="61"/>
        <v>0</v>
      </c>
      <c r="X78" s="137">
        <f t="shared" si="61"/>
        <v>71617384</v>
      </c>
      <c r="Y78" s="137">
        <f t="shared" si="61"/>
        <v>0</v>
      </c>
      <c r="Z78" s="137">
        <f t="shared" si="61"/>
        <v>16730636</v>
      </c>
      <c r="AA78" s="137">
        <f t="shared" si="61"/>
        <v>0</v>
      </c>
      <c r="AB78" s="137">
        <f t="shared" si="61"/>
        <v>15131727.949999999</v>
      </c>
      <c r="AC78" s="137">
        <f t="shared" si="61"/>
        <v>0</v>
      </c>
      <c r="AD78" s="137">
        <f t="shared" si="61"/>
        <v>0</v>
      </c>
      <c r="AE78" s="137">
        <f t="shared" si="61"/>
        <v>0</v>
      </c>
      <c r="AF78" s="137">
        <f t="shared" si="61"/>
        <v>0</v>
      </c>
      <c r="AG78" s="137">
        <f t="shared" si="61"/>
        <v>0</v>
      </c>
      <c r="AH78" s="137">
        <f t="shared" si="61"/>
        <v>31862363.949999999</v>
      </c>
      <c r="AI78" s="137">
        <f t="shared" si="61"/>
        <v>0</v>
      </c>
      <c r="AJ78" s="137">
        <f t="shared" si="61"/>
        <v>0</v>
      </c>
      <c r="AK78" s="137">
        <f t="shared" si="61"/>
        <v>0</v>
      </c>
      <c r="AL78" s="137">
        <f t="shared" si="61"/>
        <v>0</v>
      </c>
      <c r="AM78" s="137">
        <f t="shared" si="61"/>
        <v>0</v>
      </c>
      <c r="AN78" s="137">
        <f t="shared" si="61"/>
        <v>0</v>
      </c>
      <c r="AO78" s="137">
        <f t="shared" si="61"/>
        <v>0</v>
      </c>
      <c r="AP78" s="137">
        <f t="shared" si="61"/>
        <v>0</v>
      </c>
      <c r="AQ78" s="137">
        <f t="shared" si="61"/>
        <v>0</v>
      </c>
      <c r="AR78" s="137">
        <f t="shared" si="61"/>
        <v>0</v>
      </c>
      <c r="AS78" s="137">
        <f t="shared" si="61"/>
        <v>0</v>
      </c>
      <c r="AT78" s="137">
        <f t="shared" si="61"/>
        <v>0</v>
      </c>
      <c r="AU78" s="137">
        <f t="shared" si="61"/>
        <v>0</v>
      </c>
      <c r="AV78" s="137">
        <f t="shared" si="61"/>
        <v>0</v>
      </c>
      <c r="AW78" s="137">
        <f t="shared" si="61"/>
        <v>0</v>
      </c>
      <c r="AX78" s="137">
        <f t="shared" si="61"/>
        <v>0</v>
      </c>
      <c r="AY78" s="137">
        <f t="shared" si="61"/>
        <v>0</v>
      </c>
      <c r="AZ78" s="137">
        <f t="shared" si="61"/>
        <v>0</v>
      </c>
      <c r="BA78" s="137">
        <f t="shared" si="61"/>
        <v>0</v>
      </c>
      <c r="BB78" s="137">
        <f t="shared" si="61"/>
        <v>0</v>
      </c>
      <c r="BC78" s="137">
        <f t="shared" si="61"/>
        <v>0</v>
      </c>
      <c r="BD78" s="137">
        <f t="shared" si="61"/>
        <v>128537072.95</v>
      </c>
      <c r="BE78" s="137">
        <f t="shared" si="61"/>
        <v>0</v>
      </c>
      <c r="BF78" s="137">
        <f t="shared" si="61"/>
        <v>128537072.95</v>
      </c>
    </row>
    <row r="79" spans="1:58" x14ac:dyDescent="0.3">
      <c r="A79" s="8" t="s">
        <v>31</v>
      </c>
      <c r="B79" s="5">
        <f>B80+B87</f>
        <v>128537072.95</v>
      </c>
      <c r="C79" s="5">
        <f>C80+C87</f>
        <v>0</v>
      </c>
      <c r="D79" s="138">
        <f t="shared" si="60"/>
        <v>128537072.95</v>
      </c>
      <c r="F79" s="138">
        <f>+F80+F87</f>
        <v>0</v>
      </c>
      <c r="G79" s="138">
        <f t="shared" ref="G79:BF79" si="62">+G80+G87</f>
        <v>0</v>
      </c>
      <c r="H79" s="138">
        <f t="shared" si="62"/>
        <v>0</v>
      </c>
      <c r="I79" s="138">
        <f t="shared" si="62"/>
        <v>0</v>
      </c>
      <c r="J79" s="138">
        <f t="shared" si="62"/>
        <v>7574626</v>
      </c>
      <c r="K79" s="138">
        <f t="shared" si="62"/>
        <v>0</v>
      </c>
      <c r="L79" s="138">
        <f t="shared" si="62"/>
        <v>17482699</v>
      </c>
      <c r="M79" s="138">
        <f t="shared" si="62"/>
        <v>0</v>
      </c>
      <c r="N79" s="138">
        <f t="shared" si="62"/>
        <v>25057325</v>
      </c>
      <c r="O79" s="138">
        <f t="shared" si="62"/>
        <v>0</v>
      </c>
      <c r="P79" s="138">
        <f t="shared" si="62"/>
        <v>15546133</v>
      </c>
      <c r="Q79" s="138">
        <f t="shared" si="62"/>
        <v>0</v>
      </c>
      <c r="R79" s="138">
        <f t="shared" si="62"/>
        <v>18506547</v>
      </c>
      <c r="S79" s="138">
        <f t="shared" si="62"/>
        <v>0</v>
      </c>
      <c r="T79" s="138">
        <f t="shared" si="62"/>
        <v>17850711</v>
      </c>
      <c r="U79" s="138">
        <f t="shared" si="62"/>
        <v>0</v>
      </c>
      <c r="V79" s="138">
        <f t="shared" si="62"/>
        <v>19713993</v>
      </c>
      <c r="W79" s="138">
        <f t="shared" si="62"/>
        <v>0</v>
      </c>
      <c r="X79" s="138">
        <f t="shared" si="62"/>
        <v>71617384</v>
      </c>
      <c r="Y79" s="138">
        <f t="shared" si="62"/>
        <v>0</v>
      </c>
      <c r="Z79" s="138">
        <f t="shared" si="62"/>
        <v>16730636</v>
      </c>
      <c r="AA79" s="138">
        <f t="shared" si="62"/>
        <v>0</v>
      </c>
      <c r="AB79" s="138">
        <f t="shared" si="62"/>
        <v>15131727.949999999</v>
      </c>
      <c r="AC79" s="138">
        <f t="shared" si="62"/>
        <v>0</v>
      </c>
      <c r="AD79" s="138">
        <f t="shared" si="62"/>
        <v>0</v>
      </c>
      <c r="AE79" s="138">
        <f t="shared" si="62"/>
        <v>0</v>
      </c>
      <c r="AF79" s="138">
        <f t="shared" si="62"/>
        <v>0</v>
      </c>
      <c r="AG79" s="138">
        <f t="shared" si="62"/>
        <v>0</v>
      </c>
      <c r="AH79" s="138">
        <f t="shared" si="62"/>
        <v>31862363.949999999</v>
      </c>
      <c r="AI79" s="138">
        <f t="shared" si="62"/>
        <v>0</v>
      </c>
      <c r="AJ79" s="138">
        <f t="shared" si="62"/>
        <v>0</v>
      </c>
      <c r="AK79" s="138">
        <f t="shared" si="62"/>
        <v>0</v>
      </c>
      <c r="AL79" s="138">
        <f t="shared" si="62"/>
        <v>0</v>
      </c>
      <c r="AM79" s="138">
        <f t="shared" si="62"/>
        <v>0</v>
      </c>
      <c r="AN79" s="138">
        <f t="shared" si="62"/>
        <v>0</v>
      </c>
      <c r="AO79" s="138">
        <f t="shared" si="62"/>
        <v>0</v>
      </c>
      <c r="AP79" s="138">
        <f t="shared" si="62"/>
        <v>0</v>
      </c>
      <c r="AQ79" s="138">
        <f t="shared" si="62"/>
        <v>0</v>
      </c>
      <c r="AR79" s="138">
        <f t="shared" si="62"/>
        <v>0</v>
      </c>
      <c r="AS79" s="138">
        <f t="shared" si="62"/>
        <v>0</v>
      </c>
      <c r="AT79" s="138">
        <f t="shared" si="62"/>
        <v>0</v>
      </c>
      <c r="AU79" s="138">
        <f t="shared" si="62"/>
        <v>0</v>
      </c>
      <c r="AV79" s="138">
        <f t="shared" si="62"/>
        <v>0</v>
      </c>
      <c r="AW79" s="138">
        <f t="shared" si="62"/>
        <v>0</v>
      </c>
      <c r="AX79" s="138">
        <f t="shared" si="62"/>
        <v>0</v>
      </c>
      <c r="AY79" s="138">
        <f t="shared" si="62"/>
        <v>0</v>
      </c>
      <c r="AZ79" s="138">
        <f t="shared" si="62"/>
        <v>0</v>
      </c>
      <c r="BA79" s="138">
        <f t="shared" si="62"/>
        <v>0</v>
      </c>
      <c r="BB79" s="138">
        <f t="shared" si="62"/>
        <v>0</v>
      </c>
      <c r="BC79" s="138">
        <f t="shared" si="62"/>
        <v>0</v>
      </c>
      <c r="BD79" s="138">
        <f t="shared" si="62"/>
        <v>128537072.95</v>
      </c>
      <c r="BE79" s="138">
        <f t="shared" si="62"/>
        <v>0</v>
      </c>
      <c r="BF79" s="138">
        <f t="shared" si="62"/>
        <v>128537072.95</v>
      </c>
    </row>
    <row r="80" spans="1:58" x14ac:dyDescent="0.3">
      <c r="A80" s="28" t="s">
        <v>32</v>
      </c>
      <c r="B80" s="29">
        <f>B81+B82+B83+B84+B85+B86</f>
        <v>128537072.95</v>
      </c>
      <c r="C80" s="29">
        <f>C81+C82+C83+C84+C85+C86</f>
        <v>0</v>
      </c>
      <c r="D80" s="136">
        <f t="shared" si="60"/>
        <v>128537072.95</v>
      </c>
      <c r="F80" s="152"/>
      <c r="G80" s="152"/>
      <c r="H80" s="152"/>
      <c r="I80" s="152"/>
      <c r="J80" s="152">
        <f>SUM(J81:J86)</f>
        <v>7574626</v>
      </c>
      <c r="K80" s="165"/>
      <c r="L80" s="152">
        <f>SUM(L81:L86)</f>
        <v>17482699</v>
      </c>
      <c r="M80" s="165"/>
      <c r="N80" s="152">
        <f>L80+J80+H80+F80</f>
        <v>25057325</v>
      </c>
      <c r="O80" s="166"/>
      <c r="P80" s="152">
        <f>SUM(P81:P86)</f>
        <v>15546133</v>
      </c>
      <c r="Q80" s="164"/>
      <c r="R80" s="152">
        <f>SUM(R81:R86)</f>
        <v>18506547</v>
      </c>
      <c r="S80" s="164"/>
      <c r="T80" s="152">
        <f>SUM(T81:T86)</f>
        <v>17850711</v>
      </c>
      <c r="U80" s="164"/>
      <c r="V80" s="152">
        <f>SUM(V81:V86)</f>
        <v>19713993</v>
      </c>
      <c r="W80" s="164"/>
      <c r="X80" s="152">
        <f>SUM(X81:X86)</f>
        <v>71617384</v>
      </c>
      <c r="Y80" s="164"/>
      <c r="Z80" s="152">
        <f>SUM(Z81:Z86)</f>
        <v>16730636</v>
      </c>
      <c r="AA80" s="164"/>
      <c r="AB80" s="152">
        <f>SUM(AB81:AB86)</f>
        <v>15131727.949999999</v>
      </c>
      <c r="AC80" s="164"/>
      <c r="AD80" s="152">
        <f>SUM(AD81:AD86)</f>
        <v>0</v>
      </c>
      <c r="AE80" s="164"/>
      <c r="AF80" s="152">
        <f>SUM(AF81:AF86)</f>
        <v>0</v>
      </c>
      <c r="AG80" s="164"/>
      <c r="AH80" s="152">
        <f>AF80+AD80+AB80+Z80</f>
        <v>31862363.949999999</v>
      </c>
      <c r="AI80" s="164"/>
      <c r="AJ80" s="152">
        <f>SUM(AJ81:AJ86)</f>
        <v>0</v>
      </c>
      <c r="AK80" s="164"/>
      <c r="AL80" s="152">
        <f>SUM(AL81:AL86)</f>
        <v>0</v>
      </c>
      <c r="AM80" s="164"/>
      <c r="AN80" s="152">
        <f>SUM(AN81:AN86)</f>
        <v>0</v>
      </c>
      <c r="AO80" s="164"/>
      <c r="AP80" s="152">
        <f>SUM(AP81:AP86)</f>
        <v>0</v>
      </c>
      <c r="AQ80" s="164"/>
      <c r="AR80" s="164"/>
      <c r="AS80" s="164"/>
      <c r="AT80" s="152">
        <f>SUM(AT81:AT86)</f>
        <v>0</v>
      </c>
      <c r="AU80" s="164"/>
      <c r="AV80" s="152">
        <f>SUM(AV81:AV86)</f>
        <v>0</v>
      </c>
      <c r="AW80" s="164"/>
      <c r="AX80" s="152">
        <f>SUM(AX81:AX86)</f>
        <v>0</v>
      </c>
      <c r="AY80" s="164"/>
      <c r="AZ80" s="152">
        <f>SUM(AZ81:AZ86)</f>
        <v>0</v>
      </c>
      <c r="BA80" s="164"/>
      <c r="BB80" s="164"/>
      <c r="BC80" s="164"/>
      <c r="BD80" s="152">
        <f t="shared" ref="BD80:BE86" si="63">+BB80+AR80+AH80+X80+N80</f>
        <v>128537072.95</v>
      </c>
      <c r="BE80" s="152">
        <f t="shared" si="63"/>
        <v>0</v>
      </c>
      <c r="BF80" s="152">
        <f t="shared" ref="BF80:BF86" si="64">+BE80+BD80</f>
        <v>128537072.95</v>
      </c>
    </row>
    <row r="81" spans="1:58" x14ac:dyDescent="0.3">
      <c r="A81" s="25" t="s">
        <v>33</v>
      </c>
      <c r="B81" s="24">
        <v>73693708.090000018</v>
      </c>
      <c r="C81" s="29">
        <v>0</v>
      </c>
      <c r="D81" s="136">
        <f t="shared" si="60"/>
        <v>73693708.090000018</v>
      </c>
      <c r="F81" s="148"/>
      <c r="G81" s="148"/>
      <c r="H81" s="148"/>
      <c r="I81" s="148"/>
      <c r="J81" s="148">
        <v>4985305</v>
      </c>
      <c r="K81" s="167"/>
      <c r="L81" s="148">
        <v>9732588</v>
      </c>
      <c r="M81" s="156"/>
      <c r="N81" s="148">
        <f>+L81+J81+H81+F81</f>
        <v>14717893</v>
      </c>
      <c r="O81" s="155"/>
      <c r="P81" s="156">
        <v>7700812</v>
      </c>
      <c r="Q81" s="156"/>
      <c r="R81" s="156">
        <v>10965333</v>
      </c>
      <c r="S81" s="156"/>
      <c r="T81" s="156">
        <v>10200501</v>
      </c>
      <c r="U81" s="156"/>
      <c r="V81" s="156">
        <v>10801742</v>
      </c>
      <c r="W81" s="156"/>
      <c r="X81" s="148">
        <f>+V81+T81+R81+P81</f>
        <v>39668388</v>
      </c>
      <c r="Y81" s="156"/>
      <c r="Z81" s="156">
        <v>10909584</v>
      </c>
      <c r="AA81" s="156"/>
      <c r="AB81" s="156">
        <v>8397843.0899999999</v>
      </c>
      <c r="AC81" s="156"/>
      <c r="AD81" s="156"/>
      <c r="AE81" s="156"/>
      <c r="AF81" s="156"/>
      <c r="AG81" s="156"/>
      <c r="AH81" s="148">
        <f>+AF81+AD81+AB81+Z81</f>
        <v>19307427.09</v>
      </c>
      <c r="AI81" s="156"/>
      <c r="AJ81" s="156"/>
      <c r="AK81" s="156"/>
      <c r="AL81" s="156"/>
      <c r="AM81" s="156"/>
      <c r="AN81" s="156"/>
      <c r="AO81" s="156"/>
      <c r="AP81" s="156"/>
      <c r="AQ81" s="156"/>
      <c r="AR81" s="148">
        <f>+AP81+AN81+AL81+AJ81</f>
        <v>0</v>
      </c>
      <c r="AS81" s="156"/>
      <c r="AT81" s="156"/>
      <c r="AU81" s="156"/>
      <c r="AV81" s="156"/>
      <c r="AW81" s="156"/>
      <c r="AX81" s="156"/>
      <c r="AY81" s="156"/>
      <c r="AZ81" s="156"/>
      <c r="BA81" s="156"/>
      <c r="BB81" s="148">
        <f t="shared" ref="BB81:BB86" si="65">+AZ81+AX81+AV81+AT81</f>
        <v>0</v>
      </c>
      <c r="BC81" s="156"/>
      <c r="BD81" s="148">
        <f t="shared" si="63"/>
        <v>73693708.090000004</v>
      </c>
      <c r="BE81" s="148">
        <f t="shared" si="63"/>
        <v>0</v>
      </c>
      <c r="BF81" s="148">
        <f t="shared" si="64"/>
        <v>73693708.090000004</v>
      </c>
    </row>
    <row r="82" spans="1:58" x14ac:dyDescent="0.3">
      <c r="A82" s="25" t="s">
        <v>34</v>
      </c>
      <c r="B82" s="24">
        <v>50699581.140000001</v>
      </c>
      <c r="C82" s="29">
        <v>0</v>
      </c>
      <c r="D82" s="136">
        <f t="shared" si="60"/>
        <v>50699581.140000001</v>
      </c>
      <c r="F82" s="148"/>
      <c r="G82" s="148"/>
      <c r="H82" s="148"/>
      <c r="I82" s="148"/>
      <c r="J82" s="148">
        <v>2589321</v>
      </c>
      <c r="K82" s="167"/>
      <c r="L82" s="148">
        <v>7750111</v>
      </c>
      <c r="M82" s="167"/>
      <c r="N82" s="148">
        <f>+L82+J82+H82+F82</f>
        <v>10339432</v>
      </c>
      <c r="O82" s="155"/>
      <c r="P82" s="156">
        <v>7845321</v>
      </c>
      <c r="Q82" s="156"/>
      <c r="R82" s="156">
        <v>7541214</v>
      </c>
      <c r="S82" s="156"/>
      <c r="T82" s="156">
        <v>7650210</v>
      </c>
      <c r="U82" s="156"/>
      <c r="V82" s="156">
        <v>8412251</v>
      </c>
      <c r="W82" s="156"/>
      <c r="X82" s="148">
        <f>+V82+T82+R82+P82</f>
        <v>31448996</v>
      </c>
      <c r="Y82" s="156"/>
      <c r="Z82" s="156">
        <v>4490222</v>
      </c>
      <c r="AA82" s="156"/>
      <c r="AB82" s="156">
        <v>4420931.1399999997</v>
      </c>
      <c r="AC82" s="156"/>
      <c r="AD82" s="156"/>
      <c r="AE82" s="156"/>
      <c r="AF82" s="156"/>
      <c r="AG82" s="156"/>
      <c r="AH82" s="148">
        <f>+AF82+AD82+AB82+Z82</f>
        <v>8911153.1400000006</v>
      </c>
      <c r="AI82" s="156"/>
      <c r="AJ82" s="156"/>
      <c r="AK82" s="156"/>
      <c r="AL82" s="156"/>
      <c r="AM82" s="156"/>
      <c r="AN82" s="156"/>
      <c r="AO82" s="156"/>
      <c r="AP82" s="156"/>
      <c r="AQ82" s="156"/>
      <c r="AR82" s="148">
        <f>+AP82+AN82+AL82+AJ82</f>
        <v>0</v>
      </c>
      <c r="AS82" s="156"/>
      <c r="AT82" s="156"/>
      <c r="AU82" s="156"/>
      <c r="AV82" s="156"/>
      <c r="AW82" s="156"/>
      <c r="AX82" s="156"/>
      <c r="AY82" s="156"/>
      <c r="AZ82" s="156"/>
      <c r="BA82" s="156"/>
      <c r="BB82" s="148">
        <f t="shared" si="65"/>
        <v>0</v>
      </c>
      <c r="BC82" s="156"/>
      <c r="BD82" s="148">
        <f t="shared" si="63"/>
        <v>50699581.140000001</v>
      </c>
      <c r="BE82" s="148">
        <f t="shared" si="63"/>
        <v>0</v>
      </c>
      <c r="BF82" s="148">
        <f t="shared" si="64"/>
        <v>50699581.140000001</v>
      </c>
    </row>
    <row r="83" spans="1:58" x14ac:dyDescent="0.3">
      <c r="A83" s="38" t="s">
        <v>35</v>
      </c>
      <c r="B83" s="24">
        <v>0</v>
      </c>
      <c r="C83" s="29">
        <v>0</v>
      </c>
      <c r="D83" s="136">
        <f t="shared" si="60"/>
        <v>0</v>
      </c>
      <c r="F83" s="148"/>
      <c r="G83" s="148"/>
      <c r="H83" s="148"/>
      <c r="I83" s="148"/>
      <c r="J83" s="148"/>
      <c r="K83" s="167"/>
      <c r="L83" s="148"/>
      <c r="M83" s="167"/>
      <c r="N83" s="148"/>
      <c r="O83" s="155"/>
      <c r="P83" s="156"/>
      <c r="Q83" s="156"/>
      <c r="R83" s="156"/>
      <c r="S83" s="156"/>
      <c r="T83" s="156"/>
      <c r="U83" s="156"/>
      <c r="V83" s="156"/>
      <c r="W83" s="156"/>
      <c r="X83" s="148"/>
      <c r="Y83" s="156"/>
      <c r="Z83" s="156"/>
      <c r="AA83" s="156"/>
      <c r="AB83" s="156"/>
      <c r="AC83" s="156"/>
      <c r="AD83" s="156"/>
      <c r="AE83" s="156"/>
      <c r="AF83" s="156"/>
      <c r="AG83" s="156"/>
      <c r="AH83" s="148"/>
      <c r="AI83" s="156"/>
      <c r="AJ83" s="156"/>
      <c r="AK83" s="156"/>
      <c r="AL83" s="156"/>
      <c r="AM83" s="156"/>
      <c r="AN83" s="156"/>
      <c r="AO83" s="156"/>
      <c r="AP83" s="156"/>
      <c r="AQ83" s="156"/>
      <c r="AR83" s="148"/>
      <c r="AS83" s="156"/>
      <c r="AT83" s="156"/>
      <c r="AU83" s="156"/>
      <c r="AV83" s="156"/>
      <c r="AW83" s="156"/>
      <c r="AX83" s="156"/>
      <c r="AY83" s="156"/>
      <c r="AZ83" s="156"/>
      <c r="BA83" s="156"/>
      <c r="BB83" s="148">
        <f t="shared" si="65"/>
        <v>0</v>
      </c>
      <c r="BC83" s="156"/>
      <c r="BD83" s="148">
        <f t="shared" si="63"/>
        <v>0</v>
      </c>
      <c r="BE83" s="148">
        <f t="shared" si="63"/>
        <v>0</v>
      </c>
      <c r="BF83" s="148">
        <f t="shared" si="64"/>
        <v>0</v>
      </c>
    </row>
    <row r="84" spans="1:58" x14ac:dyDescent="0.3">
      <c r="A84" s="25" t="s">
        <v>36</v>
      </c>
      <c r="B84" s="24">
        <v>1575577.35</v>
      </c>
      <c r="C84" s="29">
        <v>0</v>
      </c>
      <c r="D84" s="136">
        <f t="shared" si="60"/>
        <v>1575577.35</v>
      </c>
      <c r="F84" s="148"/>
      <c r="G84" s="148"/>
      <c r="H84" s="148"/>
      <c r="I84" s="148"/>
      <c r="J84" s="148"/>
      <c r="K84" s="167"/>
      <c r="L84" s="148"/>
      <c r="M84" s="167"/>
      <c r="N84" s="148">
        <f>+L84+J84+H84+F84</f>
        <v>0</v>
      </c>
      <c r="O84" s="155"/>
      <c r="P84" s="156"/>
      <c r="Q84" s="156"/>
      <c r="R84" s="156"/>
      <c r="S84" s="156"/>
      <c r="T84" s="156"/>
      <c r="U84" s="156"/>
      <c r="V84" s="156">
        <v>500000</v>
      </c>
      <c r="W84" s="156"/>
      <c r="X84" s="148">
        <f>+V84+T84+R84+P84</f>
        <v>500000</v>
      </c>
      <c r="Y84" s="156"/>
      <c r="Z84" s="156">
        <v>650000</v>
      </c>
      <c r="AA84" s="156"/>
      <c r="AB84" s="156">
        <v>425577.35000000009</v>
      </c>
      <c r="AC84" s="156"/>
      <c r="AD84" s="156"/>
      <c r="AE84" s="156"/>
      <c r="AF84" s="156"/>
      <c r="AG84" s="156"/>
      <c r="AH84" s="148">
        <f>+AF84+AD84+AB84+Z84</f>
        <v>1075577.3500000001</v>
      </c>
      <c r="AI84" s="156"/>
      <c r="AJ84" s="156"/>
      <c r="AK84" s="156"/>
      <c r="AL84" s="156"/>
      <c r="AM84" s="156"/>
      <c r="AN84" s="156"/>
      <c r="AO84" s="168">
        <v>0</v>
      </c>
      <c r="AP84" s="156">
        <v>0</v>
      </c>
      <c r="AQ84" s="156">
        <v>0</v>
      </c>
      <c r="AR84" s="148">
        <f>+AP84+AN84+AL84+AJ84</f>
        <v>0</v>
      </c>
      <c r="AS84" s="156"/>
      <c r="AT84" s="156"/>
      <c r="AU84" s="156"/>
      <c r="AV84" s="156"/>
      <c r="AW84" s="156"/>
      <c r="AX84" s="156"/>
      <c r="AY84" s="156"/>
      <c r="AZ84" s="156"/>
      <c r="BA84" s="156"/>
      <c r="BB84" s="148">
        <f t="shared" si="65"/>
        <v>0</v>
      </c>
      <c r="BC84" s="156"/>
      <c r="BD84" s="148">
        <f t="shared" si="63"/>
        <v>1575577.35</v>
      </c>
      <c r="BE84" s="148">
        <f t="shared" si="63"/>
        <v>0</v>
      </c>
      <c r="BF84" s="148">
        <f t="shared" si="64"/>
        <v>1575577.35</v>
      </c>
    </row>
    <row r="85" spans="1:58" x14ac:dyDescent="0.3">
      <c r="A85" s="46" t="s">
        <v>37</v>
      </c>
      <c r="B85" s="24">
        <v>1294332.74</v>
      </c>
      <c r="C85" s="29">
        <v>0</v>
      </c>
      <c r="D85" s="136">
        <f t="shared" si="60"/>
        <v>1294332.74</v>
      </c>
      <c r="F85" s="148"/>
      <c r="G85" s="148"/>
      <c r="H85" s="148"/>
      <c r="I85" s="148"/>
      <c r="J85" s="148"/>
      <c r="K85" s="167"/>
      <c r="L85" s="148"/>
      <c r="M85" s="167"/>
      <c r="N85" s="148">
        <f>+L85+J85+H85+F85</f>
        <v>0</v>
      </c>
      <c r="O85" s="155"/>
      <c r="P85" s="156"/>
      <c r="Q85" s="156"/>
      <c r="R85" s="156"/>
      <c r="S85" s="156"/>
      <c r="T85" s="156"/>
      <c r="U85" s="156"/>
      <c r="V85" s="156"/>
      <c r="W85" s="156"/>
      <c r="X85" s="148">
        <f>+V85+T85+R85+P85</f>
        <v>0</v>
      </c>
      <c r="Y85" s="156"/>
      <c r="Z85" s="156">
        <v>290330</v>
      </c>
      <c r="AA85" s="156"/>
      <c r="AB85" s="156">
        <v>1004002.74</v>
      </c>
      <c r="AC85" s="156"/>
      <c r="AD85" s="156"/>
      <c r="AE85" s="156"/>
      <c r="AF85" s="156"/>
      <c r="AG85" s="156"/>
      <c r="AH85" s="148">
        <f>+AF85+AD85+AB85+Z85</f>
        <v>1294332.74</v>
      </c>
      <c r="AI85" s="156"/>
      <c r="AJ85" s="156"/>
      <c r="AK85" s="156"/>
      <c r="AL85" s="156"/>
      <c r="AM85" s="156"/>
      <c r="AN85" s="156"/>
      <c r="AO85" s="156"/>
      <c r="AP85" s="156"/>
      <c r="AQ85" s="156">
        <v>0</v>
      </c>
      <c r="AR85" s="148">
        <f>+AP85+AN85+AL85+AJ85</f>
        <v>0</v>
      </c>
      <c r="AS85" s="156"/>
      <c r="AT85" s="156"/>
      <c r="AU85" s="156"/>
      <c r="AV85" s="156"/>
      <c r="AW85" s="156"/>
      <c r="AX85" s="156"/>
      <c r="AY85" s="156"/>
      <c r="AZ85" s="156"/>
      <c r="BA85" s="156"/>
      <c r="BB85" s="148">
        <f t="shared" si="65"/>
        <v>0</v>
      </c>
      <c r="BC85" s="156"/>
      <c r="BD85" s="148">
        <f t="shared" si="63"/>
        <v>1294332.74</v>
      </c>
      <c r="BE85" s="148">
        <f t="shared" si="63"/>
        <v>0</v>
      </c>
      <c r="BF85" s="148">
        <f t="shared" si="64"/>
        <v>1294332.74</v>
      </c>
    </row>
    <row r="86" spans="1:58" x14ac:dyDescent="0.3">
      <c r="A86" s="25" t="s">
        <v>38</v>
      </c>
      <c r="B86" s="24">
        <v>1273873.6299999999</v>
      </c>
      <c r="C86" s="29"/>
      <c r="D86" s="136">
        <f t="shared" si="60"/>
        <v>1273873.6299999999</v>
      </c>
      <c r="F86" s="148"/>
      <c r="G86" s="148"/>
      <c r="H86" s="148"/>
      <c r="I86" s="148"/>
      <c r="J86" s="148"/>
      <c r="K86" s="167"/>
      <c r="L86" s="148"/>
      <c r="M86" s="167"/>
      <c r="N86" s="148">
        <f>+L86+J86+H86+F86</f>
        <v>0</v>
      </c>
      <c r="O86" s="155"/>
      <c r="P86" s="156"/>
      <c r="Q86" s="156"/>
      <c r="R86" s="156"/>
      <c r="S86" s="156"/>
      <c r="T86" s="156"/>
      <c r="U86" s="156"/>
      <c r="V86" s="156"/>
      <c r="W86" s="156"/>
      <c r="X86" s="148">
        <f>+V86+T86+R86+P86</f>
        <v>0</v>
      </c>
      <c r="Y86" s="156"/>
      <c r="Z86" s="156">
        <v>390500</v>
      </c>
      <c r="AA86" s="156"/>
      <c r="AB86" s="156">
        <v>883373.62999999989</v>
      </c>
      <c r="AC86" s="156"/>
      <c r="AD86" s="156"/>
      <c r="AE86" s="156"/>
      <c r="AF86" s="156"/>
      <c r="AG86" s="156"/>
      <c r="AH86" s="148">
        <f>+AF86+AD86+AB86+Z86</f>
        <v>1273873.6299999999</v>
      </c>
      <c r="AI86" s="156"/>
      <c r="AJ86" s="156"/>
      <c r="AK86" s="156"/>
      <c r="AL86" s="156"/>
      <c r="AM86" s="156"/>
      <c r="AN86" s="156"/>
      <c r="AO86" s="156"/>
      <c r="AP86" s="156"/>
      <c r="AQ86" s="156"/>
      <c r="AR86" s="148">
        <f>+AP86+AN86+AL86+AJ86</f>
        <v>0</v>
      </c>
      <c r="AS86" s="156"/>
      <c r="AT86" s="156"/>
      <c r="AU86" s="156"/>
      <c r="AV86" s="156"/>
      <c r="AW86" s="156"/>
      <c r="AX86" s="156"/>
      <c r="AY86" s="156"/>
      <c r="AZ86" s="156"/>
      <c r="BA86" s="156"/>
      <c r="BB86" s="148">
        <f t="shared" si="65"/>
        <v>0</v>
      </c>
      <c r="BC86" s="156"/>
      <c r="BD86" s="148">
        <f t="shared" si="63"/>
        <v>1273873.6299999999</v>
      </c>
      <c r="BE86" s="148">
        <f t="shared" si="63"/>
        <v>0</v>
      </c>
      <c r="BF86" s="148">
        <f t="shared" si="64"/>
        <v>1273873.6299999999</v>
      </c>
    </row>
    <row r="87" spans="1:58" x14ac:dyDescent="0.3">
      <c r="A87" s="28" t="s">
        <v>39</v>
      </c>
      <c r="B87" s="29">
        <f>B88+B89+B90+B91+B92</f>
        <v>0</v>
      </c>
      <c r="C87" s="29">
        <f>C88+C89+C90+C91+C92</f>
        <v>0</v>
      </c>
      <c r="D87" s="136">
        <f t="shared" si="60"/>
        <v>0</v>
      </c>
      <c r="F87" s="136">
        <f t="shared" ref="F87:BF87" si="66">SUM(F88:F92)</f>
        <v>0</v>
      </c>
      <c r="G87" s="136">
        <f t="shared" si="66"/>
        <v>0</v>
      </c>
      <c r="H87" s="136">
        <f t="shared" si="66"/>
        <v>0</v>
      </c>
      <c r="I87" s="136">
        <f t="shared" si="66"/>
        <v>0</v>
      </c>
      <c r="J87" s="136">
        <f t="shared" si="66"/>
        <v>0</v>
      </c>
      <c r="K87" s="136">
        <f t="shared" si="66"/>
        <v>0</v>
      </c>
      <c r="L87" s="136">
        <f t="shared" si="66"/>
        <v>0</v>
      </c>
      <c r="M87" s="136">
        <f t="shared" si="66"/>
        <v>0</v>
      </c>
      <c r="N87" s="136">
        <f t="shared" si="66"/>
        <v>0</v>
      </c>
      <c r="O87" s="136">
        <f t="shared" si="66"/>
        <v>0</v>
      </c>
      <c r="P87" s="136">
        <f t="shared" si="66"/>
        <v>0</v>
      </c>
      <c r="Q87" s="136">
        <f t="shared" si="66"/>
        <v>0</v>
      </c>
      <c r="R87" s="136">
        <f t="shared" si="66"/>
        <v>0</v>
      </c>
      <c r="S87" s="136">
        <f t="shared" si="66"/>
        <v>0</v>
      </c>
      <c r="T87" s="136">
        <f t="shared" si="66"/>
        <v>0</v>
      </c>
      <c r="U87" s="136">
        <f t="shared" si="66"/>
        <v>0</v>
      </c>
      <c r="V87" s="136">
        <f t="shared" si="66"/>
        <v>0</v>
      </c>
      <c r="W87" s="136">
        <f t="shared" si="66"/>
        <v>0</v>
      </c>
      <c r="X87" s="136">
        <f t="shared" si="66"/>
        <v>0</v>
      </c>
      <c r="Y87" s="136">
        <f t="shared" si="66"/>
        <v>0</v>
      </c>
      <c r="Z87" s="136">
        <f t="shared" si="66"/>
        <v>0</v>
      </c>
      <c r="AA87" s="136">
        <f t="shared" si="66"/>
        <v>0</v>
      </c>
      <c r="AB87" s="136">
        <f t="shared" si="66"/>
        <v>0</v>
      </c>
      <c r="AC87" s="136">
        <f t="shared" si="66"/>
        <v>0</v>
      </c>
      <c r="AD87" s="136">
        <f t="shared" si="66"/>
        <v>0</v>
      </c>
      <c r="AE87" s="136">
        <f t="shared" si="66"/>
        <v>0</v>
      </c>
      <c r="AF87" s="136">
        <f t="shared" si="66"/>
        <v>0</v>
      </c>
      <c r="AG87" s="136">
        <f t="shared" si="66"/>
        <v>0</v>
      </c>
      <c r="AH87" s="136">
        <f t="shared" si="66"/>
        <v>0</v>
      </c>
      <c r="AI87" s="136">
        <f t="shared" si="66"/>
        <v>0</v>
      </c>
      <c r="AJ87" s="136">
        <f t="shared" si="66"/>
        <v>0</v>
      </c>
      <c r="AK87" s="136">
        <f t="shared" si="66"/>
        <v>0</v>
      </c>
      <c r="AL87" s="136">
        <f t="shared" si="66"/>
        <v>0</v>
      </c>
      <c r="AM87" s="136">
        <f t="shared" si="66"/>
        <v>0</v>
      </c>
      <c r="AN87" s="136">
        <f t="shared" si="66"/>
        <v>0</v>
      </c>
      <c r="AO87" s="136">
        <f t="shared" si="66"/>
        <v>0</v>
      </c>
      <c r="AP87" s="136">
        <f t="shared" si="66"/>
        <v>0</v>
      </c>
      <c r="AQ87" s="136">
        <f t="shared" si="66"/>
        <v>0</v>
      </c>
      <c r="AR87" s="136">
        <f t="shared" si="66"/>
        <v>0</v>
      </c>
      <c r="AS87" s="136">
        <f t="shared" si="66"/>
        <v>0</v>
      </c>
      <c r="AT87" s="136">
        <f t="shared" si="66"/>
        <v>0</v>
      </c>
      <c r="AU87" s="136">
        <f t="shared" si="66"/>
        <v>0</v>
      </c>
      <c r="AV87" s="136">
        <f t="shared" si="66"/>
        <v>0</v>
      </c>
      <c r="AW87" s="136">
        <f t="shared" si="66"/>
        <v>0</v>
      </c>
      <c r="AX87" s="136">
        <f t="shared" si="66"/>
        <v>0</v>
      </c>
      <c r="AY87" s="136">
        <f t="shared" si="66"/>
        <v>0</v>
      </c>
      <c r="AZ87" s="136">
        <f t="shared" si="66"/>
        <v>0</v>
      </c>
      <c r="BA87" s="136">
        <f t="shared" si="66"/>
        <v>0</v>
      </c>
      <c r="BB87" s="136">
        <f t="shared" si="66"/>
        <v>0</v>
      </c>
      <c r="BC87" s="136">
        <f t="shared" si="66"/>
        <v>0</v>
      </c>
      <c r="BD87" s="136">
        <f t="shared" si="66"/>
        <v>0</v>
      </c>
      <c r="BE87" s="136">
        <f t="shared" si="66"/>
        <v>0</v>
      </c>
      <c r="BF87" s="136">
        <f t="shared" si="66"/>
        <v>0</v>
      </c>
    </row>
    <row r="88" spans="1:58" x14ac:dyDescent="0.3">
      <c r="A88" s="38" t="s">
        <v>33</v>
      </c>
      <c r="B88" s="24">
        <v>0</v>
      </c>
      <c r="C88" s="24">
        <v>0</v>
      </c>
      <c r="D88" s="136">
        <f t="shared" si="60"/>
        <v>0</v>
      </c>
      <c r="F88" s="148"/>
      <c r="G88" s="148"/>
      <c r="H88" s="148"/>
      <c r="I88" s="148"/>
      <c r="J88" s="148"/>
      <c r="K88" s="148"/>
      <c r="L88" s="148"/>
      <c r="M88" s="148"/>
      <c r="N88" s="148"/>
      <c r="O88" s="148"/>
      <c r="P88" s="148"/>
      <c r="Q88" s="155"/>
      <c r="R88" s="156"/>
      <c r="S88" s="156"/>
      <c r="T88" s="156"/>
      <c r="U88" s="156"/>
      <c r="V88" s="156"/>
      <c r="W88" s="156"/>
      <c r="X88" s="156"/>
      <c r="Y88" s="148"/>
      <c r="Z88" s="167"/>
      <c r="AA88" s="156"/>
      <c r="AB88" s="156"/>
      <c r="AC88" s="156"/>
      <c r="AD88" s="156"/>
      <c r="AE88" s="156"/>
      <c r="AF88" s="156"/>
      <c r="AG88" s="156"/>
      <c r="AH88" s="156"/>
      <c r="AI88" s="148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48">
        <f>+BC88+AS88+AI88+Y88+O88</f>
        <v>0</v>
      </c>
      <c r="BF88" s="148">
        <f>+BE88+BD88</f>
        <v>0</v>
      </c>
    </row>
    <row r="89" spans="1:58" x14ac:dyDescent="0.3">
      <c r="A89" s="38" t="s">
        <v>34</v>
      </c>
      <c r="B89" s="24">
        <v>0</v>
      </c>
      <c r="C89" s="24">
        <v>0</v>
      </c>
      <c r="D89" s="136">
        <f t="shared" si="60"/>
        <v>0</v>
      </c>
      <c r="F89" s="148"/>
      <c r="G89" s="148"/>
      <c r="H89" s="148"/>
      <c r="I89" s="148"/>
      <c r="J89" s="148"/>
      <c r="K89" s="148"/>
      <c r="L89" s="148"/>
      <c r="M89" s="148"/>
      <c r="N89" s="148"/>
      <c r="O89" s="148"/>
      <c r="P89" s="148"/>
      <c r="Q89" s="155"/>
      <c r="R89" s="156"/>
      <c r="S89" s="156"/>
      <c r="T89" s="156"/>
      <c r="U89" s="156"/>
      <c r="V89" s="156"/>
      <c r="W89" s="156"/>
      <c r="X89" s="156"/>
      <c r="Y89" s="148"/>
      <c r="Z89" s="167"/>
      <c r="AA89" s="156"/>
      <c r="AB89" s="156"/>
      <c r="AC89" s="156"/>
      <c r="AD89" s="156"/>
      <c r="AE89" s="156"/>
      <c r="AF89" s="156"/>
      <c r="AG89" s="156"/>
      <c r="AH89" s="156"/>
      <c r="AI89" s="148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48">
        <f>+BC89+AS89+AI89+Y89+O89</f>
        <v>0</v>
      </c>
      <c r="BF89" s="148">
        <f>+BE89+BD89</f>
        <v>0</v>
      </c>
    </row>
    <row r="90" spans="1:58" x14ac:dyDescent="0.3">
      <c r="A90" s="38" t="s">
        <v>36</v>
      </c>
      <c r="B90" s="24">
        <v>0</v>
      </c>
      <c r="C90" s="24">
        <v>0</v>
      </c>
      <c r="D90" s="136">
        <f t="shared" si="60"/>
        <v>0</v>
      </c>
      <c r="F90" s="148"/>
      <c r="G90" s="148"/>
      <c r="H90" s="148"/>
      <c r="I90" s="148"/>
      <c r="J90" s="148"/>
      <c r="K90" s="148"/>
      <c r="L90" s="148"/>
      <c r="M90" s="148"/>
      <c r="N90" s="148"/>
      <c r="O90" s="155"/>
      <c r="P90" s="156"/>
      <c r="Q90" s="156"/>
      <c r="R90" s="156"/>
      <c r="S90" s="156"/>
      <c r="T90" s="156"/>
      <c r="U90" s="156"/>
      <c r="V90" s="156"/>
      <c r="W90" s="156"/>
      <c r="X90" s="156"/>
      <c r="Y90" s="148"/>
      <c r="Z90" s="156"/>
      <c r="AA90" s="156"/>
      <c r="AB90" s="156"/>
      <c r="AC90" s="156"/>
      <c r="AD90" s="156"/>
      <c r="AE90" s="156"/>
      <c r="AF90" s="156"/>
      <c r="AG90" s="156"/>
      <c r="AH90" s="156"/>
      <c r="AI90" s="148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48">
        <f>+BC90+AS90+AI90+Y90+O90</f>
        <v>0</v>
      </c>
      <c r="BF90" s="148">
        <f>+BE90+BD90</f>
        <v>0</v>
      </c>
    </row>
    <row r="91" spans="1:58" x14ac:dyDescent="0.3">
      <c r="A91" s="38" t="s">
        <v>37</v>
      </c>
      <c r="B91" s="24">
        <v>0</v>
      </c>
      <c r="C91" s="24">
        <v>0</v>
      </c>
      <c r="D91" s="136">
        <f t="shared" si="60"/>
        <v>0</v>
      </c>
      <c r="F91" s="148"/>
      <c r="G91" s="148"/>
      <c r="H91" s="148"/>
      <c r="I91" s="148"/>
      <c r="J91" s="148"/>
      <c r="K91" s="148"/>
      <c r="L91" s="148"/>
      <c r="M91" s="148"/>
      <c r="N91" s="148"/>
      <c r="O91" s="155"/>
      <c r="P91" s="156"/>
      <c r="Q91" s="156"/>
      <c r="R91" s="156"/>
      <c r="S91" s="156"/>
      <c r="T91" s="156"/>
      <c r="U91" s="156"/>
      <c r="V91" s="156"/>
      <c r="W91" s="156"/>
      <c r="X91" s="156"/>
      <c r="Y91" s="148"/>
      <c r="Z91" s="156"/>
      <c r="AA91" s="156"/>
      <c r="AB91" s="156"/>
      <c r="AC91" s="156"/>
      <c r="AD91" s="156"/>
      <c r="AE91" s="156"/>
      <c r="AF91" s="156"/>
      <c r="AG91" s="156"/>
      <c r="AH91" s="156"/>
      <c r="AI91" s="148"/>
      <c r="AJ91" s="156"/>
      <c r="AK91" s="156"/>
      <c r="AL91" s="156"/>
      <c r="AM91" s="156"/>
      <c r="AN91" s="156"/>
      <c r="AO91" s="156"/>
      <c r="AP91" s="156"/>
      <c r="AQ91" s="156"/>
      <c r="AR91" s="156"/>
      <c r="AS91" s="156"/>
      <c r="AT91" s="156"/>
      <c r="AU91" s="156"/>
      <c r="AV91" s="156"/>
      <c r="AW91" s="156"/>
      <c r="AX91" s="156"/>
      <c r="AY91" s="156"/>
      <c r="AZ91" s="156"/>
      <c r="BA91" s="156"/>
      <c r="BB91" s="156"/>
      <c r="BC91" s="156"/>
      <c r="BD91" s="156"/>
      <c r="BE91" s="148">
        <f>+BC91+AS91+AI91+Y91+O91</f>
        <v>0</v>
      </c>
      <c r="BF91" s="148">
        <f>+BE91+BD91</f>
        <v>0</v>
      </c>
    </row>
    <row r="92" spans="1:58" x14ac:dyDescent="0.3">
      <c r="A92" s="38" t="s">
        <v>38</v>
      </c>
      <c r="B92" s="24">
        <v>0</v>
      </c>
      <c r="C92" s="24">
        <v>0</v>
      </c>
      <c r="D92" s="136">
        <f t="shared" si="60"/>
        <v>0</v>
      </c>
      <c r="F92" s="148"/>
      <c r="G92" s="148"/>
      <c r="H92" s="148"/>
      <c r="I92" s="148"/>
      <c r="J92" s="148"/>
      <c r="K92" s="148"/>
      <c r="L92" s="148"/>
      <c r="M92" s="148"/>
      <c r="N92" s="148"/>
      <c r="O92" s="155"/>
      <c r="P92" s="156"/>
      <c r="Q92" s="156"/>
      <c r="R92" s="156"/>
      <c r="S92" s="156"/>
      <c r="T92" s="156"/>
      <c r="U92" s="156"/>
      <c r="V92" s="156"/>
      <c r="W92" s="156"/>
      <c r="X92" s="156"/>
      <c r="Y92" s="148"/>
      <c r="Z92" s="156"/>
      <c r="AA92" s="156"/>
      <c r="AB92" s="156"/>
      <c r="AC92" s="156"/>
      <c r="AD92" s="156"/>
      <c r="AE92" s="156"/>
      <c r="AF92" s="156"/>
      <c r="AG92" s="156"/>
      <c r="AH92" s="156"/>
      <c r="AI92" s="148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48">
        <f>+BC92+AS92+AI92+Y92+O92</f>
        <v>0</v>
      </c>
      <c r="BF92" s="148">
        <f>+BE92+BD92</f>
        <v>0</v>
      </c>
    </row>
    <row r="93" spans="1:58" x14ac:dyDescent="0.3">
      <c r="A93" s="30" t="s">
        <v>40</v>
      </c>
      <c r="B93" s="22">
        <f>B94+B95+B96+B97+B98+B99+B100+B108</f>
        <v>27109492</v>
      </c>
      <c r="C93" s="45">
        <f>C94+C95+C96+C97+C98+C99+C100+C108</f>
        <v>915000</v>
      </c>
      <c r="D93" s="137">
        <f t="shared" si="60"/>
        <v>28024492</v>
      </c>
      <c r="F93" s="137">
        <f>SUM(F94:F100)+F108</f>
        <v>0</v>
      </c>
      <c r="G93" s="137">
        <f t="shared" ref="G93:BF93" si="67">SUM(G94:G100)+G108</f>
        <v>0</v>
      </c>
      <c r="H93" s="137">
        <f t="shared" si="67"/>
        <v>0</v>
      </c>
      <c r="I93" s="137">
        <f t="shared" si="67"/>
        <v>0</v>
      </c>
      <c r="J93" s="137">
        <f t="shared" si="67"/>
        <v>1293800</v>
      </c>
      <c r="K93" s="137">
        <f t="shared" si="67"/>
        <v>0</v>
      </c>
      <c r="L93" s="137">
        <f t="shared" si="67"/>
        <v>1913393</v>
      </c>
      <c r="M93" s="137">
        <f t="shared" si="67"/>
        <v>0</v>
      </c>
      <c r="N93" s="137">
        <f t="shared" si="67"/>
        <v>3207193</v>
      </c>
      <c r="O93" s="137">
        <f t="shared" si="67"/>
        <v>915000</v>
      </c>
      <c r="P93" s="137">
        <f t="shared" si="67"/>
        <v>1692800</v>
      </c>
      <c r="Q93" s="137">
        <f t="shared" si="67"/>
        <v>0</v>
      </c>
      <c r="R93" s="137">
        <f t="shared" si="67"/>
        <v>1597800</v>
      </c>
      <c r="S93" s="137">
        <f t="shared" si="67"/>
        <v>0</v>
      </c>
      <c r="T93" s="137">
        <f t="shared" si="67"/>
        <v>1581950</v>
      </c>
      <c r="U93" s="137">
        <f t="shared" si="67"/>
        <v>0</v>
      </c>
      <c r="V93" s="137">
        <f t="shared" si="67"/>
        <v>1786610</v>
      </c>
      <c r="W93" s="137">
        <f t="shared" si="67"/>
        <v>0</v>
      </c>
      <c r="X93" s="137">
        <f t="shared" si="67"/>
        <v>6659160</v>
      </c>
      <c r="Y93" s="137">
        <f t="shared" si="67"/>
        <v>0</v>
      </c>
      <c r="Z93" s="137">
        <f t="shared" si="67"/>
        <v>1786250</v>
      </c>
      <c r="AA93" s="137">
        <f t="shared" si="67"/>
        <v>0</v>
      </c>
      <c r="AB93" s="137">
        <f t="shared" si="67"/>
        <v>1861250</v>
      </c>
      <c r="AC93" s="137">
        <f t="shared" si="67"/>
        <v>0</v>
      </c>
      <c r="AD93" s="137">
        <f t="shared" si="67"/>
        <v>1861250</v>
      </c>
      <c r="AE93" s="137">
        <f t="shared" si="67"/>
        <v>0</v>
      </c>
      <c r="AF93" s="137">
        <f t="shared" si="67"/>
        <v>1936250</v>
      </c>
      <c r="AG93" s="137">
        <f t="shared" si="67"/>
        <v>0</v>
      </c>
      <c r="AH93" s="137">
        <f t="shared" si="67"/>
        <v>7445000</v>
      </c>
      <c r="AI93" s="137">
        <f t="shared" si="67"/>
        <v>0</v>
      </c>
      <c r="AJ93" s="137">
        <f t="shared" si="67"/>
        <v>1776250</v>
      </c>
      <c r="AK93" s="137">
        <f t="shared" si="67"/>
        <v>0</v>
      </c>
      <c r="AL93" s="137">
        <f t="shared" si="67"/>
        <v>1638789</v>
      </c>
      <c r="AM93" s="137">
        <f t="shared" si="67"/>
        <v>0</v>
      </c>
      <c r="AN93" s="137">
        <f t="shared" si="67"/>
        <v>1076250</v>
      </c>
      <c r="AO93" s="137">
        <f t="shared" si="67"/>
        <v>0</v>
      </c>
      <c r="AP93" s="137">
        <f t="shared" si="67"/>
        <v>1226250</v>
      </c>
      <c r="AQ93" s="137">
        <f t="shared" si="67"/>
        <v>0</v>
      </c>
      <c r="AR93" s="137">
        <f t="shared" si="67"/>
        <v>5717539</v>
      </c>
      <c r="AS93" s="137">
        <f t="shared" si="67"/>
        <v>0</v>
      </c>
      <c r="AT93" s="137">
        <f t="shared" si="67"/>
        <v>976250</v>
      </c>
      <c r="AU93" s="137">
        <f t="shared" si="67"/>
        <v>0</v>
      </c>
      <c r="AV93" s="137">
        <f t="shared" si="67"/>
        <v>876850</v>
      </c>
      <c r="AW93" s="137">
        <f t="shared" si="67"/>
        <v>0</v>
      </c>
      <c r="AX93" s="137">
        <f t="shared" si="67"/>
        <v>1033750</v>
      </c>
      <c r="AY93" s="137">
        <f t="shared" si="67"/>
        <v>0</v>
      </c>
      <c r="AZ93" s="137">
        <f t="shared" si="67"/>
        <v>1193750</v>
      </c>
      <c r="BA93" s="137">
        <f t="shared" si="67"/>
        <v>0</v>
      </c>
      <c r="BB93" s="137">
        <f t="shared" si="67"/>
        <v>4080599</v>
      </c>
      <c r="BC93" s="137">
        <f t="shared" si="67"/>
        <v>0</v>
      </c>
      <c r="BD93" s="137">
        <f t="shared" si="67"/>
        <v>27109491</v>
      </c>
      <c r="BE93" s="137">
        <f t="shared" si="67"/>
        <v>915000</v>
      </c>
      <c r="BF93" s="137">
        <f t="shared" si="67"/>
        <v>28024491</v>
      </c>
    </row>
    <row r="94" spans="1:58" x14ac:dyDescent="0.3">
      <c r="A94" s="1" t="s">
        <v>41</v>
      </c>
      <c r="B94" s="3">
        <v>4906000</v>
      </c>
      <c r="C94" s="3">
        <v>0</v>
      </c>
      <c r="D94" s="136">
        <f t="shared" si="60"/>
        <v>4906000</v>
      </c>
      <c r="F94" s="148">
        <v>0</v>
      </c>
      <c r="G94" s="148"/>
      <c r="H94" s="148">
        <v>0</v>
      </c>
      <c r="I94" s="148"/>
      <c r="J94" s="148">
        <v>245300</v>
      </c>
      <c r="K94" s="148"/>
      <c r="L94" s="148">
        <v>285300</v>
      </c>
      <c r="M94" s="148"/>
      <c r="N94" s="149">
        <f t="shared" ref="N94:O96" si="68">+L94+J94+H94+F94</f>
        <v>530600</v>
      </c>
      <c r="O94" s="149">
        <f t="shared" si="68"/>
        <v>0</v>
      </c>
      <c r="P94" s="148">
        <v>265300</v>
      </c>
      <c r="Q94" s="150"/>
      <c r="R94" s="148">
        <v>265300</v>
      </c>
      <c r="S94" s="150"/>
      <c r="T94" s="148">
        <v>265300</v>
      </c>
      <c r="U94" s="150"/>
      <c r="V94" s="148">
        <v>295300</v>
      </c>
      <c r="W94" s="150"/>
      <c r="X94" s="149">
        <f t="shared" ref="X94:Y96" si="69">+V94+T94+R94+P94</f>
        <v>1091200</v>
      </c>
      <c r="Y94" s="149">
        <f t="shared" si="69"/>
        <v>0</v>
      </c>
      <c r="Z94" s="148">
        <v>265300</v>
      </c>
      <c r="AA94" s="150"/>
      <c r="AB94" s="148">
        <v>265300</v>
      </c>
      <c r="AC94" s="150"/>
      <c r="AD94" s="148">
        <v>265300</v>
      </c>
      <c r="AE94" s="150"/>
      <c r="AF94" s="148">
        <v>295300</v>
      </c>
      <c r="AG94" s="150"/>
      <c r="AH94" s="149">
        <f t="shared" ref="AH94:AI96" si="70">+AF94+AD94+AB94+Z94</f>
        <v>1091200</v>
      </c>
      <c r="AI94" s="149">
        <f t="shared" si="70"/>
        <v>0</v>
      </c>
      <c r="AJ94" s="148">
        <v>265300</v>
      </c>
      <c r="AK94" s="150"/>
      <c r="AL94" s="148">
        <v>265300</v>
      </c>
      <c r="AM94" s="150"/>
      <c r="AN94" s="148">
        <v>265300</v>
      </c>
      <c r="AO94" s="150"/>
      <c r="AP94" s="148">
        <v>295300</v>
      </c>
      <c r="AQ94" s="150"/>
      <c r="AR94" s="149">
        <f t="shared" ref="AR94:AS96" si="71">+AP94+AN94+AL94+AJ94</f>
        <v>1091200</v>
      </c>
      <c r="AS94" s="149">
        <f t="shared" si="71"/>
        <v>0</v>
      </c>
      <c r="AT94" s="148">
        <v>285300</v>
      </c>
      <c r="AU94" s="150"/>
      <c r="AV94" s="148">
        <v>285900</v>
      </c>
      <c r="AW94" s="150"/>
      <c r="AX94" s="148">
        <v>265300</v>
      </c>
      <c r="AY94" s="148"/>
      <c r="AZ94" s="148">
        <v>265300</v>
      </c>
      <c r="BA94" s="150"/>
      <c r="BB94" s="149">
        <f>+AZ94+AX94+AV94+AT94-1</f>
        <v>1101799</v>
      </c>
      <c r="BC94" s="149">
        <f t="shared" ref="BB94:BC96" si="72">+BA94+AY94+AW94+AU94</f>
        <v>0</v>
      </c>
      <c r="BD94" s="149">
        <f t="shared" ref="BD94:BE100" si="73">+BB94+AR94+AH94+X94+N94</f>
        <v>4905999</v>
      </c>
      <c r="BE94" s="149">
        <f t="shared" si="73"/>
        <v>0</v>
      </c>
      <c r="BF94" s="149">
        <f t="shared" ref="BF94:BF99" si="74">+BE94+BD94</f>
        <v>4905999</v>
      </c>
    </row>
    <row r="95" spans="1:58" x14ac:dyDescent="0.3">
      <c r="A95" s="1" t="s">
        <v>42</v>
      </c>
      <c r="B95" s="3">
        <v>660000</v>
      </c>
      <c r="C95" s="3">
        <v>0</v>
      </c>
      <c r="D95" s="136">
        <f t="shared" si="60"/>
        <v>660000</v>
      </c>
      <c r="F95" s="149">
        <v>0</v>
      </c>
      <c r="G95" s="149"/>
      <c r="H95" s="149">
        <v>0</v>
      </c>
      <c r="I95" s="149"/>
      <c r="J95" s="149">
        <v>41000</v>
      </c>
      <c r="K95" s="149"/>
      <c r="L95" s="149">
        <v>50000</v>
      </c>
      <c r="M95" s="149"/>
      <c r="N95" s="149">
        <f t="shared" si="68"/>
        <v>91000</v>
      </c>
      <c r="O95" s="149">
        <f t="shared" si="68"/>
        <v>0</v>
      </c>
      <c r="P95" s="149">
        <v>50000</v>
      </c>
      <c r="Q95" s="150"/>
      <c r="R95" s="149">
        <v>45000</v>
      </c>
      <c r="S95" s="150"/>
      <c r="T95" s="149">
        <v>39150</v>
      </c>
      <c r="U95" s="150"/>
      <c r="V95" s="149">
        <f>15000*2.23</f>
        <v>33450</v>
      </c>
      <c r="W95" s="150"/>
      <c r="X95" s="149">
        <f t="shared" si="69"/>
        <v>167600</v>
      </c>
      <c r="Y95" s="149">
        <f t="shared" si="69"/>
        <v>0</v>
      </c>
      <c r="Z95" s="149">
        <f>15000*2.23</f>
        <v>33450</v>
      </c>
      <c r="AA95" s="150"/>
      <c r="AB95" s="149">
        <f>15000*2.23</f>
        <v>33450</v>
      </c>
      <c r="AC95" s="150"/>
      <c r="AD95" s="149">
        <f>15000*2.23</f>
        <v>33450</v>
      </c>
      <c r="AE95" s="150"/>
      <c r="AF95" s="149">
        <f>15000*2.23</f>
        <v>33450</v>
      </c>
      <c r="AG95" s="150"/>
      <c r="AH95" s="149">
        <f t="shared" si="70"/>
        <v>133800</v>
      </c>
      <c r="AI95" s="149">
        <f t="shared" si="70"/>
        <v>0</v>
      </c>
      <c r="AJ95" s="149">
        <f>15000*2.23</f>
        <v>33450</v>
      </c>
      <c r="AK95" s="150"/>
      <c r="AL95" s="149">
        <f>15000*2.23</f>
        <v>33450</v>
      </c>
      <c r="AM95" s="150"/>
      <c r="AN95" s="149">
        <f>15000*2.23</f>
        <v>33450</v>
      </c>
      <c r="AO95" s="150"/>
      <c r="AP95" s="149">
        <f>15000*2.23</f>
        <v>33450</v>
      </c>
      <c r="AQ95" s="150"/>
      <c r="AR95" s="149">
        <f t="shared" si="71"/>
        <v>133800</v>
      </c>
      <c r="AS95" s="149">
        <f t="shared" si="71"/>
        <v>0</v>
      </c>
      <c r="AT95" s="149">
        <f>15000*2.23</f>
        <v>33450</v>
      </c>
      <c r="AU95" s="150"/>
      <c r="AV95" s="149">
        <f>15000*2.23</f>
        <v>33450</v>
      </c>
      <c r="AW95" s="149"/>
      <c r="AX95" s="149">
        <f>15000*2.23</f>
        <v>33450</v>
      </c>
      <c r="AY95" s="150"/>
      <c r="AZ95" s="149">
        <f>15000*2.23</f>
        <v>33450</v>
      </c>
      <c r="BA95" s="150"/>
      <c r="BB95" s="149">
        <f t="shared" si="72"/>
        <v>133800</v>
      </c>
      <c r="BC95" s="149">
        <f t="shared" si="72"/>
        <v>0</v>
      </c>
      <c r="BD95" s="149">
        <f t="shared" si="73"/>
        <v>660000</v>
      </c>
      <c r="BE95" s="149">
        <f t="shared" si="73"/>
        <v>0</v>
      </c>
      <c r="BF95" s="149">
        <f t="shared" si="74"/>
        <v>660000</v>
      </c>
    </row>
    <row r="96" spans="1:58" x14ac:dyDescent="0.3">
      <c r="A96" s="1" t="s">
        <v>43</v>
      </c>
      <c r="B96" s="3">
        <v>13380000</v>
      </c>
      <c r="C96" s="3">
        <v>0</v>
      </c>
      <c r="D96" s="136">
        <f t="shared" si="60"/>
        <v>13380000</v>
      </c>
      <c r="F96" s="149">
        <v>0</v>
      </c>
      <c r="G96" s="149">
        <v>0</v>
      </c>
      <c r="H96" s="149">
        <v>0</v>
      </c>
      <c r="I96" s="149">
        <v>0</v>
      </c>
      <c r="J96" s="149">
        <f>250000*2.23+150000</f>
        <v>707500</v>
      </c>
      <c r="K96" s="149">
        <v>0</v>
      </c>
      <c r="L96" s="149">
        <f>757500+150000</f>
        <v>907500</v>
      </c>
      <c r="M96" s="149">
        <v>0</v>
      </c>
      <c r="N96" s="149">
        <f t="shared" si="68"/>
        <v>1615000</v>
      </c>
      <c r="O96" s="149">
        <f t="shared" si="68"/>
        <v>0</v>
      </c>
      <c r="P96" s="149">
        <f>757500+120000</f>
        <v>877500</v>
      </c>
      <c r="Q96" s="149">
        <v>0</v>
      </c>
      <c r="R96" s="149">
        <f>657500+130000</f>
        <v>787500</v>
      </c>
      <c r="S96" s="149">
        <v>0</v>
      </c>
      <c r="T96" s="149">
        <f>250000*2.23+220000</f>
        <v>777500</v>
      </c>
      <c r="U96" s="149">
        <v>0</v>
      </c>
      <c r="V96" s="149">
        <f>657500+130000</f>
        <v>787500</v>
      </c>
      <c r="W96" s="149">
        <v>0</v>
      </c>
      <c r="X96" s="149">
        <f t="shared" si="69"/>
        <v>3230000</v>
      </c>
      <c r="Y96" s="149">
        <f t="shared" si="69"/>
        <v>0</v>
      </c>
      <c r="Z96" s="149">
        <f>657500+130000</f>
        <v>787500</v>
      </c>
      <c r="AA96" s="149">
        <v>0</v>
      </c>
      <c r="AB96" s="149">
        <f>657500+130000</f>
        <v>787500</v>
      </c>
      <c r="AC96" s="149">
        <v>0</v>
      </c>
      <c r="AD96" s="149">
        <f>657500+130000</f>
        <v>787500</v>
      </c>
      <c r="AE96" s="149">
        <v>0</v>
      </c>
      <c r="AF96" s="149">
        <f>657500+130000</f>
        <v>787500</v>
      </c>
      <c r="AG96" s="149">
        <v>0</v>
      </c>
      <c r="AH96" s="149">
        <f t="shared" si="70"/>
        <v>3150000</v>
      </c>
      <c r="AI96" s="149">
        <f t="shared" si="70"/>
        <v>0</v>
      </c>
      <c r="AJ96" s="149">
        <f>657500+120000</f>
        <v>777500</v>
      </c>
      <c r="AK96" s="149">
        <v>0</v>
      </c>
      <c r="AL96" s="149">
        <f>657500+120000</f>
        <v>777500</v>
      </c>
      <c r="AM96" s="149">
        <v>0</v>
      </c>
      <c r="AN96" s="149">
        <f>657500+120000</f>
        <v>777500</v>
      </c>
      <c r="AO96" s="149">
        <v>0</v>
      </c>
      <c r="AP96" s="149">
        <f>657500+120000</f>
        <v>777500</v>
      </c>
      <c r="AQ96" s="149">
        <v>0</v>
      </c>
      <c r="AR96" s="149">
        <f t="shared" si="71"/>
        <v>3110000</v>
      </c>
      <c r="AS96" s="149">
        <f t="shared" si="71"/>
        <v>0</v>
      </c>
      <c r="AT96" s="149">
        <f>250000*2.23+100000</f>
        <v>657500</v>
      </c>
      <c r="AU96" s="149">
        <v>0</v>
      </c>
      <c r="AV96" s="149">
        <f>250000*2.23</f>
        <v>557500</v>
      </c>
      <c r="AW96" s="149">
        <v>0</v>
      </c>
      <c r="AX96" s="149">
        <v>535000</v>
      </c>
      <c r="AY96" s="149">
        <v>0</v>
      </c>
      <c r="AZ96" s="149">
        <v>525000</v>
      </c>
      <c r="BA96" s="149">
        <v>0</v>
      </c>
      <c r="BB96" s="149">
        <f t="shared" si="72"/>
        <v>2275000</v>
      </c>
      <c r="BC96" s="149">
        <f t="shared" si="72"/>
        <v>0</v>
      </c>
      <c r="BD96" s="149">
        <f t="shared" si="73"/>
        <v>13380000</v>
      </c>
      <c r="BE96" s="149">
        <f t="shared" si="73"/>
        <v>0</v>
      </c>
      <c r="BF96" s="149">
        <f t="shared" si="74"/>
        <v>13380000</v>
      </c>
    </row>
    <row r="97" spans="1:58" x14ac:dyDescent="0.3">
      <c r="A97" s="25" t="s">
        <v>44</v>
      </c>
      <c r="B97" s="3">
        <v>500000</v>
      </c>
      <c r="C97" s="3">
        <v>0</v>
      </c>
      <c r="D97" s="136">
        <f t="shared" si="60"/>
        <v>500000</v>
      </c>
      <c r="F97" s="148"/>
      <c r="G97" s="148"/>
      <c r="H97" s="148"/>
      <c r="I97" s="148"/>
      <c r="J97" s="148"/>
      <c r="K97" s="148"/>
      <c r="L97" s="148"/>
      <c r="M97" s="148"/>
      <c r="N97" s="148"/>
      <c r="O97" s="148"/>
      <c r="P97" s="148"/>
      <c r="Q97" s="148"/>
      <c r="R97" s="148"/>
      <c r="S97" s="148"/>
      <c r="T97" s="148"/>
      <c r="U97" s="148"/>
      <c r="V97" s="148">
        <v>500000</v>
      </c>
      <c r="W97" s="148"/>
      <c r="X97" s="148">
        <f>+V97+T97+R97+P97</f>
        <v>500000</v>
      </c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>
        <f t="shared" si="73"/>
        <v>500000</v>
      </c>
      <c r="BE97" s="148">
        <f t="shared" si="73"/>
        <v>0</v>
      </c>
      <c r="BF97" s="148">
        <f t="shared" si="74"/>
        <v>500000</v>
      </c>
    </row>
    <row r="98" spans="1:58" x14ac:dyDescent="0.3">
      <c r="A98" s="1" t="s">
        <v>45</v>
      </c>
      <c r="B98" s="3">
        <v>600000</v>
      </c>
      <c r="C98" s="3">
        <v>0</v>
      </c>
      <c r="D98" s="136">
        <f t="shared" si="60"/>
        <v>600000</v>
      </c>
      <c r="F98" s="148">
        <v>0</v>
      </c>
      <c r="G98" s="148"/>
      <c r="H98" s="148">
        <v>0</v>
      </c>
      <c r="I98" s="148"/>
      <c r="J98" s="148">
        <v>0</v>
      </c>
      <c r="K98" s="148"/>
      <c r="L98" s="148">
        <v>0</v>
      </c>
      <c r="M98" s="148"/>
      <c r="N98" s="149">
        <f>+L98+J98+H98+F98</f>
        <v>0</v>
      </c>
      <c r="O98" s="149">
        <f>+M98+K98+I98+G98</f>
        <v>0</v>
      </c>
      <c r="P98" s="148">
        <v>0</v>
      </c>
      <c r="Q98" s="150"/>
      <c r="R98" s="148">
        <v>0</v>
      </c>
      <c r="S98" s="150"/>
      <c r="T98" s="148">
        <v>0</v>
      </c>
      <c r="U98" s="150"/>
      <c r="V98" s="148">
        <v>0</v>
      </c>
      <c r="W98" s="150"/>
      <c r="X98" s="149">
        <f>+V98+T98+R98+P98</f>
        <v>0</v>
      </c>
      <c r="Y98" s="149">
        <f>+W98+U98+S98+Q98</f>
        <v>0</v>
      </c>
      <c r="Z98" s="148">
        <v>0</v>
      </c>
      <c r="AA98" s="150"/>
      <c r="AB98" s="148">
        <v>75000</v>
      </c>
      <c r="AC98" s="150"/>
      <c r="AD98" s="148">
        <v>75000</v>
      </c>
      <c r="AE98" s="150"/>
      <c r="AF98" s="148">
        <v>0</v>
      </c>
      <c r="AG98" s="150"/>
      <c r="AH98" s="149">
        <f t="shared" ref="AH98:AI100" si="75">+AF98+AD98+AB98+Z98</f>
        <v>150000</v>
      </c>
      <c r="AI98" s="149">
        <f t="shared" si="75"/>
        <v>0</v>
      </c>
      <c r="AJ98" s="148">
        <v>0</v>
      </c>
      <c r="AK98" s="150"/>
      <c r="AL98" s="148">
        <v>0</v>
      </c>
      <c r="AM98" s="150"/>
      <c r="AN98" s="148">
        <v>0</v>
      </c>
      <c r="AO98" s="150"/>
      <c r="AP98" s="148">
        <v>0</v>
      </c>
      <c r="AQ98" s="150"/>
      <c r="AR98" s="149">
        <f t="shared" ref="AR98:AS100" si="76">+AP98+AN98+AL98+AJ98</f>
        <v>0</v>
      </c>
      <c r="AS98" s="149">
        <f t="shared" si="76"/>
        <v>0</v>
      </c>
      <c r="AT98" s="148">
        <v>0</v>
      </c>
      <c r="AU98" s="150"/>
      <c r="AV98" s="148">
        <v>0</v>
      </c>
      <c r="AW98" s="150"/>
      <c r="AX98" s="148">
        <v>200000</v>
      </c>
      <c r="AY98" s="150"/>
      <c r="AZ98" s="148">
        <v>250000</v>
      </c>
      <c r="BA98" s="150"/>
      <c r="BB98" s="149">
        <f t="shared" ref="BB98:BC100" si="77">+AZ98+AX98+AV98+AT98</f>
        <v>450000</v>
      </c>
      <c r="BC98" s="149">
        <f t="shared" si="77"/>
        <v>0</v>
      </c>
      <c r="BD98" s="149">
        <f t="shared" si="73"/>
        <v>600000</v>
      </c>
      <c r="BE98" s="149">
        <f t="shared" si="73"/>
        <v>0</v>
      </c>
      <c r="BF98" s="149">
        <f t="shared" si="74"/>
        <v>600000</v>
      </c>
    </row>
    <row r="99" spans="1:58" x14ac:dyDescent="0.3">
      <c r="A99" s="1" t="s">
        <v>46</v>
      </c>
      <c r="B99" s="3">
        <v>600000</v>
      </c>
      <c r="C99" s="3">
        <v>0</v>
      </c>
      <c r="D99" s="136">
        <f t="shared" si="60"/>
        <v>600000</v>
      </c>
      <c r="F99" s="148"/>
      <c r="G99" s="148"/>
      <c r="H99" s="148"/>
      <c r="I99" s="148"/>
      <c r="J99" s="148"/>
      <c r="K99" s="148"/>
      <c r="L99" s="148">
        <v>120000</v>
      </c>
      <c r="M99" s="148"/>
      <c r="N99" s="149">
        <f>+L99+J99+H99+F99</f>
        <v>120000</v>
      </c>
      <c r="O99" s="149">
        <f>+M99+K99+I99+G99</f>
        <v>0</v>
      </c>
      <c r="P99" s="150"/>
      <c r="Q99" s="150"/>
      <c r="R99" s="150"/>
      <c r="S99" s="150"/>
      <c r="T99" s="150"/>
      <c r="U99" s="150"/>
      <c r="V99" s="148">
        <v>120000</v>
      </c>
      <c r="W99" s="150"/>
      <c r="X99" s="149">
        <f>+V99+T99+R99+P99</f>
        <v>120000</v>
      </c>
      <c r="Y99" s="149">
        <f>+W99+U99+S99+Q99</f>
        <v>0</v>
      </c>
      <c r="Z99" s="150"/>
      <c r="AA99" s="150"/>
      <c r="AB99" s="150"/>
      <c r="AC99" s="150"/>
      <c r="AD99" s="150"/>
      <c r="AE99" s="150"/>
      <c r="AF99" s="148">
        <v>120000</v>
      </c>
      <c r="AG99" s="150"/>
      <c r="AH99" s="149">
        <f t="shared" si="75"/>
        <v>120000</v>
      </c>
      <c r="AI99" s="149">
        <f t="shared" si="75"/>
        <v>0</v>
      </c>
      <c r="AJ99" s="150"/>
      <c r="AK99" s="150"/>
      <c r="AL99" s="150"/>
      <c r="AM99" s="150"/>
      <c r="AN99" s="150"/>
      <c r="AO99" s="150"/>
      <c r="AP99" s="148">
        <v>120000</v>
      </c>
      <c r="AQ99" s="150"/>
      <c r="AR99" s="149">
        <f t="shared" si="76"/>
        <v>120000</v>
      </c>
      <c r="AS99" s="149">
        <f t="shared" si="76"/>
        <v>0</v>
      </c>
      <c r="AT99" s="150"/>
      <c r="AU99" s="150"/>
      <c r="AV99" s="150"/>
      <c r="AW99" s="150"/>
      <c r="AX99" s="150"/>
      <c r="AY99" s="150"/>
      <c r="AZ99" s="148">
        <v>120000</v>
      </c>
      <c r="BA99" s="150"/>
      <c r="BB99" s="149">
        <f t="shared" si="77"/>
        <v>120000</v>
      </c>
      <c r="BC99" s="149">
        <f t="shared" si="77"/>
        <v>0</v>
      </c>
      <c r="BD99" s="149">
        <f t="shared" si="73"/>
        <v>600000</v>
      </c>
      <c r="BE99" s="149">
        <f t="shared" si="73"/>
        <v>0</v>
      </c>
      <c r="BF99" s="149">
        <f t="shared" si="74"/>
        <v>600000</v>
      </c>
    </row>
    <row r="100" spans="1:58" x14ac:dyDescent="0.3">
      <c r="A100" s="9" t="s">
        <v>47</v>
      </c>
      <c r="B100" s="3">
        <f>B101+B102+B103+B104+B105+B106+B107</f>
        <v>0</v>
      </c>
      <c r="C100" s="3">
        <f>C101+C102+C103+C104+C105+C106+C107+C108</f>
        <v>915000</v>
      </c>
      <c r="D100" s="136">
        <f t="shared" si="60"/>
        <v>915000</v>
      </c>
      <c r="F100" s="153">
        <v>0</v>
      </c>
      <c r="G100" s="153"/>
      <c r="H100" s="153">
        <v>0</v>
      </c>
      <c r="I100" s="153">
        <f>SUM(I101:I106)</f>
        <v>0</v>
      </c>
      <c r="J100" s="153">
        <v>0</v>
      </c>
      <c r="K100" s="153">
        <f>SUM(K101:K105)</f>
        <v>0</v>
      </c>
      <c r="L100" s="153">
        <v>0</v>
      </c>
      <c r="M100" s="153">
        <f>SUM(M101:M108)</f>
        <v>0</v>
      </c>
      <c r="N100" s="153">
        <f>+L100+J100+H100+F100</f>
        <v>0</v>
      </c>
      <c r="O100" s="153">
        <v>915000</v>
      </c>
      <c r="P100" s="153">
        <v>0</v>
      </c>
      <c r="Q100" s="153">
        <f>SUM(Q101:Q108)</f>
        <v>0</v>
      </c>
      <c r="R100" s="153">
        <v>0</v>
      </c>
      <c r="S100" s="153">
        <f>SUM(S101:S106)</f>
        <v>0</v>
      </c>
      <c r="T100" s="153">
        <v>0</v>
      </c>
      <c r="U100" s="153">
        <f>SUM(U101:U108)</f>
        <v>0</v>
      </c>
      <c r="V100" s="153">
        <v>0</v>
      </c>
      <c r="W100" s="153">
        <f>SUM(W101:W108)</f>
        <v>0</v>
      </c>
      <c r="X100" s="153">
        <f>+V100+T100+R100+P100</f>
        <v>0</v>
      </c>
      <c r="Y100" s="153">
        <f>+W100+U100+S100+Q100</f>
        <v>0</v>
      </c>
      <c r="Z100" s="153">
        <v>0</v>
      </c>
      <c r="AA100" s="153">
        <v>0</v>
      </c>
      <c r="AB100" s="153">
        <v>0</v>
      </c>
      <c r="AC100" s="153">
        <v>0</v>
      </c>
      <c r="AD100" s="153">
        <v>0</v>
      </c>
      <c r="AE100" s="153">
        <v>0</v>
      </c>
      <c r="AF100" s="153">
        <v>0</v>
      </c>
      <c r="AG100" s="153">
        <v>0</v>
      </c>
      <c r="AH100" s="153">
        <f t="shared" si="75"/>
        <v>0</v>
      </c>
      <c r="AI100" s="153">
        <f t="shared" si="75"/>
        <v>0</v>
      </c>
      <c r="AJ100" s="153"/>
      <c r="AK100" s="153"/>
      <c r="AL100" s="153"/>
      <c r="AM100" s="153"/>
      <c r="AN100" s="153"/>
      <c r="AO100" s="153"/>
      <c r="AP100" s="153"/>
      <c r="AQ100" s="153"/>
      <c r="AR100" s="153">
        <f t="shared" si="76"/>
        <v>0</v>
      </c>
      <c r="AS100" s="153">
        <f t="shared" si="76"/>
        <v>0</v>
      </c>
      <c r="AT100" s="153"/>
      <c r="AU100" s="153"/>
      <c r="AV100" s="153"/>
      <c r="AW100" s="153"/>
      <c r="AX100" s="153"/>
      <c r="AY100" s="153"/>
      <c r="AZ100" s="153"/>
      <c r="BA100" s="153"/>
      <c r="BB100" s="153">
        <f t="shared" si="77"/>
        <v>0</v>
      </c>
      <c r="BC100" s="153">
        <f t="shared" si="77"/>
        <v>0</v>
      </c>
      <c r="BD100" s="153">
        <f t="shared" si="73"/>
        <v>0</v>
      </c>
      <c r="BE100" s="153">
        <f t="shared" si="73"/>
        <v>915000</v>
      </c>
      <c r="BF100" s="153">
        <f>+BE100+BD100</f>
        <v>915000</v>
      </c>
    </row>
    <row r="101" spans="1:58" x14ac:dyDescent="0.3">
      <c r="A101" s="112" t="s">
        <v>48</v>
      </c>
      <c r="B101" s="3">
        <v>0</v>
      </c>
      <c r="C101" s="3">
        <v>0</v>
      </c>
      <c r="D101" s="136">
        <f t="shared" si="60"/>
        <v>0</v>
      </c>
      <c r="F101" s="149"/>
      <c r="G101" s="149"/>
      <c r="H101" s="149"/>
      <c r="I101" s="149"/>
      <c r="J101" s="149"/>
      <c r="K101" s="149"/>
      <c r="L101" s="149"/>
      <c r="M101" s="149"/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  <c r="X101" s="149"/>
      <c r="Y101" s="149"/>
      <c r="Z101" s="149"/>
      <c r="AA101" s="149"/>
      <c r="AB101" s="149"/>
      <c r="AC101" s="149"/>
      <c r="AD101" s="149"/>
      <c r="AE101" s="149"/>
      <c r="AF101" s="149"/>
      <c r="AG101" s="149"/>
      <c r="AH101" s="153"/>
      <c r="AI101" s="153"/>
      <c r="AJ101" s="149"/>
      <c r="AK101" s="149"/>
      <c r="AL101" s="149"/>
      <c r="AM101" s="149"/>
      <c r="AN101" s="149"/>
      <c r="AO101" s="149"/>
      <c r="AP101" s="149"/>
      <c r="AQ101" s="149"/>
      <c r="AR101" s="153"/>
      <c r="AS101" s="153"/>
      <c r="AT101" s="149"/>
      <c r="AU101" s="149"/>
      <c r="AV101" s="149"/>
      <c r="AW101" s="149"/>
      <c r="AX101" s="149"/>
      <c r="AY101" s="149"/>
      <c r="AZ101" s="149"/>
      <c r="BA101" s="149"/>
      <c r="BB101" s="153"/>
      <c r="BC101" s="153"/>
      <c r="BD101" s="149"/>
      <c r="BE101" s="149"/>
      <c r="BF101" s="149">
        <f t="shared" ref="BF101:BF106" si="78">+BE101+BD101</f>
        <v>0</v>
      </c>
    </row>
    <row r="102" spans="1:58" x14ac:dyDescent="0.3">
      <c r="A102" s="112" t="s">
        <v>49</v>
      </c>
      <c r="B102" s="3">
        <v>0</v>
      </c>
      <c r="C102" s="3">
        <v>0</v>
      </c>
      <c r="D102" s="136">
        <f t="shared" si="60"/>
        <v>0</v>
      </c>
      <c r="F102" s="149"/>
      <c r="G102" s="149"/>
      <c r="H102" s="149"/>
      <c r="I102" s="149"/>
      <c r="J102" s="149"/>
      <c r="K102" s="149"/>
      <c r="L102" s="149"/>
      <c r="M102" s="149"/>
      <c r="N102" s="149"/>
      <c r="O102" s="149"/>
      <c r="P102" s="149"/>
      <c r="Q102" s="149"/>
      <c r="R102" s="149"/>
      <c r="S102" s="149"/>
      <c r="T102" s="149"/>
      <c r="U102" s="149"/>
      <c r="V102" s="149"/>
      <c r="W102" s="149"/>
      <c r="X102" s="149"/>
      <c r="Y102" s="149"/>
      <c r="Z102" s="149"/>
      <c r="AA102" s="149"/>
      <c r="AB102" s="149"/>
      <c r="AC102" s="149"/>
      <c r="AD102" s="149"/>
      <c r="AE102" s="149"/>
      <c r="AF102" s="149"/>
      <c r="AG102" s="149"/>
      <c r="AH102" s="153"/>
      <c r="AI102" s="153"/>
      <c r="AJ102" s="149"/>
      <c r="AK102" s="149"/>
      <c r="AL102" s="149"/>
      <c r="AM102" s="149"/>
      <c r="AN102" s="149"/>
      <c r="AO102" s="149"/>
      <c r="AP102" s="149"/>
      <c r="AQ102" s="149"/>
      <c r="AR102" s="153"/>
      <c r="AS102" s="153"/>
      <c r="AT102" s="149"/>
      <c r="AU102" s="149"/>
      <c r="AV102" s="149"/>
      <c r="AW102" s="149"/>
      <c r="AX102" s="149"/>
      <c r="AY102" s="149"/>
      <c r="AZ102" s="149"/>
      <c r="BA102" s="149"/>
      <c r="BB102" s="153"/>
      <c r="BC102" s="153"/>
      <c r="BD102" s="149">
        <f t="shared" ref="BD102:BE106" si="79">+BB102+AR102+AH102+X102+N102</f>
        <v>0</v>
      </c>
      <c r="BE102" s="149">
        <f t="shared" si="79"/>
        <v>0</v>
      </c>
      <c r="BF102" s="149">
        <f t="shared" si="78"/>
        <v>0</v>
      </c>
    </row>
    <row r="103" spans="1:58" x14ac:dyDescent="0.3">
      <c r="A103" s="112" t="s">
        <v>50</v>
      </c>
      <c r="B103" s="3">
        <v>0</v>
      </c>
      <c r="C103" s="3">
        <v>0</v>
      </c>
      <c r="D103" s="136">
        <f t="shared" si="60"/>
        <v>0</v>
      </c>
      <c r="F103" s="149"/>
      <c r="G103" s="149"/>
      <c r="H103" s="149"/>
      <c r="I103" s="149"/>
      <c r="J103" s="149"/>
      <c r="K103" s="149"/>
      <c r="L103" s="149"/>
      <c r="M103" s="149"/>
      <c r="N103" s="149">
        <f t="shared" ref="N103:O108" si="80">+L103+J103+H103+F103</f>
        <v>0</v>
      </c>
      <c r="O103" s="149">
        <f t="shared" si="80"/>
        <v>0</v>
      </c>
      <c r="P103" s="149"/>
      <c r="Q103" s="149"/>
      <c r="R103" s="149"/>
      <c r="S103" s="149"/>
      <c r="T103" s="149"/>
      <c r="U103" s="149"/>
      <c r="V103" s="149"/>
      <c r="W103" s="149"/>
      <c r="X103" s="149">
        <f t="shared" ref="X103:Y106" si="81">+V103+T103+R103+P103</f>
        <v>0</v>
      </c>
      <c r="Y103" s="149">
        <f t="shared" si="81"/>
        <v>0</v>
      </c>
      <c r="Z103" s="149"/>
      <c r="AA103" s="149"/>
      <c r="AB103" s="149"/>
      <c r="AC103" s="149"/>
      <c r="AD103" s="149"/>
      <c r="AE103" s="149"/>
      <c r="AF103" s="149"/>
      <c r="AG103" s="149"/>
      <c r="AH103" s="153">
        <f t="shared" ref="AH103:AI106" si="82">+AF103+AD103+AB103+Z103</f>
        <v>0</v>
      </c>
      <c r="AI103" s="153">
        <f t="shared" si="82"/>
        <v>0</v>
      </c>
      <c r="AJ103" s="149"/>
      <c r="AK103" s="149"/>
      <c r="AL103" s="149"/>
      <c r="AM103" s="149"/>
      <c r="AN103" s="149"/>
      <c r="AO103" s="149"/>
      <c r="AP103" s="149"/>
      <c r="AQ103" s="149"/>
      <c r="AR103" s="153">
        <f t="shared" ref="AR103:AS106" si="83">+AP103+AN103+AL103+AJ103</f>
        <v>0</v>
      </c>
      <c r="AS103" s="153">
        <f t="shared" si="83"/>
        <v>0</v>
      </c>
      <c r="AT103" s="149"/>
      <c r="AU103" s="149"/>
      <c r="AV103" s="149"/>
      <c r="AW103" s="149"/>
      <c r="AX103" s="149"/>
      <c r="AY103" s="149"/>
      <c r="AZ103" s="149"/>
      <c r="BA103" s="149"/>
      <c r="BB103" s="153">
        <f t="shared" ref="BB103:BC106" si="84">+AZ103+AX103+AV103+AT103</f>
        <v>0</v>
      </c>
      <c r="BC103" s="153">
        <f t="shared" si="84"/>
        <v>0</v>
      </c>
      <c r="BD103" s="149">
        <f t="shared" si="79"/>
        <v>0</v>
      </c>
      <c r="BE103" s="149">
        <f t="shared" si="79"/>
        <v>0</v>
      </c>
      <c r="BF103" s="149">
        <f t="shared" si="78"/>
        <v>0</v>
      </c>
    </row>
    <row r="104" spans="1:58" x14ac:dyDescent="0.3">
      <c r="A104" s="112" t="s">
        <v>51</v>
      </c>
      <c r="B104" s="3">
        <v>0</v>
      </c>
      <c r="C104" s="3">
        <v>0</v>
      </c>
      <c r="D104" s="136">
        <f t="shared" si="60"/>
        <v>0</v>
      </c>
      <c r="F104" s="149"/>
      <c r="G104" s="149"/>
      <c r="H104" s="149"/>
      <c r="I104" s="149"/>
      <c r="J104" s="149"/>
      <c r="K104" s="149"/>
      <c r="L104" s="149"/>
      <c r="M104" s="149"/>
      <c r="N104" s="149">
        <f t="shared" si="80"/>
        <v>0</v>
      </c>
      <c r="O104" s="149">
        <f t="shared" si="80"/>
        <v>0</v>
      </c>
      <c r="P104" s="149"/>
      <c r="Q104" s="149"/>
      <c r="R104" s="149"/>
      <c r="S104" s="149"/>
      <c r="T104" s="149"/>
      <c r="U104" s="149"/>
      <c r="V104" s="149"/>
      <c r="W104" s="149"/>
      <c r="X104" s="149">
        <f t="shared" si="81"/>
        <v>0</v>
      </c>
      <c r="Y104" s="149">
        <f t="shared" si="81"/>
        <v>0</v>
      </c>
      <c r="Z104" s="149"/>
      <c r="AA104" s="149"/>
      <c r="AB104" s="149"/>
      <c r="AC104" s="149"/>
      <c r="AD104" s="149"/>
      <c r="AE104" s="149"/>
      <c r="AF104" s="149"/>
      <c r="AG104" s="149"/>
      <c r="AH104" s="153">
        <f t="shared" si="82"/>
        <v>0</v>
      </c>
      <c r="AI104" s="153">
        <f t="shared" si="82"/>
        <v>0</v>
      </c>
      <c r="AJ104" s="149"/>
      <c r="AK104" s="149"/>
      <c r="AL104" s="149"/>
      <c r="AM104" s="149"/>
      <c r="AN104" s="149"/>
      <c r="AO104" s="149"/>
      <c r="AP104" s="149"/>
      <c r="AQ104" s="149"/>
      <c r="AR104" s="153">
        <f t="shared" si="83"/>
        <v>0</v>
      </c>
      <c r="AS104" s="153">
        <f t="shared" si="83"/>
        <v>0</v>
      </c>
      <c r="AT104" s="149"/>
      <c r="AU104" s="149"/>
      <c r="AV104" s="149"/>
      <c r="AW104" s="149"/>
      <c r="AX104" s="149"/>
      <c r="AY104" s="149"/>
      <c r="AZ104" s="149"/>
      <c r="BA104" s="149"/>
      <c r="BB104" s="153">
        <f t="shared" si="84"/>
        <v>0</v>
      </c>
      <c r="BC104" s="153">
        <f t="shared" si="84"/>
        <v>0</v>
      </c>
      <c r="BD104" s="149">
        <f t="shared" si="79"/>
        <v>0</v>
      </c>
      <c r="BE104" s="149">
        <f t="shared" si="79"/>
        <v>0</v>
      </c>
      <c r="BF104" s="149">
        <f t="shared" si="78"/>
        <v>0</v>
      </c>
    </row>
    <row r="105" spans="1:58" x14ac:dyDescent="0.3">
      <c r="A105" s="112" t="s">
        <v>52</v>
      </c>
      <c r="B105" s="3">
        <v>0</v>
      </c>
      <c r="C105" s="3">
        <v>0</v>
      </c>
      <c r="D105" s="136">
        <f t="shared" si="60"/>
        <v>0</v>
      </c>
      <c r="F105" s="149"/>
      <c r="G105" s="149"/>
      <c r="H105" s="149"/>
      <c r="I105" s="149"/>
      <c r="J105" s="149"/>
      <c r="K105" s="149"/>
      <c r="L105" s="149"/>
      <c r="M105" s="149"/>
      <c r="N105" s="149">
        <f t="shared" si="80"/>
        <v>0</v>
      </c>
      <c r="O105" s="149">
        <f t="shared" si="80"/>
        <v>0</v>
      </c>
      <c r="P105" s="149"/>
      <c r="Q105" s="149"/>
      <c r="R105" s="149"/>
      <c r="S105" s="149"/>
      <c r="T105" s="149"/>
      <c r="U105" s="149"/>
      <c r="V105" s="149"/>
      <c r="W105" s="149"/>
      <c r="X105" s="149">
        <f t="shared" si="81"/>
        <v>0</v>
      </c>
      <c r="Y105" s="149">
        <f t="shared" si="81"/>
        <v>0</v>
      </c>
      <c r="Z105" s="149"/>
      <c r="AA105" s="149"/>
      <c r="AB105" s="149"/>
      <c r="AC105" s="149"/>
      <c r="AD105" s="149"/>
      <c r="AE105" s="149"/>
      <c r="AF105" s="149"/>
      <c r="AG105" s="149"/>
      <c r="AH105" s="153">
        <f t="shared" si="82"/>
        <v>0</v>
      </c>
      <c r="AI105" s="153">
        <f t="shared" si="82"/>
        <v>0</v>
      </c>
      <c r="AJ105" s="149"/>
      <c r="AK105" s="149"/>
      <c r="AL105" s="149"/>
      <c r="AM105" s="149"/>
      <c r="AN105" s="149"/>
      <c r="AO105" s="149"/>
      <c r="AP105" s="149"/>
      <c r="AQ105" s="149"/>
      <c r="AR105" s="153">
        <f t="shared" si="83"/>
        <v>0</v>
      </c>
      <c r="AS105" s="153">
        <f t="shared" si="83"/>
        <v>0</v>
      </c>
      <c r="AT105" s="149"/>
      <c r="AU105" s="149"/>
      <c r="AV105" s="149"/>
      <c r="AW105" s="149"/>
      <c r="AX105" s="149"/>
      <c r="AY105" s="149"/>
      <c r="AZ105" s="149"/>
      <c r="BA105" s="149"/>
      <c r="BB105" s="153">
        <f t="shared" si="84"/>
        <v>0</v>
      </c>
      <c r="BC105" s="153">
        <f t="shared" si="84"/>
        <v>0</v>
      </c>
      <c r="BD105" s="149">
        <f t="shared" si="79"/>
        <v>0</v>
      </c>
      <c r="BE105" s="149">
        <f t="shared" si="79"/>
        <v>0</v>
      </c>
      <c r="BF105" s="149">
        <f t="shared" si="78"/>
        <v>0</v>
      </c>
    </row>
    <row r="106" spans="1:58" x14ac:dyDescent="0.3">
      <c r="A106" s="25" t="s">
        <v>53</v>
      </c>
      <c r="B106" s="3">
        <v>0</v>
      </c>
      <c r="C106" s="3">
        <v>500000</v>
      </c>
      <c r="D106" s="136">
        <f t="shared" si="60"/>
        <v>500000</v>
      </c>
      <c r="F106" s="149"/>
      <c r="G106" s="149">
        <v>500000</v>
      </c>
      <c r="H106" s="149"/>
      <c r="I106" s="149"/>
      <c r="J106" s="149"/>
      <c r="K106" s="149"/>
      <c r="L106" s="149"/>
      <c r="M106" s="149"/>
      <c r="N106" s="149">
        <f t="shared" si="80"/>
        <v>0</v>
      </c>
      <c r="O106" s="149">
        <f t="shared" si="80"/>
        <v>500000</v>
      </c>
      <c r="P106" s="149"/>
      <c r="Q106" s="149"/>
      <c r="R106" s="149"/>
      <c r="S106" s="149"/>
      <c r="T106" s="149"/>
      <c r="U106" s="149"/>
      <c r="V106" s="149"/>
      <c r="W106" s="149"/>
      <c r="X106" s="149">
        <f t="shared" si="81"/>
        <v>0</v>
      </c>
      <c r="Y106" s="149">
        <f t="shared" si="81"/>
        <v>0</v>
      </c>
      <c r="Z106" s="149"/>
      <c r="AA106" s="149"/>
      <c r="AB106" s="149"/>
      <c r="AC106" s="149"/>
      <c r="AD106" s="149"/>
      <c r="AE106" s="149"/>
      <c r="AF106" s="149"/>
      <c r="AG106" s="149"/>
      <c r="AH106" s="153">
        <f t="shared" si="82"/>
        <v>0</v>
      </c>
      <c r="AI106" s="153">
        <f t="shared" si="82"/>
        <v>0</v>
      </c>
      <c r="AJ106" s="149"/>
      <c r="AK106" s="149"/>
      <c r="AL106" s="149"/>
      <c r="AM106" s="149"/>
      <c r="AN106" s="149"/>
      <c r="AO106" s="149"/>
      <c r="AP106" s="149"/>
      <c r="AQ106" s="149"/>
      <c r="AR106" s="153">
        <f t="shared" si="83"/>
        <v>0</v>
      </c>
      <c r="AS106" s="153">
        <f t="shared" si="83"/>
        <v>0</v>
      </c>
      <c r="AT106" s="149"/>
      <c r="AU106" s="149"/>
      <c r="AV106" s="149"/>
      <c r="AW106" s="149"/>
      <c r="AX106" s="149"/>
      <c r="AY106" s="149"/>
      <c r="AZ106" s="149"/>
      <c r="BA106" s="149"/>
      <c r="BB106" s="153">
        <f t="shared" si="84"/>
        <v>0</v>
      </c>
      <c r="BC106" s="153">
        <f t="shared" si="84"/>
        <v>0</v>
      </c>
      <c r="BD106" s="149">
        <f t="shared" si="79"/>
        <v>0</v>
      </c>
      <c r="BE106" s="149">
        <f t="shared" si="79"/>
        <v>500000</v>
      </c>
      <c r="BF106" s="149">
        <f t="shared" si="78"/>
        <v>500000</v>
      </c>
    </row>
    <row r="107" spans="1:58" x14ac:dyDescent="0.3">
      <c r="A107" s="19" t="s">
        <v>62</v>
      </c>
      <c r="B107" s="18">
        <v>0</v>
      </c>
      <c r="C107" s="18">
        <v>415000</v>
      </c>
      <c r="D107" s="43">
        <f t="shared" si="60"/>
        <v>415000</v>
      </c>
      <c r="F107" s="149"/>
      <c r="G107" s="149"/>
      <c r="H107" s="149"/>
      <c r="I107" s="149"/>
      <c r="J107" s="149"/>
      <c r="K107" s="149"/>
      <c r="L107" s="149"/>
      <c r="M107" s="149"/>
      <c r="N107" s="149">
        <f t="shared" si="80"/>
        <v>0</v>
      </c>
      <c r="O107" s="169">
        <v>415000</v>
      </c>
      <c r="P107" s="149"/>
      <c r="Q107" s="149"/>
      <c r="R107" s="149"/>
      <c r="S107" s="149"/>
      <c r="T107" s="149"/>
      <c r="U107" s="149"/>
      <c r="V107" s="149"/>
      <c r="W107" s="149"/>
      <c r="X107" s="149"/>
      <c r="Y107" s="149"/>
      <c r="Z107" s="149"/>
      <c r="AA107" s="149"/>
      <c r="AB107" s="149"/>
      <c r="AC107" s="149"/>
      <c r="AD107" s="149"/>
      <c r="AE107" s="149"/>
      <c r="AF107" s="149"/>
      <c r="AG107" s="149"/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69">
        <v>415000</v>
      </c>
      <c r="BF107" s="149">
        <f>D107</f>
        <v>415000</v>
      </c>
    </row>
    <row r="108" spans="1:58" x14ac:dyDescent="0.3">
      <c r="A108" s="31" t="s">
        <v>54</v>
      </c>
      <c r="B108" s="11">
        <v>6463492</v>
      </c>
      <c r="C108" s="11">
        <v>0</v>
      </c>
      <c r="D108" s="136">
        <f t="shared" si="60"/>
        <v>6463492</v>
      </c>
      <c r="F108" s="153"/>
      <c r="G108" s="153"/>
      <c r="H108" s="153"/>
      <c r="I108" s="153"/>
      <c r="J108" s="153">
        <v>300000</v>
      </c>
      <c r="K108" s="153"/>
      <c r="L108" s="153">
        <v>550593</v>
      </c>
      <c r="M108" s="153"/>
      <c r="N108" s="153">
        <f t="shared" si="80"/>
        <v>850593</v>
      </c>
      <c r="O108" s="153">
        <f t="shared" si="80"/>
        <v>0</v>
      </c>
      <c r="P108" s="153">
        <v>500000</v>
      </c>
      <c r="Q108" s="153"/>
      <c r="R108" s="153">
        <v>500000</v>
      </c>
      <c r="S108" s="153"/>
      <c r="T108" s="153">
        <v>500000</v>
      </c>
      <c r="U108" s="153"/>
      <c r="V108" s="153">
        <v>50360</v>
      </c>
      <c r="W108" s="153"/>
      <c r="X108" s="153">
        <f t="shared" ref="X108:Y108" si="85">+V108+T108+R108+P108</f>
        <v>1550360</v>
      </c>
      <c r="Y108" s="153">
        <f t="shared" si="85"/>
        <v>0</v>
      </c>
      <c r="Z108" s="153">
        <v>700000</v>
      </c>
      <c r="AA108" s="153"/>
      <c r="AB108" s="153">
        <v>700000</v>
      </c>
      <c r="AC108" s="153"/>
      <c r="AD108" s="153">
        <v>700000</v>
      </c>
      <c r="AE108" s="153"/>
      <c r="AF108" s="153">
        <v>700000</v>
      </c>
      <c r="AG108" s="153"/>
      <c r="AH108" s="153">
        <f t="shared" ref="AH108:AI108" si="86">+AF108+AD108+AB108+Z108</f>
        <v>2800000</v>
      </c>
      <c r="AI108" s="153">
        <f t="shared" si="86"/>
        <v>0</v>
      </c>
      <c r="AJ108" s="153">
        <v>700000</v>
      </c>
      <c r="AK108" s="153"/>
      <c r="AL108" s="153">
        <f>700000-137461</f>
        <v>562539</v>
      </c>
      <c r="AM108" s="153"/>
      <c r="AN108" s="153">
        <v>0</v>
      </c>
      <c r="AO108" s="153"/>
      <c r="AP108" s="153">
        <v>0</v>
      </c>
      <c r="AQ108" s="153"/>
      <c r="AR108" s="153">
        <f t="shared" ref="AR108:AS108" si="87">+AP108+AN108+AL108+AJ108</f>
        <v>1262539</v>
      </c>
      <c r="AS108" s="153">
        <f t="shared" si="87"/>
        <v>0</v>
      </c>
      <c r="AT108" s="153">
        <v>0</v>
      </c>
      <c r="AU108" s="153"/>
      <c r="AV108" s="153">
        <v>0</v>
      </c>
      <c r="AW108" s="153"/>
      <c r="AX108" s="153">
        <v>0</v>
      </c>
      <c r="AY108" s="153"/>
      <c r="AZ108" s="153">
        <v>0</v>
      </c>
      <c r="BA108" s="153"/>
      <c r="BB108" s="153">
        <f t="shared" ref="BB108:BC108" si="88">+AZ108+AX108+AV108+AT108</f>
        <v>0</v>
      </c>
      <c r="BC108" s="153">
        <f t="shared" si="88"/>
        <v>0</v>
      </c>
      <c r="BD108" s="153">
        <f>+BB108+AR108+AH108+X108+N108</f>
        <v>6463492</v>
      </c>
      <c r="BE108" s="153">
        <f>+BC108+AS108+AI108+Y108+O108</f>
        <v>0</v>
      </c>
      <c r="BF108" s="153">
        <f t="shared" ref="BF108" si="89">+BE108+BD108</f>
        <v>6463492</v>
      </c>
    </row>
    <row r="109" spans="1:58" x14ac:dyDescent="0.3">
      <c r="A109" s="30" t="s">
        <v>55</v>
      </c>
      <c r="B109" s="22">
        <f>B110+B111</f>
        <v>7080000</v>
      </c>
      <c r="C109" s="22">
        <f>C110+C111</f>
        <v>6280000</v>
      </c>
      <c r="D109" s="137">
        <f t="shared" si="60"/>
        <v>13360000</v>
      </c>
      <c r="F109" s="137">
        <f>F111+F110</f>
        <v>0</v>
      </c>
      <c r="G109" s="137">
        <f t="shared" ref="G109:BF109" si="90">G111+G110</f>
        <v>2787500</v>
      </c>
      <c r="H109" s="137">
        <f t="shared" si="90"/>
        <v>0</v>
      </c>
      <c r="I109" s="137">
        <f t="shared" si="90"/>
        <v>696875</v>
      </c>
      <c r="J109" s="137">
        <f t="shared" si="90"/>
        <v>1000000</v>
      </c>
      <c r="K109" s="137">
        <f t="shared" si="90"/>
        <v>696875</v>
      </c>
      <c r="L109" s="137">
        <f t="shared" si="90"/>
        <v>1000000</v>
      </c>
      <c r="M109" s="137">
        <f t="shared" si="90"/>
        <v>696875</v>
      </c>
      <c r="N109" s="137">
        <f t="shared" si="90"/>
        <v>2680000</v>
      </c>
      <c r="O109" s="137">
        <f t="shared" si="90"/>
        <v>5558125</v>
      </c>
      <c r="P109" s="137">
        <f t="shared" si="90"/>
        <v>1000000</v>
      </c>
      <c r="Q109" s="137">
        <f t="shared" si="90"/>
        <v>721875</v>
      </c>
      <c r="R109" s="137">
        <f t="shared" si="90"/>
        <v>1000000</v>
      </c>
      <c r="S109" s="137">
        <f t="shared" si="90"/>
        <v>0</v>
      </c>
      <c r="T109" s="137">
        <f t="shared" si="90"/>
        <v>1000000</v>
      </c>
      <c r="U109" s="137">
        <f t="shared" si="90"/>
        <v>0</v>
      </c>
      <c r="V109" s="137">
        <f t="shared" si="90"/>
        <v>1400000</v>
      </c>
      <c r="W109" s="137">
        <f t="shared" si="90"/>
        <v>0</v>
      </c>
      <c r="X109" s="137">
        <f t="shared" si="90"/>
        <v>4400000</v>
      </c>
      <c r="Y109" s="137">
        <f t="shared" si="90"/>
        <v>721875</v>
      </c>
      <c r="Z109" s="137">
        <f t="shared" si="90"/>
        <v>0</v>
      </c>
      <c r="AA109" s="137">
        <f t="shared" si="90"/>
        <v>0</v>
      </c>
      <c r="AB109" s="137">
        <f t="shared" si="90"/>
        <v>0</v>
      </c>
      <c r="AC109" s="137">
        <f t="shared" si="90"/>
        <v>0</v>
      </c>
      <c r="AD109" s="137">
        <f t="shared" si="90"/>
        <v>0</v>
      </c>
      <c r="AE109" s="137">
        <f t="shared" si="90"/>
        <v>0</v>
      </c>
      <c r="AF109" s="137">
        <f t="shared" si="90"/>
        <v>0</v>
      </c>
      <c r="AG109" s="137">
        <f t="shared" si="90"/>
        <v>0</v>
      </c>
      <c r="AH109" s="137">
        <f t="shared" si="90"/>
        <v>0</v>
      </c>
      <c r="AI109" s="137">
        <f t="shared" si="90"/>
        <v>0</v>
      </c>
      <c r="AJ109" s="137">
        <f t="shared" si="90"/>
        <v>0</v>
      </c>
      <c r="AK109" s="137">
        <f t="shared" si="90"/>
        <v>0</v>
      </c>
      <c r="AL109" s="137">
        <f t="shared" si="90"/>
        <v>0</v>
      </c>
      <c r="AM109" s="137">
        <f t="shared" si="90"/>
        <v>0</v>
      </c>
      <c r="AN109" s="137">
        <f t="shared" si="90"/>
        <v>0</v>
      </c>
      <c r="AO109" s="137">
        <f t="shared" si="90"/>
        <v>0</v>
      </c>
      <c r="AP109" s="137">
        <f t="shared" si="90"/>
        <v>0</v>
      </c>
      <c r="AQ109" s="137">
        <f t="shared" si="90"/>
        <v>0</v>
      </c>
      <c r="AR109" s="137">
        <f t="shared" si="90"/>
        <v>0</v>
      </c>
      <c r="AS109" s="137">
        <f t="shared" si="90"/>
        <v>0</v>
      </c>
      <c r="AT109" s="137">
        <f t="shared" si="90"/>
        <v>0</v>
      </c>
      <c r="AU109" s="137">
        <f t="shared" si="90"/>
        <v>0</v>
      </c>
      <c r="AV109" s="137">
        <f t="shared" si="90"/>
        <v>0</v>
      </c>
      <c r="AW109" s="137">
        <f t="shared" si="90"/>
        <v>0</v>
      </c>
      <c r="AX109" s="137">
        <f t="shared" si="90"/>
        <v>0</v>
      </c>
      <c r="AY109" s="137">
        <f t="shared" si="90"/>
        <v>0</v>
      </c>
      <c r="AZ109" s="137">
        <f t="shared" si="90"/>
        <v>0</v>
      </c>
      <c r="BA109" s="137">
        <f t="shared" si="90"/>
        <v>0</v>
      </c>
      <c r="BB109" s="137">
        <f t="shared" si="90"/>
        <v>0</v>
      </c>
      <c r="BC109" s="137">
        <f t="shared" si="90"/>
        <v>0</v>
      </c>
      <c r="BD109" s="137">
        <f t="shared" si="90"/>
        <v>7080000</v>
      </c>
      <c r="BE109" s="137">
        <f t="shared" si="90"/>
        <v>6280000</v>
      </c>
      <c r="BF109" s="137">
        <f t="shared" si="90"/>
        <v>13360000</v>
      </c>
    </row>
    <row r="110" spans="1:58" x14ac:dyDescent="0.3">
      <c r="A110" s="1" t="s">
        <v>56</v>
      </c>
      <c r="B110" s="105">
        <v>680000</v>
      </c>
      <c r="C110" s="105">
        <v>6280000</v>
      </c>
      <c r="D110" s="136">
        <f t="shared" si="60"/>
        <v>6960000</v>
      </c>
      <c r="F110" s="148"/>
      <c r="G110" s="148">
        <v>2787500</v>
      </c>
      <c r="H110" s="148"/>
      <c r="I110" s="148">
        <f>312500*2.23</f>
        <v>696875</v>
      </c>
      <c r="J110" s="148"/>
      <c r="K110" s="148">
        <f>312500*2.23</f>
        <v>696875</v>
      </c>
      <c r="L110" s="148"/>
      <c r="M110" s="148">
        <f>312500*2.23</f>
        <v>696875</v>
      </c>
      <c r="N110" s="105">
        <v>680000</v>
      </c>
      <c r="O110" s="149">
        <v>5558125</v>
      </c>
      <c r="P110" s="150"/>
      <c r="Q110" s="148">
        <f>312500*2.23+25000</f>
        <v>721875</v>
      </c>
      <c r="R110" s="150"/>
      <c r="S110" s="148">
        <v>0</v>
      </c>
      <c r="T110" s="150"/>
      <c r="U110" s="148">
        <v>0</v>
      </c>
      <c r="V110" s="150"/>
      <c r="W110" s="148">
        <v>0</v>
      </c>
      <c r="X110" s="149">
        <f>+V110+T110+R110+P110</f>
        <v>0</v>
      </c>
      <c r="Y110" s="149">
        <f>+W110+U110+S110+Q110</f>
        <v>721875</v>
      </c>
      <c r="Z110" s="150"/>
      <c r="AA110" s="148"/>
      <c r="AB110" s="150"/>
      <c r="AC110" s="150"/>
      <c r="AD110" s="150"/>
      <c r="AE110" s="150"/>
      <c r="AF110" s="150"/>
      <c r="AG110" s="150"/>
      <c r="AH110" s="149">
        <f>+AF110+AD110+AB110+Z110</f>
        <v>0</v>
      </c>
      <c r="AI110" s="149">
        <f>+AG110+AE110+AC110+AA110</f>
        <v>0</v>
      </c>
      <c r="AJ110" s="150"/>
      <c r="AK110" s="150"/>
      <c r="AL110" s="150"/>
      <c r="AM110" s="150"/>
      <c r="AN110" s="150"/>
      <c r="AO110" s="150"/>
      <c r="AP110" s="150"/>
      <c r="AQ110" s="150"/>
      <c r="AR110" s="149">
        <f>+AP110+AN110+AL110+AJ110</f>
        <v>0</v>
      </c>
      <c r="AS110" s="149">
        <f>+AQ110+AO110+AM110+AK110</f>
        <v>0</v>
      </c>
      <c r="AT110" s="150"/>
      <c r="AU110" s="150"/>
      <c r="AV110" s="150"/>
      <c r="AW110" s="150"/>
      <c r="AX110" s="150"/>
      <c r="AY110" s="150"/>
      <c r="AZ110" s="150"/>
      <c r="BA110" s="150"/>
      <c r="BB110" s="149">
        <f>+AZ110+AX110+AV110+AT110</f>
        <v>0</v>
      </c>
      <c r="BC110" s="149">
        <f>+BA110+AY110+AW110+AU110</f>
        <v>0</v>
      </c>
      <c r="BD110" s="149">
        <f>+BB110+AR110+AH110+X110+N110</f>
        <v>680000</v>
      </c>
      <c r="BE110" s="149">
        <f>+BC110+AS110+AI110+Y110+O110</f>
        <v>6280000</v>
      </c>
      <c r="BF110" s="149">
        <f>+BE110+BD110</f>
        <v>6960000</v>
      </c>
    </row>
    <row r="111" spans="1:58" x14ac:dyDescent="0.3">
      <c r="A111" s="1" t="s">
        <v>57</v>
      </c>
      <c r="B111" s="36">
        <v>6400000</v>
      </c>
      <c r="C111" s="36">
        <v>0</v>
      </c>
      <c r="D111" s="136">
        <f t="shared" si="60"/>
        <v>6400000</v>
      </c>
      <c r="F111" s="148"/>
      <c r="G111" s="148"/>
      <c r="H111" s="148"/>
      <c r="I111" s="148"/>
      <c r="J111" s="148">
        <v>1000000</v>
      </c>
      <c r="K111" s="148"/>
      <c r="L111" s="148">
        <v>1000000</v>
      </c>
      <c r="M111" s="148"/>
      <c r="N111" s="149">
        <f>+L111+J111+H111+F111</f>
        <v>2000000</v>
      </c>
      <c r="O111" s="149">
        <f>+M111+K111+I111+G111</f>
        <v>0</v>
      </c>
      <c r="P111" s="150">
        <v>1000000</v>
      </c>
      <c r="Q111" s="148"/>
      <c r="R111" s="150">
        <v>1000000</v>
      </c>
      <c r="S111" s="148"/>
      <c r="T111" s="150">
        <v>1000000</v>
      </c>
      <c r="U111" s="148"/>
      <c r="V111" s="150">
        <v>1400000</v>
      </c>
      <c r="W111" s="148"/>
      <c r="X111" s="149">
        <f>+V111+T111+R111+P111</f>
        <v>4400000</v>
      </c>
      <c r="Y111" s="149">
        <f>+W111+U111+S111+Q111</f>
        <v>0</v>
      </c>
      <c r="Z111" s="150"/>
      <c r="AA111" s="148"/>
      <c r="AB111" s="150"/>
      <c r="AC111" s="150"/>
      <c r="AD111" s="150"/>
      <c r="AE111" s="150"/>
      <c r="AF111" s="150"/>
      <c r="AG111" s="150"/>
      <c r="AH111" s="149">
        <f>+AF111+AD111+AB111+Z111</f>
        <v>0</v>
      </c>
      <c r="AI111" s="149">
        <f>+AG111+AE111+AC111+AA111</f>
        <v>0</v>
      </c>
      <c r="AJ111" s="150"/>
      <c r="AK111" s="150"/>
      <c r="AL111" s="150"/>
      <c r="AM111" s="150"/>
      <c r="AN111" s="150"/>
      <c r="AO111" s="150"/>
      <c r="AP111" s="150"/>
      <c r="AQ111" s="150"/>
      <c r="AR111" s="149">
        <f>+AP111+AN111+AL111+AJ111</f>
        <v>0</v>
      </c>
      <c r="AS111" s="149">
        <f>+AQ111+AO111+AM111+AK111</f>
        <v>0</v>
      </c>
      <c r="AT111" s="150"/>
      <c r="AU111" s="150"/>
      <c r="AV111" s="150"/>
      <c r="AW111" s="150"/>
      <c r="AX111" s="150"/>
      <c r="AY111" s="150"/>
      <c r="AZ111" s="150"/>
      <c r="BA111" s="150"/>
      <c r="BB111" s="149">
        <f>+AZ111+AX111+AV111+AT111</f>
        <v>0</v>
      </c>
      <c r="BC111" s="149">
        <f>+BA111+AY111+AW111+AU111</f>
        <v>0</v>
      </c>
      <c r="BD111" s="149">
        <f>+BB111+AR111+AH111+X111+N111</f>
        <v>6400000</v>
      </c>
      <c r="BE111" s="149">
        <f>+BC111+AS111+AI111+Y111+O111</f>
        <v>0</v>
      </c>
      <c r="BF111" s="149">
        <f>+BE111+BD111</f>
        <v>6400000</v>
      </c>
    </row>
    <row r="112" spans="1:58" x14ac:dyDescent="0.3">
      <c r="A112" s="32" t="s">
        <v>58</v>
      </c>
      <c r="B112" s="10">
        <f>B4+B65+B78+B93+B109</f>
        <v>255680000.18000001</v>
      </c>
      <c r="C112" s="10">
        <f>C4+C65+C78+C93+C109</f>
        <v>255679999.69800001</v>
      </c>
      <c r="D112" s="140">
        <f t="shared" si="60"/>
        <v>511359999.87800002</v>
      </c>
      <c r="F112" s="140">
        <f t="shared" ref="F112:AK112" si="91">F4+F65+F78+F93+F109</f>
        <v>0</v>
      </c>
      <c r="G112" s="140">
        <f t="shared" si="91"/>
        <v>27939830.100000001</v>
      </c>
      <c r="H112" s="140">
        <f t="shared" si="91"/>
        <v>0</v>
      </c>
      <c r="I112" s="140">
        <f t="shared" si="91"/>
        <v>1614674.9849999999</v>
      </c>
      <c r="J112" s="140">
        <f t="shared" si="91"/>
        <v>12373462</v>
      </c>
      <c r="K112" s="140">
        <f t="shared" si="91"/>
        <v>696875</v>
      </c>
      <c r="L112" s="140">
        <f t="shared" si="91"/>
        <v>24298367.48</v>
      </c>
      <c r="M112" s="140">
        <f t="shared" si="91"/>
        <v>7017517.5700000003</v>
      </c>
      <c r="N112" s="140">
        <f t="shared" si="91"/>
        <v>73561735.480000004</v>
      </c>
      <c r="O112" s="140">
        <f t="shared" si="91"/>
        <v>105549936.278</v>
      </c>
      <c r="P112" s="140">
        <f t="shared" si="91"/>
        <v>20034671</v>
      </c>
      <c r="Q112" s="140">
        <f t="shared" si="91"/>
        <v>721875</v>
      </c>
      <c r="R112" s="140">
        <f t="shared" si="91"/>
        <v>23225802.083333332</v>
      </c>
      <c r="S112" s="140">
        <f t="shared" si="91"/>
        <v>0</v>
      </c>
      <c r="T112" s="140">
        <f t="shared" si="91"/>
        <v>29191740.730533332</v>
      </c>
      <c r="U112" s="140">
        <f t="shared" si="91"/>
        <v>0</v>
      </c>
      <c r="V112" s="140">
        <f t="shared" si="91"/>
        <v>37829609.926133335</v>
      </c>
      <c r="W112" s="140">
        <f t="shared" si="91"/>
        <v>6320642.5700000003</v>
      </c>
      <c r="X112" s="140">
        <f t="shared" si="91"/>
        <v>110281823.74000001</v>
      </c>
      <c r="Y112" s="140">
        <f t="shared" si="91"/>
        <v>51798758.57</v>
      </c>
      <c r="Z112" s="140">
        <f t="shared" si="91"/>
        <v>22737846</v>
      </c>
      <c r="AA112" s="140">
        <f t="shared" si="91"/>
        <v>0</v>
      </c>
      <c r="AB112" s="140">
        <f t="shared" si="91"/>
        <v>22069702.359999999</v>
      </c>
      <c r="AC112" s="140">
        <f t="shared" si="91"/>
        <v>0</v>
      </c>
      <c r="AD112" s="140">
        <f t="shared" si="91"/>
        <v>5203710</v>
      </c>
      <c r="AE112" s="140">
        <f t="shared" si="91"/>
        <v>0</v>
      </c>
      <c r="AF112" s="140">
        <f t="shared" si="91"/>
        <v>4722464.47</v>
      </c>
      <c r="AG112" s="140">
        <f t="shared" si="91"/>
        <v>6320642.5700000003</v>
      </c>
      <c r="AH112" s="140">
        <f t="shared" si="91"/>
        <v>54733722.829999998</v>
      </c>
      <c r="AI112" s="140">
        <f t="shared" si="91"/>
        <v>98331304.849999994</v>
      </c>
      <c r="AJ112" s="140">
        <f t="shared" si="91"/>
        <v>3626930</v>
      </c>
      <c r="AK112" s="140">
        <f t="shared" si="91"/>
        <v>0</v>
      </c>
      <c r="AL112" s="140">
        <f t="shared" ref="AL112:BC112" si="92">AL4+AL65+AL78+AL93+AL109</f>
        <v>3733939</v>
      </c>
      <c r="AM112" s="140">
        <f t="shared" si="92"/>
        <v>0</v>
      </c>
      <c r="AN112" s="140">
        <f t="shared" si="92"/>
        <v>1912500</v>
      </c>
      <c r="AO112" s="140">
        <f t="shared" si="92"/>
        <v>0</v>
      </c>
      <c r="AP112" s="140">
        <f t="shared" si="92"/>
        <v>2162500</v>
      </c>
      <c r="AQ112" s="140">
        <f t="shared" si="92"/>
        <v>0</v>
      </c>
      <c r="AR112" s="140">
        <f t="shared" si="92"/>
        <v>11435869</v>
      </c>
      <c r="AS112" s="140">
        <f t="shared" si="92"/>
        <v>0</v>
      </c>
      <c r="AT112" s="140">
        <f t="shared" si="92"/>
        <v>1912500</v>
      </c>
      <c r="AU112" s="140">
        <f t="shared" si="92"/>
        <v>0</v>
      </c>
      <c r="AV112" s="140">
        <f t="shared" si="92"/>
        <v>1376850</v>
      </c>
      <c r="AW112" s="140">
        <f t="shared" si="92"/>
        <v>0</v>
      </c>
      <c r="AX112" s="140">
        <f t="shared" si="92"/>
        <v>1133750</v>
      </c>
      <c r="AY112" s="140">
        <f t="shared" si="92"/>
        <v>0</v>
      </c>
      <c r="AZ112" s="140">
        <f t="shared" si="92"/>
        <v>1243750</v>
      </c>
      <c r="BA112" s="140">
        <f t="shared" si="92"/>
        <v>0</v>
      </c>
      <c r="BB112" s="140">
        <f t="shared" si="92"/>
        <v>5666849</v>
      </c>
      <c r="BC112" s="140">
        <f t="shared" si="92"/>
        <v>0</v>
      </c>
      <c r="BD112" s="140">
        <f>BD4+BD65+BD78+BD93+BD109</f>
        <v>255680000.05000001</v>
      </c>
      <c r="BE112" s="140">
        <f>BE4+BE65+BE78+BE93+BE109</f>
        <v>255679999.69800001</v>
      </c>
      <c r="BF112" s="140">
        <f>BF4+BF65+BF78+BF93+BF109</f>
        <v>511359999.74799997</v>
      </c>
    </row>
    <row r="113" spans="1:58" x14ac:dyDescent="0.3">
      <c r="A113" s="39" t="s">
        <v>63</v>
      </c>
      <c r="B113" s="40">
        <v>255680000</v>
      </c>
      <c r="C113" s="40">
        <v>255680000</v>
      </c>
      <c r="D113" s="41">
        <f t="shared" si="60"/>
        <v>511360000</v>
      </c>
      <c r="F113" s="170"/>
      <c r="G113" s="170"/>
      <c r="H113" s="170"/>
      <c r="I113" s="170"/>
      <c r="J113" s="170"/>
      <c r="K113" s="170"/>
      <c r="L113" s="170"/>
      <c r="M113" s="170"/>
      <c r="N113" s="170"/>
      <c r="O113" s="155"/>
      <c r="P113" s="171"/>
      <c r="Q113" s="171"/>
      <c r="R113" s="171"/>
      <c r="S113" s="171"/>
      <c r="T113" s="171"/>
      <c r="U113" s="171"/>
      <c r="V113" s="171"/>
      <c r="W113" s="171"/>
      <c r="X113" s="171"/>
      <c r="Y113" s="171"/>
      <c r="Z113" s="171"/>
      <c r="AA113" s="171"/>
      <c r="AB113" s="171"/>
      <c r="AC113" s="171"/>
      <c r="AD113" s="171"/>
      <c r="AE113" s="171"/>
      <c r="AF113" s="171"/>
      <c r="AG113" s="171"/>
      <c r="AH113" s="171"/>
      <c r="AI113" s="171"/>
      <c r="AJ113" s="171"/>
      <c r="AK113" s="171"/>
      <c r="AL113" s="171"/>
      <c r="AM113" s="171"/>
      <c r="AN113" s="171"/>
      <c r="AO113" s="171"/>
      <c r="AP113" s="171"/>
      <c r="AQ113" s="171"/>
      <c r="AR113" s="171"/>
      <c r="AS113" s="171"/>
      <c r="AT113" s="171"/>
      <c r="AU113" s="171"/>
      <c r="AV113" s="171"/>
      <c r="AW113" s="171"/>
      <c r="AX113" s="171"/>
      <c r="AY113" s="171"/>
      <c r="AZ113" s="171"/>
      <c r="BA113" s="171"/>
      <c r="BB113" s="171"/>
      <c r="BC113" s="171"/>
      <c r="BD113" s="171"/>
      <c r="BE113" s="171"/>
      <c r="BF113" s="171"/>
    </row>
    <row r="114" spans="1:58" x14ac:dyDescent="0.3">
      <c r="A114" s="39" t="s">
        <v>64</v>
      </c>
      <c r="B114" s="41">
        <f>B113-B112</f>
        <v>-0.18000000715255737</v>
      </c>
      <c r="C114" s="41">
        <f>C113-C112</f>
        <v>0.30199998617172241</v>
      </c>
      <c r="D114" s="41">
        <f t="shared" si="60"/>
        <v>0.12199997901916504</v>
      </c>
      <c r="F114" s="170">
        <v>0</v>
      </c>
      <c r="G114" s="170">
        <v>0</v>
      </c>
      <c r="H114" s="170">
        <v>0</v>
      </c>
      <c r="I114" s="170">
        <v>0</v>
      </c>
      <c r="J114" s="170">
        <v>0</v>
      </c>
      <c r="K114" s="170">
        <v>0</v>
      </c>
      <c r="L114" s="170">
        <v>0</v>
      </c>
      <c r="M114" s="170">
        <v>0</v>
      </c>
      <c r="N114" s="170">
        <v>0</v>
      </c>
      <c r="O114" s="155">
        <v>0</v>
      </c>
      <c r="P114" s="171">
        <v>0</v>
      </c>
      <c r="Q114" s="171">
        <v>0</v>
      </c>
      <c r="R114" s="171">
        <v>0</v>
      </c>
      <c r="S114" s="171">
        <v>0</v>
      </c>
      <c r="T114" s="171">
        <v>0</v>
      </c>
      <c r="U114" s="171">
        <v>0</v>
      </c>
      <c r="V114" s="171">
        <v>0</v>
      </c>
      <c r="W114" s="171">
        <v>0</v>
      </c>
      <c r="X114" s="171">
        <v>0</v>
      </c>
      <c r="Y114" s="171">
        <v>0</v>
      </c>
      <c r="Z114" s="171">
        <v>0</v>
      </c>
      <c r="AA114" s="171">
        <v>0</v>
      </c>
      <c r="AB114" s="171">
        <v>0</v>
      </c>
      <c r="AC114" s="171">
        <v>0</v>
      </c>
      <c r="AD114" s="171">
        <v>0</v>
      </c>
      <c r="AE114" s="171">
        <v>0</v>
      </c>
      <c r="AF114" s="171">
        <v>0</v>
      </c>
      <c r="AG114" s="171">
        <v>0</v>
      </c>
      <c r="AH114" s="171">
        <v>0</v>
      </c>
      <c r="AI114" s="171">
        <v>0</v>
      </c>
      <c r="AJ114" s="171">
        <v>0</v>
      </c>
      <c r="AK114" s="171">
        <v>0</v>
      </c>
      <c r="AL114" s="171">
        <v>0</v>
      </c>
      <c r="AM114" s="171">
        <v>0</v>
      </c>
      <c r="AN114" s="171">
        <v>0</v>
      </c>
      <c r="AO114" s="171">
        <v>0</v>
      </c>
      <c r="AP114" s="171">
        <v>0</v>
      </c>
      <c r="AQ114" s="171">
        <v>0</v>
      </c>
      <c r="AR114" s="171">
        <v>0</v>
      </c>
      <c r="AS114" s="171">
        <v>0</v>
      </c>
      <c r="AT114" s="171">
        <v>0</v>
      </c>
      <c r="AU114" s="171">
        <v>0</v>
      </c>
      <c r="AV114" s="171">
        <v>0</v>
      </c>
      <c r="AW114" s="171">
        <v>0</v>
      </c>
      <c r="AX114" s="171">
        <v>0</v>
      </c>
      <c r="AY114" s="171">
        <v>0</v>
      </c>
      <c r="AZ114" s="171">
        <v>0</v>
      </c>
      <c r="BA114" s="171">
        <v>0</v>
      </c>
      <c r="BB114" s="171">
        <v>0</v>
      </c>
      <c r="BC114" s="171">
        <v>0</v>
      </c>
      <c r="BD114" s="171"/>
      <c r="BE114" s="171"/>
      <c r="BF114" s="171"/>
    </row>
    <row r="115" spans="1:58" x14ac:dyDescent="0.3">
      <c r="F115" s="172"/>
      <c r="G115" s="172"/>
      <c r="H115" s="173"/>
      <c r="I115" s="172"/>
      <c r="J115" s="172"/>
      <c r="K115" s="172"/>
      <c r="L115" s="172"/>
      <c r="M115" s="172"/>
      <c r="N115" s="172"/>
      <c r="O115" s="172"/>
      <c r="P115" s="172"/>
      <c r="Q115" s="172"/>
      <c r="R115" s="172"/>
      <c r="S115" s="172"/>
      <c r="T115" s="172"/>
      <c r="U115" s="172"/>
      <c r="V115" s="172"/>
      <c r="W115" s="172"/>
      <c r="X115" s="172"/>
      <c r="Y115" s="172"/>
      <c r="Z115" s="172"/>
      <c r="AA115" s="172"/>
      <c r="AB115" s="172"/>
      <c r="AC115" s="172"/>
      <c r="AD115" s="172"/>
      <c r="AE115" s="172"/>
      <c r="AF115" s="172"/>
      <c r="AG115" s="172"/>
      <c r="AH115" s="172"/>
      <c r="AI115" s="172"/>
      <c r="AJ115" s="172"/>
      <c r="AK115" s="172"/>
      <c r="AL115" s="172"/>
      <c r="AM115" s="172"/>
      <c r="AN115" s="172"/>
      <c r="AO115" s="172"/>
      <c r="AP115" s="172"/>
      <c r="AQ115" s="172"/>
      <c r="AR115" s="172"/>
      <c r="AS115" s="172"/>
      <c r="AT115" s="172"/>
      <c r="AU115" s="172"/>
      <c r="AV115" s="172"/>
      <c r="AW115" s="172"/>
      <c r="AX115" s="172"/>
      <c r="AY115" s="172"/>
      <c r="AZ115" s="172"/>
      <c r="BA115" s="172"/>
      <c r="BB115" s="172"/>
      <c r="BC115" s="172"/>
      <c r="BD115" s="172"/>
      <c r="BE115" s="172"/>
      <c r="BF115" s="172"/>
    </row>
    <row r="116" spans="1:58" x14ac:dyDescent="0.3">
      <c r="C116" s="15"/>
      <c r="F116" s="173"/>
      <c r="G116" s="172"/>
      <c r="H116" s="173"/>
      <c r="I116" s="172"/>
      <c r="J116" s="173"/>
      <c r="K116" s="172"/>
      <c r="L116" s="173"/>
      <c r="M116" s="173"/>
      <c r="N116" s="173"/>
      <c r="O116" s="173"/>
      <c r="P116" s="173"/>
      <c r="Q116" s="172"/>
      <c r="R116" s="173"/>
      <c r="S116" s="172"/>
      <c r="T116" s="173"/>
      <c r="U116" s="172"/>
      <c r="V116" s="173"/>
      <c r="W116" s="173"/>
      <c r="X116" s="173"/>
      <c r="Y116" s="172"/>
      <c r="Z116" s="173"/>
      <c r="AA116" s="172"/>
      <c r="AB116" s="173"/>
      <c r="AC116" s="172"/>
      <c r="AD116" s="173"/>
      <c r="AE116" s="172"/>
      <c r="AF116" s="173"/>
      <c r="AG116" s="173"/>
      <c r="AH116" s="173"/>
      <c r="AI116" s="173"/>
      <c r="AJ116" s="173"/>
      <c r="AK116" s="172"/>
      <c r="AL116" s="173"/>
      <c r="AM116" s="172"/>
      <c r="AN116" s="173"/>
      <c r="AO116" s="172"/>
      <c r="AP116" s="173"/>
      <c r="AQ116" s="173"/>
      <c r="AR116" s="173"/>
      <c r="AS116" s="172"/>
      <c r="AT116" s="173"/>
      <c r="AU116" s="172"/>
      <c r="AV116" s="173"/>
      <c r="AW116" s="172"/>
      <c r="AX116" s="173"/>
      <c r="AY116" s="172"/>
      <c r="AZ116" s="173"/>
      <c r="BA116" s="173"/>
      <c r="BB116" s="173"/>
      <c r="BC116" s="173"/>
      <c r="BD116" s="173"/>
      <c r="BE116" s="173"/>
      <c r="BF116" s="173"/>
    </row>
    <row r="117" spans="1:58" x14ac:dyDescent="0.3">
      <c r="F117" s="174" t="s">
        <v>123</v>
      </c>
      <c r="G117" s="173"/>
      <c r="H117" s="172"/>
      <c r="I117" s="173"/>
      <c r="J117" s="172"/>
      <c r="K117" s="173"/>
      <c r="L117" s="172"/>
      <c r="M117" s="173"/>
      <c r="N117" s="172"/>
      <c r="O117" s="173"/>
      <c r="P117" s="172"/>
      <c r="Q117" s="173"/>
      <c r="R117" s="172"/>
      <c r="S117" s="173"/>
      <c r="T117" s="172"/>
      <c r="U117" s="173"/>
      <c r="V117" s="172"/>
      <c r="W117" s="173"/>
      <c r="X117" s="172"/>
      <c r="Y117" s="173"/>
      <c r="Z117" s="172"/>
      <c r="AA117" s="173"/>
      <c r="AB117" s="172"/>
      <c r="AC117" s="173"/>
      <c r="AD117" s="172"/>
      <c r="AE117" s="173"/>
      <c r="AF117" s="172"/>
      <c r="AG117" s="173"/>
      <c r="AH117" s="172"/>
      <c r="AI117" s="173"/>
      <c r="AJ117" s="172"/>
      <c r="AK117" s="173"/>
      <c r="AL117" s="172"/>
      <c r="AM117" s="173"/>
      <c r="AN117" s="172"/>
      <c r="AO117" s="173"/>
      <c r="AP117" s="172"/>
      <c r="AQ117" s="173"/>
      <c r="AR117" s="172"/>
      <c r="AS117" s="173"/>
      <c r="AT117" s="172"/>
      <c r="AU117" s="173"/>
      <c r="AV117" s="172"/>
      <c r="AW117" s="173"/>
      <c r="AX117" s="172"/>
      <c r="AY117" s="173"/>
      <c r="AZ117" s="172"/>
      <c r="BA117" s="173"/>
      <c r="BB117" s="172"/>
      <c r="BC117" s="173"/>
      <c r="BD117" s="172"/>
      <c r="BE117" s="173"/>
      <c r="BF117" s="172"/>
    </row>
    <row r="118" spans="1:58" x14ac:dyDescent="0.3">
      <c r="A118" s="33"/>
      <c r="B118" s="34">
        <v>0</v>
      </c>
      <c r="C118" s="34">
        <v>0</v>
      </c>
      <c r="D118" s="35"/>
      <c r="F118" s="175"/>
      <c r="G118" s="227" t="s">
        <v>124</v>
      </c>
      <c r="H118" s="227"/>
      <c r="I118" s="227" t="s">
        <v>125</v>
      </c>
      <c r="J118" s="227"/>
      <c r="K118" s="227" t="s">
        <v>126</v>
      </c>
      <c r="L118" s="227"/>
      <c r="M118" s="227" t="s">
        <v>127</v>
      </c>
      <c r="N118" s="227"/>
      <c r="O118" s="227" t="s">
        <v>128</v>
      </c>
      <c r="P118" s="227"/>
      <c r="Q118" s="227" t="s">
        <v>117</v>
      </c>
      <c r="R118" s="227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72"/>
      <c r="AK118" s="172"/>
      <c r="AL118" s="172"/>
      <c r="AM118" s="172"/>
      <c r="AN118" s="172"/>
      <c r="AO118" s="172"/>
      <c r="AP118" s="172"/>
      <c r="AQ118" s="172"/>
      <c r="AR118" s="172"/>
      <c r="AS118" s="172"/>
      <c r="AT118" s="172"/>
      <c r="AU118" s="172"/>
      <c r="AV118" s="172"/>
      <c r="AW118" s="172"/>
      <c r="AX118" s="172"/>
      <c r="AY118" s="172"/>
      <c r="AZ118" s="172"/>
      <c r="BA118" s="172"/>
      <c r="BB118" s="172"/>
      <c r="BC118" s="172"/>
      <c r="BD118" s="176"/>
      <c r="BE118" s="176"/>
      <c r="BF118" s="172"/>
    </row>
    <row r="119" spans="1:58" x14ac:dyDescent="0.3">
      <c r="F119" s="177" t="s">
        <v>129</v>
      </c>
      <c r="G119" s="177" t="s">
        <v>2</v>
      </c>
      <c r="H119" s="177" t="s">
        <v>130</v>
      </c>
      <c r="I119" s="177" t="s">
        <v>2</v>
      </c>
      <c r="J119" s="177" t="s">
        <v>130</v>
      </c>
      <c r="K119" s="177" t="s">
        <v>2</v>
      </c>
      <c r="L119" s="177" t="s">
        <v>130</v>
      </c>
      <c r="M119" s="177" t="s">
        <v>2</v>
      </c>
      <c r="N119" s="177" t="s">
        <v>130</v>
      </c>
      <c r="O119" s="177" t="s">
        <v>2</v>
      </c>
      <c r="P119" s="177" t="s">
        <v>130</v>
      </c>
      <c r="Q119" s="177" t="s">
        <v>2</v>
      </c>
      <c r="R119" s="177" t="s">
        <v>130</v>
      </c>
      <c r="S119" s="172"/>
      <c r="T119" s="172"/>
      <c r="U119" s="173"/>
      <c r="V119" s="173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72"/>
      <c r="AK119" s="172"/>
      <c r="AL119" s="172"/>
      <c r="AM119" s="172"/>
      <c r="AN119" s="172"/>
      <c r="AO119" s="172"/>
      <c r="AP119" s="172"/>
      <c r="AQ119" s="172"/>
      <c r="AR119" s="172"/>
      <c r="AS119" s="172"/>
      <c r="AT119" s="172"/>
      <c r="AU119" s="172"/>
      <c r="AV119" s="172"/>
      <c r="AW119" s="172"/>
      <c r="AX119" s="172"/>
      <c r="AY119" s="172"/>
      <c r="AZ119" s="172"/>
      <c r="BA119" s="172"/>
      <c r="BB119" s="172"/>
      <c r="BC119" s="172"/>
      <c r="BD119" s="173"/>
      <c r="BE119" s="173"/>
      <c r="BF119" s="172"/>
    </row>
    <row r="120" spans="1:58" x14ac:dyDescent="0.3">
      <c r="F120" s="178" t="s">
        <v>131</v>
      </c>
      <c r="G120" s="179">
        <f>+N112</f>
        <v>73561735.480000004</v>
      </c>
      <c r="H120" s="179">
        <f>+O112</f>
        <v>105549936.278</v>
      </c>
      <c r="I120" s="179">
        <f>+X112</f>
        <v>110281823.74000001</v>
      </c>
      <c r="J120" s="179">
        <f>+Y112</f>
        <v>51798758.57</v>
      </c>
      <c r="K120" s="179">
        <f>+AH112</f>
        <v>54733722.829999998</v>
      </c>
      <c r="L120" s="179">
        <f>+AI112</f>
        <v>98331304.849999994</v>
      </c>
      <c r="M120" s="179">
        <f>+AR112</f>
        <v>11435869</v>
      </c>
      <c r="N120" s="179">
        <f>+AS112</f>
        <v>0</v>
      </c>
      <c r="O120" s="179">
        <f>+BB112</f>
        <v>5666849</v>
      </c>
      <c r="P120" s="179">
        <f>+BC112</f>
        <v>0</v>
      </c>
      <c r="Q120" s="179">
        <f>+G120+I120+K120+M120+O120+1</f>
        <v>255680001.05000001</v>
      </c>
      <c r="R120" s="179">
        <f>+H120+J120+L120+N120+P120</f>
        <v>255679999.69799998</v>
      </c>
      <c r="S120" s="173"/>
      <c r="T120" s="172"/>
      <c r="U120" s="173"/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  <c r="AF120" s="172"/>
      <c r="AG120" s="172"/>
      <c r="AH120" s="172"/>
      <c r="AI120" s="172"/>
      <c r="AJ120" s="172"/>
      <c r="AK120" s="172"/>
      <c r="AL120" s="172"/>
      <c r="AM120" s="172"/>
      <c r="AN120" s="172"/>
      <c r="AO120" s="172"/>
      <c r="AP120" s="172"/>
      <c r="AQ120" s="172"/>
      <c r="AR120" s="172"/>
      <c r="AS120" s="172"/>
      <c r="AT120" s="172"/>
      <c r="AU120" s="172"/>
      <c r="AV120" s="172"/>
      <c r="AW120" s="172"/>
      <c r="AX120" s="172"/>
      <c r="AY120" s="172"/>
      <c r="AZ120" s="172"/>
      <c r="BA120" s="172"/>
      <c r="BB120" s="172"/>
      <c r="BC120" s="172"/>
      <c r="BD120" s="172"/>
      <c r="BE120" s="172"/>
      <c r="BF120" s="172"/>
    </row>
    <row r="121" spans="1:58" x14ac:dyDescent="0.3">
      <c r="F121" s="178" t="s">
        <v>132</v>
      </c>
      <c r="G121" s="180">
        <f>+G120/$Q$120</f>
        <v>0.2877101657458711</v>
      </c>
      <c r="H121" s="180">
        <f>+H120/$R$120</f>
        <v>0.41282046465375383</v>
      </c>
      <c r="I121" s="180">
        <f>+I120/$Q$120</f>
        <v>0.43132753162979542</v>
      </c>
      <c r="J121" s="180">
        <f>+J120/$R$120</f>
        <v>0.20259214107940718</v>
      </c>
      <c r="K121" s="180">
        <f>+K120/$Q$120</f>
        <v>0.21407119291780838</v>
      </c>
      <c r="L121" s="180">
        <f>+L120/$R$120</f>
        <v>0.38458739426683897</v>
      </c>
      <c r="M121" s="180">
        <f>+M120/$Q$120</f>
        <v>4.4727272188033337E-2</v>
      </c>
      <c r="N121" s="180">
        <f>+N120/$R$120</f>
        <v>0</v>
      </c>
      <c r="O121" s="180">
        <f>+O120/$Q$120</f>
        <v>2.2163833607352842E-2</v>
      </c>
      <c r="P121" s="180">
        <f>+P120/$R$120</f>
        <v>0</v>
      </c>
      <c r="Q121" s="181">
        <f>+O121+M121+K121+I121+G121</f>
        <v>0.99999999608886103</v>
      </c>
      <c r="R121" s="181">
        <f>+P121+N121+L121+J121+H121</f>
        <v>1</v>
      </c>
      <c r="S121" s="172"/>
      <c r="T121" s="172"/>
      <c r="U121" s="172"/>
      <c r="V121" s="172"/>
      <c r="W121" s="172"/>
      <c r="X121" s="172"/>
      <c r="Y121" s="172"/>
      <c r="Z121" s="172"/>
      <c r="AA121" s="172"/>
      <c r="AB121" s="172"/>
      <c r="AC121" s="172"/>
      <c r="AD121" s="172"/>
      <c r="AE121" s="172"/>
      <c r="AF121" s="172"/>
      <c r="AG121" s="172"/>
      <c r="AH121" s="172"/>
      <c r="AI121" s="172"/>
      <c r="AJ121" s="172"/>
      <c r="AK121" s="172"/>
      <c r="AL121" s="172"/>
      <c r="AM121" s="172"/>
      <c r="AN121" s="172"/>
      <c r="AO121" s="172"/>
      <c r="AP121" s="172"/>
      <c r="AQ121" s="172"/>
      <c r="AR121" s="172"/>
      <c r="AS121" s="172"/>
      <c r="AT121" s="172"/>
      <c r="AU121" s="172"/>
      <c r="AV121" s="172"/>
      <c r="AW121" s="172"/>
      <c r="AX121" s="172"/>
      <c r="AY121" s="172"/>
      <c r="AZ121" s="172"/>
      <c r="BA121" s="172"/>
      <c r="BB121" s="172"/>
      <c r="BC121" s="172"/>
      <c r="BD121" s="172"/>
      <c r="BE121" s="172"/>
      <c r="BF121" s="172"/>
    </row>
    <row r="122" spans="1:58" x14ac:dyDescent="0.3">
      <c r="F122" s="178" t="s">
        <v>133</v>
      </c>
      <c r="G122" s="182">
        <f>+G121</f>
        <v>0.2877101657458711</v>
      </c>
      <c r="H122" s="182">
        <f>+H121</f>
        <v>0.41282046465375383</v>
      </c>
      <c r="I122" s="182">
        <f t="shared" ref="I122:P122" si="93">+G122+I121</f>
        <v>0.71903769737566647</v>
      </c>
      <c r="J122" s="182">
        <f t="shared" si="93"/>
        <v>0.61541260573316103</v>
      </c>
      <c r="K122" s="182">
        <f t="shared" si="93"/>
        <v>0.93310889029347488</v>
      </c>
      <c r="L122" s="182">
        <f t="shared" si="93"/>
        <v>1</v>
      </c>
      <c r="M122" s="182">
        <f t="shared" si="93"/>
        <v>0.97783616248150818</v>
      </c>
      <c r="N122" s="182">
        <f t="shared" si="93"/>
        <v>1</v>
      </c>
      <c r="O122" s="182">
        <f t="shared" si="93"/>
        <v>0.99999999608886103</v>
      </c>
      <c r="P122" s="182">
        <f t="shared" si="93"/>
        <v>1</v>
      </c>
      <c r="Q122" s="160"/>
      <c r="R122" s="160"/>
      <c r="S122" s="172"/>
      <c r="T122" s="172"/>
      <c r="U122" s="172"/>
      <c r="V122" s="172"/>
      <c r="W122" s="172"/>
      <c r="X122" s="172"/>
      <c r="Y122" s="172"/>
      <c r="Z122" s="172"/>
      <c r="AA122" s="172"/>
      <c r="AB122" s="172"/>
      <c r="AC122" s="172"/>
      <c r="AD122" s="172"/>
      <c r="AE122" s="172"/>
      <c r="AF122" s="172"/>
      <c r="AG122" s="172"/>
      <c r="AH122" s="172"/>
      <c r="AI122" s="172"/>
      <c r="AJ122" s="172"/>
      <c r="AK122" s="172"/>
      <c r="AL122" s="172"/>
      <c r="AM122" s="172"/>
      <c r="AN122" s="172"/>
      <c r="AO122" s="172"/>
      <c r="AP122" s="172"/>
      <c r="AQ122" s="172"/>
      <c r="AR122" s="172"/>
      <c r="AS122" s="172"/>
      <c r="AT122" s="172"/>
      <c r="AU122" s="172"/>
      <c r="AV122" s="172"/>
      <c r="AW122" s="172"/>
      <c r="AX122" s="172"/>
      <c r="AY122" s="172"/>
      <c r="AZ122" s="172"/>
      <c r="BA122" s="172"/>
      <c r="BB122" s="172"/>
      <c r="BC122" s="172"/>
      <c r="BD122" s="172"/>
      <c r="BE122" s="172"/>
      <c r="BF122" s="172"/>
    </row>
  </sheetData>
  <mergeCells count="40">
    <mergeCell ref="A2:A3"/>
    <mergeCell ref="B2:D2"/>
    <mergeCell ref="B1:D1"/>
    <mergeCell ref="F1:O1"/>
    <mergeCell ref="P1:Y1"/>
    <mergeCell ref="BD1:BF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AH2:AI2"/>
    <mergeCell ref="AJ2:AK2"/>
    <mergeCell ref="Z1:AI1"/>
    <mergeCell ref="AJ1:AS1"/>
    <mergeCell ref="AX2:AY2"/>
    <mergeCell ref="AZ2:BA2"/>
    <mergeCell ref="AT1:BC1"/>
    <mergeCell ref="BB2:BC2"/>
    <mergeCell ref="AV2:AW2"/>
    <mergeCell ref="G118:H118"/>
    <mergeCell ref="I118:J118"/>
    <mergeCell ref="K118:L118"/>
    <mergeCell ref="M118:N118"/>
    <mergeCell ref="O118:P118"/>
    <mergeCell ref="Q118:R118"/>
    <mergeCell ref="AN2:AO2"/>
    <mergeCell ref="AP2:AQ2"/>
    <mergeCell ref="AR2:AS2"/>
    <mergeCell ref="AT2:AU2"/>
    <mergeCell ref="AD2:AE2"/>
    <mergeCell ref="AF2:AG2"/>
    <mergeCell ref="AL2:AM2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5AC7262661439444884DA01CAE906160" ma:contentTypeVersion="1291" ma:contentTypeDescription="The base project type from which other project content types inherit their information." ma:contentTypeScope="" ma:versionID="24b3dc82426238f1f7e36f0835bda74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d33cac498809681a0eeb8a46e31d77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41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CSD/HUD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>beatrizgo</Other_x0020_Author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Hobbs, Jason Anthony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NEIGHBORHOOD UPGRADING</TermName>
          <TermId xmlns="http://schemas.microsoft.com/office/infopath/2007/PartnerControls">19ed260b-3ea3-46e6-aa79-3ae0d12b56bc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40</Value>
      <Value>30</Value>
      <Value>1</Value>
      <Value>47</Value>
    </TaxCatchAll>
    <Operation_x0020_Type xmlns="cdc7663a-08f0-4737-9e8c-148ce897a09c" xsi:nil="true"/>
    <Package_x0020_Code xmlns="cdc7663a-08f0-4737-9e8c-148ce897a09c" xsi:nil="true"/>
    <Identifier xmlns="cdc7663a-08f0-4737-9e8c-148ce897a09c" xsi:nil="true"/>
    <Project_x0020_Number xmlns="cdc7663a-08f0-4737-9e8c-148ce897a09c">BR-L1411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DEVELOPMENT AND HOUSING</TermName>
          <TermId xmlns="http://schemas.microsoft.com/office/infopath/2007/PartnerControls">d14615ee-683d-4ec6-a5cf-ae743c6c4ac1</TermId>
        </TermInfo>
      </Terms>
    </nddeef1749674d76abdbe4b239a70bc6>
    <Record_x0020_Number xmlns="cdc7663a-08f0-4737-9e8c-148ce897a09c">R0002841508</Record_x0020_Number>
    <_dlc_DocId xmlns="cdc7663a-08f0-4737-9e8c-148ce897a09c">EZSHARE-1420311444-31</_dlc_DocId>
    <_dlc_DocIdUrl xmlns="cdc7663a-08f0-4737-9e8c-148ce897a09c">
      <Url>https://idbg.sharepoint.com/teams/EZ-BR-LON/BR-L1411/_layouts/15/DocIdRedir.aspx?ID=EZSHARE-1420311444-31</Url>
      <Description>EZSHARE-1420311444-31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5AC7262661439444884DA01CAE906160" ma:contentTypeVersion="1992" ma:contentTypeDescription="The base project type from which other project content types inherit their information." ma:contentTypeScope="" ma:versionID="21a2bb1b865bf4e399ba080114d867e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2ad3463ed82b5b2b80d64beaf83892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41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UBR Contact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3F959E98CA71D47BF4724E586F34E0F" ma:contentTypeVersion="2349" ma:contentTypeDescription="A content type to manage public (operations) IDB documents" ma:contentTypeScope="" ma:versionID="2dbe5edbd4042946df1b1dfb834c826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62da6fc1a5c42b919d8ea0e77dfda3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1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9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EE36538A-1A27-4202-9A14-872F095D115D}"/>
</file>

<file path=customXml/itemProps2.xml><?xml version="1.0" encoding="utf-8"?>
<ds:datastoreItem xmlns:ds="http://schemas.openxmlformats.org/officeDocument/2006/customXml" ds:itemID="{13D0BD5A-FD42-437F-BBCD-26D8203CEE68}"/>
</file>

<file path=customXml/itemProps3.xml><?xml version="1.0" encoding="utf-8"?>
<ds:datastoreItem xmlns:ds="http://schemas.openxmlformats.org/officeDocument/2006/customXml" ds:itemID="{CE90334E-6529-48AD-94A0-D7717984A323}"/>
</file>

<file path=customXml/itemProps4.xml><?xml version="1.0" encoding="utf-8"?>
<ds:datastoreItem xmlns:ds="http://schemas.openxmlformats.org/officeDocument/2006/customXml" ds:itemID="{AA6AB9A4-6754-4FF4-9EEC-BD6E02F8AEBE}"/>
</file>

<file path=customXml/itemProps5.xml><?xml version="1.0" encoding="utf-8"?>
<ds:datastoreItem xmlns:ds="http://schemas.openxmlformats.org/officeDocument/2006/customXml" ds:itemID="{331436EC-8D0A-4675-B83B-C990C5134472}"/>
</file>

<file path=customXml/itemProps6.xml><?xml version="1.0" encoding="utf-8"?>
<ds:datastoreItem xmlns:ds="http://schemas.openxmlformats.org/officeDocument/2006/customXml" ds:itemID="{66E33E45-F42E-4C7B-BFA9-2367A838752E}"/>
</file>

<file path=customXml/itemProps7.xml><?xml version="1.0" encoding="utf-8"?>
<ds:datastoreItem xmlns:ds="http://schemas.openxmlformats.org/officeDocument/2006/customXml" ds:itemID="{7D64E656-F8EB-4C10-872A-CF172AC46917}"/>
</file>

<file path=customXml/itemProps8.xml><?xml version="1.0" encoding="utf-8"?>
<ds:datastoreItem xmlns:ds="http://schemas.openxmlformats.org/officeDocument/2006/customXml" ds:itemID="{53EEB857-4850-4F93-8BCF-5EB831CFEE6E}"/>
</file>

<file path=customXml/itemProps9.xml><?xml version="1.0" encoding="utf-8"?>
<ds:datastoreItem xmlns:ds="http://schemas.openxmlformats.org/officeDocument/2006/customXml" ds:itemID="{9DBE836D-768E-4A74-95A9-DD6CA32E99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PEP Aracaju</vt:lpstr>
      <vt:lpstr>POA em Dólar Fechada</vt:lpstr>
      <vt:lpstr>POA Real Fechada</vt:lpstr>
      <vt:lpstr>Simulação Real Aberta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yoqueiroz</dc:creator>
  <cp:keywords/>
  <cp:lastModifiedBy>do Nascimento, Daniela Rocha</cp:lastModifiedBy>
  <cp:lastPrinted>2018-08-09T13:15:00Z</cp:lastPrinted>
  <dcterms:created xsi:type="dcterms:W3CDTF">2018-07-04T14:16:03Z</dcterms:created>
  <dcterms:modified xsi:type="dcterms:W3CDTF">2018-09-14T13:05:59Z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47;#NEIGHBORHOOD UPGRADING|19ed260b-3ea3-46e6-aa79-3ae0d12b56bc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40;#URBAN DEVELOPMENT AND HOUSING|d14615ee-683d-4ec6-a5cf-ae743c6c4ac1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2ee970bc-4554-413b-902f-39422e9c745e</vt:lpwstr>
  </property>
  <property fmtid="{D5CDD505-2E9C-101B-9397-08002B2CF9AE}" pid="12" name="ContentTypeId">
    <vt:lpwstr>0x0101001A458A224826124E8B45B1D613300CFC00B3F959E98CA71D47BF4724E586F34E0F</vt:lpwstr>
  </property>
</Properties>
</file>