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drawings/drawing1.xml" ContentType="application/vnd.openxmlformats-officedocument.drawing+xml"/>
  <Override PartName="/xl/theme/theme1.xml" ContentType="application/vnd.openxmlformats-officedocument.theme+xml"/>
  <Override PartName="/xl/worksheets/sheet6.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comments1.xml" ContentType="application/vnd.openxmlformats-officedocument.spreadsheetml.comment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05" windowWidth="19440" windowHeight="3915" tabRatio="658" activeTab="5"/>
  </bookViews>
  <sheets>
    <sheet name="INDICE " sheetId="61" r:id="rId1"/>
    <sheet name="1. EDT" sheetId="72" r:id="rId2"/>
    <sheet name="C. AUX" sheetId="30" state="hidden" r:id="rId3"/>
    <sheet name="2. CC D" sheetId="73" r:id="rId4"/>
    <sheet name="3. CC P" sheetId="71" r:id="rId5"/>
    <sheet name="4. CCA" sheetId="74" r:id="rId6"/>
    <sheet name="5. DetalleActivacionDemanda" sheetId="75" r:id="rId7"/>
  </sheets>
  <definedNames>
    <definedName name="_2" localSheetId="3">#REF!</definedName>
    <definedName name="_2" localSheetId="4">#REF!</definedName>
    <definedName name="_2">#REF!</definedName>
    <definedName name="_6" localSheetId="3">#REF!</definedName>
    <definedName name="_6" localSheetId="4">#REF!</definedName>
    <definedName name="_6">#REF!</definedName>
    <definedName name="_Fill" localSheetId="3" hidden="1">#REF!</definedName>
    <definedName name="_Fill" localSheetId="4" hidden="1">#REF!</definedName>
    <definedName name="_Fill" hidden="1">#REF!</definedName>
    <definedName name="_xlnm._FilterDatabase" localSheetId="3" hidden="1">'2. CC D'!$A$7:$E$17</definedName>
    <definedName name="_xlnm._FilterDatabase" localSheetId="2" hidden="1">'C. AUX'!$A$8:$J$16</definedName>
    <definedName name="aaa" localSheetId="3">#REF!</definedName>
    <definedName name="aaa" localSheetId="4">#REF!</definedName>
    <definedName name="aaa">#REF!</definedName>
    <definedName name="e" localSheetId="3">#REF!</definedName>
    <definedName name="e" localSheetId="4">#REF!</definedName>
    <definedName name="e">#REF!</definedName>
    <definedName name="ffff" localSheetId="3">#REF!</definedName>
    <definedName name="ffff" localSheetId="4">#REF!</definedName>
    <definedName name="ffff">#REF!</definedName>
    <definedName name="GRAFI" localSheetId="3">#REF!</definedName>
    <definedName name="GRAFI" localSheetId="4">#REF!</definedName>
    <definedName name="GRAFI">#REF!</definedName>
    <definedName name="GRAFICO" localSheetId="3">#REF!</definedName>
    <definedName name="GRAFICO" localSheetId="4">#REF!</definedName>
    <definedName name="GRAFICO">#REF!</definedName>
    <definedName name="Pres" localSheetId="3">#REF!</definedName>
    <definedName name="Pres" localSheetId="4">#REF!</definedName>
    <definedName name="Pres">#REF!</definedName>
    <definedName name="_xlnm.Print_Area" localSheetId="3">'2. CC D'!$A$1:$E$56</definedName>
    <definedName name="_xlnm.Print_Area" localSheetId="4">'3. CC P'!$A$1:$D$16</definedName>
    <definedName name="_xlnm.Print_Area" localSheetId="6">'5. DetalleActivacionDemanda'!$A$1:$E$68</definedName>
    <definedName name="_xlnm.Print_Area" localSheetId="2">'C. AUX'!$A$1:$I$62</definedName>
    <definedName name="_xlnm.Print_Titles" localSheetId="3">'2. CC D'!$7:$8</definedName>
    <definedName name="_xlnm.Print_Titles" localSheetId="2">'C. AUX'!$8:$9</definedName>
    <definedName name="Resumen" localSheetId="3">#REF!</definedName>
    <definedName name="Resumen" localSheetId="4">#REF!</definedName>
    <definedName name="Resumen">#REF!</definedName>
    <definedName name="SFGH" localSheetId="3">#REF!</definedName>
    <definedName name="SFGH" localSheetId="4">#REF!</definedName>
    <definedName name="SFGH">#REF!</definedName>
  </definedNames>
  <calcPr calcId="145621"/>
</workbook>
</file>

<file path=xl/calcChain.xml><?xml version="1.0" encoding="utf-8"?>
<calcChain xmlns="http://schemas.openxmlformats.org/spreadsheetml/2006/main">
  <c r="E57" i="74" l="1"/>
  <c r="D43" i="74"/>
  <c r="C43" i="74"/>
  <c r="D40" i="74"/>
  <c r="C40" i="74"/>
  <c r="C37" i="74"/>
  <c r="D37" i="74"/>
  <c r="D36" i="74"/>
  <c r="C36" i="74"/>
  <c r="C32" i="74"/>
  <c r="D32" i="74"/>
  <c r="C33" i="74"/>
  <c r="D33" i="74"/>
  <c r="D31" i="74"/>
  <c r="C31" i="74"/>
  <c r="C27" i="74"/>
  <c r="D27" i="74"/>
  <c r="C28" i="74"/>
  <c r="D28" i="74"/>
  <c r="C29" i="74"/>
  <c r="D29" i="74"/>
  <c r="D26" i="74"/>
  <c r="C26" i="74"/>
  <c r="C23" i="74"/>
  <c r="D23" i="74"/>
  <c r="D22" i="74"/>
  <c r="C22" i="74"/>
  <c r="C18" i="74"/>
  <c r="D18" i="74"/>
  <c r="C19" i="74"/>
  <c r="D19" i="74"/>
  <c r="D17" i="74"/>
  <c r="C17" i="74"/>
  <c r="C14" i="74"/>
  <c r="D14" i="74"/>
  <c r="D13" i="74"/>
  <c r="C13" i="74"/>
  <c r="H31" i="73" l="1"/>
  <c r="H42" i="73"/>
  <c r="H39" i="73"/>
  <c r="H35" i="73"/>
  <c r="H25" i="73"/>
  <c r="H21" i="73"/>
  <c r="H17" i="73"/>
  <c r="H12" i="73"/>
  <c r="H57" i="74" l="1"/>
  <c r="Q57" i="74"/>
  <c r="R56" i="74"/>
  <c r="Q56" i="74"/>
  <c r="R55" i="74"/>
  <c r="Q55" i="74"/>
  <c r="R54" i="74"/>
  <c r="Q54" i="74"/>
  <c r="R53" i="74"/>
  <c r="Q53" i="74"/>
  <c r="R52" i="74"/>
  <c r="Q52" i="74"/>
  <c r="R51" i="74"/>
  <c r="Q51" i="74"/>
  <c r="R50" i="74"/>
  <c r="Q50" i="74"/>
  <c r="R49" i="74"/>
  <c r="Q49" i="74"/>
  <c r="R48" i="74"/>
  <c r="Q48" i="74"/>
  <c r="R47" i="74"/>
  <c r="Q47" i="74"/>
  <c r="R46" i="74"/>
  <c r="Q46" i="74"/>
  <c r="R45" i="74"/>
  <c r="Q45" i="74"/>
  <c r="R57" i="74" l="1"/>
  <c r="F57" i="74"/>
  <c r="F56" i="74"/>
  <c r="F55" i="74"/>
  <c r="F54" i="74"/>
  <c r="F53" i="74"/>
  <c r="F52" i="74"/>
  <c r="F51" i="74"/>
  <c r="F50" i="74"/>
  <c r="F49" i="74"/>
  <c r="F48" i="74"/>
  <c r="F47" i="74"/>
  <c r="F46" i="74"/>
  <c r="F45" i="74"/>
  <c r="P57" i="74"/>
  <c r="P56" i="74"/>
  <c r="P55" i="74"/>
  <c r="P54" i="74"/>
  <c r="P53" i="74"/>
  <c r="P52" i="74"/>
  <c r="P51" i="74"/>
  <c r="P50" i="74"/>
  <c r="P49" i="74"/>
  <c r="P48" i="74"/>
  <c r="P47" i="74"/>
  <c r="P46" i="74"/>
  <c r="P45" i="74"/>
  <c r="P40" i="74"/>
  <c r="P37" i="74"/>
  <c r="P33" i="74"/>
  <c r="P31" i="74"/>
  <c r="P28" i="74"/>
  <c r="P27" i="74"/>
  <c r="P23" i="74"/>
  <c r="P19" i="74"/>
  <c r="P17" i="74"/>
  <c r="P14" i="74"/>
  <c r="N57" i="74"/>
  <c r="N56" i="74"/>
  <c r="N55" i="74"/>
  <c r="N54" i="74"/>
  <c r="N53" i="74"/>
  <c r="N52" i="74"/>
  <c r="N51" i="74"/>
  <c r="N50" i="74"/>
  <c r="N49" i="74"/>
  <c r="N48" i="74"/>
  <c r="N47" i="74"/>
  <c r="N46" i="74"/>
  <c r="N45" i="74"/>
  <c r="N40" i="74"/>
  <c r="N37" i="74"/>
  <c r="N33" i="74"/>
  <c r="N31" i="74"/>
  <c r="N28" i="74"/>
  <c r="N27" i="74"/>
  <c r="N23" i="74"/>
  <c r="N19" i="74"/>
  <c r="N17" i="74"/>
  <c r="N14" i="74"/>
  <c r="L57" i="74"/>
  <c r="L56" i="74"/>
  <c r="L55" i="74"/>
  <c r="L54" i="74"/>
  <c r="L53" i="74"/>
  <c r="L52" i="74"/>
  <c r="L51" i="74"/>
  <c r="L50" i="74"/>
  <c r="L49" i="74"/>
  <c r="L48" i="74"/>
  <c r="L47" i="74"/>
  <c r="L46" i="74"/>
  <c r="L45" i="74"/>
  <c r="L37" i="74"/>
  <c r="L33" i="74"/>
  <c r="L31" i="74"/>
  <c r="L28" i="74"/>
  <c r="L27" i="74"/>
  <c r="L23" i="74"/>
  <c r="L19" i="74"/>
  <c r="L17" i="74"/>
  <c r="L14" i="74"/>
  <c r="J57" i="74"/>
  <c r="J56" i="74"/>
  <c r="J55" i="74"/>
  <c r="J54" i="74"/>
  <c r="J53" i="74"/>
  <c r="J52" i="74"/>
  <c r="J51" i="74"/>
  <c r="J50" i="74"/>
  <c r="J49" i="74"/>
  <c r="J48" i="74"/>
  <c r="J47" i="74"/>
  <c r="J46" i="74"/>
  <c r="J45" i="74"/>
  <c r="J37" i="74"/>
  <c r="J31" i="74"/>
  <c r="J28" i="74"/>
  <c r="J27" i="74"/>
  <c r="J23" i="74"/>
  <c r="J19" i="74"/>
  <c r="J17" i="74"/>
  <c r="J14" i="74"/>
  <c r="H56" i="74"/>
  <c r="H55" i="74"/>
  <c r="H54" i="74"/>
  <c r="H53" i="74"/>
  <c r="H52" i="74"/>
  <c r="H51" i="74"/>
  <c r="H50" i="74"/>
  <c r="H49" i="74"/>
  <c r="H48" i="74"/>
  <c r="H47" i="74"/>
  <c r="H46" i="74"/>
  <c r="H45" i="74"/>
  <c r="H43" i="74"/>
  <c r="H37" i="74"/>
  <c r="H36" i="74"/>
  <c r="H32" i="74"/>
  <c r="H31" i="74"/>
  <c r="H28" i="74"/>
  <c r="H27" i="74"/>
  <c r="H26" i="74"/>
  <c r="H23" i="74"/>
  <c r="H22" i="74"/>
  <c r="H19" i="74"/>
  <c r="H18" i="74"/>
  <c r="H17" i="74"/>
  <c r="H14" i="74"/>
  <c r="H13" i="74"/>
  <c r="C67" i="75" l="1"/>
  <c r="C64" i="75" s="1"/>
  <c r="D56" i="75"/>
  <c r="D50" i="75"/>
  <c r="D44" i="75"/>
  <c r="D37" i="75"/>
  <c r="C35" i="75"/>
  <c r="C65" i="75" s="1"/>
  <c r="D32" i="75"/>
  <c r="D26" i="75"/>
  <c r="D20" i="75"/>
  <c r="D14" i="75"/>
  <c r="C36" i="75" l="1"/>
  <c r="C66" i="75" s="1"/>
  <c r="D34" i="75"/>
  <c r="C68" i="75" l="1"/>
  <c r="D36" i="75"/>
  <c r="E56" i="74" l="1"/>
  <c r="E55" i="74"/>
  <c r="E54" i="74"/>
  <c r="O54" i="74" s="1"/>
  <c r="E52" i="74"/>
  <c r="M52" i="74" s="1"/>
  <c r="E51" i="74"/>
  <c r="G51" i="74" s="1"/>
  <c r="E50" i="74"/>
  <c r="I50" i="74" s="1"/>
  <c r="E49" i="74"/>
  <c r="K49" i="74" s="1"/>
  <c r="E48" i="74"/>
  <c r="M48" i="74" s="1"/>
  <c r="E47" i="74"/>
  <c r="O47" i="74" s="1"/>
  <c r="E43" i="74"/>
  <c r="I43" i="74" s="1"/>
  <c r="E40" i="74"/>
  <c r="G40" i="74" s="1"/>
  <c r="E37" i="74"/>
  <c r="E36" i="74"/>
  <c r="I36" i="74" s="1"/>
  <c r="E33" i="74"/>
  <c r="G33" i="74" s="1"/>
  <c r="E32" i="74"/>
  <c r="I32" i="74" s="1"/>
  <c r="E31" i="74"/>
  <c r="E28" i="74"/>
  <c r="E27" i="74"/>
  <c r="E26" i="74"/>
  <c r="I26" i="74" s="1"/>
  <c r="E23" i="74"/>
  <c r="E22" i="74"/>
  <c r="I22" i="74" s="1"/>
  <c r="E19" i="74"/>
  <c r="E18" i="74"/>
  <c r="I18" i="74" s="1"/>
  <c r="E17" i="74"/>
  <c r="E14" i="74"/>
  <c r="E13" i="74"/>
  <c r="I13" i="74" s="1"/>
  <c r="K43" i="74" l="1"/>
  <c r="J43" i="74"/>
  <c r="I40" i="74"/>
  <c r="H40" i="74"/>
  <c r="Q37" i="74"/>
  <c r="F37" i="74"/>
  <c r="R37" i="74" s="1"/>
  <c r="K36" i="74"/>
  <c r="J36" i="74"/>
  <c r="K32" i="74"/>
  <c r="J32" i="74"/>
  <c r="I33" i="74"/>
  <c r="J33" i="74" s="1"/>
  <c r="H33" i="74"/>
  <c r="Q31" i="74"/>
  <c r="F31" i="74"/>
  <c r="R31" i="74" s="1"/>
  <c r="Q28" i="74"/>
  <c r="F28" i="74"/>
  <c r="R28" i="74" s="1"/>
  <c r="Q27" i="74"/>
  <c r="F27" i="74"/>
  <c r="R27" i="74" s="1"/>
  <c r="K26" i="74"/>
  <c r="J26" i="74"/>
  <c r="Q23" i="74"/>
  <c r="F23" i="74"/>
  <c r="R23" i="74" s="1"/>
  <c r="K22" i="74"/>
  <c r="J22" i="74"/>
  <c r="K18" i="74"/>
  <c r="J18" i="74"/>
  <c r="Q19" i="74"/>
  <c r="F19" i="74"/>
  <c r="R19" i="74" s="1"/>
  <c r="Q17" i="74"/>
  <c r="F17" i="74"/>
  <c r="R17" i="74" s="1"/>
  <c r="Q14" i="74"/>
  <c r="F14" i="74"/>
  <c r="R14" i="74" s="1"/>
  <c r="K13" i="74"/>
  <c r="J13" i="74"/>
  <c r="O33" i="74"/>
  <c r="Q33" i="74"/>
  <c r="F33" i="74"/>
  <c r="R33" i="74" s="1"/>
  <c r="F32" i="74"/>
  <c r="F43" i="74"/>
  <c r="F40" i="74"/>
  <c r="F36" i="74"/>
  <c r="F26" i="74"/>
  <c r="F22" i="74"/>
  <c r="F18" i="74"/>
  <c r="F13" i="74"/>
  <c r="M49" i="74"/>
  <c r="E42" i="74"/>
  <c r="G49" i="74"/>
  <c r="M51" i="74"/>
  <c r="K54" i="74"/>
  <c r="K52" i="74"/>
  <c r="I48" i="74"/>
  <c r="E21" i="74"/>
  <c r="I52" i="74"/>
  <c r="I49" i="74"/>
  <c r="I54" i="74"/>
  <c r="G47" i="74"/>
  <c r="O49" i="74"/>
  <c r="K48" i="74"/>
  <c r="M54" i="74"/>
  <c r="O50" i="74"/>
  <c r="G50" i="74"/>
  <c r="K47" i="74"/>
  <c r="K51" i="74"/>
  <c r="M50" i="74"/>
  <c r="M47" i="74"/>
  <c r="O52" i="74"/>
  <c r="G52" i="74"/>
  <c r="I51" i="74"/>
  <c r="K50" i="74"/>
  <c r="O48" i="74"/>
  <c r="G48" i="74"/>
  <c r="I47" i="74"/>
  <c r="O51" i="74"/>
  <c r="G54" i="74"/>
  <c r="G53" i="74" s="1"/>
  <c r="G30" i="74"/>
  <c r="H30" i="74" s="1"/>
  <c r="E35" i="74"/>
  <c r="E46" i="74"/>
  <c r="E53" i="74"/>
  <c r="G39" i="74"/>
  <c r="H39" i="74" s="1"/>
  <c r="E16" i="74"/>
  <c r="E25" i="74"/>
  <c r="E30" i="74"/>
  <c r="E39" i="74"/>
  <c r="E12" i="74"/>
  <c r="I12" i="74"/>
  <c r="J12" i="74" s="1"/>
  <c r="G12" i="74"/>
  <c r="H12" i="74" s="1"/>
  <c r="M43" i="74" l="1"/>
  <c r="L43" i="74"/>
  <c r="K40" i="74"/>
  <c r="J40" i="74"/>
  <c r="M36" i="74"/>
  <c r="L36" i="74"/>
  <c r="M32" i="74"/>
  <c r="L32" i="74"/>
  <c r="M26" i="74"/>
  <c r="L26" i="74"/>
  <c r="M22" i="74"/>
  <c r="L22" i="74"/>
  <c r="M18" i="74"/>
  <c r="L18" i="74"/>
  <c r="M13" i="74"/>
  <c r="L13" i="74"/>
  <c r="F30" i="74"/>
  <c r="F42" i="74"/>
  <c r="F39" i="74"/>
  <c r="F35" i="74"/>
  <c r="F25" i="74"/>
  <c r="F21" i="74"/>
  <c r="F16" i="74"/>
  <c r="F12" i="74"/>
  <c r="I53" i="74"/>
  <c r="I30" i="74"/>
  <c r="J30" i="74" s="1"/>
  <c r="I16" i="74"/>
  <c r="J16" i="74" s="1"/>
  <c r="I39" i="74"/>
  <c r="J39" i="74" s="1"/>
  <c r="G16" i="74"/>
  <c r="H16" i="74" s="1"/>
  <c r="I42" i="74"/>
  <c r="J42" i="74" s="1"/>
  <c r="E11" i="74"/>
  <c r="E45" i="74"/>
  <c r="G21" i="74"/>
  <c r="H21" i="74" s="1"/>
  <c r="G25" i="74"/>
  <c r="H25" i="74" s="1"/>
  <c r="G46" i="74"/>
  <c r="G45" i="74" s="1"/>
  <c r="I46" i="74"/>
  <c r="I25" i="74"/>
  <c r="J25" i="74" s="1"/>
  <c r="G35" i="74"/>
  <c r="H35" i="74" s="1"/>
  <c r="K46" i="74"/>
  <c r="E34" i="74"/>
  <c r="G42" i="74"/>
  <c r="H42" i="74" s="1"/>
  <c r="K16" i="74"/>
  <c r="L16" i="74" s="1"/>
  <c r="K25" i="74"/>
  <c r="L25" i="74" s="1"/>
  <c r="I35" i="74"/>
  <c r="J35" i="74" s="1"/>
  <c r="K42" i="74"/>
  <c r="L42" i="74" s="1"/>
  <c r="K53" i="74"/>
  <c r="K12" i="74"/>
  <c r="L12" i="74" s="1"/>
  <c r="O43" i="74" l="1"/>
  <c r="P43" i="74" s="1"/>
  <c r="N43" i="74"/>
  <c r="L40" i="74"/>
  <c r="R40" i="74" s="1"/>
  <c r="Q40" i="74"/>
  <c r="O36" i="74"/>
  <c r="P36" i="74" s="1"/>
  <c r="N36" i="74"/>
  <c r="O32" i="74"/>
  <c r="P32" i="74" s="1"/>
  <c r="N32" i="74"/>
  <c r="O26" i="74"/>
  <c r="N26" i="74"/>
  <c r="O22" i="74"/>
  <c r="P22" i="74" s="1"/>
  <c r="N22" i="74"/>
  <c r="O18" i="74"/>
  <c r="O16" i="74" s="1"/>
  <c r="P16" i="74" s="1"/>
  <c r="N18" i="74"/>
  <c r="O13" i="74"/>
  <c r="P13" i="74" s="1"/>
  <c r="N13" i="74"/>
  <c r="F34" i="74"/>
  <c r="F11" i="74"/>
  <c r="E9" i="74"/>
  <c r="K30" i="74"/>
  <c r="L30" i="74" s="1"/>
  <c r="E10" i="74"/>
  <c r="I45" i="74"/>
  <c r="K45" i="74"/>
  <c r="G34" i="74"/>
  <c r="H34" i="74" s="1"/>
  <c r="G11" i="74"/>
  <c r="H11" i="74" s="1"/>
  <c r="I34" i="74"/>
  <c r="J34" i="74" s="1"/>
  <c r="I21" i="74"/>
  <c r="O46" i="74"/>
  <c r="M46" i="74"/>
  <c r="M53" i="74"/>
  <c r="O53" i="74"/>
  <c r="M42" i="74"/>
  <c r="N42" i="74" s="1"/>
  <c r="K35" i="74"/>
  <c r="L35" i="74" s="1"/>
  <c r="M16" i="74"/>
  <c r="N16" i="74" s="1"/>
  <c r="M12" i="74"/>
  <c r="N12" i="74" s="1"/>
  <c r="M25" i="74"/>
  <c r="N25" i="74" s="1"/>
  <c r="O30" i="74"/>
  <c r="P30" i="74" s="1"/>
  <c r="M30" i="74"/>
  <c r="N30" i="74" s="1"/>
  <c r="R42" i="74" l="1"/>
  <c r="O42" i="74"/>
  <c r="P42" i="74" s="1"/>
  <c r="R43" i="74"/>
  <c r="Q43" i="74"/>
  <c r="R36" i="74"/>
  <c r="Q36" i="74"/>
  <c r="Q32" i="74"/>
  <c r="R32" i="74"/>
  <c r="P26" i="74"/>
  <c r="R26" i="74" s="1"/>
  <c r="Q26" i="74"/>
  <c r="Q22" i="74"/>
  <c r="R22" i="74"/>
  <c r="R16" i="74"/>
  <c r="P18" i="74"/>
  <c r="R18" i="74" s="1"/>
  <c r="Q18" i="74"/>
  <c r="R13" i="74"/>
  <c r="O12" i="74"/>
  <c r="P12" i="74" s="1"/>
  <c r="Q13" i="74"/>
  <c r="R12" i="74"/>
  <c r="R30" i="74"/>
  <c r="Q30" i="74"/>
  <c r="Q42" i="74"/>
  <c r="I11" i="74"/>
  <c r="J11" i="74" s="1"/>
  <c r="J21" i="74"/>
  <c r="Q16" i="74"/>
  <c r="Q12" i="74"/>
  <c r="F10" i="74"/>
  <c r="F9" i="74"/>
  <c r="G9" i="74"/>
  <c r="H9" i="74" s="1"/>
  <c r="K39" i="74"/>
  <c r="G10" i="74"/>
  <c r="H10" i="74" s="1"/>
  <c r="O25" i="74"/>
  <c r="P25" i="74" s="1"/>
  <c r="R25" i="74" s="1"/>
  <c r="O45" i="74"/>
  <c r="K21" i="74"/>
  <c r="M45" i="74"/>
  <c r="O35" i="74"/>
  <c r="P35" i="74" s="1"/>
  <c r="M35" i="74"/>
  <c r="N35" i="74" s="1"/>
  <c r="O39" i="74"/>
  <c r="P39" i="74" s="1"/>
  <c r="M39" i="74"/>
  <c r="N39" i="74" s="1"/>
  <c r="R35" i="74" l="1"/>
  <c r="K34" i="74"/>
  <c r="L34" i="74" s="1"/>
  <c r="L39" i="74"/>
  <c r="R39" i="74" s="1"/>
  <c r="Q39" i="74"/>
  <c r="Q35" i="74"/>
  <c r="Q25" i="74"/>
  <c r="K11" i="74"/>
  <c r="L11" i="74" s="1"/>
  <c r="L21" i="74"/>
  <c r="I9" i="74"/>
  <c r="J9" i="74" s="1"/>
  <c r="I10" i="74"/>
  <c r="J10" i="74" s="1"/>
  <c r="O21" i="74"/>
  <c r="M21" i="74"/>
  <c r="M34" i="74"/>
  <c r="N34" i="74" s="1"/>
  <c r="O34" i="74"/>
  <c r="P34" i="74" s="1"/>
  <c r="K9" i="74" l="1"/>
  <c r="L9" i="74" s="1"/>
  <c r="R34" i="74"/>
  <c r="K10" i="74"/>
  <c r="L10" i="74" s="1"/>
  <c r="Q34" i="74"/>
  <c r="M11" i="74"/>
  <c r="N11" i="74" s="1"/>
  <c r="N21" i="74"/>
  <c r="Q21" i="74"/>
  <c r="O11" i="74"/>
  <c r="P11" i="74" s="1"/>
  <c r="P21" i="74"/>
  <c r="O9" i="74" l="1"/>
  <c r="P9" i="74" s="1"/>
  <c r="O10" i="74"/>
  <c r="P10" i="74" s="1"/>
  <c r="R11" i="74"/>
  <c r="M9" i="74"/>
  <c r="N9" i="74" s="1"/>
  <c r="M10" i="74"/>
  <c r="N10" i="74" s="1"/>
  <c r="Q11" i="74"/>
  <c r="R21" i="74"/>
  <c r="E54" i="73"/>
  <c r="E55" i="73"/>
  <c r="E53" i="73"/>
  <c r="E47" i="73"/>
  <c r="E48" i="73"/>
  <c r="E49" i="73"/>
  <c r="E50" i="73"/>
  <c r="E51" i="73"/>
  <c r="E46" i="73"/>
  <c r="E42" i="73"/>
  <c r="E39" i="73"/>
  <c r="E36" i="73"/>
  <c r="E35" i="73"/>
  <c r="E31" i="73"/>
  <c r="E32" i="73"/>
  <c r="E30" i="73"/>
  <c r="E26" i="73"/>
  <c r="E27" i="73"/>
  <c r="E25" i="73"/>
  <c r="E22" i="73"/>
  <c r="E21" i="73"/>
  <c r="E17" i="73"/>
  <c r="E18" i="73"/>
  <c r="E16" i="73"/>
  <c r="E13" i="73"/>
  <c r="E12" i="73"/>
  <c r="R10" i="74" l="1"/>
  <c r="R9" i="74"/>
  <c r="Q10" i="74"/>
  <c r="Q9" i="74"/>
  <c r="C15" i="71"/>
  <c r="B15" i="71" l="1"/>
  <c r="B11" i="71"/>
  <c r="B10" i="71"/>
  <c r="B9" i="71"/>
  <c r="B12" i="71"/>
  <c r="B14" i="71"/>
  <c r="B13" i="71"/>
  <c r="E38" i="73"/>
  <c r="E29" i="73"/>
  <c r="F48" i="30"/>
  <c r="H48" i="30" s="1"/>
  <c r="G43" i="30"/>
  <c r="F43" i="30"/>
  <c r="G33" i="30"/>
  <c r="F33" i="30"/>
  <c r="F38" i="30"/>
  <c r="I38" i="30" s="1"/>
  <c r="G27" i="30"/>
  <c r="F27" i="30"/>
  <c r="F20" i="30"/>
  <c r="H20" i="30"/>
  <c r="I20" i="30" s="1"/>
  <c r="E53" i="30"/>
  <c r="E57" i="30"/>
  <c r="E52" i="30"/>
  <c r="E56" i="30"/>
  <c r="E55" i="30"/>
  <c r="I62" i="30"/>
  <c r="F47" i="30"/>
  <c r="H47" i="30" s="1"/>
  <c r="F13" i="30"/>
  <c r="H13" i="30" s="1"/>
  <c r="I13" i="30" s="1"/>
  <c r="J13" i="30" s="1"/>
  <c r="D14" i="30"/>
  <c r="F14" i="30" s="1"/>
  <c r="F15" i="30"/>
  <c r="G15" i="30"/>
  <c r="F16" i="30"/>
  <c r="H16" i="30" s="1"/>
  <c r="I16" i="30" s="1"/>
  <c r="J16" i="30" s="1"/>
  <c r="D17" i="30"/>
  <c r="F17" i="30" s="1"/>
  <c r="F18" i="30"/>
  <c r="G18" i="30"/>
  <c r="I18" i="30" s="1"/>
  <c r="D19" i="30"/>
  <c r="G19" i="30" s="1"/>
  <c r="D24" i="30"/>
  <c r="G23" i="30"/>
  <c r="I23" i="30" s="1"/>
  <c r="J23" i="30" s="1"/>
  <c r="F23" i="30"/>
  <c r="E41" i="73" l="1"/>
  <c r="E52" i="73"/>
  <c r="C14" i="71" s="1"/>
  <c r="E45" i="73"/>
  <c r="C13" i="71" s="1"/>
  <c r="E34" i="73"/>
  <c r="E20" i="73"/>
  <c r="E15" i="73"/>
  <c r="E11" i="73"/>
  <c r="I48" i="30"/>
  <c r="H27" i="30"/>
  <c r="I27" i="30" s="1"/>
  <c r="H43" i="30"/>
  <c r="I43" i="30" s="1"/>
  <c r="H33" i="30"/>
  <c r="I47" i="30"/>
  <c r="H15" i="30"/>
  <c r="I15" i="30" s="1"/>
  <c r="G14" i="30"/>
  <c r="G17" i="30"/>
  <c r="J18" i="30"/>
  <c r="H19" i="30"/>
  <c r="F19" i="30"/>
  <c r="G36" i="30"/>
  <c r="F36" i="30"/>
  <c r="G35" i="30"/>
  <c r="F35" i="30"/>
  <c r="E33" i="73" l="1"/>
  <c r="C11" i="71" s="1"/>
  <c r="E44" i="73"/>
  <c r="E24" i="73"/>
  <c r="E10" i="73" s="1"/>
  <c r="G12" i="30"/>
  <c r="I33" i="30"/>
  <c r="H35" i="30"/>
  <c r="H14" i="30"/>
  <c r="H17" i="30"/>
  <c r="I19" i="30"/>
  <c r="J19" i="30" s="1"/>
  <c r="J15" i="30"/>
  <c r="H36" i="30"/>
  <c r="I36" i="30" s="1"/>
  <c r="E8" i="73" l="1"/>
  <c r="E9" i="73"/>
  <c r="C10" i="71"/>
  <c r="C12" i="71"/>
  <c r="H12" i="30"/>
  <c r="I35" i="30"/>
  <c r="J35" i="30" s="1"/>
  <c r="I14" i="30"/>
  <c r="I17" i="30"/>
  <c r="J17" i="30" s="1"/>
  <c r="J36" i="30"/>
  <c r="C9" i="71" l="1"/>
  <c r="I12" i="30"/>
  <c r="J14" i="30"/>
  <c r="C16" i="71" l="1"/>
  <c r="D9" i="71" s="1"/>
  <c r="J62" i="30"/>
  <c r="D13" i="71" l="1"/>
  <c r="D11" i="71"/>
  <c r="D10" i="71"/>
  <c r="D15" i="71"/>
  <c r="D14" i="71"/>
  <c r="D12" i="71"/>
  <c r="G24" i="30"/>
  <c r="F46" i="30"/>
  <c r="H46" i="30" s="1"/>
  <c r="F22" i="30"/>
  <c r="H22" i="30" s="1"/>
  <c r="G45" i="30"/>
  <c r="F45" i="30"/>
  <c r="F32" i="30"/>
  <c r="F31" i="30"/>
  <c r="G30" i="30"/>
  <c r="F29" i="30"/>
  <c r="G29" i="30" s="1"/>
  <c r="H45" i="30" l="1"/>
  <c r="I45" i="30" s="1"/>
  <c r="G31" i="30"/>
  <c r="H31" i="30" s="1"/>
  <c r="I31" i="30" s="1"/>
  <c r="J31" i="30" s="1"/>
  <c r="G44" i="30"/>
  <c r="I22" i="30"/>
  <c r="I29" i="30"/>
  <c r="F24" i="30"/>
  <c r="H24" i="30"/>
  <c r="F30" i="30"/>
  <c r="G32" i="30"/>
  <c r="H30" i="30"/>
  <c r="H44" i="30" l="1"/>
  <c r="G28" i="30"/>
  <c r="J45" i="30"/>
  <c r="J29" i="30"/>
  <c r="I30" i="30"/>
  <c r="J30" i="30" s="1"/>
  <c r="J22" i="30"/>
  <c r="I46" i="30"/>
  <c r="I44" i="30" s="1"/>
  <c r="I24" i="30"/>
  <c r="H32" i="30"/>
  <c r="H28" i="30" s="1"/>
  <c r="F57" i="30"/>
  <c r="G57" i="30" s="1"/>
  <c r="F56" i="30"/>
  <c r="G56" i="30" s="1"/>
  <c r="F55" i="30"/>
  <c r="G55" i="30" s="1"/>
  <c r="F53" i="30"/>
  <c r="G53" i="30" s="1"/>
  <c r="A14" i="71"/>
  <c r="G61" i="30"/>
  <c r="F61" i="30"/>
  <c r="G60" i="30"/>
  <c r="F60" i="30"/>
  <c r="E54" i="30"/>
  <c r="F54" i="30" s="1"/>
  <c r="G54" i="30" s="1"/>
  <c r="E26" i="30"/>
  <c r="J24" i="30" l="1"/>
  <c r="J46" i="30"/>
  <c r="I32" i="30"/>
  <c r="I28" i="30" s="1"/>
  <c r="H61" i="30"/>
  <c r="H60" i="30"/>
  <c r="H56" i="30"/>
  <c r="H55" i="30"/>
  <c r="H54" i="30"/>
  <c r="H53" i="30"/>
  <c r="J28" i="30" l="1"/>
  <c r="J32" i="30"/>
  <c r="I61" i="30"/>
  <c r="I53" i="30"/>
  <c r="I60" i="30"/>
  <c r="J60" i="30" s="1"/>
  <c r="I56" i="30"/>
  <c r="J56" i="30" s="1"/>
  <c r="I55" i="30"/>
  <c r="J55" i="30" s="1"/>
  <c r="I54" i="30"/>
  <c r="J54" i="30" s="1"/>
  <c r="H57" i="30"/>
  <c r="A13" i="71"/>
  <c r="A15" i="71"/>
  <c r="A10" i="71"/>
  <c r="A11" i="71"/>
  <c r="F37" i="30"/>
  <c r="F41" i="30"/>
  <c r="F59" i="30"/>
  <c r="F52" i="30"/>
  <c r="G59" i="30"/>
  <c r="G58" i="30" s="1"/>
  <c r="G42" i="30"/>
  <c r="F26" i="30"/>
  <c r="E25" i="30"/>
  <c r="F25" i="30" s="1"/>
  <c r="G52" i="30" l="1"/>
  <c r="G51" i="30" s="1"/>
  <c r="J61" i="30"/>
  <c r="J53" i="30"/>
  <c r="J44" i="30"/>
  <c r="G41" i="30"/>
  <c r="G40" i="30" s="1"/>
  <c r="I57" i="30"/>
  <c r="J57" i="30" s="1"/>
  <c r="H42" i="30"/>
  <c r="F42" i="30"/>
  <c r="G26" i="30"/>
  <c r="G25" i="30"/>
  <c r="G21" i="30" l="1"/>
  <c r="H41" i="30"/>
  <c r="H40" i="30" s="1"/>
  <c r="I42" i="30"/>
  <c r="G50" i="30"/>
  <c r="H52" i="30"/>
  <c r="H51" i="30" s="1"/>
  <c r="H50" i="30" s="1"/>
  <c r="H26" i="30"/>
  <c r="H25" i="30"/>
  <c r="H21" i="30" l="1"/>
  <c r="I41" i="30"/>
  <c r="I40" i="30" s="1"/>
  <c r="G39" i="30"/>
  <c r="J42" i="30"/>
  <c r="H39" i="30"/>
  <c r="I25" i="30"/>
  <c r="I26" i="30"/>
  <c r="I52" i="30"/>
  <c r="J26" i="30" l="1"/>
  <c r="I21" i="30"/>
  <c r="J41" i="30"/>
  <c r="J25" i="30"/>
  <c r="J52" i="30"/>
  <c r="I51" i="30"/>
  <c r="I39" i="30"/>
  <c r="H59" i="30"/>
  <c r="H58" i="30" s="1"/>
  <c r="J40" i="30" l="1"/>
  <c r="I50" i="30"/>
  <c r="J51" i="30"/>
  <c r="J12" i="30"/>
  <c r="I59" i="30"/>
  <c r="G37" i="30"/>
  <c r="G34" i="30" s="1"/>
  <c r="J59" i="30" l="1"/>
  <c r="I58" i="30"/>
  <c r="G11" i="30"/>
  <c r="J21" i="30"/>
  <c r="J50" i="30"/>
  <c r="J39" i="30"/>
  <c r="H37" i="30"/>
  <c r="H34" i="30" s="1"/>
  <c r="G10" i="30" l="1"/>
  <c r="I37" i="30"/>
  <c r="I34" i="30" s="1"/>
  <c r="H11" i="30"/>
  <c r="H10" i="30" s="1"/>
  <c r="H49" i="30"/>
  <c r="A12" i="71"/>
  <c r="A9" i="71"/>
  <c r="J37" i="30" l="1"/>
  <c r="J58" i="30"/>
  <c r="I49" i="30"/>
  <c r="H9" i="30" l="1"/>
  <c r="I11" i="30" l="1"/>
  <c r="I10" i="30" s="1"/>
  <c r="J34" i="30"/>
  <c r="G49" i="30"/>
  <c r="I9" i="30" l="1"/>
  <c r="J11" i="30"/>
  <c r="G9" i="30"/>
  <c r="J10" i="30" l="1"/>
  <c r="J9" i="30"/>
  <c r="H7" i="30"/>
  <c r="G7" i="30"/>
  <c r="D16" i="71" l="1"/>
</calcChain>
</file>

<file path=xl/comments1.xml><?xml version="1.0" encoding="utf-8"?>
<comments xmlns="http://schemas.openxmlformats.org/spreadsheetml/2006/main">
  <authors>
    <author>User</author>
  </authors>
  <commentList>
    <comment ref="F15" authorId="0">
      <text>
        <r>
          <rPr>
            <b/>
            <sz val="9"/>
            <color indexed="81"/>
            <rFont val="Tahoma"/>
            <family val="2"/>
          </rPr>
          <t>User:</t>
        </r>
        <r>
          <rPr>
            <sz val="9"/>
            <color indexed="81"/>
            <rFont val="Tahoma"/>
            <family val="2"/>
          </rPr>
          <t xml:space="preserve">
subir a 1.5 mm
</t>
        </r>
      </text>
    </comment>
    <comment ref="F16" authorId="0">
      <text>
        <r>
          <rPr>
            <b/>
            <sz val="9"/>
            <color indexed="81"/>
            <rFont val="Tahoma"/>
            <family val="2"/>
          </rPr>
          <t>User:</t>
        </r>
        <r>
          <rPr>
            <sz val="9"/>
            <color indexed="81"/>
            <rFont val="Tahoma"/>
            <family val="2"/>
          </rPr>
          <t xml:space="preserve">
subir a 1.5 mm
</t>
        </r>
      </text>
    </comment>
  </commentList>
</comments>
</file>

<file path=xl/sharedStrings.xml><?xml version="1.0" encoding="utf-8"?>
<sst xmlns="http://schemas.openxmlformats.org/spreadsheetml/2006/main" count="488" uniqueCount="208">
  <si>
    <t>2.1</t>
  </si>
  <si>
    <t>2.2</t>
  </si>
  <si>
    <t>2.2.1</t>
  </si>
  <si>
    <t>TOTAL</t>
  </si>
  <si>
    <t>BID</t>
  </si>
  <si>
    <t>A. LOCAL</t>
  </si>
  <si>
    <t>1.1.1</t>
  </si>
  <si>
    <t>1.1</t>
  </si>
  <si>
    <t>1.1.2.1</t>
  </si>
  <si>
    <t>1.1.2.2</t>
  </si>
  <si>
    <t>1.1.2.3</t>
  </si>
  <si>
    <t>2.1.1</t>
  </si>
  <si>
    <t>2.1.1.1</t>
  </si>
  <si>
    <t>%</t>
  </si>
  <si>
    <t>Especialista en Planificación y Monitoreo</t>
  </si>
  <si>
    <t>Total</t>
  </si>
  <si>
    <t>(Expresado en USD.)</t>
  </si>
  <si>
    <t>Categoría y Componente de Inversión</t>
  </si>
  <si>
    <t>Costos Directos</t>
  </si>
  <si>
    <t>INDICE</t>
  </si>
  <si>
    <t>Comentario</t>
  </si>
  <si>
    <t>Instrumento</t>
  </si>
  <si>
    <t>Cuadro de Costos Detallado del programa</t>
  </si>
  <si>
    <t>CCD</t>
  </si>
  <si>
    <t>CCR</t>
  </si>
  <si>
    <t>Este cuadro va en el POD</t>
  </si>
  <si>
    <t>Presupuesto Detallado de Inversión del Programa</t>
  </si>
  <si>
    <t>CUADRO DE COSTO DETALLADO</t>
  </si>
  <si>
    <t>ID</t>
  </si>
  <si>
    <t>NOMBRE DEL COMPONENTE/ACTIVIDAD</t>
  </si>
  <si>
    <t>CANT.</t>
  </si>
  <si>
    <t>UNID.</t>
  </si>
  <si>
    <t>OBSERVACION</t>
  </si>
  <si>
    <t>Acceso a bases de datos y publicaciones científicas internacionales (EBSCO).</t>
  </si>
  <si>
    <t>Acceso a bases de datos y publicaciones científicas internacionales (SPRINGER).</t>
  </si>
  <si>
    <t>Imprevistos</t>
  </si>
  <si>
    <t>Período comprendido:  60 meses</t>
  </si>
  <si>
    <t>PROCIT II</t>
  </si>
  <si>
    <t xml:space="preserve">Capital humano para innovación                                        </t>
  </si>
  <si>
    <t>1.2</t>
  </si>
  <si>
    <t>1.2.1</t>
  </si>
  <si>
    <t>1.2.1.1</t>
  </si>
  <si>
    <t>TOTAL Sin IVA</t>
  </si>
  <si>
    <t>TC - Año 2015</t>
  </si>
  <si>
    <t>Equipo técnico contratado</t>
  </si>
  <si>
    <t>1.3.2</t>
  </si>
  <si>
    <t>1.3.2.1</t>
  </si>
  <si>
    <t>Administración y Supervisión del Programa</t>
  </si>
  <si>
    <t>2.1.1.2</t>
  </si>
  <si>
    <t>2.1.1.3</t>
  </si>
  <si>
    <t>2.1.1.4</t>
  </si>
  <si>
    <t>2.1.1.5</t>
  </si>
  <si>
    <t>2.1.1.6</t>
  </si>
  <si>
    <t>Coordinador Administrativo y Financiero</t>
  </si>
  <si>
    <t>Especialista en Adquisiciones y Contrataciones</t>
  </si>
  <si>
    <t>2.2.2</t>
  </si>
  <si>
    <t>2.2.3</t>
  </si>
  <si>
    <t>Coordinador General del Programa</t>
  </si>
  <si>
    <t>1.1.2</t>
  </si>
  <si>
    <t>1.1.3</t>
  </si>
  <si>
    <t>Misiones tecnológicas</t>
  </si>
  <si>
    <t>Gestión de la Innovación en las empresas</t>
  </si>
  <si>
    <t>FONDOS 
BID</t>
  </si>
  <si>
    <t>1.1.4.2</t>
  </si>
  <si>
    <t>1.1.4.3</t>
  </si>
  <si>
    <t>Auditoria Externa, Evaluaciones Intermedia y Final del Programa realizadas</t>
  </si>
  <si>
    <t>EDT</t>
  </si>
  <si>
    <t>Estructura Desglosada de Trabajo</t>
  </si>
  <si>
    <t>Contratación Expertos en Gestión de la Innovación en las empresas</t>
  </si>
  <si>
    <t>CU</t>
  </si>
  <si>
    <t>Ventanilla abierta para incubadoras de empresas</t>
  </si>
  <si>
    <t>Proyectos de I+D con fondos concursables para investigadores, grupos de instituciones y grupos de investigadores establecidos</t>
  </si>
  <si>
    <t>Proyectos de I+D con fondos concursables para iniciación de investigadores</t>
  </si>
  <si>
    <t>Encuesta de Indicadores de Innovación.</t>
  </si>
  <si>
    <t>Encuesta de Indicadores de CyT.</t>
  </si>
  <si>
    <t>Encuesta de Indicadores de Percepción pública de la Ciencia.</t>
  </si>
  <si>
    <t>Fomento a la innovación</t>
  </si>
  <si>
    <t>Proyectos de innovación en empresas individuales y/o asociadas</t>
  </si>
  <si>
    <t>Proyectos de investigación aplicada</t>
  </si>
  <si>
    <t>Fortalecimiento de programas de postgrados nacionales</t>
  </si>
  <si>
    <t>Programas de postgrados nacionales fortalecidos</t>
  </si>
  <si>
    <t>Evaluación de proyectos</t>
  </si>
  <si>
    <t>Proyectos de innovación para empresas nuevas</t>
  </si>
  <si>
    <t>Proyectos de innovación para gremios</t>
  </si>
  <si>
    <t xml:space="preserve">Proyectos de innovación de alto impacto para empresas </t>
  </si>
  <si>
    <t>Servicio de Auditoria Externa del Programa</t>
  </si>
  <si>
    <t>Evaluación Intermedia</t>
  </si>
  <si>
    <t>Evaluación Final</t>
  </si>
  <si>
    <t xml:space="preserve">Especialista Técnico de Fomento a la innovación         </t>
  </si>
  <si>
    <t xml:space="preserve">Especialista Técnico de Capital humano para innovación           </t>
  </si>
  <si>
    <t>Equipo Técnico del Programa PR-L1070 conformado</t>
  </si>
  <si>
    <t>1.1.1.1</t>
  </si>
  <si>
    <t>1.1.1.2</t>
  </si>
  <si>
    <t>1.1.1.3</t>
  </si>
  <si>
    <t>1.1.1.4</t>
  </si>
  <si>
    <t>1.1.1.5</t>
  </si>
  <si>
    <t>1.1.1.6</t>
  </si>
  <si>
    <t>1.1.1.7</t>
  </si>
  <si>
    <t>1.1.1.8</t>
  </si>
  <si>
    <t>1.1.2.4</t>
  </si>
  <si>
    <t>1.1.2.5</t>
  </si>
  <si>
    <t>1.1.2.6</t>
  </si>
  <si>
    <t>1.1.3.1</t>
  </si>
  <si>
    <t>1.1.3.2</t>
  </si>
  <si>
    <t>1.1.3.3</t>
  </si>
  <si>
    <t>1.1.3.4</t>
  </si>
  <si>
    <t>1.1.3.5</t>
  </si>
  <si>
    <t>1.1.4</t>
  </si>
  <si>
    <t>1.1.4.1</t>
  </si>
  <si>
    <t>1.1.4.4</t>
  </si>
  <si>
    <t>1.2.1.2</t>
  </si>
  <si>
    <t>1.2.1.3</t>
  </si>
  <si>
    <t>1.3.2.2</t>
  </si>
  <si>
    <t>1.3.2.3</t>
  </si>
  <si>
    <t>1.3.2.4</t>
  </si>
  <si>
    <t>Preparación de proyectos</t>
  </si>
  <si>
    <t>Promoción del programa</t>
  </si>
  <si>
    <t>Fomento a las Estructuras Tecnológicas de Interfaz</t>
  </si>
  <si>
    <t>Ventanilla abierta para centro tecnológicos</t>
  </si>
  <si>
    <t>Medición de indicadores para el monitoreo de la innovación</t>
  </si>
  <si>
    <t>Formación de gestores</t>
  </si>
  <si>
    <t>Operación: PROGRAMA DE APOYO AL DESARROLLO DE LA CIENCIA, LA TECNOLOGÍA Y LA INNOVACIÓN EMPRESARIAL PR-L1070</t>
  </si>
  <si>
    <t>1.1.5</t>
  </si>
  <si>
    <t>Proyectos individuales de innovación y desarrollo tecnológico</t>
  </si>
  <si>
    <t>Proyectos asociativos de innovación y desarrollo tecnológico</t>
  </si>
  <si>
    <t>Proyectos de fortalecimiento de servicios tecnológicos y de incubación</t>
  </si>
  <si>
    <t>1.2.3</t>
  </si>
  <si>
    <t>1.1.5.1</t>
  </si>
  <si>
    <t>1.1.5.2</t>
  </si>
  <si>
    <t>1.1.5.3</t>
  </si>
  <si>
    <t>Administración, Evaluación y Auditoria</t>
  </si>
  <si>
    <t>2.1.2</t>
  </si>
  <si>
    <t>2.1.3</t>
  </si>
  <si>
    <t>2.1.4</t>
  </si>
  <si>
    <t>2.1.5</t>
  </si>
  <si>
    <t>2.1.6</t>
  </si>
  <si>
    <t>Auditoria y Evaluaciones</t>
  </si>
  <si>
    <t xml:space="preserve">Especialista Técnico de Capital Humano para la innovación           </t>
  </si>
  <si>
    <t xml:space="preserve">Administración </t>
  </si>
  <si>
    <t>1.2.3.1</t>
  </si>
  <si>
    <t>1.2.3.2</t>
  </si>
  <si>
    <t>Actividades de promoción, divulgación y visualización</t>
  </si>
  <si>
    <t>Evaluación de propuestas presentadas</t>
  </si>
  <si>
    <t>Co-financiación de misiones tecnológicas</t>
  </si>
  <si>
    <t>Co-financiación de Expertos en Gestión de la Innovación en las empresas</t>
  </si>
  <si>
    <t>Meses</t>
  </si>
  <si>
    <t>Cantidad/
Tiempo</t>
  </si>
  <si>
    <t>CUADRO DE COSTO DEL PROGRAMA</t>
  </si>
  <si>
    <t>Cuadro de Costo del Programa</t>
  </si>
  <si>
    <t>1.2.2</t>
  </si>
  <si>
    <t>1.2.2.1</t>
  </si>
  <si>
    <t>Proyectos de apoyo a la creación y arranque de empresas de base tecnológicas</t>
  </si>
  <si>
    <t>Cuadro de Costo Anualizado del Programa</t>
  </si>
  <si>
    <t>CCA</t>
  </si>
  <si>
    <t>Proyectos de creación y fortalecimiento de posgrados</t>
  </si>
  <si>
    <t>Actividades de activación de la demanda de innovación</t>
  </si>
  <si>
    <t>Estudios prospectivos para orientar las inversiones del programa</t>
  </si>
  <si>
    <t>Estadisticas de innovación, estudios y activación de demanda</t>
  </si>
  <si>
    <t>Co-financiación de programas de postgrados para la innovacion empresarial</t>
  </si>
  <si>
    <t>Apoyo a la incorporacion de gestores de innovacion en empresas</t>
  </si>
  <si>
    <t>1.2.2.2</t>
  </si>
  <si>
    <t>Especialistas en Finanzas y Adquisiciones</t>
  </si>
  <si>
    <t>Presupuesto detallado y anualizado 2016-2020</t>
  </si>
  <si>
    <t xml:space="preserve">TOTAL </t>
  </si>
  <si>
    <t>CUADRO DE COSTO DETALLADO POR AÑO (PLAN DE DESEMBOLSOS)</t>
  </si>
  <si>
    <t>TOTAL (USD)</t>
  </si>
  <si>
    <t>Relevamiento, estrategia y metodología de comunicación y promoción (incl. diseño de sistema de monitoreo y evaluación de plan)</t>
  </si>
  <si>
    <t>Incluye consulta a gremios, clusters, mesas sectoriales, asociaciones, otros</t>
  </si>
  <si>
    <t>Desarrollo del plan (diseño, plan de medios, otros)</t>
  </si>
  <si>
    <t>Incluye identidad, productos visuales, estrategias de atención y comunicación con potenciales beneficiarios</t>
  </si>
  <si>
    <t>Desarrollo y gestión de contenidos especializados</t>
  </si>
  <si>
    <t>Producción de materiales audiovisuales, casos de empresas, gestión de nuevos medios (redes sociales), cajas de herramientas para innovación en empresas, talleres, reuniones informativas en todo el país</t>
  </si>
  <si>
    <t>Evaluación de plan de promoción, divulgación y visualización</t>
  </si>
  <si>
    <t>Foro empresarial y/o feria especializada en innovación</t>
  </si>
  <si>
    <t>Comunidad/club de empresarios innovadores</t>
  </si>
  <si>
    <t>Evaluación de estrategia y actividades de activación de la demanda de innovación</t>
  </si>
  <si>
    <t>Evaluación</t>
  </si>
  <si>
    <t>PROMOCIÓN DE PROINNOVA</t>
  </si>
  <si>
    <t>ACTIVACION DE DEMANDA - Alianza con sector privado</t>
  </si>
  <si>
    <t>Comentarios</t>
  </si>
  <si>
    <t>Proyecto de creación de un congreso y/o feria temática en innovación en alianza con el sector privado. Empresas paraguayas de distintos sectores (esquema horizontal) se apropian colectivamente del tema "innovación". Pares empresarios (role models) locales divulgan experiencias de innovación - en especial, apoyadas por PROINNOVA. Se presentan servicios de extensión tecnológica para formulación de propuestas y seguimiento de proyectos de innovación a ser presentados a PRONINNOVA. Empresas líderes del proyecto crean alianzas con el sector financiero para reducir asimetrías de información entre iniciativas innovadoras y capital de inversión (riesgo) -cofinanciamiento de actividades por parte de bancos, etc.</t>
  </si>
  <si>
    <t>Se divulgan experiencias de vinculación con el sector CyT (academia, otros), de gestión de propiedad intelectual. Se promueve el protagonismo del sector empresarial en la definición de estrategias (con medidas para evitar capturas) y el aprendizaje a través de la evaluación de políticas de desarrollo productivo basadas en innovación y emprendimiento. Feedback de empresas en un ambiente sistematizado, informado para reducir presión, comportamiento oportunista. Se invita a pares empresarios de la región(empresas, asociaciones empresariales, otros) para compartir experiencias. Se promueve el reconocimiento a través de premios y otros mecanismos (colaboración con el CONACYT y otros). Difusión de herramientas avanzadas (technology roadmapping, foresight y prospectiva, otros) a partir de empresas, clusters de la región y estudios promovidos por PROINNOVA</t>
  </si>
  <si>
    <t>(Expresado en USD y Gs - Tipo de cambio PGN 2016 1 USD=5344 Gs))</t>
  </si>
  <si>
    <t>USD</t>
  </si>
  <si>
    <t>Gs</t>
  </si>
  <si>
    <t>control USD</t>
  </si>
  <si>
    <t>control GS</t>
  </si>
  <si>
    <t xml:space="preserve"> </t>
  </si>
  <si>
    <t>CUADRO DE DETALLES DE ACTIVIDADES DE ACTIVACION DE DEMANDA</t>
  </si>
  <si>
    <t>Evaluación de actividades de activación de demanda</t>
  </si>
  <si>
    <t xml:space="preserve">Capital humano para la innovación                                        </t>
  </si>
  <si>
    <t>Detalle</t>
  </si>
  <si>
    <t>Detalle Activacion de Demanda</t>
  </si>
  <si>
    <t>PROYECTO DE INNOVACION EN EMPRESAS PARAGUAYAS PR-L1070</t>
  </si>
  <si>
    <t>Operación: PROYECTO DE INNOVACION EN EMPRESAS PARAGUAYAS PR-L1070</t>
  </si>
  <si>
    <t>Proyecto</t>
  </si>
  <si>
    <t>Servicio de Auditoria Externa del Proyecto</t>
  </si>
  <si>
    <t>Co-financiación de proyectos individuales de innovación y desarrollo tecnológico</t>
  </si>
  <si>
    <t>Evaluación de proyectos presentados</t>
  </si>
  <si>
    <t>Financiación de preparación de proyectos</t>
  </si>
  <si>
    <t>Co-financiación de proyectos asociativos de innovación</t>
  </si>
  <si>
    <t>Co-financiación de proyectos de creación de empresas de base tecnológica</t>
  </si>
  <si>
    <t>Co-financiación de proyectos para centros de servicios tecnológicos</t>
  </si>
  <si>
    <t>Co-financiación de proyectos para incubadoras de empresas</t>
  </si>
  <si>
    <t>Proyectos de creación y fortalecimiento de postgrados</t>
  </si>
  <si>
    <t>Apoyo a la incorporación de gestores de innovación en empresas</t>
  </si>
  <si>
    <t>Coordinador General del Proyecto</t>
  </si>
  <si>
    <t>Especialista en Planificación y Monitoreo del Proyecto</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</si>
</sst>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_(* \(#,##0.00\);_(* &quot;-&quot;??_);_(@_)"/>
    <numFmt numFmtId="164" formatCode="#,#00"/>
    <numFmt numFmtId="165" formatCode="\$#,#00"/>
    <numFmt numFmtId="166" formatCode="\$#,"/>
    <numFmt numFmtId="167" formatCode="%#,#00"/>
    <numFmt numFmtId="168" formatCode="#.##000"/>
    <numFmt numFmtId="169" formatCode="#.##0,"/>
    <numFmt numFmtId="170" formatCode="_(* #,##0_);_(* \(#,##0\);_(* &quot;-&quot;??_);_(@_)"/>
    <numFmt numFmtId="171" formatCode="#,##0.0"/>
    <numFmt numFmtId="172" formatCode="[$USD]\ #,##0.00"/>
    <numFmt numFmtId="173" formatCode="[$USD]\ #,##0"/>
    <numFmt numFmtId="174" formatCode="&quot;Gs&quot;\ #,##0"/>
  </numFmts>
  <fonts count="54"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
      <color indexed="8"/>
      <name val="Courier"/>
      <family val="3"/>
    </font>
    <font>
      <b/>
      <sz val="1"/>
      <color indexed="8"/>
      <name val="Courier"/>
      <family val="3"/>
    </font>
    <font>
      <b/>
      <u/>
      <sz val="1"/>
      <color indexed="8"/>
      <name val="Courier"/>
      <family val="3"/>
    </font>
    <font>
      <sz val="11"/>
      <color indexed="8"/>
      <name val="Calibri"/>
      <family val="2"/>
    </font>
    <font>
      <sz val="10"/>
      <name val="Arial"/>
      <family val="2"/>
    </font>
    <font>
      <sz val="10"/>
      <name val="Arial"/>
      <family val="2"/>
    </font>
    <font>
      <sz val="10"/>
      <name val="Verdana"/>
      <family val="2"/>
    </font>
    <font>
      <sz val="10"/>
      <name val="Calibri"/>
      <family val="2"/>
      <scheme val="minor"/>
    </font>
    <font>
      <b/>
      <sz val="10"/>
      <name val="Calibri"/>
      <family val="2"/>
      <scheme val="minor"/>
    </font>
    <font>
      <b/>
      <sz val="10"/>
      <name val="Arial"/>
      <family val="2"/>
    </font>
    <font>
      <sz val="10"/>
      <color theme="1"/>
      <name val="Calibri"/>
      <family val="2"/>
      <scheme val="minor"/>
    </font>
    <font>
      <b/>
      <sz val="10"/>
      <color theme="0"/>
      <name val="Calibri"/>
      <family val="2"/>
      <scheme val="minor"/>
    </font>
    <font>
      <b/>
      <sz val="10"/>
      <color theme="1"/>
      <name val="Calibri"/>
      <family val="2"/>
      <scheme val="minor"/>
    </font>
    <font>
      <sz val="11"/>
      <name val="Calibri"/>
      <family val="2"/>
      <scheme val="minor"/>
    </font>
    <font>
      <b/>
      <sz val="11"/>
      <name val="Calibri"/>
      <family val="2"/>
      <scheme val="minor"/>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Arial"/>
      <family val="2"/>
    </font>
    <font>
      <sz val="9"/>
      <color indexed="81"/>
      <name val="Tahoma"/>
      <family val="2"/>
    </font>
    <font>
      <b/>
      <sz val="9"/>
      <color indexed="81"/>
      <name val="Tahoma"/>
      <family val="2"/>
    </font>
    <font>
      <sz val="10"/>
      <color rgb="FFFF0000"/>
      <name val="Calibri"/>
      <family val="2"/>
      <scheme val="minor"/>
    </font>
    <font>
      <b/>
      <sz val="10"/>
      <color rgb="FFFF0000"/>
      <name val="Calibri"/>
      <family val="2"/>
      <scheme val="minor"/>
    </font>
    <font>
      <sz val="9"/>
      <name val="Calibri"/>
      <family val="2"/>
      <scheme val="minor"/>
    </font>
    <font>
      <b/>
      <sz val="12"/>
      <color theme="0"/>
      <name val="Calibri"/>
      <family val="2"/>
      <scheme val="minor"/>
    </font>
    <font>
      <b/>
      <sz val="10"/>
      <color rgb="FF0070C0"/>
      <name val="Calibri"/>
      <family val="2"/>
      <scheme val="minor"/>
    </font>
  </fonts>
  <fills count="33">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0033CC"/>
        <bgColor indexed="64"/>
      </patternFill>
    </fill>
    <fill>
      <patternFill patternType="solid">
        <fgColor rgb="FF000066"/>
        <bgColor indexed="64"/>
      </patternFill>
    </fill>
    <fill>
      <patternFill patternType="solid">
        <fgColor rgb="FFFFC000"/>
        <bgColor indexed="64"/>
      </patternFill>
    </fill>
    <fill>
      <patternFill patternType="solid">
        <fgColor rgb="FFFF0000"/>
        <bgColor indexed="64"/>
      </patternFill>
    </fill>
    <fill>
      <patternFill patternType="solid">
        <fgColor theme="9" tint="0.59999389629810485"/>
        <bgColor indexed="64"/>
      </patternFill>
    </fill>
  </fills>
  <borders count="18">
    <border>
      <left/>
      <right/>
      <top/>
      <bottom/>
      <diagonal/>
    </border>
    <border>
      <left style="thin">
        <color theme="3" tint="0.39994506668294322"/>
      </left>
      <right style="thin">
        <color theme="3" tint="0.39994506668294322"/>
      </right>
      <top style="thin">
        <color theme="3" tint="0.39994506668294322"/>
      </top>
      <bottom style="thin">
        <color theme="3" tint="0.399945066682943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88402966399123"/>
      </left>
      <right style="thin">
        <color theme="3" tint="0.39988402966399123"/>
      </right>
      <top style="thin">
        <color theme="3" tint="0.39988402966399123"/>
      </top>
      <bottom style="thin">
        <color theme="3" tint="0.39988402966399123"/>
      </bottom>
      <diagonal/>
    </border>
    <border>
      <left style="thin">
        <color theme="3" tint="0.39991454817346722"/>
      </left>
      <right style="thin">
        <color theme="3" tint="0.39991454817346722"/>
      </right>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right style="thin">
        <color theme="3" tint="0.39991454817346722"/>
      </right>
      <top style="thin">
        <color theme="3" tint="0.39991454817346722"/>
      </top>
      <bottom style="thin">
        <color theme="3" tint="0.39991454817346722"/>
      </bottom>
      <diagonal/>
    </border>
    <border>
      <left style="thin">
        <color theme="3" tint="0.39994506668294322"/>
      </left>
      <right/>
      <top style="thin">
        <color theme="3" tint="0.39994506668294322"/>
      </top>
      <bottom style="thin">
        <color theme="3" tint="0.39994506668294322"/>
      </bottom>
      <diagonal/>
    </border>
    <border>
      <left/>
      <right style="thin">
        <color theme="3" tint="0.39994506668294322"/>
      </right>
      <top style="thin">
        <color theme="3" tint="0.39994506668294322"/>
      </top>
      <bottom style="thin">
        <color theme="3" tint="0.39994506668294322"/>
      </bottom>
      <diagonal/>
    </border>
  </borders>
  <cellStyleXfs count="96">
    <xf numFmtId="172" fontId="0" fillId="0" borderId="0"/>
    <xf numFmtId="172" fontId="10" fillId="0" borderId="0">
      <protection locked="0"/>
    </xf>
    <xf numFmtId="172" fontId="10" fillId="0" borderId="0">
      <protection locked="0"/>
    </xf>
    <xf numFmtId="172" fontId="9" fillId="0" borderId="0" applyFont="0" applyFill="0" applyBorder="0" applyAlignment="0" applyProtection="0"/>
    <xf numFmtId="172" fontId="11" fillId="0" borderId="0">
      <protection locked="0"/>
    </xf>
    <xf numFmtId="172" fontId="10" fillId="0" borderId="0">
      <protection locked="0"/>
    </xf>
    <xf numFmtId="172" fontId="12" fillId="0" borderId="0">
      <protection locked="0"/>
    </xf>
    <xf numFmtId="172" fontId="10" fillId="0" borderId="0">
      <protection locked="0"/>
    </xf>
    <xf numFmtId="172" fontId="11" fillId="0" borderId="0">
      <protection locked="0"/>
    </xf>
    <xf numFmtId="172" fontId="10" fillId="0" borderId="0">
      <protection locked="0"/>
    </xf>
    <xf numFmtId="172" fontId="11" fillId="0" borderId="0">
      <protection locked="0"/>
    </xf>
    <xf numFmtId="172" fontId="10" fillId="0" borderId="0">
      <protection locked="0"/>
    </xf>
    <xf numFmtId="164" fontId="10" fillId="0" borderId="0">
      <protection locked="0"/>
    </xf>
    <xf numFmtId="172" fontId="11" fillId="0" borderId="0">
      <protection locked="0"/>
    </xf>
    <xf numFmtId="172" fontId="11" fillId="0" borderId="0">
      <protection locked="0"/>
    </xf>
    <xf numFmtId="165" fontId="10" fillId="0" borderId="0">
      <protection locked="0"/>
    </xf>
    <xf numFmtId="166" fontId="10" fillId="0" borderId="0">
      <protection locked="0"/>
    </xf>
    <xf numFmtId="172" fontId="13" fillId="0" borderId="0"/>
    <xf numFmtId="172" fontId="9" fillId="0" borderId="0"/>
    <xf numFmtId="172" fontId="13" fillId="0" borderId="0"/>
    <xf numFmtId="167" fontId="10" fillId="0" borderId="0">
      <protection locked="0"/>
    </xf>
    <xf numFmtId="9" fontId="13" fillId="0" borderId="0" applyFont="0" applyFill="0" applyBorder="0" applyAlignment="0" applyProtection="0"/>
    <xf numFmtId="9" fontId="9" fillId="0" borderId="0" applyFont="0" applyFill="0" applyBorder="0" applyAlignment="0" applyProtection="0"/>
    <xf numFmtId="9" fontId="13"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168" fontId="10" fillId="0" borderId="0">
      <protection locked="0"/>
    </xf>
    <xf numFmtId="169" fontId="10" fillId="0" borderId="0">
      <protection locked="0"/>
    </xf>
    <xf numFmtId="172" fontId="14" fillId="0" borderId="0"/>
    <xf numFmtId="172" fontId="15" fillId="0" borderId="0"/>
    <xf numFmtId="172" fontId="8" fillId="0" borderId="0"/>
    <xf numFmtId="172" fontId="9" fillId="0" borderId="0"/>
    <xf numFmtId="9" fontId="9" fillId="0" borderId="0" applyFont="0" applyFill="0" applyBorder="0" applyAlignment="0" applyProtection="0"/>
    <xf numFmtId="43" fontId="9" fillId="0" borderId="0" applyFont="0" applyFill="0" applyBorder="0" applyAlignment="0" applyProtection="0"/>
    <xf numFmtId="172" fontId="16" fillId="0" borderId="0"/>
    <xf numFmtId="9" fontId="7" fillId="0" borderId="0" applyFont="0" applyFill="0" applyBorder="0" applyAlignment="0" applyProtection="0"/>
    <xf numFmtId="172" fontId="6" fillId="0" borderId="0"/>
    <xf numFmtId="172" fontId="5" fillId="0" borderId="0"/>
    <xf numFmtId="43" fontId="5" fillId="0" borderId="0" applyFont="0" applyFill="0" applyBorder="0" applyAlignment="0" applyProtection="0"/>
    <xf numFmtId="43" fontId="9" fillId="0" borderId="0" applyFont="0" applyFill="0" applyBorder="0" applyAlignment="0" applyProtection="0"/>
    <xf numFmtId="172" fontId="4" fillId="0" borderId="0"/>
    <xf numFmtId="172" fontId="3" fillId="0" borderId="0"/>
    <xf numFmtId="172" fontId="9" fillId="0" borderId="0"/>
    <xf numFmtId="172" fontId="3" fillId="0" borderId="0"/>
    <xf numFmtId="172" fontId="3" fillId="0" borderId="0"/>
    <xf numFmtId="172" fontId="13" fillId="6" borderId="0" applyNumberFormat="0" applyBorder="0" applyAlignment="0" applyProtection="0"/>
    <xf numFmtId="172" fontId="13" fillId="7" borderId="0" applyNumberFormat="0" applyBorder="0" applyAlignment="0" applyProtection="0"/>
    <xf numFmtId="172" fontId="13" fillId="8" borderId="0" applyNumberFormat="0" applyBorder="0" applyAlignment="0" applyProtection="0"/>
    <xf numFmtId="172" fontId="13" fillId="9" borderId="0" applyNumberFormat="0" applyBorder="0" applyAlignment="0" applyProtection="0"/>
    <xf numFmtId="172" fontId="13" fillId="10" borderId="0" applyNumberFormat="0" applyBorder="0" applyAlignment="0" applyProtection="0"/>
    <xf numFmtId="172" fontId="13" fillId="11" borderId="0" applyNumberFormat="0" applyBorder="0" applyAlignment="0" applyProtection="0"/>
    <xf numFmtId="172" fontId="13" fillId="12" borderId="0" applyNumberFormat="0" applyBorder="0" applyAlignment="0" applyProtection="0"/>
    <xf numFmtId="172" fontId="13" fillId="13" borderId="0" applyNumberFormat="0" applyBorder="0" applyAlignment="0" applyProtection="0"/>
    <xf numFmtId="172" fontId="13" fillId="14" borderId="0" applyNumberFormat="0" applyBorder="0" applyAlignment="0" applyProtection="0"/>
    <xf numFmtId="172" fontId="13" fillId="9" borderId="0" applyNumberFormat="0" applyBorder="0" applyAlignment="0" applyProtection="0"/>
    <xf numFmtId="172" fontId="13" fillId="12" borderId="0" applyNumberFormat="0" applyBorder="0" applyAlignment="0" applyProtection="0"/>
    <xf numFmtId="172" fontId="13" fillId="15" borderId="0" applyNumberFormat="0" applyBorder="0" applyAlignment="0" applyProtection="0"/>
    <xf numFmtId="172" fontId="25" fillId="16" borderId="0" applyNumberFormat="0" applyBorder="0" applyAlignment="0" applyProtection="0"/>
    <xf numFmtId="172" fontId="25" fillId="13" borderId="0" applyNumberFormat="0" applyBorder="0" applyAlignment="0" applyProtection="0"/>
    <xf numFmtId="172" fontId="25" fillId="14" borderId="0" applyNumberFormat="0" applyBorder="0" applyAlignment="0" applyProtection="0"/>
    <xf numFmtId="172" fontId="25" fillId="17" borderId="0" applyNumberFormat="0" applyBorder="0" applyAlignment="0" applyProtection="0"/>
    <xf numFmtId="172" fontId="25" fillId="18" borderId="0" applyNumberFormat="0" applyBorder="0" applyAlignment="0" applyProtection="0"/>
    <xf numFmtId="172" fontId="25" fillId="19" borderId="0" applyNumberFormat="0" applyBorder="0" applyAlignment="0" applyProtection="0"/>
    <xf numFmtId="172" fontId="25" fillId="20" borderId="0" applyNumberFormat="0" applyBorder="0" applyAlignment="0" applyProtection="0"/>
    <xf numFmtId="172" fontId="25" fillId="21" borderId="0" applyNumberFormat="0" applyBorder="0" applyAlignment="0" applyProtection="0"/>
    <xf numFmtId="172" fontId="25" fillId="22" borderId="0" applyNumberFormat="0" applyBorder="0" applyAlignment="0" applyProtection="0"/>
    <xf numFmtId="172" fontId="25" fillId="17" borderId="0" applyNumberFormat="0" applyBorder="0" applyAlignment="0" applyProtection="0"/>
    <xf numFmtId="172" fontId="25" fillId="18" borderId="0" applyNumberFormat="0" applyBorder="0" applyAlignment="0" applyProtection="0"/>
    <xf numFmtId="172" fontId="25" fillId="23" borderId="0" applyNumberFormat="0" applyBorder="0" applyAlignment="0" applyProtection="0"/>
    <xf numFmtId="172" fontId="26" fillId="7" borderId="0" applyNumberFormat="0" applyBorder="0" applyAlignment="0" applyProtection="0"/>
    <xf numFmtId="172" fontId="27" fillId="24" borderId="2" applyNumberFormat="0" applyAlignment="0" applyProtection="0"/>
    <xf numFmtId="172" fontId="28" fillId="25" borderId="3" applyNumberFormat="0" applyAlignment="0" applyProtection="0"/>
    <xf numFmtId="172" fontId="29" fillId="0" borderId="0" applyNumberFormat="0" applyFill="0" applyBorder="0" applyAlignment="0" applyProtection="0"/>
    <xf numFmtId="172" fontId="30" fillId="8" borderId="0" applyNumberFormat="0" applyBorder="0" applyAlignment="0" applyProtection="0"/>
    <xf numFmtId="172" fontId="31" fillId="0" borderId="4" applyNumberFormat="0" applyFill="0" applyAlignment="0" applyProtection="0"/>
    <xf numFmtId="172" fontId="32" fillId="0" borderId="5" applyNumberFormat="0" applyFill="0" applyAlignment="0" applyProtection="0"/>
    <xf numFmtId="172" fontId="33" fillId="0" borderId="6" applyNumberFormat="0" applyFill="0" applyAlignment="0" applyProtection="0"/>
    <xf numFmtId="172" fontId="33" fillId="0" borderId="0" applyNumberFormat="0" applyFill="0" applyBorder="0" applyAlignment="0" applyProtection="0"/>
    <xf numFmtId="172" fontId="34" fillId="11" borderId="2" applyNumberFormat="0" applyAlignment="0" applyProtection="0"/>
    <xf numFmtId="172" fontId="35" fillId="0" borderId="7" applyNumberFormat="0" applyFill="0" applyAlignment="0" applyProtection="0"/>
    <xf numFmtId="43" fontId="3" fillId="0" borderId="0" applyFont="0" applyFill="0" applyBorder="0" applyAlignment="0" applyProtection="0"/>
    <xf numFmtId="172" fontId="36" fillId="26" borderId="0" applyNumberFormat="0" applyBorder="0" applyAlignment="0" applyProtection="0"/>
    <xf numFmtId="172" fontId="9" fillId="27" borderId="8" applyNumberFormat="0" applyFont="0" applyAlignment="0" applyProtection="0"/>
    <xf numFmtId="172" fontId="37" fillId="24" borderId="9" applyNumberFormat="0" applyAlignment="0" applyProtection="0"/>
    <xf numFmtId="9" fontId="3" fillId="0" borderId="0" applyFont="0" applyFill="0" applyBorder="0" applyAlignment="0" applyProtection="0"/>
    <xf numFmtId="172" fontId="38" fillId="0" borderId="0" applyNumberFormat="0" applyFill="0" applyBorder="0" applyAlignment="0" applyProtection="0"/>
    <xf numFmtId="172" fontId="39" fillId="0" borderId="10" applyNumberFormat="0" applyFill="0" applyAlignment="0" applyProtection="0"/>
    <xf numFmtId="172" fontId="40" fillId="0" borderId="0" applyNumberFormat="0" applyFill="0" applyBorder="0" applyAlignment="0" applyProtection="0"/>
    <xf numFmtId="172" fontId="9" fillId="0" borderId="0"/>
    <xf numFmtId="172" fontId="2" fillId="0" borderId="0"/>
    <xf numFmtId="172" fontId="9" fillId="0" borderId="0"/>
    <xf numFmtId="172" fontId="2" fillId="0" borderId="0"/>
    <xf numFmtId="172" fontId="16" fillId="0" borderId="0"/>
    <xf numFmtId="172" fontId="9" fillId="0" borderId="0"/>
    <xf numFmtId="172" fontId="16" fillId="0" borderId="0"/>
    <xf numFmtId="0" fontId="41" fillId="0" borderId="0"/>
  </cellStyleXfs>
  <cellXfs count="206">
    <xf numFmtId="172" fontId="0" fillId="0" borderId="0" xfId="0"/>
    <xf numFmtId="172" fontId="17" fillId="2" borderId="0" xfId="34" applyFont="1" applyFill="1" applyAlignment="1">
      <alignment vertical="center"/>
    </xf>
    <xf numFmtId="172" fontId="17" fillId="0" borderId="0" xfId="34" applyFont="1" applyAlignment="1">
      <alignment vertical="center"/>
    </xf>
    <xf numFmtId="172" fontId="17" fillId="0" borderId="0" xfId="34" applyFont="1" applyAlignment="1">
      <alignment vertical="center" wrapText="1"/>
    </xf>
    <xf numFmtId="172" fontId="18" fillId="0" borderId="0" xfId="34" applyFont="1" applyAlignment="1">
      <alignment vertical="center"/>
    </xf>
    <xf numFmtId="172" fontId="20" fillId="0" borderId="0" xfId="30" applyFont="1" applyAlignment="1">
      <alignment vertical="center"/>
    </xf>
    <xf numFmtId="170" fontId="17" fillId="0" borderId="0" xfId="39" applyNumberFormat="1" applyFont="1" applyAlignment="1">
      <alignment vertical="center"/>
    </xf>
    <xf numFmtId="172" fontId="22" fillId="0" borderId="0" xfId="0" applyFont="1" applyAlignment="1"/>
    <xf numFmtId="172" fontId="17" fillId="0" borderId="0" xfId="34" applyFont="1" applyAlignment="1">
      <alignment horizontal="center" vertical="center"/>
    </xf>
    <xf numFmtId="173" fontId="20" fillId="0" borderId="0" xfId="30" applyNumberFormat="1" applyFont="1" applyAlignment="1">
      <alignment vertical="center"/>
    </xf>
    <xf numFmtId="173" fontId="17" fillId="0" borderId="0" xfId="34" applyNumberFormat="1" applyFont="1" applyAlignment="1">
      <alignment vertical="center"/>
    </xf>
    <xf numFmtId="173" fontId="17" fillId="2" borderId="0" xfId="34" applyNumberFormat="1" applyFont="1" applyFill="1" applyAlignment="1">
      <alignment vertical="center"/>
    </xf>
    <xf numFmtId="170" fontId="21" fillId="29" borderId="11" xfId="39" applyNumberFormat="1" applyFont="1" applyFill="1" applyBorder="1" applyAlignment="1">
      <alignment vertical="center"/>
    </xf>
    <xf numFmtId="170" fontId="21" fillId="3" borderId="11" xfId="39" applyNumberFormat="1" applyFont="1" applyFill="1" applyBorder="1" applyAlignment="1">
      <alignment vertical="center"/>
    </xf>
    <xf numFmtId="37" fontId="21" fillId="29" borderId="11" xfId="39" applyNumberFormat="1" applyFont="1" applyFill="1" applyBorder="1" applyAlignment="1">
      <alignment horizontal="center" vertical="center" wrapText="1"/>
    </xf>
    <xf numFmtId="172" fontId="21" fillId="29" borderId="11" xfId="0" applyFont="1" applyFill="1" applyBorder="1" applyAlignment="1">
      <alignment vertical="center" wrapText="1"/>
    </xf>
    <xf numFmtId="172" fontId="17" fillId="2" borderId="11" xfId="40" applyFont="1" applyFill="1" applyBorder="1" applyAlignment="1">
      <alignment horizontal="left" vertical="center" wrapText="1"/>
    </xf>
    <xf numFmtId="172" fontId="17" fillId="2" borderId="11" xfId="40" applyFont="1" applyFill="1" applyBorder="1" applyAlignment="1">
      <alignment horizontal="center" vertical="center" wrapText="1"/>
    </xf>
    <xf numFmtId="172" fontId="22" fillId="0" borderId="0" xfId="0" applyFont="1" applyBorder="1" applyAlignment="1">
      <alignment horizontal="left"/>
    </xf>
    <xf numFmtId="172" fontId="17" fillId="0" borderId="0" xfId="0" applyFont="1" applyAlignment="1">
      <alignment horizontal="left" vertical="center"/>
    </xf>
    <xf numFmtId="172" fontId="17" fillId="0" borderId="0" xfId="0" applyFont="1"/>
    <xf numFmtId="3" fontId="18" fillId="0" borderId="0" xfId="0" applyNumberFormat="1" applyFont="1"/>
    <xf numFmtId="172" fontId="18" fillId="30" borderId="0" xfId="0" applyFont="1" applyFill="1"/>
    <xf numFmtId="172" fontId="17" fillId="0" borderId="0" xfId="0" applyFont="1" applyFill="1"/>
    <xf numFmtId="172" fontId="17" fillId="0" borderId="0" xfId="0" applyFont="1" applyAlignment="1">
      <alignment wrapText="1"/>
    </xf>
    <xf numFmtId="172" fontId="18" fillId="0" borderId="0" xfId="0" applyFont="1" applyFill="1"/>
    <xf numFmtId="172" fontId="18" fillId="0" borderId="0" xfId="0" applyFont="1"/>
    <xf numFmtId="3" fontId="17" fillId="0" borderId="0" xfId="0" applyNumberFormat="1" applyFont="1"/>
    <xf numFmtId="3" fontId="18" fillId="5" borderId="0" xfId="0" applyNumberFormat="1" applyFont="1" applyFill="1" applyAlignment="1">
      <alignment vertical="center"/>
    </xf>
    <xf numFmtId="172" fontId="18" fillId="5" borderId="0" xfId="0" applyFont="1" applyFill="1"/>
    <xf numFmtId="10" fontId="21" fillId="29" borderId="11" xfId="20" applyNumberFormat="1" applyFont="1" applyFill="1" applyBorder="1" applyAlignment="1" applyProtection="1">
      <alignment horizontal="center" vertical="center"/>
    </xf>
    <xf numFmtId="10" fontId="17" fillId="0" borderId="11" xfId="20" applyNumberFormat="1" applyFont="1" applyBorder="1" applyAlignment="1" applyProtection="1">
      <alignment horizontal="center" vertical="center"/>
    </xf>
    <xf numFmtId="10" fontId="21" fillId="3" borderId="11" xfId="20" applyNumberFormat="1" applyFont="1" applyFill="1" applyBorder="1" applyAlignment="1" applyProtection="1">
      <alignment horizontal="center" vertical="center"/>
    </xf>
    <xf numFmtId="37" fontId="21" fillId="29" borderId="13" xfId="39" applyNumberFormat="1" applyFont="1" applyFill="1" applyBorder="1" applyAlignment="1">
      <alignment horizontal="center" vertical="center" wrapText="1"/>
    </xf>
    <xf numFmtId="172" fontId="21" fillId="29" borderId="13" xfId="0" applyFont="1" applyFill="1" applyBorder="1" applyAlignment="1">
      <alignment vertical="center" wrapText="1"/>
    </xf>
    <xf numFmtId="170" fontId="21" fillId="29" borderId="13" xfId="39" applyNumberFormat="1" applyFont="1" applyFill="1" applyBorder="1" applyAlignment="1">
      <alignment vertical="center"/>
    </xf>
    <xf numFmtId="10" fontId="21" fillId="29" borderId="13" xfId="20" applyNumberFormat="1" applyFont="1" applyFill="1" applyBorder="1" applyAlignment="1" applyProtection="1">
      <alignment horizontal="center" vertical="center"/>
    </xf>
    <xf numFmtId="170" fontId="17" fillId="2" borderId="11" xfId="39" applyNumberFormat="1" applyFont="1" applyFill="1" applyBorder="1" applyAlignment="1">
      <alignment horizontal="right" vertical="center"/>
    </xf>
    <xf numFmtId="3" fontId="18" fillId="2" borderId="0" xfId="0" applyNumberFormat="1" applyFont="1" applyFill="1" applyAlignment="1">
      <alignment vertical="center"/>
    </xf>
    <xf numFmtId="172" fontId="18" fillId="2" borderId="0" xfId="0" applyFont="1" applyFill="1" applyAlignment="1">
      <alignment horizontal="left"/>
    </xf>
    <xf numFmtId="172" fontId="18" fillId="2" borderId="0" xfId="0" applyFont="1" applyFill="1"/>
    <xf numFmtId="172" fontId="18" fillId="31" borderId="0" xfId="0" applyFont="1" applyFill="1" applyAlignment="1">
      <alignment horizontal="left"/>
    </xf>
    <xf numFmtId="172" fontId="18" fillId="0" borderId="0" xfId="34" applyFont="1" applyAlignment="1">
      <alignment horizontal="center" vertical="center"/>
    </xf>
    <xf numFmtId="172" fontId="42" fillId="0" borderId="0" xfId="0" applyFont="1" applyAlignment="1"/>
    <xf numFmtId="172" fontId="42" fillId="0" borderId="0" xfId="0" applyFont="1" applyAlignment="1">
      <alignment horizontal="center"/>
    </xf>
    <xf numFmtId="9" fontId="17" fillId="0" borderId="0" xfId="20" applyNumberFormat="1" applyFont="1" applyAlignment="1" applyProtection="1">
      <alignment horizontal="center" vertical="center"/>
    </xf>
    <xf numFmtId="170" fontId="24" fillId="0" borderId="0" xfId="34" applyNumberFormat="1" applyFont="1" applyAlignment="1">
      <alignment horizontal="center" vertical="center" wrapText="1"/>
    </xf>
    <xf numFmtId="170" fontId="24" fillId="0" borderId="0" xfId="34" applyNumberFormat="1" applyFont="1" applyAlignment="1">
      <alignment vertical="center"/>
    </xf>
    <xf numFmtId="172" fontId="24" fillId="0" borderId="0" xfId="34" applyFont="1" applyAlignment="1">
      <alignment vertical="center"/>
    </xf>
    <xf numFmtId="172" fontId="1" fillId="0" borderId="0" xfId="0" applyFont="1" applyAlignment="1">
      <alignment horizontal="center"/>
    </xf>
    <xf numFmtId="170" fontId="42" fillId="0" borderId="0" xfId="39" applyNumberFormat="1" applyFont="1" applyAlignment="1">
      <alignment horizontal="center"/>
    </xf>
    <xf numFmtId="170" fontId="46" fillId="0" borderId="0" xfId="0" applyNumberFormat="1" applyFont="1"/>
    <xf numFmtId="3" fontId="44" fillId="0" borderId="0" xfId="0" applyNumberFormat="1" applyFont="1" applyAlignment="1">
      <alignment horizontal="right"/>
    </xf>
    <xf numFmtId="172" fontId="24" fillId="0" borderId="0" xfId="34" applyFont="1" applyAlignment="1">
      <alignment horizontal="center" vertical="center"/>
    </xf>
    <xf numFmtId="171" fontId="24" fillId="0" borderId="0" xfId="39" applyNumberFormat="1" applyFont="1" applyAlignment="1">
      <alignment vertical="center"/>
    </xf>
    <xf numFmtId="170" fontId="24" fillId="0" borderId="0" xfId="39" applyNumberFormat="1" applyFont="1" applyAlignment="1">
      <alignment horizontal="center" vertical="center"/>
    </xf>
    <xf numFmtId="170" fontId="24" fillId="2" borderId="0" xfId="39" applyNumberFormat="1" applyFont="1" applyFill="1" applyAlignment="1">
      <alignment vertical="center"/>
    </xf>
    <xf numFmtId="170" fontId="24" fillId="2" borderId="0" xfId="39" applyNumberFormat="1" applyFont="1" applyFill="1" applyAlignment="1">
      <alignment horizontal="center" vertical="center" wrapText="1"/>
    </xf>
    <xf numFmtId="170" fontId="24" fillId="0" borderId="0" xfId="39" applyNumberFormat="1" applyFont="1" applyAlignment="1">
      <alignment horizontal="right" vertical="center"/>
    </xf>
    <xf numFmtId="172" fontId="24" fillId="2" borderId="0" xfId="34" applyFont="1" applyFill="1" applyAlignment="1">
      <alignment horizontal="right" vertical="center"/>
    </xf>
    <xf numFmtId="3" fontId="44" fillId="0" borderId="0" xfId="34" applyNumberFormat="1" applyFont="1" applyAlignment="1">
      <alignment horizontal="right" vertical="center"/>
    </xf>
    <xf numFmtId="172" fontId="42" fillId="0" borderId="0" xfId="0" applyFont="1" applyBorder="1" applyAlignment="1">
      <alignment horizontal="left"/>
    </xf>
    <xf numFmtId="174" fontId="24" fillId="2" borderId="0" xfId="34" applyNumberFormat="1" applyFont="1" applyFill="1" applyAlignment="1">
      <alignment horizontal="right" vertical="center" wrapText="1"/>
    </xf>
    <xf numFmtId="3" fontId="43" fillId="28" borderId="1" xfId="34" applyNumberFormat="1" applyFont="1" applyFill="1" applyBorder="1" applyAlignment="1">
      <alignment horizontal="center" vertical="center" wrapText="1"/>
    </xf>
    <xf numFmtId="3" fontId="43" fillId="28" borderId="1" xfId="39" applyNumberFormat="1" applyFont="1" applyFill="1" applyBorder="1" applyAlignment="1">
      <alignment horizontal="center" vertical="center" wrapText="1"/>
    </xf>
    <xf numFmtId="171" fontId="43" fillId="28" borderId="1" xfId="39" applyNumberFormat="1" applyFont="1" applyFill="1" applyBorder="1" applyAlignment="1">
      <alignment horizontal="center" vertical="center" wrapText="1"/>
    </xf>
    <xf numFmtId="170" fontId="43" fillId="28" borderId="1" xfId="39" applyNumberFormat="1" applyFont="1" applyFill="1" applyBorder="1" applyAlignment="1">
      <alignment horizontal="center" vertical="center" wrapText="1"/>
    </xf>
    <xf numFmtId="170" fontId="24" fillId="0" borderId="0" xfId="34" applyNumberFormat="1" applyFont="1" applyAlignment="1">
      <alignment horizontal="center" vertical="center"/>
    </xf>
    <xf numFmtId="3" fontId="44" fillId="3" borderId="1" xfId="34" applyNumberFormat="1" applyFont="1" applyFill="1" applyBorder="1" applyAlignment="1">
      <alignment horizontal="right" vertical="center" wrapText="1"/>
    </xf>
    <xf numFmtId="3" fontId="43" fillId="3" borderId="1" xfId="34" applyNumberFormat="1" applyFont="1" applyFill="1" applyBorder="1" applyAlignment="1">
      <alignment horizontal="left" vertical="center" wrapText="1"/>
    </xf>
    <xf numFmtId="3" fontId="43" fillId="3" borderId="1" xfId="39" applyNumberFormat="1" applyFont="1" applyFill="1" applyBorder="1" applyAlignment="1">
      <alignment horizontal="center" vertical="center" wrapText="1"/>
    </xf>
    <xf numFmtId="171" fontId="43" fillId="3" borderId="1" xfId="39" applyNumberFormat="1" applyFont="1" applyFill="1" applyBorder="1" applyAlignment="1">
      <alignment horizontal="center" vertical="center" wrapText="1"/>
    </xf>
    <xf numFmtId="170" fontId="43" fillId="3" borderId="1" xfId="39" applyNumberFormat="1" applyFont="1" applyFill="1" applyBorder="1" applyAlignment="1">
      <alignment horizontal="left" vertical="center" wrapText="1"/>
    </xf>
    <xf numFmtId="170" fontId="43" fillId="3" borderId="1" xfId="39" applyNumberFormat="1" applyFont="1" applyFill="1" applyBorder="1" applyAlignment="1">
      <alignment horizontal="right" vertical="center" wrapText="1"/>
    </xf>
    <xf numFmtId="170" fontId="24" fillId="2" borderId="1" xfId="39" applyNumberFormat="1" applyFont="1" applyFill="1" applyBorder="1" applyAlignment="1">
      <alignment horizontal="center" vertical="center" wrapText="1"/>
    </xf>
    <xf numFmtId="3" fontId="43" fillId="29" borderId="1" xfId="39" applyNumberFormat="1" applyFont="1" applyFill="1" applyBorder="1" applyAlignment="1">
      <alignment horizontal="right" vertical="center"/>
    </xf>
    <xf numFmtId="172" fontId="43" fillId="29" borderId="1" xfId="36" applyFont="1" applyFill="1" applyBorder="1" applyAlignment="1">
      <alignment vertical="center" wrapText="1"/>
    </xf>
    <xf numFmtId="3" fontId="43" fillId="29" borderId="1" xfId="39" applyNumberFormat="1" applyFont="1" applyFill="1" applyBorder="1" applyAlignment="1">
      <alignment horizontal="center" vertical="center"/>
    </xf>
    <xf numFmtId="171" fontId="43" fillId="29" borderId="1" xfId="39" applyNumberFormat="1" applyFont="1" applyFill="1" applyBorder="1" applyAlignment="1">
      <alignment horizontal="center" vertical="center"/>
    </xf>
    <xf numFmtId="170" fontId="43" fillId="29" borderId="1" xfId="39" applyNumberFormat="1" applyFont="1" applyFill="1" applyBorder="1" applyAlignment="1">
      <alignment horizontal="center" vertical="center" wrapText="1"/>
    </xf>
    <xf numFmtId="170" fontId="43" fillId="29" borderId="1" xfId="39" applyNumberFormat="1" applyFont="1" applyFill="1" applyBorder="1" applyAlignment="1">
      <alignment horizontal="right" vertical="center" wrapText="1"/>
    </xf>
    <xf numFmtId="172" fontId="24" fillId="0" borderId="0" xfId="34" applyFont="1" applyFill="1" applyAlignment="1">
      <alignment vertical="center"/>
    </xf>
    <xf numFmtId="3" fontId="43" fillId="28" borderId="1" xfId="39" applyNumberFormat="1" applyFont="1" applyFill="1" applyBorder="1" applyAlignment="1">
      <alignment horizontal="right" vertical="center"/>
    </xf>
    <xf numFmtId="172" fontId="43" fillId="28" borderId="1" xfId="36" applyFont="1" applyFill="1" applyBorder="1" applyAlignment="1">
      <alignment vertical="center" wrapText="1"/>
    </xf>
    <xf numFmtId="3" fontId="43" fillId="28" borderId="1" xfId="39" applyNumberFormat="1" applyFont="1" applyFill="1" applyBorder="1" applyAlignment="1">
      <alignment horizontal="center" vertical="center"/>
    </xf>
    <xf numFmtId="171" fontId="43" fillId="28" borderId="1" xfId="39" applyNumberFormat="1" applyFont="1" applyFill="1" applyBorder="1" applyAlignment="1">
      <alignment horizontal="center" vertical="center"/>
    </xf>
    <xf numFmtId="170" fontId="43" fillId="28" borderId="1" xfId="39" applyNumberFormat="1" applyFont="1" applyFill="1" applyBorder="1" applyAlignment="1">
      <alignment horizontal="right" vertical="center" wrapText="1"/>
    </xf>
    <xf numFmtId="172" fontId="43" fillId="0" borderId="0" xfId="34" applyFont="1" applyFill="1" applyAlignment="1">
      <alignment vertical="center"/>
    </xf>
    <xf numFmtId="3" fontId="23" fillId="5" borderId="1" xfId="34" applyNumberFormat="1" applyFont="1" applyFill="1" applyBorder="1" applyAlignment="1">
      <alignment horizontal="right" vertical="center"/>
    </xf>
    <xf numFmtId="3" fontId="24" fillId="5" borderId="1" xfId="34" applyNumberFormat="1" applyFont="1" applyFill="1" applyBorder="1" applyAlignment="1">
      <alignment vertical="center" wrapText="1"/>
    </xf>
    <xf numFmtId="3" fontId="42" fillId="5" borderId="1" xfId="39" applyNumberFormat="1" applyFont="1" applyFill="1" applyBorder="1" applyAlignment="1">
      <alignment horizontal="center" vertical="center"/>
    </xf>
    <xf numFmtId="171" fontId="42" fillId="5" borderId="1" xfId="39" applyNumberFormat="1" applyFont="1" applyFill="1" applyBorder="1" applyAlignment="1">
      <alignment horizontal="center" vertical="center"/>
    </xf>
    <xf numFmtId="170" fontId="42" fillId="5" borderId="1" xfId="39" applyNumberFormat="1" applyFont="1" applyFill="1" applyBorder="1" applyAlignment="1">
      <alignment horizontal="center" vertical="center"/>
    </xf>
    <xf numFmtId="170" fontId="42" fillId="5" borderId="1" xfId="39" applyNumberFormat="1" applyFont="1" applyFill="1" applyBorder="1" applyAlignment="1">
      <alignment horizontal="right" vertical="center"/>
    </xf>
    <xf numFmtId="3" fontId="23" fillId="4" borderId="1" xfId="34" applyNumberFormat="1" applyFont="1" applyFill="1" applyBorder="1" applyAlignment="1">
      <alignment vertical="center" wrapText="1"/>
    </xf>
    <xf numFmtId="3" fontId="1" fillId="4" borderId="1" xfId="39" applyNumberFormat="1" applyFont="1" applyFill="1" applyBorder="1" applyAlignment="1">
      <alignment horizontal="center" vertical="center"/>
    </xf>
    <xf numFmtId="171" fontId="1" fillId="4" borderId="1" xfId="39" applyNumberFormat="1" applyFont="1" applyFill="1" applyBorder="1" applyAlignment="1">
      <alignment horizontal="center" vertical="center"/>
    </xf>
    <xf numFmtId="170" fontId="1" fillId="4" borderId="1" xfId="39" applyNumberFormat="1" applyFont="1" applyFill="1" applyBorder="1" applyAlignment="1">
      <alignment horizontal="center" vertical="center"/>
    </xf>
    <xf numFmtId="170" fontId="1" fillId="4" borderId="1" xfId="39" applyNumberFormat="1" applyFont="1" applyFill="1" applyBorder="1" applyAlignment="1">
      <alignment horizontal="right" vertical="center"/>
    </xf>
    <xf numFmtId="170" fontId="23" fillId="0" borderId="0" xfId="39" applyNumberFormat="1" applyFont="1" applyAlignment="1">
      <alignment horizontal="center" vertical="center"/>
    </xf>
    <xf numFmtId="172" fontId="23" fillId="0" borderId="0" xfId="34" applyFont="1" applyFill="1" applyAlignment="1">
      <alignment vertical="center"/>
    </xf>
    <xf numFmtId="3" fontId="23" fillId="2" borderId="1" xfId="39" applyNumberFormat="1" applyFont="1" applyFill="1" applyBorder="1" applyAlignment="1">
      <alignment horizontal="right" vertical="center"/>
    </xf>
    <xf numFmtId="3" fontId="23" fillId="2" borderId="1" xfId="34" applyNumberFormat="1" applyFont="1" applyFill="1" applyBorder="1" applyAlignment="1">
      <alignment vertical="center" wrapText="1"/>
    </xf>
    <xf numFmtId="3" fontId="23" fillId="2" borderId="1" xfId="39" applyNumberFormat="1" applyFont="1" applyFill="1" applyBorder="1" applyAlignment="1">
      <alignment horizontal="center" vertical="center"/>
    </xf>
    <xf numFmtId="170" fontId="23" fillId="2" borderId="1" xfId="39" applyNumberFormat="1" applyFont="1" applyFill="1" applyBorder="1" applyAlignment="1">
      <alignment horizontal="center" vertical="center"/>
    </xf>
    <xf numFmtId="170" fontId="23" fillId="2" borderId="1" xfId="39" applyNumberFormat="1" applyFont="1" applyFill="1" applyBorder="1" applyAlignment="1">
      <alignment horizontal="right" vertical="center"/>
    </xf>
    <xf numFmtId="172" fontId="23" fillId="2" borderId="0" xfId="34" applyFont="1" applyFill="1" applyAlignment="1">
      <alignment vertical="center"/>
    </xf>
    <xf numFmtId="170" fontId="23" fillId="2" borderId="1" xfId="39" applyNumberFormat="1" applyFont="1" applyFill="1" applyBorder="1" applyAlignment="1">
      <alignment vertical="center"/>
    </xf>
    <xf numFmtId="3" fontId="23" fillId="5" borderId="1" xfId="34" applyNumberFormat="1" applyFont="1" applyFill="1" applyBorder="1" applyAlignment="1">
      <alignment horizontal="right" vertical="center" wrapText="1"/>
    </xf>
    <xf numFmtId="43" fontId="23" fillId="0" borderId="0" xfId="39" applyNumberFormat="1" applyFont="1" applyAlignment="1">
      <alignment horizontal="center" vertical="center"/>
    </xf>
    <xf numFmtId="3" fontId="23" fillId="2" borderId="1" xfId="34" applyNumberFormat="1" applyFont="1" applyFill="1" applyBorder="1" applyAlignment="1">
      <alignment horizontal="right" vertical="center" wrapText="1"/>
    </xf>
    <xf numFmtId="170" fontId="23" fillId="2" borderId="0" xfId="39" applyNumberFormat="1" applyFont="1" applyFill="1" applyAlignment="1">
      <alignment vertical="center"/>
    </xf>
    <xf numFmtId="3" fontId="45" fillId="29" borderId="1" xfId="39" applyNumberFormat="1" applyFont="1" applyFill="1" applyBorder="1" applyAlignment="1">
      <alignment horizontal="right" vertical="center"/>
    </xf>
    <xf numFmtId="3" fontId="23" fillId="4" borderId="1" xfId="34" applyNumberFormat="1" applyFont="1" applyFill="1" applyBorder="1" applyAlignment="1">
      <alignment horizontal="right" vertical="center"/>
    </xf>
    <xf numFmtId="3" fontId="23" fillId="0" borderId="1" xfId="34" applyNumberFormat="1" applyFont="1" applyFill="1" applyBorder="1" applyAlignment="1">
      <alignment horizontal="right" vertical="center"/>
    </xf>
    <xf numFmtId="3" fontId="23" fillId="0" borderId="0" xfId="34" applyNumberFormat="1" applyFont="1" applyFill="1" applyAlignment="1">
      <alignment horizontal="right" vertical="center"/>
    </xf>
    <xf numFmtId="172" fontId="24" fillId="0" borderId="0" xfId="34" applyFont="1" applyAlignment="1">
      <alignment vertical="center" wrapText="1"/>
    </xf>
    <xf numFmtId="3" fontId="24" fillId="0" borderId="0" xfId="39" applyNumberFormat="1" applyFont="1" applyAlignment="1">
      <alignment horizontal="center" vertical="center"/>
    </xf>
    <xf numFmtId="171" fontId="24" fillId="0" borderId="0" xfId="39" applyNumberFormat="1" applyFont="1" applyAlignment="1">
      <alignment horizontal="center" vertical="center"/>
    </xf>
    <xf numFmtId="3" fontId="44" fillId="0" borderId="0" xfId="34" applyNumberFormat="1" applyFont="1" applyFill="1" applyAlignment="1">
      <alignment horizontal="right" vertical="center"/>
    </xf>
    <xf numFmtId="9" fontId="24" fillId="2" borderId="1" xfId="20" applyNumberFormat="1" applyFont="1" applyFill="1" applyBorder="1" applyAlignment="1" applyProtection="1">
      <alignment horizontal="center" vertical="center" wrapText="1"/>
    </xf>
    <xf numFmtId="43" fontId="23" fillId="0" borderId="0" xfId="39" applyFont="1" applyAlignment="1">
      <alignment horizontal="center" vertical="center"/>
    </xf>
    <xf numFmtId="170" fontId="19" fillId="0" borderId="0" xfId="0" applyNumberFormat="1" applyFont="1"/>
    <xf numFmtId="3" fontId="49" fillId="0" borderId="0" xfId="34" applyNumberFormat="1" applyFont="1" applyFill="1" applyAlignment="1">
      <alignment horizontal="right" vertical="center"/>
    </xf>
    <xf numFmtId="172" fontId="18" fillId="0" borderId="0" xfId="34" applyFont="1" applyAlignment="1">
      <alignment vertical="center" wrapText="1"/>
    </xf>
    <xf numFmtId="171" fontId="18" fillId="0" borderId="0" xfId="39" applyNumberFormat="1" applyFont="1" applyAlignment="1">
      <alignment horizontal="center" vertical="center"/>
    </xf>
    <xf numFmtId="170" fontId="18" fillId="0" borderId="0" xfId="39" applyNumberFormat="1" applyFont="1" applyAlignment="1">
      <alignment horizontal="center" vertical="center"/>
    </xf>
    <xf numFmtId="170" fontId="18" fillId="0" borderId="0" xfId="34" applyNumberFormat="1" applyFont="1" applyAlignment="1">
      <alignment horizontal="center" vertical="center" wrapText="1"/>
    </xf>
    <xf numFmtId="170" fontId="22" fillId="0" borderId="0" xfId="39" applyNumberFormat="1" applyFont="1" applyAlignment="1"/>
    <xf numFmtId="3" fontId="49" fillId="0" borderId="0" xfId="34" applyNumberFormat="1" applyFont="1" applyAlignment="1">
      <alignment horizontal="right" vertical="center"/>
    </xf>
    <xf numFmtId="171" fontId="18" fillId="0" borderId="0" xfId="39" applyNumberFormat="1" applyFont="1" applyAlignment="1">
      <alignment vertical="center"/>
    </xf>
    <xf numFmtId="170" fontId="18" fillId="0" borderId="0" xfId="34" applyNumberFormat="1" applyFont="1" applyAlignment="1">
      <alignment vertical="center"/>
    </xf>
    <xf numFmtId="3" fontId="21" fillId="28" borderId="1" xfId="34" applyNumberFormat="1" applyFont="1" applyFill="1" applyBorder="1" applyAlignment="1">
      <alignment horizontal="center" vertical="center" wrapText="1"/>
    </xf>
    <xf numFmtId="171" fontId="21" fillId="28" borderId="1" xfId="39" applyNumberFormat="1" applyFont="1" applyFill="1" applyBorder="1" applyAlignment="1">
      <alignment horizontal="center" vertical="center" wrapText="1"/>
    </xf>
    <xf numFmtId="170" fontId="21" fillId="28" borderId="1" xfId="39" applyNumberFormat="1" applyFont="1" applyFill="1" applyBorder="1" applyAlignment="1">
      <alignment horizontal="center" vertical="center" wrapText="1"/>
    </xf>
    <xf numFmtId="170" fontId="18" fillId="0" borderId="0" xfId="34" applyNumberFormat="1" applyFont="1" applyAlignment="1">
      <alignment horizontal="center" vertical="center"/>
    </xf>
    <xf numFmtId="3" fontId="49" fillId="3" borderId="1" xfId="34" applyNumberFormat="1" applyFont="1" applyFill="1" applyBorder="1" applyAlignment="1">
      <alignment horizontal="right" vertical="center" wrapText="1"/>
    </xf>
    <xf numFmtId="3" fontId="21" fillId="3" borderId="1" xfId="34" applyNumberFormat="1" applyFont="1" applyFill="1" applyBorder="1" applyAlignment="1">
      <alignment horizontal="left" vertical="center" wrapText="1"/>
    </xf>
    <xf numFmtId="171" fontId="21" fillId="3" borderId="1" xfId="39" applyNumberFormat="1" applyFont="1" applyFill="1" applyBorder="1" applyAlignment="1">
      <alignment horizontal="center" vertical="center" wrapText="1"/>
    </xf>
    <xf numFmtId="170" fontId="21" fillId="3" borderId="1" xfId="39" applyNumberFormat="1" applyFont="1" applyFill="1" applyBorder="1" applyAlignment="1">
      <alignment horizontal="left" vertical="center" wrapText="1"/>
    </xf>
    <xf numFmtId="3" fontId="21" fillId="29" borderId="1" xfId="39" applyNumberFormat="1" applyFont="1" applyFill="1" applyBorder="1" applyAlignment="1">
      <alignment horizontal="right" vertical="center"/>
    </xf>
    <xf numFmtId="172" fontId="21" fillId="29" borderId="1" xfId="36" applyFont="1" applyFill="1" applyBorder="1" applyAlignment="1">
      <alignment vertical="center" wrapText="1"/>
    </xf>
    <xf numFmtId="171" fontId="21" fillId="29" borderId="1" xfId="39" applyNumberFormat="1" applyFont="1" applyFill="1" applyBorder="1" applyAlignment="1">
      <alignment horizontal="center" vertical="center"/>
    </xf>
    <xf numFmtId="170" fontId="21" fillId="29" borderId="1" xfId="39" applyNumberFormat="1" applyFont="1" applyFill="1" applyBorder="1" applyAlignment="1">
      <alignment horizontal="center" vertical="center" wrapText="1"/>
    </xf>
    <xf numFmtId="172" fontId="18" fillId="0" borderId="0" xfId="34" applyFont="1" applyFill="1" applyAlignment="1">
      <alignment vertical="center"/>
    </xf>
    <xf numFmtId="3" fontId="21" fillId="28" borderId="1" xfId="39" applyNumberFormat="1" applyFont="1" applyFill="1" applyBorder="1" applyAlignment="1">
      <alignment horizontal="right" vertical="center"/>
    </xf>
    <xf numFmtId="172" fontId="21" fillId="28" borderId="1" xfId="36" applyFont="1" applyFill="1" applyBorder="1" applyAlignment="1">
      <alignment vertical="center" wrapText="1"/>
    </xf>
    <xf numFmtId="171" fontId="21" fillId="28" borderId="1" xfId="39" applyNumberFormat="1" applyFont="1" applyFill="1" applyBorder="1" applyAlignment="1">
      <alignment horizontal="center" vertical="center"/>
    </xf>
    <xf numFmtId="170" fontId="50" fillId="0" borderId="0" xfId="39" applyNumberFormat="1" applyFont="1" applyFill="1" applyAlignment="1">
      <alignment vertical="center"/>
    </xf>
    <xf numFmtId="172" fontId="21" fillId="0" borderId="0" xfId="34" applyFont="1" applyFill="1" applyAlignment="1">
      <alignment vertical="center"/>
    </xf>
    <xf numFmtId="3" fontId="18" fillId="5" borderId="1" xfId="34" applyNumberFormat="1" applyFont="1" applyFill="1" applyBorder="1" applyAlignment="1">
      <alignment horizontal="right" vertical="center"/>
    </xf>
    <xf numFmtId="3" fontId="18" fillId="5" borderId="1" xfId="34" applyNumberFormat="1" applyFont="1" applyFill="1" applyBorder="1" applyAlignment="1">
      <alignment vertical="center" wrapText="1"/>
    </xf>
    <xf numFmtId="171" fontId="22" fillId="5" borderId="1" xfId="39" applyNumberFormat="1" applyFont="1" applyFill="1" applyBorder="1" applyAlignment="1">
      <alignment horizontal="center" vertical="center"/>
    </xf>
    <xf numFmtId="170" fontId="22" fillId="5" borderId="1" xfId="39" applyNumberFormat="1" applyFont="1" applyFill="1" applyBorder="1" applyAlignment="1">
      <alignment horizontal="center" vertical="center"/>
    </xf>
    <xf numFmtId="170" fontId="22" fillId="5" borderId="1" xfId="39" applyNumberFormat="1" applyFont="1" applyFill="1" applyBorder="1" applyAlignment="1">
      <alignment horizontal="right" vertical="center"/>
    </xf>
    <xf numFmtId="170" fontId="18" fillId="0" borderId="0" xfId="39" applyNumberFormat="1" applyFont="1" applyFill="1" applyAlignment="1">
      <alignment vertical="center"/>
    </xf>
    <xf numFmtId="3" fontId="17" fillId="2" borderId="1" xfId="39" applyNumberFormat="1" applyFont="1" applyFill="1" applyBorder="1" applyAlignment="1">
      <alignment horizontal="right" vertical="center"/>
    </xf>
    <xf numFmtId="3" fontId="17" fillId="2" borderId="1" xfId="34" applyNumberFormat="1" applyFont="1" applyFill="1" applyBorder="1" applyAlignment="1">
      <alignment vertical="center" wrapText="1"/>
    </xf>
    <xf numFmtId="3" fontId="17" fillId="2" borderId="1" xfId="39" applyNumberFormat="1" applyFont="1" applyFill="1" applyBorder="1" applyAlignment="1">
      <alignment horizontal="center" vertical="center"/>
    </xf>
    <xf numFmtId="170" fontId="17" fillId="2" borderId="1" xfId="39" applyNumberFormat="1" applyFont="1" applyFill="1" applyBorder="1" applyAlignment="1">
      <alignment horizontal="center" vertical="center"/>
    </xf>
    <xf numFmtId="172" fontId="18" fillId="2" borderId="0" xfId="34" applyFont="1" applyFill="1" applyAlignment="1">
      <alignment vertical="center"/>
    </xf>
    <xf numFmtId="170" fontId="17" fillId="2" borderId="1" xfId="39" applyNumberFormat="1" applyFont="1" applyFill="1" applyBorder="1" applyAlignment="1">
      <alignment vertical="center"/>
    </xf>
    <xf numFmtId="170" fontId="18" fillId="2" borderId="0" xfId="39" applyNumberFormat="1" applyFont="1" applyFill="1" applyAlignment="1">
      <alignment horizontal="center" vertical="center"/>
    </xf>
    <xf numFmtId="170" fontId="17" fillId="0" borderId="0" xfId="39" applyNumberFormat="1" applyFont="1" applyAlignment="1">
      <alignment horizontal="center" vertical="center"/>
    </xf>
    <xf numFmtId="43" fontId="17" fillId="0" borderId="0" xfId="39" applyFont="1" applyAlignment="1">
      <alignment horizontal="center" vertical="center"/>
    </xf>
    <xf numFmtId="3" fontId="17" fillId="0" borderId="1" xfId="34" applyNumberFormat="1" applyFont="1" applyFill="1" applyBorder="1" applyAlignment="1">
      <alignment horizontal="right" vertical="center"/>
    </xf>
    <xf numFmtId="172" fontId="17" fillId="0" borderId="0" xfId="34" applyFont="1" applyFill="1" applyAlignment="1">
      <alignment vertical="center"/>
    </xf>
    <xf numFmtId="3" fontId="17" fillId="0" borderId="0" xfId="34" applyNumberFormat="1" applyFont="1" applyFill="1" applyAlignment="1">
      <alignment horizontal="right" vertical="center"/>
    </xf>
    <xf numFmtId="43" fontId="51" fillId="0" borderId="0" xfId="39" applyFont="1" applyAlignment="1">
      <alignment horizontal="center" vertical="center"/>
    </xf>
    <xf numFmtId="172" fontId="22" fillId="0" borderId="0" xfId="34" applyFont="1" applyFill="1" applyAlignment="1">
      <alignment vertical="center"/>
    </xf>
    <xf numFmtId="3" fontId="17" fillId="0" borderId="1" xfId="39" applyNumberFormat="1" applyFont="1" applyFill="1" applyBorder="1" applyAlignment="1">
      <alignment horizontal="center" vertical="center"/>
    </xf>
    <xf numFmtId="3" fontId="17" fillId="0" borderId="1" xfId="34" applyNumberFormat="1" applyFont="1" applyFill="1" applyBorder="1" applyAlignment="1">
      <alignment vertical="center" wrapText="1"/>
    </xf>
    <xf numFmtId="172" fontId="22" fillId="0" borderId="0" xfId="0" applyFont="1" applyBorder="1" applyAlignment="1">
      <alignment horizontal="left"/>
    </xf>
    <xf numFmtId="172" fontId="22" fillId="0" borderId="0" xfId="0" applyFont="1" applyAlignment="1">
      <alignment horizontal="center"/>
    </xf>
    <xf numFmtId="172" fontId="0" fillId="2" borderId="0" xfId="0" applyFill="1"/>
    <xf numFmtId="2" fontId="0" fillId="2" borderId="0" xfId="0" applyNumberFormat="1" applyFill="1" applyAlignment="1">
      <alignment wrapText="1"/>
    </xf>
    <xf numFmtId="3" fontId="18" fillId="2" borderId="1" xfId="34" applyNumberFormat="1" applyFont="1" applyFill="1" applyBorder="1" applyAlignment="1">
      <alignment horizontal="center" vertical="center" wrapText="1"/>
    </xf>
    <xf numFmtId="170" fontId="18" fillId="5" borderId="1" xfId="39" applyNumberFormat="1" applyFont="1" applyFill="1" applyBorder="1" applyAlignment="1">
      <alignment horizontal="center" vertical="center" wrapText="1"/>
    </xf>
    <xf numFmtId="172" fontId="0" fillId="5" borderId="0" xfId="0" applyFill="1"/>
    <xf numFmtId="2" fontId="0" fillId="0" borderId="0" xfId="0" applyNumberFormat="1" applyAlignment="1">
      <alignment wrapText="1"/>
    </xf>
    <xf numFmtId="3" fontId="17" fillId="2" borderId="1" xfId="34" applyNumberFormat="1" applyFont="1" applyFill="1" applyBorder="1" applyAlignment="1">
      <alignment horizontal="right" vertical="center" wrapText="1"/>
    </xf>
    <xf numFmtId="3" fontId="18" fillId="2" borderId="1" xfId="39" applyNumberFormat="1" applyFont="1" applyFill="1" applyBorder="1" applyAlignment="1">
      <alignment horizontal="right" vertical="center"/>
    </xf>
    <xf numFmtId="172" fontId="53" fillId="2" borderId="1" xfId="36" applyFont="1" applyFill="1" applyBorder="1" applyAlignment="1">
      <alignment vertical="center" wrapText="1"/>
    </xf>
    <xf numFmtId="172" fontId="18" fillId="2" borderId="1" xfId="36" applyFont="1" applyFill="1" applyBorder="1" applyAlignment="1">
      <alignment vertical="center" wrapText="1"/>
    </xf>
    <xf numFmtId="3" fontId="18" fillId="2" borderId="1" xfId="34" applyNumberFormat="1" applyFont="1" applyFill="1" applyBorder="1" applyAlignment="1">
      <alignment horizontal="right" vertical="center"/>
    </xf>
    <xf numFmtId="3" fontId="18" fillId="2" borderId="1" xfId="34" applyNumberFormat="1" applyFont="1" applyFill="1" applyBorder="1" applyAlignment="1">
      <alignment vertical="center" wrapText="1"/>
    </xf>
    <xf numFmtId="3" fontId="17" fillId="32" borderId="1" xfId="34" applyNumberFormat="1" applyFont="1" applyFill="1" applyBorder="1" applyAlignment="1">
      <alignment vertical="center" wrapText="1"/>
    </xf>
    <xf numFmtId="170" fontId="0" fillId="5" borderId="0" xfId="0" applyNumberFormat="1" applyFill="1"/>
    <xf numFmtId="172" fontId="19" fillId="0" borderId="0" xfId="0" applyFont="1"/>
    <xf numFmtId="170" fontId="17" fillId="2" borderId="1" xfId="39" applyNumberFormat="1" applyFont="1" applyFill="1" applyBorder="1" applyAlignment="1">
      <alignment horizontal="right" vertical="center"/>
    </xf>
    <xf numFmtId="3" fontId="17" fillId="0" borderId="1" xfId="39" applyNumberFormat="1" applyFont="1" applyFill="1" applyBorder="1" applyAlignment="1">
      <alignment horizontal="right" vertical="center"/>
    </xf>
    <xf numFmtId="170" fontId="21" fillId="28" borderId="1" xfId="39" applyNumberFormat="1" applyFont="1" applyFill="1" applyBorder="1" applyAlignment="1">
      <alignment horizontal="right" vertical="center" wrapText="1"/>
    </xf>
    <xf numFmtId="172" fontId="21" fillId="31" borderId="0" xfId="0" applyFont="1" applyFill="1" applyAlignment="1">
      <alignment horizontal="center"/>
    </xf>
    <xf numFmtId="172" fontId="18" fillId="5" borderId="0" xfId="0" applyFont="1" applyFill="1" applyAlignment="1">
      <alignment horizontal="left"/>
    </xf>
    <xf numFmtId="172" fontId="52" fillId="3" borderId="0" xfId="0" applyFont="1" applyFill="1" applyAlignment="1">
      <alignment horizontal="center" vertical="center" wrapText="1"/>
    </xf>
    <xf numFmtId="172" fontId="52" fillId="3" borderId="0" xfId="0" applyFont="1" applyFill="1" applyAlignment="1">
      <alignment horizontal="center" vertical="center"/>
    </xf>
    <xf numFmtId="172" fontId="42" fillId="0" borderId="0" xfId="0" applyFont="1" applyAlignment="1">
      <alignment horizontal="center"/>
    </xf>
    <xf numFmtId="172" fontId="42" fillId="0" borderId="0" xfId="0" applyFont="1" applyBorder="1" applyAlignment="1">
      <alignment horizontal="left"/>
    </xf>
    <xf numFmtId="172" fontId="22" fillId="0" borderId="0" xfId="0" applyFont="1" applyBorder="1" applyAlignment="1">
      <alignment horizontal="left"/>
    </xf>
    <xf numFmtId="172" fontId="22" fillId="0" borderId="0" xfId="0" applyFont="1" applyAlignment="1">
      <alignment horizontal="center"/>
    </xf>
    <xf numFmtId="172" fontId="21" fillId="3" borderId="14" xfId="0" applyFont="1" applyFill="1" applyBorder="1" applyAlignment="1">
      <alignment horizontal="right" vertical="center" wrapText="1"/>
    </xf>
    <xf numFmtId="172" fontId="21" fillId="3" borderId="15" xfId="0" applyFont="1" applyFill="1" applyBorder="1" applyAlignment="1">
      <alignment horizontal="right" vertical="center" wrapText="1"/>
    </xf>
    <xf numFmtId="172" fontId="21" fillId="3" borderId="12" xfId="0" applyFont="1" applyFill="1" applyBorder="1" applyAlignment="1">
      <alignment horizontal="center" vertical="center" wrapText="1"/>
    </xf>
    <xf numFmtId="172" fontId="21" fillId="3" borderId="12" xfId="30" applyFont="1" applyFill="1" applyBorder="1" applyAlignment="1">
      <alignment horizontal="center" vertical="center"/>
    </xf>
    <xf numFmtId="37" fontId="21" fillId="28" borderId="16" xfId="39" applyNumberFormat="1" applyFont="1" applyFill="1" applyBorder="1" applyAlignment="1">
      <alignment horizontal="center" vertical="center"/>
    </xf>
    <xf numFmtId="37" fontId="21" fillId="28" borderId="17" xfId="39" applyNumberFormat="1" applyFont="1" applyFill="1" applyBorder="1" applyAlignment="1">
      <alignment horizontal="center" vertical="center"/>
    </xf>
  </cellXfs>
  <cellStyles count="96">
    <cellStyle name="20% - Accent1 2" xfId="45"/>
    <cellStyle name="20% - Accent2 2" xfId="46"/>
    <cellStyle name="20% - Accent3 2" xfId="47"/>
    <cellStyle name="20% - Accent4 2" xfId="48"/>
    <cellStyle name="20% - Accent5 2" xfId="49"/>
    <cellStyle name="20% - Accent6 2" xfId="50"/>
    <cellStyle name="40% - Accent1 2" xfId="51"/>
    <cellStyle name="40% - Accent2 2" xfId="52"/>
    <cellStyle name="40% - Accent3 2" xfId="53"/>
    <cellStyle name="40% - Accent4 2" xfId="54"/>
    <cellStyle name="40% - Accent5 2" xfId="55"/>
    <cellStyle name="40% - Accent6 2" xfId="56"/>
    <cellStyle name="60% - Accent1 2" xfId="57"/>
    <cellStyle name="60% - Accent2 2" xfId="58"/>
    <cellStyle name="60% - Accent3 2" xfId="59"/>
    <cellStyle name="60% - Accent4 2" xfId="60"/>
    <cellStyle name="60% - Accent5 2" xfId="61"/>
    <cellStyle name="60% - Accent6 2" xfId="62"/>
    <cellStyle name="Accent1 2" xfId="63"/>
    <cellStyle name="Accent2 2" xfId="64"/>
    <cellStyle name="Accent3 2" xfId="65"/>
    <cellStyle name="Accent4 2" xfId="66"/>
    <cellStyle name="Accent5 2" xfId="67"/>
    <cellStyle name="Accent6 2" xfId="68"/>
    <cellStyle name="Bad 2" xfId="69"/>
    <cellStyle name="Cabecera 1" xfId="1"/>
    <cellStyle name="Cabecera 2" xfId="2"/>
    <cellStyle name="Calculation 2" xfId="70"/>
    <cellStyle name="Check Cell 2" xfId="71"/>
    <cellStyle name="Comma" xfId="39" builtinId="3"/>
    <cellStyle name="Euro" xfId="3"/>
    <cellStyle name="Explanatory Text 2" xfId="72"/>
    <cellStyle name="F2" xfId="4"/>
    <cellStyle name="F3" xfId="5"/>
    <cellStyle name="F4" xfId="6"/>
    <cellStyle name="F5" xfId="7"/>
    <cellStyle name="F6" xfId="8"/>
    <cellStyle name="F7" xfId="9"/>
    <cellStyle name="F8" xfId="10"/>
    <cellStyle name="Fecha" xfId="11"/>
    <cellStyle name="Fijo" xfId="12"/>
    <cellStyle name="Good 2" xfId="73"/>
    <cellStyle name="Heading 1 2" xfId="74"/>
    <cellStyle name="Heading 2 2" xfId="75"/>
    <cellStyle name="Heading 3 2" xfId="76"/>
    <cellStyle name="Heading 4 2" xfId="77"/>
    <cellStyle name="Heading1" xfId="13"/>
    <cellStyle name="Heading2" xfId="14"/>
    <cellStyle name="Input 2" xfId="78"/>
    <cellStyle name="Linked Cell 2" xfId="79"/>
    <cellStyle name="Millares 2" xfId="33"/>
    <cellStyle name="Millares 3" xfId="38"/>
    <cellStyle name="Millares 4" xfId="80"/>
    <cellStyle name="Monetario" xfId="15"/>
    <cellStyle name="Monetario0" xfId="16"/>
    <cellStyle name="Neutral 2" xfId="81"/>
    <cellStyle name="Normal" xfId="0" builtinId="0"/>
    <cellStyle name="Normal 10" xfId="43"/>
    <cellStyle name="Normal 10 2" xfId="89"/>
    <cellStyle name="Normal 11" xfId="93"/>
    <cellStyle name="Normal 12" xfId="95"/>
    <cellStyle name="Normal 2" xfId="17"/>
    <cellStyle name="Normal 2 2" xfId="18"/>
    <cellStyle name="Normal 2 2 2" xfId="90"/>
    <cellStyle name="Normal 2_POA 18 meses" xfId="19"/>
    <cellStyle name="Normal 3" xfId="28"/>
    <cellStyle name="Normal 3 2" xfId="42"/>
    <cellStyle name="Normal 3 2 2" xfId="88"/>
    <cellStyle name="Normal 4" xfId="29"/>
    <cellStyle name="Normal 5" xfId="30"/>
    <cellStyle name="Normal 5 2" xfId="41"/>
    <cellStyle name="Normal 6" xfId="31"/>
    <cellStyle name="Normal 7" xfId="34"/>
    <cellStyle name="Normal 7 2" xfId="92"/>
    <cellStyle name="Normal 7 3" xfId="94"/>
    <cellStyle name="Normal 8" xfId="37"/>
    <cellStyle name="Normal 9" xfId="44"/>
    <cellStyle name="Normal 9 2" xfId="91"/>
    <cellStyle name="Normal_PEP" xfId="36"/>
    <cellStyle name="Normal_PEP Completo " xfId="40"/>
    <cellStyle name="Note 2" xfId="82"/>
    <cellStyle name="Output 2" xfId="83"/>
    <cellStyle name="Percent" xfId="20" builtinId="5"/>
    <cellStyle name="Porcentual 2" xfId="21"/>
    <cellStyle name="Porcentual 2 2" xfId="22"/>
    <cellStyle name="Porcentual 2 3" xfId="23"/>
    <cellStyle name="Porcentual 3" xfId="24"/>
    <cellStyle name="Porcentual 4" xfId="25"/>
    <cellStyle name="Porcentual 5" xfId="32"/>
    <cellStyle name="Porcentual 6" xfId="35"/>
    <cellStyle name="Porcentual 7" xfId="84"/>
    <cellStyle name="Punto" xfId="26"/>
    <cellStyle name="Punto0" xfId="27"/>
    <cellStyle name="Title 2" xfId="85"/>
    <cellStyle name="Total 2" xfId="86"/>
    <cellStyle name="Warning Text 2" xfId="87"/>
  </cellStyles>
  <dxfs count="0"/>
  <tableStyles count="0" defaultTableStyle="TableStyleMedium9" defaultPivotStyle="PivotStyleLight16"/>
  <colors>
    <mruColors>
      <color rgb="FF000066"/>
      <color rgb="FF0033CC"/>
      <color rgb="FF0000CC"/>
      <color rgb="FF0000FF"/>
      <color rgb="FF00FF00"/>
      <color rgb="FFFFFF66"/>
      <color rgb="FF00FFFF"/>
      <color rgb="FF3333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17" Type="http://schemas.openxmlformats.org/officeDocument/2006/relationships/customXml" Target="../customXml/item6.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238125</xdr:colOff>
      <xdr:row>0</xdr:row>
      <xdr:rowOff>76200</xdr:rowOff>
    </xdr:from>
    <xdr:to>
      <xdr:col>9</xdr:col>
      <xdr:colOff>123825</xdr:colOff>
      <xdr:row>38</xdr:row>
      <xdr:rowOff>85725</xdr:rowOff>
    </xdr:to>
    <xdr:grpSp>
      <xdr:nvGrpSpPr>
        <xdr:cNvPr id="4103" name="Group 7"/>
        <xdr:cNvGrpSpPr>
          <a:grpSpLocks noChangeAspect="1"/>
        </xdr:cNvGrpSpPr>
      </xdr:nvGrpSpPr>
      <xdr:grpSpPr bwMode="auto">
        <a:xfrm>
          <a:off x="238125" y="76200"/>
          <a:ext cx="6743700" cy="6162675"/>
          <a:chOff x="25" y="8"/>
          <a:chExt cx="708" cy="647"/>
        </a:xfrm>
      </xdr:grpSpPr>
      <xdr:sp macro="" textlink="">
        <xdr:nvSpPr>
          <xdr:cNvPr id="4102" name="AutoShape 6"/>
          <xdr:cNvSpPr>
            <a:spLocks noChangeAspect="1" noChangeArrowheads="1" noTextEdit="1"/>
          </xdr:cNvSpPr>
        </xdr:nvSpPr>
        <xdr:spPr bwMode="auto">
          <a:xfrm>
            <a:off x="25" y="8"/>
            <a:ext cx="708" cy="64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val="000000"/>
                </a:solidFill>
                <a:miter lim="800000"/>
                <a:headEnd/>
                <a:tailEnd/>
              </a14:hiddenLine>
            </a:ext>
          </a:extLst>
        </xdr:spPr>
      </xdr:sp>
      <xdr:grpSp>
        <xdr:nvGrpSpPr>
          <xdr:cNvPr id="4304" name="Group 208"/>
          <xdr:cNvGrpSpPr>
            <a:grpSpLocks/>
          </xdr:cNvGrpSpPr>
        </xdr:nvGrpSpPr>
        <xdr:grpSpPr bwMode="auto">
          <a:xfrm>
            <a:off x="28" y="9"/>
            <a:ext cx="703" cy="644"/>
            <a:chOff x="28" y="9"/>
            <a:chExt cx="703" cy="644"/>
          </a:xfrm>
        </xdr:grpSpPr>
        <xdr:sp macro="" textlink="">
          <xdr:nvSpPr>
            <xdr:cNvPr id="4104" name="Rectangle 8"/>
            <xdr:cNvSpPr>
              <a:spLocks noChangeArrowheads="1"/>
            </xdr:cNvSpPr>
          </xdr:nvSpPr>
          <xdr:spPr bwMode="auto">
            <a:xfrm>
              <a:off x="162" y="42"/>
              <a:ext cx="561" cy="32"/>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105" name="Rectangle 9"/>
            <xdr:cNvSpPr>
              <a:spLocks noChangeArrowheads="1"/>
            </xdr:cNvSpPr>
          </xdr:nvSpPr>
          <xdr:spPr bwMode="auto">
            <a:xfrm>
              <a:off x="162" y="42"/>
              <a:ext cx="561" cy="32"/>
            </a:xfrm>
            <a:prstGeom prst="rect">
              <a:avLst/>
            </a:pr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106" name="Rectangle 10"/>
            <xdr:cNvSpPr>
              <a:spLocks noChangeArrowheads="1"/>
            </xdr:cNvSpPr>
          </xdr:nvSpPr>
          <xdr:spPr bwMode="auto">
            <a:xfrm>
              <a:off x="284" y="41"/>
              <a:ext cx="320"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1000" b="1" i="0" u="none" strike="noStrike" baseline="0">
                  <a:solidFill>
                    <a:srgbClr val="FFFFFF"/>
                  </a:solidFill>
                  <a:latin typeface="Calibri"/>
                </a:rPr>
                <a:t>PROYECTO DE INNOVACION EN EMPRESAS PARAGUAYAS</a:t>
              </a:r>
            </a:p>
          </xdr:txBody>
        </xdr:sp>
        <xdr:sp macro="" textlink="">
          <xdr:nvSpPr>
            <xdr:cNvPr id="4107" name="Rectangle 11"/>
            <xdr:cNvSpPr>
              <a:spLocks noChangeArrowheads="1"/>
            </xdr:cNvSpPr>
          </xdr:nvSpPr>
          <xdr:spPr bwMode="auto">
            <a:xfrm>
              <a:off x="489" y="42"/>
              <a:ext cx="0"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endParaRPr lang="es-ES_tradnl" sz="1000" b="1" i="0" u="none" strike="noStrike" baseline="0">
                <a:solidFill>
                  <a:srgbClr val="FFFFFF"/>
                </a:solidFill>
                <a:latin typeface="Calibri"/>
              </a:endParaRPr>
            </a:p>
          </xdr:txBody>
        </xdr:sp>
        <xdr:sp macro="" textlink="">
          <xdr:nvSpPr>
            <xdr:cNvPr id="4109" name="Rectangle 13"/>
            <xdr:cNvSpPr>
              <a:spLocks noChangeArrowheads="1"/>
            </xdr:cNvSpPr>
          </xdr:nvSpPr>
          <xdr:spPr bwMode="auto">
            <a:xfrm>
              <a:off x="399" y="57"/>
              <a:ext cx="55"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1000" b="1" i="0" u="none" strike="noStrike" baseline="0">
                  <a:solidFill>
                    <a:srgbClr val="FFFFFF"/>
                  </a:solidFill>
                  <a:latin typeface="Calibri"/>
                </a:rPr>
                <a:t> PR-L1070</a:t>
              </a:r>
            </a:p>
          </xdr:txBody>
        </xdr:sp>
        <xdr:sp macro="" textlink="">
          <xdr:nvSpPr>
            <xdr:cNvPr id="4110" name="Rectangle 14"/>
            <xdr:cNvSpPr>
              <a:spLocks noChangeArrowheads="1"/>
            </xdr:cNvSpPr>
          </xdr:nvSpPr>
          <xdr:spPr bwMode="auto">
            <a:xfrm>
              <a:off x="471" y="57"/>
              <a:ext cx="0"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endParaRPr lang="es-ES_tradnl" sz="1000" b="1" i="0" u="none" strike="noStrike" baseline="0">
                <a:solidFill>
                  <a:srgbClr val="FFFFFF"/>
                </a:solidFill>
                <a:latin typeface="Calibri"/>
              </a:endParaRPr>
            </a:p>
          </xdr:txBody>
        </xdr:sp>
        <xdr:sp macro="" textlink="">
          <xdr:nvSpPr>
            <xdr:cNvPr id="4113" name="Rectangle 17"/>
            <xdr:cNvSpPr>
              <a:spLocks noChangeArrowheads="1"/>
            </xdr:cNvSpPr>
          </xdr:nvSpPr>
          <xdr:spPr bwMode="auto">
            <a:xfrm>
              <a:off x="28" y="144"/>
              <a:ext cx="6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000000"/>
                  </a:solidFill>
                  <a:latin typeface="Calibri"/>
                </a:rPr>
                <a:t>Componentes</a:t>
              </a:r>
            </a:p>
          </xdr:txBody>
        </xdr:sp>
        <xdr:sp macro="" textlink="">
          <xdr:nvSpPr>
            <xdr:cNvPr id="4114" name="Rectangle 18"/>
            <xdr:cNvSpPr>
              <a:spLocks noChangeArrowheads="1"/>
            </xdr:cNvSpPr>
          </xdr:nvSpPr>
          <xdr:spPr bwMode="auto">
            <a:xfrm>
              <a:off x="28" y="237"/>
              <a:ext cx="59"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000000"/>
                  </a:solidFill>
                  <a:latin typeface="Calibri"/>
                </a:rPr>
                <a:t>PRODUCTOS </a:t>
              </a:r>
            </a:p>
          </xdr:txBody>
        </xdr:sp>
        <xdr:sp macro="" textlink="">
          <xdr:nvSpPr>
            <xdr:cNvPr id="4115" name="Rectangle 19"/>
            <xdr:cNvSpPr>
              <a:spLocks noChangeArrowheads="1"/>
            </xdr:cNvSpPr>
          </xdr:nvSpPr>
          <xdr:spPr bwMode="auto">
            <a:xfrm>
              <a:off x="28" y="251"/>
              <a:ext cx="3"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000000"/>
                  </a:solidFill>
                  <a:latin typeface="Calibri"/>
                </a:rPr>
                <a:t>(</a:t>
              </a:r>
            </a:p>
          </xdr:txBody>
        </xdr:sp>
        <xdr:sp macro="" textlink="">
          <xdr:nvSpPr>
            <xdr:cNvPr id="4116" name="Rectangle 20"/>
            <xdr:cNvSpPr>
              <a:spLocks noChangeArrowheads="1"/>
            </xdr:cNvSpPr>
          </xdr:nvSpPr>
          <xdr:spPr bwMode="auto">
            <a:xfrm>
              <a:off x="33" y="251"/>
              <a:ext cx="5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000000"/>
                  </a:solidFill>
                  <a:latin typeface="Calibri"/>
                </a:rPr>
                <a:t>Entregables</a:t>
              </a:r>
            </a:p>
          </xdr:txBody>
        </xdr:sp>
        <xdr:sp macro="" textlink="">
          <xdr:nvSpPr>
            <xdr:cNvPr id="4117" name="Rectangle 21"/>
            <xdr:cNvSpPr>
              <a:spLocks noChangeArrowheads="1"/>
            </xdr:cNvSpPr>
          </xdr:nvSpPr>
          <xdr:spPr bwMode="auto">
            <a:xfrm>
              <a:off x="88" y="251"/>
              <a:ext cx="3"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000000"/>
                  </a:solidFill>
                  <a:latin typeface="Calibri"/>
                </a:rPr>
                <a:t>)</a:t>
              </a:r>
            </a:p>
          </xdr:txBody>
        </xdr:sp>
        <xdr:sp macro="" textlink="">
          <xdr:nvSpPr>
            <xdr:cNvPr id="4118" name="Rectangle 22"/>
            <xdr:cNvSpPr>
              <a:spLocks noChangeArrowheads="1"/>
            </xdr:cNvSpPr>
          </xdr:nvSpPr>
          <xdr:spPr bwMode="auto">
            <a:xfrm>
              <a:off x="337" y="9"/>
              <a:ext cx="180"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1200" b="1" i="0" u="none" strike="noStrike" baseline="0">
                  <a:solidFill>
                    <a:srgbClr val="000000"/>
                  </a:solidFill>
                  <a:latin typeface="Calibri"/>
                </a:rPr>
                <a:t>ESTRUCTURA DE TRABAJO </a:t>
              </a:r>
            </a:p>
          </xdr:txBody>
        </xdr:sp>
        <xdr:sp macro="" textlink="">
          <xdr:nvSpPr>
            <xdr:cNvPr id="4119" name="Rectangle 23"/>
            <xdr:cNvSpPr>
              <a:spLocks noChangeArrowheads="1"/>
            </xdr:cNvSpPr>
          </xdr:nvSpPr>
          <xdr:spPr bwMode="auto">
            <a:xfrm>
              <a:off x="514" y="9"/>
              <a:ext cx="5" cy="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1200" b="1" i="0" u="none" strike="noStrike" baseline="0">
                  <a:solidFill>
                    <a:srgbClr val="000000"/>
                  </a:solidFill>
                  <a:latin typeface="Calibri"/>
                </a:rPr>
                <a:t>-</a:t>
              </a:r>
            </a:p>
          </xdr:txBody>
        </xdr:sp>
        <xdr:sp macro="" textlink="">
          <xdr:nvSpPr>
            <xdr:cNvPr id="4120" name="Rectangle 24"/>
            <xdr:cNvSpPr>
              <a:spLocks noChangeArrowheads="1"/>
            </xdr:cNvSpPr>
          </xdr:nvSpPr>
          <xdr:spPr bwMode="auto">
            <a:xfrm>
              <a:off x="522" y="9"/>
              <a:ext cx="26"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1200" b="1" i="0" u="none" strike="noStrike" baseline="0">
                  <a:solidFill>
                    <a:srgbClr val="000000"/>
                  </a:solidFill>
                  <a:latin typeface="Calibri"/>
                </a:rPr>
                <a:t>EDT</a:t>
              </a:r>
            </a:p>
          </xdr:txBody>
        </xdr:sp>
        <xdr:sp macro="" textlink="">
          <xdr:nvSpPr>
            <xdr:cNvPr id="4121" name="Rectangle 25"/>
            <xdr:cNvSpPr>
              <a:spLocks noChangeArrowheads="1"/>
            </xdr:cNvSpPr>
          </xdr:nvSpPr>
          <xdr:spPr bwMode="auto">
            <a:xfrm>
              <a:off x="155" y="140"/>
              <a:ext cx="127" cy="50"/>
            </a:xfrm>
            <a:prstGeom prst="rect">
              <a:avLst/>
            </a:prstGeom>
            <a:solidFill>
              <a:srgbClr val="3333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122" name="Rectangle 26"/>
            <xdr:cNvSpPr>
              <a:spLocks noChangeArrowheads="1"/>
            </xdr:cNvSpPr>
          </xdr:nvSpPr>
          <xdr:spPr bwMode="auto">
            <a:xfrm>
              <a:off x="155" y="140"/>
              <a:ext cx="127" cy="50"/>
            </a:xfrm>
            <a:prstGeom prst="rect">
              <a:avLst/>
            </a:pr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123" name="Rectangle 27"/>
            <xdr:cNvSpPr>
              <a:spLocks noChangeArrowheads="1"/>
            </xdr:cNvSpPr>
          </xdr:nvSpPr>
          <xdr:spPr bwMode="auto">
            <a:xfrm>
              <a:off x="175" y="151"/>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FFFFFF"/>
                  </a:solidFill>
                  <a:latin typeface="Calibri"/>
                </a:rPr>
                <a:t>1</a:t>
              </a:r>
            </a:p>
          </xdr:txBody>
        </xdr:sp>
        <xdr:sp macro="" textlink="">
          <xdr:nvSpPr>
            <xdr:cNvPr id="4124" name="Rectangle 28"/>
            <xdr:cNvSpPr>
              <a:spLocks noChangeArrowheads="1"/>
            </xdr:cNvSpPr>
          </xdr:nvSpPr>
          <xdr:spPr bwMode="auto">
            <a:xfrm>
              <a:off x="181" y="151"/>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FFFFFF"/>
                  </a:solidFill>
                  <a:latin typeface="Calibri"/>
                </a:rPr>
                <a:t>.</a:t>
              </a:r>
            </a:p>
          </xdr:txBody>
        </xdr:sp>
        <xdr:sp macro="" textlink="">
          <xdr:nvSpPr>
            <xdr:cNvPr id="4125" name="Rectangle 29"/>
            <xdr:cNvSpPr>
              <a:spLocks noChangeArrowheads="1"/>
            </xdr:cNvSpPr>
          </xdr:nvSpPr>
          <xdr:spPr bwMode="auto">
            <a:xfrm>
              <a:off x="185" y="151"/>
              <a:ext cx="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FFFFFF"/>
                  </a:solidFill>
                  <a:latin typeface="Calibri"/>
                </a:rPr>
                <a:t>1 </a:t>
              </a:r>
            </a:p>
          </xdr:txBody>
        </xdr:sp>
        <xdr:sp macro="" textlink="">
          <xdr:nvSpPr>
            <xdr:cNvPr id="4126" name="Rectangle 30"/>
            <xdr:cNvSpPr>
              <a:spLocks noChangeArrowheads="1"/>
            </xdr:cNvSpPr>
          </xdr:nvSpPr>
          <xdr:spPr bwMode="auto">
            <a:xfrm>
              <a:off x="192" y="151"/>
              <a:ext cx="6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FFFFFF"/>
                  </a:solidFill>
                  <a:latin typeface="Calibri"/>
                </a:rPr>
                <a:t>Fomento de la </a:t>
              </a:r>
            </a:p>
          </xdr:txBody>
        </xdr:sp>
        <xdr:sp macro="" textlink="">
          <xdr:nvSpPr>
            <xdr:cNvPr id="4127" name="Rectangle 31"/>
            <xdr:cNvSpPr>
              <a:spLocks noChangeArrowheads="1"/>
            </xdr:cNvSpPr>
          </xdr:nvSpPr>
          <xdr:spPr bwMode="auto">
            <a:xfrm>
              <a:off x="192" y="164"/>
              <a:ext cx="52"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FFFFFF"/>
                  </a:solidFill>
                  <a:latin typeface="Calibri"/>
                </a:rPr>
                <a:t>Innovación</a:t>
              </a:r>
            </a:p>
          </xdr:txBody>
        </xdr:sp>
        <xdr:sp macro="" textlink="">
          <xdr:nvSpPr>
            <xdr:cNvPr id="4128" name="Freeform 32"/>
            <xdr:cNvSpPr>
              <a:spLocks/>
            </xdr:cNvSpPr>
          </xdr:nvSpPr>
          <xdr:spPr bwMode="auto">
            <a:xfrm>
              <a:off x="218" y="74"/>
              <a:ext cx="224" cy="60"/>
            </a:xfrm>
            <a:custGeom>
              <a:avLst/>
              <a:gdLst>
                <a:gd name="T0" fmla="*/ 224 w 224"/>
                <a:gd name="T1" fmla="*/ 0 h 60"/>
                <a:gd name="T2" fmla="*/ 224 w 224"/>
                <a:gd name="T3" fmla="*/ 36 h 60"/>
                <a:gd name="T4" fmla="*/ 0 w 224"/>
                <a:gd name="T5" fmla="*/ 36 h 60"/>
                <a:gd name="T6" fmla="*/ 0 w 224"/>
                <a:gd name="T7" fmla="*/ 60 h 60"/>
              </a:gdLst>
              <a:ahLst/>
              <a:cxnLst>
                <a:cxn ang="0">
                  <a:pos x="T0" y="T1"/>
                </a:cxn>
                <a:cxn ang="0">
                  <a:pos x="T2" y="T3"/>
                </a:cxn>
                <a:cxn ang="0">
                  <a:pos x="T4" y="T5"/>
                </a:cxn>
                <a:cxn ang="0">
                  <a:pos x="T6" y="T7"/>
                </a:cxn>
              </a:cxnLst>
              <a:rect l="0" t="0" r="r" b="b"/>
              <a:pathLst>
                <a:path w="224" h="60">
                  <a:moveTo>
                    <a:pt x="224" y="0"/>
                  </a:moveTo>
                  <a:lnTo>
                    <a:pt x="224" y="36"/>
                  </a:lnTo>
                  <a:lnTo>
                    <a:pt x="0" y="36"/>
                  </a:lnTo>
                  <a:lnTo>
                    <a:pt x="0" y="60"/>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129" name="Freeform 33"/>
            <xdr:cNvSpPr>
              <a:spLocks/>
            </xdr:cNvSpPr>
          </xdr:nvSpPr>
          <xdr:spPr bwMode="auto">
            <a:xfrm>
              <a:off x="215" y="133"/>
              <a:ext cx="6" cy="7"/>
            </a:xfrm>
            <a:custGeom>
              <a:avLst/>
              <a:gdLst>
                <a:gd name="T0" fmla="*/ 6 w 6"/>
                <a:gd name="T1" fmla="*/ 0 h 7"/>
                <a:gd name="T2" fmla="*/ 3 w 6"/>
                <a:gd name="T3" fmla="*/ 7 h 7"/>
                <a:gd name="T4" fmla="*/ 0 w 6"/>
                <a:gd name="T5" fmla="*/ 0 h 7"/>
                <a:gd name="T6" fmla="*/ 6 w 6"/>
                <a:gd name="T7" fmla="*/ 0 h 7"/>
              </a:gdLst>
              <a:ahLst/>
              <a:cxnLst>
                <a:cxn ang="0">
                  <a:pos x="T0" y="T1"/>
                </a:cxn>
                <a:cxn ang="0">
                  <a:pos x="T2" y="T3"/>
                </a:cxn>
                <a:cxn ang="0">
                  <a:pos x="T4" y="T5"/>
                </a:cxn>
                <a:cxn ang="0">
                  <a:pos x="T6" y="T7"/>
                </a:cxn>
              </a:cxnLst>
              <a:rect l="0" t="0" r="r" b="b"/>
              <a:pathLst>
                <a:path w="6" h="7">
                  <a:moveTo>
                    <a:pt x="6" y="0"/>
                  </a:moveTo>
                  <a:lnTo>
                    <a:pt x="3" y="7"/>
                  </a:lnTo>
                  <a:lnTo>
                    <a:pt x="0" y="0"/>
                  </a:lnTo>
                  <a:lnTo>
                    <a:pt x="6"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130" name="Rectangle 34"/>
            <xdr:cNvSpPr>
              <a:spLocks noChangeArrowheads="1"/>
            </xdr:cNvSpPr>
          </xdr:nvSpPr>
          <xdr:spPr bwMode="auto">
            <a:xfrm>
              <a:off x="605" y="140"/>
              <a:ext cx="126" cy="50"/>
            </a:xfrm>
            <a:prstGeom prst="rect">
              <a:avLst/>
            </a:prstGeom>
            <a:solidFill>
              <a:srgbClr val="3333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131" name="Rectangle 35"/>
            <xdr:cNvSpPr>
              <a:spLocks noChangeArrowheads="1"/>
            </xdr:cNvSpPr>
          </xdr:nvSpPr>
          <xdr:spPr bwMode="auto">
            <a:xfrm>
              <a:off x="605" y="140"/>
              <a:ext cx="126" cy="50"/>
            </a:xfrm>
            <a:prstGeom prst="rect">
              <a:avLst/>
            </a:pr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132" name="Rectangle 36"/>
            <xdr:cNvSpPr>
              <a:spLocks noChangeArrowheads="1"/>
            </xdr:cNvSpPr>
          </xdr:nvSpPr>
          <xdr:spPr bwMode="auto">
            <a:xfrm>
              <a:off x="622" y="144"/>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FFFFFF"/>
                  </a:solidFill>
                  <a:latin typeface="Calibri"/>
                </a:rPr>
                <a:t>1</a:t>
              </a:r>
            </a:p>
          </xdr:txBody>
        </xdr:sp>
        <xdr:sp macro="" textlink="">
          <xdr:nvSpPr>
            <xdr:cNvPr id="4133" name="Rectangle 37"/>
            <xdr:cNvSpPr>
              <a:spLocks noChangeArrowheads="1"/>
            </xdr:cNvSpPr>
          </xdr:nvSpPr>
          <xdr:spPr bwMode="auto">
            <a:xfrm>
              <a:off x="628" y="144"/>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FFFFFF"/>
                  </a:solidFill>
                  <a:latin typeface="Calibri"/>
                </a:rPr>
                <a:t>.</a:t>
              </a:r>
            </a:p>
          </xdr:txBody>
        </xdr:sp>
        <xdr:sp macro="" textlink="">
          <xdr:nvSpPr>
            <xdr:cNvPr id="4134" name="Rectangle 38"/>
            <xdr:cNvSpPr>
              <a:spLocks noChangeArrowheads="1"/>
            </xdr:cNvSpPr>
          </xdr:nvSpPr>
          <xdr:spPr bwMode="auto">
            <a:xfrm>
              <a:off x="631" y="144"/>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FFFFFF"/>
                  </a:solidFill>
                  <a:latin typeface="Calibri"/>
                </a:rPr>
                <a:t>3</a:t>
              </a:r>
            </a:p>
          </xdr:txBody>
        </xdr:sp>
        <xdr:sp macro="" textlink="">
          <xdr:nvSpPr>
            <xdr:cNvPr id="4135" name="Rectangle 39"/>
            <xdr:cNvSpPr>
              <a:spLocks noChangeArrowheads="1"/>
            </xdr:cNvSpPr>
          </xdr:nvSpPr>
          <xdr:spPr bwMode="auto">
            <a:xfrm>
              <a:off x="636" y="144"/>
              <a:ext cx="4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FFFFFF"/>
                  </a:solidFill>
                  <a:latin typeface="Calibri"/>
                </a:rPr>
                <a:t> Administ</a:t>
              </a:r>
            </a:p>
          </xdr:txBody>
        </xdr:sp>
        <xdr:sp macro="" textlink="">
          <xdr:nvSpPr>
            <xdr:cNvPr id="4136" name="Rectangle 40"/>
            <xdr:cNvSpPr>
              <a:spLocks noChangeArrowheads="1"/>
            </xdr:cNvSpPr>
          </xdr:nvSpPr>
          <xdr:spPr bwMode="auto">
            <a:xfrm>
              <a:off x="681" y="144"/>
              <a:ext cx="3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FFFFFF"/>
                  </a:solidFill>
                  <a:latin typeface="Calibri"/>
                </a:rPr>
                <a:t>ración</a:t>
              </a:r>
            </a:p>
          </xdr:txBody>
        </xdr:sp>
        <xdr:sp macro="" textlink="">
          <xdr:nvSpPr>
            <xdr:cNvPr id="4137" name="Rectangle 41"/>
            <xdr:cNvSpPr>
              <a:spLocks noChangeArrowheads="1"/>
            </xdr:cNvSpPr>
          </xdr:nvSpPr>
          <xdr:spPr bwMode="auto">
            <a:xfrm>
              <a:off x="711" y="144"/>
              <a:ext cx="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FFFFFF"/>
                  </a:solidFill>
                  <a:latin typeface="Calibri"/>
                </a:rPr>
                <a:t>,  </a:t>
              </a:r>
            </a:p>
          </xdr:txBody>
        </xdr:sp>
        <xdr:sp macro="" textlink="">
          <xdr:nvSpPr>
            <xdr:cNvPr id="4138" name="Rectangle 42"/>
            <xdr:cNvSpPr>
              <a:spLocks noChangeArrowheads="1"/>
            </xdr:cNvSpPr>
          </xdr:nvSpPr>
          <xdr:spPr bwMode="auto">
            <a:xfrm>
              <a:off x="639" y="158"/>
              <a:ext cx="5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FFFFFF"/>
                  </a:solidFill>
                  <a:latin typeface="Calibri"/>
                </a:rPr>
                <a:t>Evaluación</a:t>
              </a:r>
            </a:p>
          </xdr:txBody>
        </xdr:sp>
        <xdr:sp macro="" textlink="">
          <xdr:nvSpPr>
            <xdr:cNvPr id="4139" name="Rectangle 43"/>
            <xdr:cNvSpPr>
              <a:spLocks noChangeArrowheads="1"/>
            </xdr:cNvSpPr>
          </xdr:nvSpPr>
          <xdr:spPr bwMode="auto">
            <a:xfrm>
              <a:off x="689" y="158"/>
              <a:ext cx="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FFFFFF"/>
                  </a:solidFill>
                  <a:latin typeface="Calibri"/>
                </a:rPr>
                <a:t> y</a:t>
              </a:r>
            </a:p>
          </xdr:txBody>
        </xdr:sp>
        <xdr:sp macro="" textlink="">
          <xdr:nvSpPr>
            <xdr:cNvPr id="4140" name="Rectangle 44"/>
            <xdr:cNvSpPr>
              <a:spLocks noChangeArrowheads="1"/>
            </xdr:cNvSpPr>
          </xdr:nvSpPr>
          <xdr:spPr bwMode="auto">
            <a:xfrm>
              <a:off x="646" y="171"/>
              <a:ext cx="4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FFFFFF"/>
                  </a:solidFill>
                  <a:latin typeface="Calibri"/>
                </a:rPr>
                <a:t>Auditoría</a:t>
              </a:r>
            </a:p>
          </xdr:txBody>
        </xdr:sp>
        <xdr:sp macro="" textlink="">
          <xdr:nvSpPr>
            <xdr:cNvPr id="4141" name="Freeform 45"/>
            <xdr:cNvSpPr>
              <a:spLocks/>
            </xdr:cNvSpPr>
          </xdr:nvSpPr>
          <xdr:spPr bwMode="auto">
            <a:xfrm>
              <a:off x="442" y="74"/>
              <a:ext cx="226" cy="60"/>
            </a:xfrm>
            <a:custGeom>
              <a:avLst/>
              <a:gdLst>
                <a:gd name="T0" fmla="*/ 0 w 226"/>
                <a:gd name="T1" fmla="*/ 0 h 60"/>
                <a:gd name="T2" fmla="*/ 0 w 226"/>
                <a:gd name="T3" fmla="*/ 36 h 60"/>
                <a:gd name="T4" fmla="*/ 226 w 226"/>
                <a:gd name="T5" fmla="*/ 36 h 60"/>
                <a:gd name="T6" fmla="*/ 226 w 226"/>
                <a:gd name="T7" fmla="*/ 60 h 60"/>
              </a:gdLst>
              <a:ahLst/>
              <a:cxnLst>
                <a:cxn ang="0">
                  <a:pos x="T0" y="T1"/>
                </a:cxn>
                <a:cxn ang="0">
                  <a:pos x="T2" y="T3"/>
                </a:cxn>
                <a:cxn ang="0">
                  <a:pos x="T4" y="T5"/>
                </a:cxn>
                <a:cxn ang="0">
                  <a:pos x="T6" y="T7"/>
                </a:cxn>
              </a:cxnLst>
              <a:rect l="0" t="0" r="r" b="b"/>
              <a:pathLst>
                <a:path w="226" h="60">
                  <a:moveTo>
                    <a:pt x="0" y="0"/>
                  </a:moveTo>
                  <a:lnTo>
                    <a:pt x="0" y="36"/>
                  </a:lnTo>
                  <a:lnTo>
                    <a:pt x="226" y="36"/>
                  </a:lnTo>
                  <a:lnTo>
                    <a:pt x="226" y="60"/>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142" name="Freeform 46"/>
            <xdr:cNvSpPr>
              <a:spLocks/>
            </xdr:cNvSpPr>
          </xdr:nvSpPr>
          <xdr:spPr bwMode="auto">
            <a:xfrm>
              <a:off x="665" y="133"/>
              <a:ext cx="6" cy="7"/>
            </a:xfrm>
            <a:custGeom>
              <a:avLst/>
              <a:gdLst>
                <a:gd name="T0" fmla="*/ 6 w 6"/>
                <a:gd name="T1" fmla="*/ 0 h 7"/>
                <a:gd name="T2" fmla="*/ 3 w 6"/>
                <a:gd name="T3" fmla="*/ 7 h 7"/>
                <a:gd name="T4" fmla="*/ 0 w 6"/>
                <a:gd name="T5" fmla="*/ 0 h 7"/>
                <a:gd name="T6" fmla="*/ 6 w 6"/>
                <a:gd name="T7" fmla="*/ 0 h 7"/>
              </a:gdLst>
              <a:ahLst/>
              <a:cxnLst>
                <a:cxn ang="0">
                  <a:pos x="T0" y="T1"/>
                </a:cxn>
                <a:cxn ang="0">
                  <a:pos x="T2" y="T3"/>
                </a:cxn>
                <a:cxn ang="0">
                  <a:pos x="T4" y="T5"/>
                </a:cxn>
                <a:cxn ang="0">
                  <a:pos x="T6" y="T7"/>
                </a:cxn>
              </a:cxnLst>
              <a:rect l="0" t="0" r="r" b="b"/>
              <a:pathLst>
                <a:path w="6" h="7">
                  <a:moveTo>
                    <a:pt x="6" y="0"/>
                  </a:moveTo>
                  <a:lnTo>
                    <a:pt x="3" y="7"/>
                  </a:lnTo>
                  <a:lnTo>
                    <a:pt x="0" y="0"/>
                  </a:lnTo>
                  <a:lnTo>
                    <a:pt x="6"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143" name="Rectangle 47"/>
            <xdr:cNvSpPr>
              <a:spLocks noChangeArrowheads="1"/>
            </xdr:cNvSpPr>
          </xdr:nvSpPr>
          <xdr:spPr bwMode="auto">
            <a:xfrm>
              <a:off x="603" y="236"/>
              <a:ext cx="128" cy="65"/>
            </a:xfrm>
            <a:prstGeom prst="rect">
              <a:avLst/>
            </a:prstGeom>
            <a:solidFill>
              <a:srgbClr val="DDE2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144" name="Rectangle 48"/>
            <xdr:cNvSpPr>
              <a:spLocks noChangeArrowheads="1"/>
            </xdr:cNvSpPr>
          </xdr:nvSpPr>
          <xdr:spPr bwMode="auto">
            <a:xfrm>
              <a:off x="603" y="236"/>
              <a:ext cx="128" cy="65"/>
            </a:xfrm>
            <a:prstGeom prst="rect">
              <a:avLst/>
            </a:pr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145" name="Rectangle 49"/>
            <xdr:cNvSpPr>
              <a:spLocks noChangeArrowheads="1"/>
            </xdr:cNvSpPr>
          </xdr:nvSpPr>
          <xdr:spPr bwMode="auto">
            <a:xfrm>
              <a:off x="605" y="255"/>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1</a:t>
              </a:r>
            </a:p>
          </xdr:txBody>
        </xdr:sp>
        <xdr:sp macro="" textlink="">
          <xdr:nvSpPr>
            <xdr:cNvPr id="4146" name="Rectangle 50"/>
            <xdr:cNvSpPr>
              <a:spLocks noChangeArrowheads="1"/>
            </xdr:cNvSpPr>
          </xdr:nvSpPr>
          <xdr:spPr bwMode="auto">
            <a:xfrm>
              <a:off x="610" y="255"/>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t>
              </a:r>
            </a:p>
          </xdr:txBody>
        </xdr:sp>
        <xdr:sp macro="" textlink="">
          <xdr:nvSpPr>
            <xdr:cNvPr id="4147" name="Rectangle 51"/>
            <xdr:cNvSpPr>
              <a:spLocks noChangeArrowheads="1"/>
            </xdr:cNvSpPr>
          </xdr:nvSpPr>
          <xdr:spPr bwMode="auto">
            <a:xfrm>
              <a:off x="613" y="255"/>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3</a:t>
              </a:r>
            </a:p>
          </xdr:txBody>
        </xdr:sp>
        <xdr:sp macro="" textlink="">
          <xdr:nvSpPr>
            <xdr:cNvPr id="4148" name="Rectangle 52"/>
            <xdr:cNvSpPr>
              <a:spLocks noChangeArrowheads="1"/>
            </xdr:cNvSpPr>
          </xdr:nvSpPr>
          <xdr:spPr bwMode="auto">
            <a:xfrm>
              <a:off x="618" y="255"/>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t>
              </a:r>
            </a:p>
          </xdr:txBody>
        </xdr:sp>
        <xdr:sp macro="" textlink="">
          <xdr:nvSpPr>
            <xdr:cNvPr id="4149" name="Rectangle 53"/>
            <xdr:cNvSpPr>
              <a:spLocks noChangeArrowheads="1"/>
            </xdr:cNvSpPr>
          </xdr:nvSpPr>
          <xdr:spPr bwMode="auto">
            <a:xfrm>
              <a:off x="621" y="255"/>
              <a:ext cx="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1 </a:t>
              </a:r>
            </a:p>
          </xdr:txBody>
        </xdr:sp>
        <xdr:sp macro="" textlink="">
          <xdr:nvSpPr>
            <xdr:cNvPr id="4150" name="Rectangle 54"/>
            <xdr:cNvSpPr>
              <a:spLocks noChangeArrowheads="1"/>
            </xdr:cNvSpPr>
          </xdr:nvSpPr>
          <xdr:spPr bwMode="auto">
            <a:xfrm>
              <a:off x="628" y="255"/>
              <a:ext cx="89"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Administración del </a:t>
              </a:r>
            </a:p>
          </xdr:txBody>
        </xdr:sp>
        <xdr:sp macro="" textlink="">
          <xdr:nvSpPr>
            <xdr:cNvPr id="4151" name="Rectangle 55"/>
            <xdr:cNvSpPr>
              <a:spLocks noChangeArrowheads="1"/>
            </xdr:cNvSpPr>
          </xdr:nvSpPr>
          <xdr:spPr bwMode="auto">
            <a:xfrm>
              <a:off x="605" y="268"/>
              <a:ext cx="4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Programa</a:t>
              </a:r>
            </a:p>
          </xdr:txBody>
        </xdr:sp>
        <xdr:sp macro="" textlink="">
          <xdr:nvSpPr>
            <xdr:cNvPr id="4152" name="Rectangle 56"/>
            <xdr:cNvSpPr>
              <a:spLocks noChangeArrowheads="1"/>
            </xdr:cNvSpPr>
          </xdr:nvSpPr>
          <xdr:spPr bwMode="auto">
            <a:xfrm>
              <a:off x="604" y="319"/>
              <a:ext cx="127" cy="65"/>
            </a:xfrm>
            <a:prstGeom prst="rect">
              <a:avLst/>
            </a:prstGeom>
            <a:solidFill>
              <a:srgbClr val="DDE2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153" name="Rectangle 57"/>
            <xdr:cNvSpPr>
              <a:spLocks noChangeArrowheads="1"/>
            </xdr:cNvSpPr>
          </xdr:nvSpPr>
          <xdr:spPr bwMode="auto">
            <a:xfrm>
              <a:off x="604" y="319"/>
              <a:ext cx="127" cy="65"/>
            </a:xfrm>
            <a:prstGeom prst="rect">
              <a:avLst/>
            </a:pr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154" name="Rectangle 58"/>
            <xdr:cNvSpPr>
              <a:spLocks noChangeArrowheads="1"/>
            </xdr:cNvSpPr>
          </xdr:nvSpPr>
          <xdr:spPr bwMode="auto">
            <a:xfrm>
              <a:off x="606" y="339"/>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1</a:t>
              </a:r>
            </a:p>
          </xdr:txBody>
        </xdr:sp>
        <xdr:sp macro="" textlink="">
          <xdr:nvSpPr>
            <xdr:cNvPr id="4155" name="Rectangle 59"/>
            <xdr:cNvSpPr>
              <a:spLocks noChangeArrowheads="1"/>
            </xdr:cNvSpPr>
          </xdr:nvSpPr>
          <xdr:spPr bwMode="auto">
            <a:xfrm>
              <a:off x="611" y="339"/>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t>
              </a:r>
            </a:p>
          </xdr:txBody>
        </xdr:sp>
        <xdr:sp macro="" textlink="">
          <xdr:nvSpPr>
            <xdr:cNvPr id="4156" name="Rectangle 60"/>
            <xdr:cNvSpPr>
              <a:spLocks noChangeArrowheads="1"/>
            </xdr:cNvSpPr>
          </xdr:nvSpPr>
          <xdr:spPr bwMode="auto">
            <a:xfrm>
              <a:off x="613" y="339"/>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3</a:t>
              </a:r>
            </a:p>
          </xdr:txBody>
        </xdr:sp>
        <xdr:sp macro="" textlink="">
          <xdr:nvSpPr>
            <xdr:cNvPr id="4157" name="Rectangle 61"/>
            <xdr:cNvSpPr>
              <a:spLocks noChangeArrowheads="1"/>
            </xdr:cNvSpPr>
          </xdr:nvSpPr>
          <xdr:spPr bwMode="auto">
            <a:xfrm>
              <a:off x="618" y="339"/>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t>
              </a:r>
            </a:p>
          </xdr:txBody>
        </xdr:sp>
        <xdr:sp macro="" textlink="">
          <xdr:nvSpPr>
            <xdr:cNvPr id="4158" name="Rectangle 62"/>
            <xdr:cNvSpPr>
              <a:spLocks noChangeArrowheads="1"/>
            </xdr:cNvSpPr>
          </xdr:nvSpPr>
          <xdr:spPr bwMode="auto">
            <a:xfrm>
              <a:off x="622" y="339"/>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2</a:t>
              </a:r>
            </a:p>
          </xdr:txBody>
        </xdr:sp>
        <xdr:sp macro="" textlink="">
          <xdr:nvSpPr>
            <xdr:cNvPr id="4159" name="Rectangle 63"/>
            <xdr:cNvSpPr>
              <a:spLocks noChangeArrowheads="1"/>
            </xdr:cNvSpPr>
          </xdr:nvSpPr>
          <xdr:spPr bwMode="auto">
            <a:xfrm>
              <a:off x="629" y="339"/>
              <a:ext cx="4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Producto </a:t>
              </a:r>
            </a:p>
          </xdr:txBody>
        </xdr:sp>
        <xdr:sp macro="" textlink="">
          <xdr:nvSpPr>
            <xdr:cNvPr id="4160" name="Rectangle 64"/>
            <xdr:cNvSpPr>
              <a:spLocks noChangeArrowheads="1"/>
            </xdr:cNvSpPr>
          </xdr:nvSpPr>
          <xdr:spPr bwMode="auto">
            <a:xfrm>
              <a:off x="669" y="339"/>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9</a:t>
              </a:r>
            </a:p>
          </xdr:txBody>
        </xdr:sp>
        <xdr:sp macro="" textlink="">
          <xdr:nvSpPr>
            <xdr:cNvPr id="4161" name="Rectangle 65"/>
            <xdr:cNvSpPr>
              <a:spLocks noChangeArrowheads="1"/>
            </xdr:cNvSpPr>
          </xdr:nvSpPr>
          <xdr:spPr bwMode="auto">
            <a:xfrm>
              <a:off x="675" y="339"/>
              <a:ext cx="5"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 </a:t>
              </a:r>
            </a:p>
          </xdr:txBody>
        </xdr:sp>
        <xdr:sp macro="" textlink="">
          <xdr:nvSpPr>
            <xdr:cNvPr id="4162" name="Line 66"/>
            <xdr:cNvSpPr>
              <a:spLocks noChangeShapeType="1"/>
            </xdr:cNvSpPr>
          </xdr:nvSpPr>
          <xdr:spPr bwMode="auto">
            <a:xfrm>
              <a:off x="629" y="350"/>
              <a:ext cx="48" cy="0"/>
            </a:xfrm>
            <a:prstGeom prst="line">
              <a:avLst/>
            </a:prstGeom>
            <a:noFill/>
            <a:ln w="9525" cap="flat">
              <a:solidFill>
                <a:srgbClr val="000000"/>
              </a:solidFill>
              <a:prstDash val="solid"/>
              <a:miter lim="800000"/>
              <a:headEnd/>
              <a:tailEnd/>
            </a:ln>
            <a:extLst>
              <a:ext uri="{909E8E84-426E-40DD-AFC4-6F175D3DCCD1}">
                <a14:hiddenFill xmlns:a14="http://schemas.microsoft.com/office/drawing/2010/main">
                  <a:noFill/>
                </a14:hiddenFill>
              </a:ext>
            </a:extLst>
          </xdr:spPr>
        </xdr:sp>
        <xdr:sp macro="" textlink="">
          <xdr:nvSpPr>
            <xdr:cNvPr id="4163" name="Rectangle 67"/>
            <xdr:cNvSpPr>
              <a:spLocks noChangeArrowheads="1"/>
            </xdr:cNvSpPr>
          </xdr:nvSpPr>
          <xdr:spPr bwMode="auto">
            <a:xfrm>
              <a:off x="606" y="351"/>
              <a:ext cx="10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Auditoria y Evaluación</a:t>
              </a:r>
            </a:p>
          </xdr:txBody>
        </xdr:sp>
        <xdr:sp macro="" textlink="">
          <xdr:nvSpPr>
            <xdr:cNvPr id="4164" name="Freeform 68"/>
            <xdr:cNvSpPr>
              <a:spLocks/>
            </xdr:cNvSpPr>
          </xdr:nvSpPr>
          <xdr:spPr bwMode="auto">
            <a:xfrm>
              <a:off x="584" y="190"/>
              <a:ext cx="84" cy="79"/>
            </a:xfrm>
            <a:custGeom>
              <a:avLst/>
              <a:gdLst>
                <a:gd name="T0" fmla="*/ 84 w 84"/>
                <a:gd name="T1" fmla="*/ 0 h 79"/>
                <a:gd name="T2" fmla="*/ 84 w 84"/>
                <a:gd name="T3" fmla="*/ 26 h 79"/>
                <a:gd name="T4" fmla="*/ 0 w 84"/>
                <a:gd name="T5" fmla="*/ 26 h 79"/>
                <a:gd name="T6" fmla="*/ 0 w 84"/>
                <a:gd name="T7" fmla="*/ 79 h 79"/>
                <a:gd name="T8" fmla="*/ 13 w 84"/>
                <a:gd name="T9" fmla="*/ 79 h 79"/>
              </a:gdLst>
              <a:ahLst/>
              <a:cxnLst>
                <a:cxn ang="0">
                  <a:pos x="T0" y="T1"/>
                </a:cxn>
                <a:cxn ang="0">
                  <a:pos x="T2" y="T3"/>
                </a:cxn>
                <a:cxn ang="0">
                  <a:pos x="T4" y="T5"/>
                </a:cxn>
                <a:cxn ang="0">
                  <a:pos x="T6" y="T7"/>
                </a:cxn>
                <a:cxn ang="0">
                  <a:pos x="T8" y="T9"/>
                </a:cxn>
              </a:cxnLst>
              <a:rect l="0" t="0" r="r" b="b"/>
              <a:pathLst>
                <a:path w="84" h="79">
                  <a:moveTo>
                    <a:pt x="84" y="0"/>
                  </a:moveTo>
                  <a:lnTo>
                    <a:pt x="84" y="26"/>
                  </a:lnTo>
                  <a:lnTo>
                    <a:pt x="0" y="26"/>
                  </a:lnTo>
                  <a:lnTo>
                    <a:pt x="0" y="79"/>
                  </a:lnTo>
                  <a:lnTo>
                    <a:pt x="13" y="79"/>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165" name="Freeform 69"/>
            <xdr:cNvSpPr>
              <a:spLocks/>
            </xdr:cNvSpPr>
          </xdr:nvSpPr>
          <xdr:spPr bwMode="auto">
            <a:xfrm>
              <a:off x="597" y="265"/>
              <a:ext cx="6" cy="7"/>
            </a:xfrm>
            <a:custGeom>
              <a:avLst/>
              <a:gdLst>
                <a:gd name="T0" fmla="*/ 0 w 6"/>
                <a:gd name="T1" fmla="*/ 0 h 7"/>
                <a:gd name="T2" fmla="*/ 6 w 6"/>
                <a:gd name="T3" fmla="*/ 4 h 7"/>
                <a:gd name="T4" fmla="*/ 0 w 6"/>
                <a:gd name="T5" fmla="*/ 7 h 7"/>
                <a:gd name="T6" fmla="*/ 0 w 6"/>
                <a:gd name="T7" fmla="*/ 0 h 7"/>
              </a:gdLst>
              <a:ahLst/>
              <a:cxnLst>
                <a:cxn ang="0">
                  <a:pos x="T0" y="T1"/>
                </a:cxn>
                <a:cxn ang="0">
                  <a:pos x="T2" y="T3"/>
                </a:cxn>
                <a:cxn ang="0">
                  <a:pos x="T4" y="T5"/>
                </a:cxn>
                <a:cxn ang="0">
                  <a:pos x="T6" y="T7"/>
                </a:cxn>
              </a:cxnLst>
              <a:rect l="0" t="0" r="r" b="b"/>
              <a:pathLst>
                <a:path w="6" h="7">
                  <a:moveTo>
                    <a:pt x="0" y="0"/>
                  </a:moveTo>
                  <a:lnTo>
                    <a:pt x="6" y="4"/>
                  </a:lnTo>
                  <a:lnTo>
                    <a:pt x="0" y="7"/>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166" name="Freeform 70"/>
            <xdr:cNvSpPr>
              <a:spLocks/>
            </xdr:cNvSpPr>
          </xdr:nvSpPr>
          <xdr:spPr bwMode="auto">
            <a:xfrm>
              <a:off x="584" y="190"/>
              <a:ext cx="84" cy="162"/>
            </a:xfrm>
            <a:custGeom>
              <a:avLst/>
              <a:gdLst>
                <a:gd name="T0" fmla="*/ 84 w 84"/>
                <a:gd name="T1" fmla="*/ 0 h 162"/>
                <a:gd name="T2" fmla="*/ 84 w 84"/>
                <a:gd name="T3" fmla="*/ 26 h 162"/>
                <a:gd name="T4" fmla="*/ 0 w 84"/>
                <a:gd name="T5" fmla="*/ 26 h 162"/>
                <a:gd name="T6" fmla="*/ 0 w 84"/>
                <a:gd name="T7" fmla="*/ 162 h 162"/>
                <a:gd name="T8" fmla="*/ 14 w 84"/>
                <a:gd name="T9" fmla="*/ 162 h 162"/>
              </a:gdLst>
              <a:ahLst/>
              <a:cxnLst>
                <a:cxn ang="0">
                  <a:pos x="T0" y="T1"/>
                </a:cxn>
                <a:cxn ang="0">
                  <a:pos x="T2" y="T3"/>
                </a:cxn>
                <a:cxn ang="0">
                  <a:pos x="T4" y="T5"/>
                </a:cxn>
                <a:cxn ang="0">
                  <a:pos x="T6" y="T7"/>
                </a:cxn>
                <a:cxn ang="0">
                  <a:pos x="T8" y="T9"/>
                </a:cxn>
              </a:cxnLst>
              <a:rect l="0" t="0" r="r" b="b"/>
              <a:pathLst>
                <a:path w="84" h="162">
                  <a:moveTo>
                    <a:pt x="84" y="0"/>
                  </a:moveTo>
                  <a:lnTo>
                    <a:pt x="84" y="26"/>
                  </a:lnTo>
                  <a:lnTo>
                    <a:pt x="0" y="26"/>
                  </a:lnTo>
                  <a:lnTo>
                    <a:pt x="0" y="162"/>
                  </a:lnTo>
                  <a:lnTo>
                    <a:pt x="14" y="162"/>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167" name="Freeform 71"/>
            <xdr:cNvSpPr>
              <a:spLocks/>
            </xdr:cNvSpPr>
          </xdr:nvSpPr>
          <xdr:spPr bwMode="auto">
            <a:xfrm>
              <a:off x="597" y="349"/>
              <a:ext cx="7" cy="6"/>
            </a:xfrm>
            <a:custGeom>
              <a:avLst/>
              <a:gdLst>
                <a:gd name="T0" fmla="*/ 0 w 7"/>
                <a:gd name="T1" fmla="*/ 0 h 6"/>
                <a:gd name="T2" fmla="*/ 7 w 7"/>
                <a:gd name="T3" fmla="*/ 3 h 6"/>
                <a:gd name="T4" fmla="*/ 0 w 7"/>
                <a:gd name="T5" fmla="*/ 6 h 6"/>
                <a:gd name="T6" fmla="*/ 0 w 7"/>
                <a:gd name="T7" fmla="*/ 0 h 6"/>
              </a:gdLst>
              <a:ahLst/>
              <a:cxnLst>
                <a:cxn ang="0">
                  <a:pos x="T0" y="T1"/>
                </a:cxn>
                <a:cxn ang="0">
                  <a:pos x="T2" y="T3"/>
                </a:cxn>
                <a:cxn ang="0">
                  <a:pos x="T4" y="T5"/>
                </a:cxn>
                <a:cxn ang="0">
                  <a:pos x="T6" y="T7"/>
                </a:cxn>
              </a:cxnLst>
              <a:rect l="0" t="0" r="r" b="b"/>
              <a:pathLst>
                <a:path w="7" h="6">
                  <a:moveTo>
                    <a:pt x="0" y="0"/>
                  </a:moveTo>
                  <a:lnTo>
                    <a:pt x="7" y="3"/>
                  </a:lnTo>
                  <a:lnTo>
                    <a:pt x="0" y="6"/>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168" name="Rectangle 72"/>
            <xdr:cNvSpPr>
              <a:spLocks noChangeArrowheads="1"/>
            </xdr:cNvSpPr>
          </xdr:nvSpPr>
          <xdr:spPr bwMode="auto">
            <a:xfrm>
              <a:off x="28" y="44"/>
              <a:ext cx="4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000000"/>
                  </a:solidFill>
                  <a:latin typeface="Calibri"/>
                </a:rPr>
                <a:t>Programa</a:t>
              </a:r>
            </a:p>
          </xdr:txBody>
        </xdr:sp>
        <xdr:sp macro="" textlink="">
          <xdr:nvSpPr>
            <xdr:cNvPr id="4169" name="Rectangle 73"/>
            <xdr:cNvSpPr>
              <a:spLocks noChangeArrowheads="1"/>
            </xdr:cNvSpPr>
          </xdr:nvSpPr>
          <xdr:spPr bwMode="auto">
            <a:xfrm>
              <a:off x="153" y="319"/>
              <a:ext cx="129" cy="65"/>
            </a:xfrm>
            <a:prstGeom prst="rect">
              <a:avLst/>
            </a:prstGeom>
            <a:solidFill>
              <a:srgbClr val="DDE2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170" name="Rectangle 74"/>
            <xdr:cNvSpPr>
              <a:spLocks noChangeArrowheads="1"/>
            </xdr:cNvSpPr>
          </xdr:nvSpPr>
          <xdr:spPr bwMode="auto">
            <a:xfrm>
              <a:off x="153" y="319"/>
              <a:ext cx="129" cy="65"/>
            </a:xfrm>
            <a:prstGeom prst="rect">
              <a:avLst/>
            </a:pr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171" name="Rectangle 75"/>
            <xdr:cNvSpPr>
              <a:spLocks noChangeArrowheads="1"/>
            </xdr:cNvSpPr>
          </xdr:nvSpPr>
          <xdr:spPr bwMode="auto">
            <a:xfrm>
              <a:off x="155" y="326"/>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1</a:t>
              </a:r>
            </a:p>
          </xdr:txBody>
        </xdr:sp>
        <xdr:sp macro="" textlink="">
          <xdr:nvSpPr>
            <xdr:cNvPr id="4172" name="Rectangle 76"/>
            <xdr:cNvSpPr>
              <a:spLocks noChangeArrowheads="1"/>
            </xdr:cNvSpPr>
          </xdr:nvSpPr>
          <xdr:spPr bwMode="auto">
            <a:xfrm>
              <a:off x="160" y="326"/>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t>
              </a:r>
            </a:p>
          </xdr:txBody>
        </xdr:sp>
        <xdr:sp macro="" textlink="">
          <xdr:nvSpPr>
            <xdr:cNvPr id="4173" name="Rectangle 77"/>
            <xdr:cNvSpPr>
              <a:spLocks noChangeArrowheads="1"/>
            </xdr:cNvSpPr>
          </xdr:nvSpPr>
          <xdr:spPr bwMode="auto">
            <a:xfrm>
              <a:off x="163" y="326"/>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1</a:t>
              </a:r>
            </a:p>
          </xdr:txBody>
        </xdr:sp>
        <xdr:sp macro="" textlink="">
          <xdr:nvSpPr>
            <xdr:cNvPr id="4174" name="Rectangle 78"/>
            <xdr:cNvSpPr>
              <a:spLocks noChangeArrowheads="1"/>
            </xdr:cNvSpPr>
          </xdr:nvSpPr>
          <xdr:spPr bwMode="auto">
            <a:xfrm>
              <a:off x="168" y="326"/>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t>
              </a:r>
            </a:p>
          </xdr:txBody>
        </xdr:sp>
        <xdr:sp macro="" textlink="">
          <xdr:nvSpPr>
            <xdr:cNvPr id="4175" name="Rectangle 79"/>
            <xdr:cNvSpPr>
              <a:spLocks noChangeArrowheads="1"/>
            </xdr:cNvSpPr>
          </xdr:nvSpPr>
          <xdr:spPr bwMode="auto">
            <a:xfrm>
              <a:off x="170" y="326"/>
              <a:ext cx="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2 </a:t>
              </a:r>
            </a:p>
          </xdr:txBody>
        </xdr:sp>
        <xdr:sp macro="" textlink="">
          <xdr:nvSpPr>
            <xdr:cNvPr id="4176" name="Rectangle 80"/>
            <xdr:cNvSpPr>
              <a:spLocks noChangeArrowheads="1"/>
            </xdr:cNvSpPr>
          </xdr:nvSpPr>
          <xdr:spPr bwMode="auto">
            <a:xfrm>
              <a:off x="178" y="326"/>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P</a:t>
              </a:r>
            </a:p>
          </xdr:txBody>
        </xdr:sp>
        <xdr:sp macro="" textlink="">
          <xdr:nvSpPr>
            <xdr:cNvPr id="4177" name="Rectangle 81"/>
            <xdr:cNvSpPr>
              <a:spLocks noChangeArrowheads="1"/>
            </xdr:cNvSpPr>
          </xdr:nvSpPr>
          <xdr:spPr bwMode="auto">
            <a:xfrm>
              <a:off x="183" y="326"/>
              <a:ext cx="37"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roducto </a:t>
              </a:r>
            </a:p>
          </xdr:txBody>
        </xdr:sp>
        <xdr:sp macro="" textlink="">
          <xdr:nvSpPr>
            <xdr:cNvPr id="4178" name="Rectangle 82"/>
            <xdr:cNvSpPr>
              <a:spLocks noChangeArrowheads="1"/>
            </xdr:cNvSpPr>
          </xdr:nvSpPr>
          <xdr:spPr bwMode="auto">
            <a:xfrm>
              <a:off x="219" y="326"/>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2</a:t>
              </a:r>
            </a:p>
          </xdr:txBody>
        </xdr:sp>
        <xdr:sp macro="" textlink="">
          <xdr:nvSpPr>
            <xdr:cNvPr id="4179" name="Rectangle 83"/>
            <xdr:cNvSpPr>
              <a:spLocks noChangeArrowheads="1"/>
            </xdr:cNvSpPr>
          </xdr:nvSpPr>
          <xdr:spPr bwMode="auto">
            <a:xfrm>
              <a:off x="224" y="326"/>
              <a:ext cx="5"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 </a:t>
              </a:r>
            </a:p>
          </xdr:txBody>
        </xdr:sp>
        <xdr:sp macro="" textlink="">
          <xdr:nvSpPr>
            <xdr:cNvPr id="4180" name="Line 84"/>
            <xdr:cNvSpPr>
              <a:spLocks noChangeShapeType="1"/>
            </xdr:cNvSpPr>
          </xdr:nvSpPr>
          <xdr:spPr bwMode="auto">
            <a:xfrm>
              <a:off x="184" y="337"/>
              <a:ext cx="45" cy="0"/>
            </a:xfrm>
            <a:prstGeom prst="line">
              <a:avLst/>
            </a:prstGeom>
            <a:noFill/>
            <a:ln w="9525" cap="flat">
              <a:solidFill>
                <a:srgbClr val="000000"/>
              </a:solidFill>
              <a:prstDash val="solid"/>
              <a:miter lim="800000"/>
              <a:headEnd/>
              <a:tailEnd/>
            </a:ln>
            <a:extLst>
              <a:ext uri="{909E8E84-426E-40DD-AFC4-6F175D3DCCD1}">
                <a14:hiddenFill xmlns:a14="http://schemas.microsoft.com/office/drawing/2010/main">
                  <a:noFill/>
                </a14:hiddenFill>
              </a:ext>
            </a:extLst>
          </xdr:spPr>
        </xdr:sp>
        <xdr:sp macro="" textlink="">
          <xdr:nvSpPr>
            <xdr:cNvPr id="4181" name="Rectangle 85"/>
            <xdr:cNvSpPr>
              <a:spLocks noChangeArrowheads="1"/>
            </xdr:cNvSpPr>
          </xdr:nvSpPr>
          <xdr:spPr bwMode="auto">
            <a:xfrm>
              <a:off x="229" y="326"/>
              <a:ext cx="4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Proyectos </a:t>
              </a:r>
            </a:p>
          </xdr:txBody>
        </xdr:sp>
        <xdr:sp macro="" textlink="">
          <xdr:nvSpPr>
            <xdr:cNvPr id="4182" name="Rectangle 86"/>
            <xdr:cNvSpPr>
              <a:spLocks noChangeArrowheads="1"/>
            </xdr:cNvSpPr>
          </xdr:nvSpPr>
          <xdr:spPr bwMode="auto">
            <a:xfrm>
              <a:off x="155" y="339"/>
              <a:ext cx="129"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asociativos de innovación y </a:t>
              </a:r>
            </a:p>
          </xdr:txBody>
        </xdr:sp>
        <xdr:sp macro="" textlink="">
          <xdr:nvSpPr>
            <xdr:cNvPr id="4183" name="Rectangle 87"/>
            <xdr:cNvSpPr>
              <a:spLocks noChangeArrowheads="1"/>
            </xdr:cNvSpPr>
          </xdr:nvSpPr>
          <xdr:spPr bwMode="auto">
            <a:xfrm>
              <a:off x="155" y="351"/>
              <a:ext cx="10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desarrollo tecnológico </a:t>
              </a:r>
            </a:p>
          </xdr:txBody>
        </xdr:sp>
        <xdr:sp macro="" textlink="">
          <xdr:nvSpPr>
            <xdr:cNvPr id="4184" name="Rectangle 88"/>
            <xdr:cNvSpPr>
              <a:spLocks noChangeArrowheads="1"/>
            </xdr:cNvSpPr>
          </xdr:nvSpPr>
          <xdr:spPr bwMode="auto">
            <a:xfrm>
              <a:off x="155" y="363"/>
              <a:ext cx="55"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financiados</a:t>
              </a:r>
            </a:p>
          </xdr:txBody>
        </xdr:sp>
        <xdr:sp macro="" textlink="">
          <xdr:nvSpPr>
            <xdr:cNvPr id="4185" name="Rectangle 89"/>
            <xdr:cNvSpPr>
              <a:spLocks noChangeArrowheads="1"/>
            </xdr:cNvSpPr>
          </xdr:nvSpPr>
          <xdr:spPr bwMode="auto">
            <a:xfrm>
              <a:off x="154" y="236"/>
              <a:ext cx="128" cy="64"/>
            </a:xfrm>
            <a:prstGeom prst="rect">
              <a:avLst/>
            </a:prstGeom>
            <a:solidFill>
              <a:srgbClr val="DDE2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186" name="Rectangle 90"/>
            <xdr:cNvSpPr>
              <a:spLocks noChangeArrowheads="1"/>
            </xdr:cNvSpPr>
          </xdr:nvSpPr>
          <xdr:spPr bwMode="auto">
            <a:xfrm>
              <a:off x="154" y="236"/>
              <a:ext cx="128" cy="64"/>
            </a:xfrm>
            <a:prstGeom prst="rect">
              <a:avLst/>
            </a:pr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187" name="Rectangle 91"/>
            <xdr:cNvSpPr>
              <a:spLocks noChangeArrowheads="1"/>
            </xdr:cNvSpPr>
          </xdr:nvSpPr>
          <xdr:spPr bwMode="auto">
            <a:xfrm>
              <a:off x="157" y="242"/>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1</a:t>
              </a:r>
            </a:p>
          </xdr:txBody>
        </xdr:sp>
        <xdr:sp macro="" textlink="">
          <xdr:nvSpPr>
            <xdr:cNvPr id="4188" name="Rectangle 92"/>
            <xdr:cNvSpPr>
              <a:spLocks noChangeArrowheads="1"/>
            </xdr:cNvSpPr>
          </xdr:nvSpPr>
          <xdr:spPr bwMode="auto">
            <a:xfrm>
              <a:off x="162" y="242"/>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t>
              </a:r>
            </a:p>
          </xdr:txBody>
        </xdr:sp>
        <xdr:sp macro="" textlink="">
          <xdr:nvSpPr>
            <xdr:cNvPr id="4189" name="Rectangle 93"/>
            <xdr:cNvSpPr>
              <a:spLocks noChangeArrowheads="1"/>
            </xdr:cNvSpPr>
          </xdr:nvSpPr>
          <xdr:spPr bwMode="auto">
            <a:xfrm>
              <a:off x="164" y="242"/>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1</a:t>
              </a:r>
            </a:p>
          </xdr:txBody>
        </xdr:sp>
        <xdr:sp macro="" textlink="">
          <xdr:nvSpPr>
            <xdr:cNvPr id="4190" name="Rectangle 94"/>
            <xdr:cNvSpPr>
              <a:spLocks noChangeArrowheads="1"/>
            </xdr:cNvSpPr>
          </xdr:nvSpPr>
          <xdr:spPr bwMode="auto">
            <a:xfrm>
              <a:off x="170" y="242"/>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t>
              </a:r>
            </a:p>
          </xdr:txBody>
        </xdr:sp>
        <xdr:sp macro="" textlink="">
          <xdr:nvSpPr>
            <xdr:cNvPr id="4191" name="Rectangle 95"/>
            <xdr:cNvSpPr>
              <a:spLocks noChangeArrowheads="1"/>
            </xdr:cNvSpPr>
          </xdr:nvSpPr>
          <xdr:spPr bwMode="auto">
            <a:xfrm>
              <a:off x="172" y="242"/>
              <a:ext cx="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1 </a:t>
              </a:r>
            </a:p>
          </xdr:txBody>
        </xdr:sp>
        <xdr:sp macro="" textlink="">
          <xdr:nvSpPr>
            <xdr:cNvPr id="4192" name="Rectangle 96"/>
            <xdr:cNvSpPr>
              <a:spLocks noChangeArrowheads="1"/>
            </xdr:cNvSpPr>
          </xdr:nvSpPr>
          <xdr:spPr bwMode="auto">
            <a:xfrm>
              <a:off x="180" y="242"/>
              <a:ext cx="4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Producto </a:t>
              </a:r>
            </a:p>
          </xdr:txBody>
        </xdr:sp>
        <xdr:sp macro="" textlink="">
          <xdr:nvSpPr>
            <xdr:cNvPr id="4193" name="Rectangle 97"/>
            <xdr:cNvSpPr>
              <a:spLocks noChangeArrowheads="1"/>
            </xdr:cNvSpPr>
          </xdr:nvSpPr>
          <xdr:spPr bwMode="auto">
            <a:xfrm>
              <a:off x="220" y="242"/>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1</a:t>
              </a:r>
            </a:p>
          </xdr:txBody>
        </xdr:sp>
        <xdr:sp macro="" textlink="">
          <xdr:nvSpPr>
            <xdr:cNvPr id="4194" name="Line 98"/>
            <xdr:cNvSpPr>
              <a:spLocks noChangeShapeType="1"/>
            </xdr:cNvSpPr>
          </xdr:nvSpPr>
          <xdr:spPr bwMode="auto">
            <a:xfrm>
              <a:off x="179" y="254"/>
              <a:ext cx="46" cy="0"/>
            </a:xfrm>
            <a:prstGeom prst="line">
              <a:avLst/>
            </a:prstGeom>
            <a:noFill/>
            <a:ln w="9525" cap="flat">
              <a:solidFill>
                <a:srgbClr val="000000"/>
              </a:solidFill>
              <a:prstDash val="solid"/>
              <a:miter lim="800000"/>
              <a:headEnd/>
              <a:tailEnd/>
            </a:ln>
            <a:extLst>
              <a:ext uri="{909E8E84-426E-40DD-AFC4-6F175D3DCCD1}">
                <a14:hiddenFill xmlns:a14="http://schemas.microsoft.com/office/drawing/2010/main">
                  <a:noFill/>
                </a14:hiddenFill>
              </a:ext>
            </a:extLst>
          </xdr:spPr>
        </xdr:sp>
        <xdr:sp macro="" textlink="">
          <xdr:nvSpPr>
            <xdr:cNvPr id="4195" name="Rectangle 99"/>
            <xdr:cNvSpPr>
              <a:spLocks noChangeArrowheads="1"/>
            </xdr:cNvSpPr>
          </xdr:nvSpPr>
          <xdr:spPr bwMode="auto">
            <a:xfrm>
              <a:off x="225" y="242"/>
              <a:ext cx="5"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 </a:t>
              </a:r>
            </a:p>
          </xdr:txBody>
        </xdr:sp>
        <xdr:sp macro="" textlink="">
          <xdr:nvSpPr>
            <xdr:cNvPr id="4196" name="Rectangle 100"/>
            <xdr:cNvSpPr>
              <a:spLocks noChangeArrowheads="1"/>
            </xdr:cNvSpPr>
          </xdr:nvSpPr>
          <xdr:spPr bwMode="auto">
            <a:xfrm>
              <a:off x="230" y="242"/>
              <a:ext cx="4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Proyectos </a:t>
              </a:r>
            </a:p>
          </xdr:txBody>
        </xdr:sp>
        <xdr:sp macro="" textlink="">
          <xdr:nvSpPr>
            <xdr:cNvPr id="4197" name="Rectangle 101"/>
            <xdr:cNvSpPr>
              <a:spLocks noChangeArrowheads="1"/>
            </xdr:cNvSpPr>
          </xdr:nvSpPr>
          <xdr:spPr bwMode="auto">
            <a:xfrm>
              <a:off x="157" y="255"/>
              <a:ext cx="13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individuales de innovación y </a:t>
              </a:r>
            </a:p>
          </xdr:txBody>
        </xdr:sp>
        <xdr:sp macro="" textlink="">
          <xdr:nvSpPr>
            <xdr:cNvPr id="4198" name="Rectangle 102"/>
            <xdr:cNvSpPr>
              <a:spLocks noChangeArrowheads="1"/>
            </xdr:cNvSpPr>
          </xdr:nvSpPr>
          <xdr:spPr bwMode="auto">
            <a:xfrm>
              <a:off x="157" y="267"/>
              <a:ext cx="10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desarrollo tecnológico </a:t>
              </a:r>
            </a:p>
          </xdr:txBody>
        </xdr:sp>
        <xdr:sp macro="" textlink="">
          <xdr:nvSpPr>
            <xdr:cNvPr id="4199" name="Rectangle 103"/>
            <xdr:cNvSpPr>
              <a:spLocks noChangeArrowheads="1"/>
            </xdr:cNvSpPr>
          </xdr:nvSpPr>
          <xdr:spPr bwMode="auto">
            <a:xfrm>
              <a:off x="157" y="280"/>
              <a:ext cx="55"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financiados</a:t>
              </a:r>
            </a:p>
          </xdr:txBody>
        </xdr:sp>
        <xdr:sp macro="" textlink="">
          <xdr:nvSpPr>
            <xdr:cNvPr id="4200" name="Freeform 104"/>
            <xdr:cNvSpPr>
              <a:spLocks/>
            </xdr:cNvSpPr>
          </xdr:nvSpPr>
          <xdr:spPr bwMode="auto">
            <a:xfrm>
              <a:off x="140" y="190"/>
              <a:ext cx="78" cy="78"/>
            </a:xfrm>
            <a:custGeom>
              <a:avLst/>
              <a:gdLst>
                <a:gd name="T0" fmla="*/ 78 w 78"/>
                <a:gd name="T1" fmla="*/ 0 h 78"/>
                <a:gd name="T2" fmla="*/ 78 w 78"/>
                <a:gd name="T3" fmla="*/ 26 h 78"/>
                <a:gd name="T4" fmla="*/ 0 w 78"/>
                <a:gd name="T5" fmla="*/ 26 h 78"/>
                <a:gd name="T6" fmla="*/ 0 w 78"/>
                <a:gd name="T7" fmla="*/ 78 h 78"/>
                <a:gd name="T8" fmla="*/ 9 w 78"/>
                <a:gd name="T9" fmla="*/ 78 h 78"/>
              </a:gdLst>
              <a:ahLst/>
              <a:cxnLst>
                <a:cxn ang="0">
                  <a:pos x="T0" y="T1"/>
                </a:cxn>
                <a:cxn ang="0">
                  <a:pos x="T2" y="T3"/>
                </a:cxn>
                <a:cxn ang="0">
                  <a:pos x="T4" y="T5"/>
                </a:cxn>
                <a:cxn ang="0">
                  <a:pos x="T6" y="T7"/>
                </a:cxn>
                <a:cxn ang="0">
                  <a:pos x="T8" y="T9"/>
                </a:cxn>
              </a:cxnLst>
              <a:rect l="0" t="0" r="r" b="b"/>
              <a:pathLst>
                <a:path w="78" h="78">
                  <a:moveTo>
                    <a:pt x="78" y="0"/>
                  </a:moveTo>
                  <a:lnTo>
                    <a:pt x="78" y="26"/>
                  </a:lnTo>
                  <a:lnTo>
                    <a:pt x="0" y="26"/>
                  </a:lnTo>
                  <a:lnTo>
                    <a:pt x="0" y="78"/>
                  </a:lnTo>
                  <a:lnTo>
                    <a:pt x="9" y="78"/>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201" name="Freeform 105"/>
            <xdr:cNvSpPr>
              <a:spLocks/>
            </xdr:cNvSpPr>
          </xdr:nvSpPr>
          <xdr:spPr bwMode="auto">
            <a:xfrm>
              <a:off x="148" y="265"/>
              <a:ext cx="6" cy="6"/>
            </a:xfrm>
            <a:custGeom>
              <a:avLst/>
              <a:gdLst>
                <a:gd name="T0" fmla="*/ 0 w 6"/>
                <a:gd name="T1" fmla="*/ 0 h 6"/>
                <a:gd name="T2" fmla="*/ 6 w 6"/>
                <a:gd name="T3" fmla="*/ 3 h 6"/>
                <a:gd name="T4" fmla="*/ 0 w 6"/>
                <a:gd name="T5" fmla="*/ 6 h 6"/>
                <a:gd name="T6" fmla="*/ 0 w 6"/>
                <a:gd name="T7" fmla="*/ 0 h 6"/>
              </a:gdLst>
              <a:ahLst/>
              <a:cxnLst>
                <a:cxn ang="0">
                  <a:pos x="T0" y="T1"/>
                </a:cxn>
                <a:cxn ang="0">
                  <a:pos x="T2" y="T3"/>
                </a:cxn>
                <a:cxn ang="0">
                  <a:pos x="T4" y="T5"/>
                </a:cxn>
                <a:cxn ang="0">
                  <a:pos x="T6" y="T7"/>
                </a:cxn>
              </a:cxnLst>
              <a:rect l="0" t="0" r="r" b="b"/>
              <a:pathLst>
                <a:path w="6" h="6">
                  <a:moveTo>
                    <a:pt x="0" y="0"/>
                  </a:moveTo>
                  <a:lnTo>
                    <a:pt x="6" y="3"/>
                  </a:lnTo>
                  <a:lnTo>
                    <a:pt x="0" y="6"/>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202" name="Freeform 106"/>
            <xdr:cNvSpPr>
              <a:spLocks/>
            </xdr:cNvSpPr>
          </xdr:nvSpPr>
          <xdr:spPr bwMode="auto">
            <a:xfrm>
              <a:off x="140" y="190"/>
              <a:ext cx="78" cy="162"/>
            </a:xfrm>
            <a:custGeom>
              <a:avLst/>
              <a:gdLst>
                <a:gd name="T0" fmla="*/ 78 w 78"/>
                <a:gd name="T1" fmla="*/ 0 h 162"/>
                <a:gd name="T2" fmla="*/ 78 w 78"/>
                <a:gd name="T3" fmla="*/ 26 h 162"/>
                <a:gd name="T4" fmla="*/ 0 w 78"/>
                <a:gd name="T5" fmla="*/ 26 h 162"/>
                <a:gd name="T6" fmla="*/ 0 w 78"/>
                <a:gd name="T7" fmla="*/ 162 h 162"/>
                <a:gd name="T8" fmla="*/ 8 w 78"/>
                <a:gd name="T9" fmla="*/ 162 h 162"/>
              </a:gdLst>
              <a:ahLst/>
              <a:cxnLst>
                <a:cxn ang="0">
                  <a:pos x="T0" y="T1"/>
                </a:cxn>
                <a:cxn ang="0">
                  <a:pos x="T2" y="T3"/>
                </a:cxn>
                <a:cxn ang="0">
                  <a:pos x="T4" y="T5"/>
                </a:cxn>
                <a:cxn ang="0">
                  <a:pos x="T6" y="T7"/>
                </a:cxn>
                <a:cxn ang="0">
                  <a:pos x="T8" y="T9"/>
                </a:cxn>
              </a:cxnLst>
              <a:rect l="0" t="0" r="r" b="b"/>
              <a:pathLst>
                <a:path w="78" h="162">
                  <a:moveTo>
                    <a:pt x="78" y="0"/>
                  </a:moveTo>
                  <a:lnTo>
                    <a:pt x="78" y="26"/>
                  </a:lnTo>
                  <a:lnTo>
                    <a:pt x="0" y="26"/>
                  </a:lnTo>
                  <a:lnTo>
                    <a:pt x="0" y="162"/>
                  </a:lnTo>
                  <a:lnTo>
                    <a:pt x="8" y="162"/>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203" name="Freeform 107"/>
            <xdr:cNvSpPr>
              <a:spLocks/>
            </xdr:cNvSpPr>
          </xdr:nvSpPr>
          <xdr:spPr bwMode="auto">
            <a:xfrm>
              <a:off x="147" y="349"/>
              <a:ext cx="6" cy="6"/>
            </a:xfrm>
            <a:custGeom>
              <a:avLst/>
              <a:gdLst>
                <a:gd name="T0" fmla="*/ 0 w 6"/>
                <a:gd name="T1" fmla="*/ 0 h 6"/>
                <a:gd name="T2" fmla="*/ 6 w 6"/>
                <a:gd name="T3" fmla="*/ 3 h 6"/>
                <a:gd name="T4" fmla="*/ 0 w 6"/>
                <a:gd name="T5" fmla="*/ 6 h 6"/>
                <a:gd name="T6" fmla="*/ 0 w 6"/>
                <a:gd name="T7" fmla="*/ 0 h 6"/>
              </a:gdLst>
              <a:ahLst/>
              <a:cxnLst>
                <a:cxn ang="0">
                  <a:pos x="T0" y="T1"/>
                </a:cxn>
                <a:cxn ang="0">
                  <a:pos x="T2" y="T3"/>
                </a:cxn>
                <a:cxn ang="0">
                  <a:pos x="T4" y="T5"/>
                </a:cxn>
                <a:cxn ang="0">
                  <a:pos x="T6" y="T7"/>
                </a:cxn>
              </a:cxnLst>
              <a:rect l="0" t="0" r="r" b="b"/>
              <a:pathLst>
                <a:path w="6" h="6">
                  <a:moveTo>
                    <a:pt x="0" y="0"/>
                  </a:moveTo>
                  <a:lnTo>
                    <a:pt x="6" y="3"/>
                  </a:lnTo>
                  <a:lnTo>
                    <a:pt x="0" y="6"/>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204" name="Freeform 108"/>
            <xdr:cNvSpPr>
              <a:spLocks/>
            </xdr:cNvSpPr>
          </xdr:nvSpPr>
          <xdr:spPr bwMode="auto">
            <a:xfrm>
              <a:off x="140" y="190"/>
              <a:ext cx="78" cy="246"/>
            </a:xfrm>
            <a:custGeom>
              <a:avLst/>
              <a:gdLst>
                <a:gd name="T0" fmla="*/ 78 w 78"/>
                <a:gd name="T1" fmla="*/ 0 h 246"/>
                <a:gd name="T2" fmla="*/ 78 w 78"/>
                <a:gd name="T3" fmla="*/ 26 h 246"/>
                <a:gd name="T4" fmla="*/ 0 w 78"/>
                <a:gd name="T5" fmla="*/ 26 h 246"/>
                <a:gd name="T6" fmla="*/ 0 w 78"/>
                <a:gd name="T7" fmla="*/ 246 h 246"/>
                <a:gd name="T8" fmla="*/ 8 w 78"/>
                <a:gd name="T9" fmla="*/ 246 h 246"/>
              </a:gdLst>
              <a:ahLst/>
              <a:cxnLst>
                <a:cxn ang="0">
                  <a:pos x="T0" y="T1"/>
                </a:cxn>
                <a:cxn ang="0">
                  <a:pos x="T2" y="T3"/>
                </a:cxn>
                <a:cxn ang="0">
                  <a:pos x="T4" y="T5"/>
                </a:cxn>
                <a:cxn ang="0">
                  <a:pos x="T6" y="T7"/>
                </a:cxn>
                <a:cxn ang="0">
                  <a:pos x="T8" y="T9"/>
                </a:cxn>
              </a:cxnLst>
              <a:rect l="0" t="0" r="r" b="b"/>
              <a:pathLst>
                <a:path w="78" h="246">
                  <a:moveTo>
                    <a:pt x="78" y="0"/>
                  </a:moveTo>
                  <a:lnTo>
                    <a:pt x="78" y="26"/>
                  </a:lnTo>
                  <a:lnTo>
                    <a:pt x="0" y="26"/>
                  </a:lnTo>
                  <a:lnTo>
                    <a:pt x="0" y="246"/>
                  </a:lnTo>
                  <a:lnTo>
                    <a:pt x="8" y="246"/>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205" name="Freeform 109"/>
            <xdr:cNvSpPr>
              <a:spLocks/>
            </xdr:cNvSpPr>
          </xdr:nvSpPr>
          <xdr:spPr bwMode="auto">
            <a:xfrm>
              <a:off x="147" y="432"/>
              <a:ext cx="6" cy="7"/>
            </a:xfrm>
            <a:custGeom>
              <a:avLst/>
              <a:gdLst>
                <a:gd name="T0" fmla="*/ 0 w 6"/>
                <a:gd name="T1" fmla="*/ 0 h 7"/>
                <a:gd name="T2" fmla="*/ 6 w 6"/>
                <a:gd name="T3" fmla="*/ 4 h 7"/>
                <a:gd name="T4" fmla="*/ 0 w 6"/>
                <a:gd name="T5" fmla="*/ 7 h 7"/>
                <a:gd name="T6" fmla="*/ 0 w 6"/>
                <a:gd name="T7" fmla="*/ 0 h 7"/>
              </a:gdLst>
              <a:ahLst/>
              <a:cxnLst>
                <a:cxn ang="0">
                  <a:pos x="T0" y="T1"/>
                </a:cxn>
                <a:cxn ang="0">
                  <a:pos x="T2" y="T3"/>
                </a:cxn>
                <a:cxn ang="0">
                  <a:pos x="T4" y="T5"/>
                </a:cxn>
                <a:cxn ang="0">
                  <a:pos x="T6" y="T7"/>
                </a:cxn>
              </a:cxnLst>
              <a:rect l="0" t="0" r="r" b="b"/>
              <a:pathLst>
                <a:path w="6" h="7">
                  <a:moveTo>
                    <a:pt x="0" y="0"/>
                  </a:moveTo>
                  <a:lnTo>
                    <a:pt x="6" y="4"/>
                  </a:lnTo>
                  <a:lnTo>
                    <a:pt x="0" y="7"/>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206" name="Rectangle 110"/>
            <xdr:cNvSpPr>
              <a:spLocks noChangeArrowheads="1"/>
            </xdr:cNvSpPr>
          </xdr:nvSpPr>
          <xdr:spPr bwMode="auto">
            <a:xfrm>
              <a:off x="153" y="403"/>
              <a:ext cx="129" cy="65"/>
            </a:xfrm>
            <a:prstGeom prst="rect">
              <a:avLst/>
            </a:prstGeom>
            <a:solidFill>
              <a:srgbClr val="DDE2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207" name="Rectangle 111"/>
            <xdr:cNvSpPr>
              <a:spLocks noChangeArrowheads="1"/>
            </xdr:cNvSpPr>
          </xdr:nvSpPr>
          <xdr:spPr bwMode="auto">
            <a:xfrm>
              <a:off x="153" y="403"/>
              <a:ext cx="129" cy="65"/>
            </a:xfrm>
            <a:prstGeom prst="rect">
              <a:avLst/>
            </a:pr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208" name="Rectangle 112"/>
            <xdr:cNvSpPr>
              <a:spLocks noChangeArrowheads="1"/>
            </xdr:cNvSpPr>
          </xdr:nvSpPr>
          <xdr:spPr bwMode="auto">
            <a:xfrm>
              <a:off x="155" y="410"/>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1</a:t>
              </a:r>
            </a:p>
          </xdr:txBody>
        </xdr:sp>
        <xdr:sp macro="" textlink="">
          <xdr:nvSpPr>
            <xdr:cNvPr id="4209" name="Rectangle 113"/>
            <xdr:cNvSpPr>
              <a:spLocks noChangeArrowheads="1"/>
            </xdr:cNvSpPr>
          </xdr:nvSpPr>
          <xdr:spPr bwMode="auto">
            <a:xfrm>
              <a:off x="160" y="410"/>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t>
              </a:r>
            </a:p>
          </xdr:txBody>
        </xdr:sp>
        <xdr:sp macro="" textlink="">
          <xdr:nvSpPr>
            <xdr:cNvPr id="4210" name="Rectangle 114"/>
            <xdr:cNvSpPr>
              <a:spLocks noChangeArrowheads="1"/>
            </xdr:cNvSpPr>
          </xdr:nvSpPr>
          <xdr:spPr bwMode="auto">
            <a:xfrm>
              <a:off x="163" y="410"/>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1</a:t>
              </a:r>
            </a:p>
          </xdr:txBody>
        </xdr:sp>
        <xdr:sp macro="" textlink="">
          <xdr:nvSpPr>
            <xdr:cNvPr id="4211" name="Rectangle 115"/>
            <xdr:cNvSpPr>
              <a:spLocks noChangeArrowheads="1"/>
            </xdr:cNvSpPr>
          </xdr:nvSpPr>
          <xdr:spPr bwMode="auto">
            <a:xfrm>
              <a:off x="168" y="410"/>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t>
              </a:r>
            </a:p>
          </xdr:txBody>
        </xdr:sp>
        <xdr:sp macro="" textlink="">
          <xdr:nvSpPr>
            <xdr:cNvPr id="4212" name="Rectangle 116"/>
            <xdr:cNvSpPr>
              <a:spLocks noChangeArrowheads="1"/>
            </xdr:cNvSpPr>
          </xdr:nvSpPr>
          <xdr:spPr bwMode="auto">
            <a:xfrm>
              <a:off x="170" y="410"/>
              <a:ext cx="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3 </a:t>
              </a:r>
            </a:p>
          </xdr:txBody>
        </xdr:sp>
        <xdr:sp macro="" textlink="">
          <xdr:nvSpPr>
            <xdr:cNvPr id="4213" name="Rectangle 117"/>
            <xdr:cNvSpPr>
              <a:spLocks noChangeArrowheads="1"/>
            </xdr:cNvSpPr>
          </xdr:nvSpPr>
          <xdr:spPr bwMode="auto">
            <a:xfrm>
              <a:off x="178" y="410"/>
              <a:ext cx="4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Producto </a:t>
              </a:r>
            </a:p>
          </xdr:txBody>
        </xdr:sp>
        <xdr:sp macro="" textlink="">
          <xdr:nvSpPr>
            <xdr:cNvPr id="4214" name="Rectangle 118"/>
            <xdr:cNvSpPr>
              <a:spLocks noChangeArrowheads="1"/>
            </xdr:cNvSpPr>
          </xdr:nvSpPr>
          <xdr:spPr bwMode="auto">
            <a:xfrm>
              <a:off x="219" y="410"/>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3</a:t>
              </a:r>
            </a:p>
          </xdr:txBody>
        </xdr:sp>
        <xdr:sp macro="" textlink="">
          <xdr:nvSpPr>
            <xdr:cNvPr id="4215" name="Line 119"/>
            <xdr:cNvSpPr>
              <a:spLocks noChangeShapeType="1"/>
            </xdr:cNvSpPr>
          </xdr:nvSpPr>
          <xdr:spPr bwMode="auto">
            <a:xfrm>
              <a:off x="178" y="421"/>
              <a:ext cx="46" cy="0"/>
            </a:xfrm>
            <a:prstGeom prst="line">
              <a:avLst/>
            </a:prstGeom>
            <a:noFill/>
            <a:ln w="9525" cap="flat">
              <a:solidFill>
                <a:srgbClr val="000000"/>
              </a:solidFill>
              <a:prstDash val="solid"/>
              <a:miter lim="800000"/>
              <a:headEnd/>
              <a:tailEnd/>
            </a:ln>
            <a:extLst>
              <a:ext uri="{909E8E84-426E-40DD-AFC4-6F175D3DCCD1}">
                <a14:hiddenFill xmlns:a14="http://schemas.microsoft.com/office/drawing/2010/main">
                  <a:noFill/>
                </a14:hiddenFill>
              </a:ext>
            </a:extLst>
          </xdr:spPr>
        </xdr:sp>
        <xdr:sp macro="" textlink="">
          <xdr:nvSpPr>
            <xdr:cNvPr id="4216" name="Rectangle 120"/>
            <xdr:cNvSpPr>
              <a:spLocks noChangeArrowheads="1"/>
            </xdr:cNvSpPr>
          </xdr:nvSpPr>
          <xdr:spPr bwMode="auto">
            <a:xfrm>
              <a:off x="224" y="410"/>
              <a:ext cx="5"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 </a:t>
              </a:r>
            </a:p>
          </xdr:txBody>
        </xdr:sp>
        <xdr:sp macro="" textlink="">
          <xdr:nvSpPr>
            <xdr:cNvPr id="4217" name="Rectangle 121"/>
            <xdr:cNvSpPr>
              <a:spLocks noChangeArrowheads="1"/>
            </xdr:cNvSpPr>
          </xdr:nvSpPr>
          <xdr:spPr bwMode="auto">
            <a:xfrm>
              <a:off x="229" y="410"/>
              <a:ext cx="4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Proyectos </a:t>
              </a:r>
            </a:p>
          </xdr:txBody>
        </xdr:sp>
        <xdr:sp macro="" textlink="">
          <xdr:nvSpPr>
            <xdr:cNvPr id="4218" name="Rectangle 122"/>
            <xdr:cNvSpPr>
              <a:spLocks noChangeArrowheads="1"/>
            </xdr:cNvSpPr>
          </xdr:nvSpPr>
          <xdr:spPr bwMode="auto">
            <a:xfrm>
              <a:off x="155" y="422"/>
              <a:ext cx="112"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de apoyo a la creación y </a:t>
              </a:r>
            </a:p>
          </xdr:txBody>
        </xdr:sp>
        <xdr:sp macro="" textlink="">
          <xdr:nvSpPr>
            <xdr:cNvPr id="4219" name="Rectangle 123"/>
            <xdr:cNvSpPr>
              <a:spLocks noChangeArrowheads="1"/>
            </xdr:cNvSpPr>
          </xdr:nvSpPr>
          <xdr:spPr bwMode="auto">
            <a:xfrm>
              <a:off x="155" y="435"/>
              <a:ext cx="12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arranque de empresas de </a:t>
              </a:r>
            </a:p>
          </xdr:txBody>
        </xdr:sp>
        <xdr:sp macro="" textlink="">
          <xdr:nvSpPr>
            <xdr:cNvPr id="4220" name="Rectangle 124"/>
            <xdr:cNvSpPr>
              <a:spLocks noChangeArrowheads="1"/>
            </xdr:cNvSpPr>
          </xdr:nvSpPr>
          <xdr:spPr bwMode="auto">
            <a:xfrm>
              <a:off x="155" y="447"/>
              <a:ext cx="85"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base tecnológicas</a:t>
              </a:r>
            </a:p>
          </xdr:txBody>
        </xdr:sp>
        <xdr:sp macro="" textlink="">
          <xdr:nvSpPr>
            <xdr:cNvPr id="4221" name="Rectangle 125"/>
            <xdr:cNvSpPr>
              <a:spLocks noChangeArrowheads="1"/>
            </xdr:cNvSpPr>
          </xdr:nvSpPr>
          <xdr:spPr bwMode="auto">
            <a:xfrm>
              <a:off x="378" y="140"/>
              <a:ext cx="129" cy="50"/>
            </a:xfrm>
            <a:prstGeom prst="rect">
              <a:avLst/>
            </a:prstGeom>
            <a:solidFill>
              <a:srgbClr val="3333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222" name="Rectangle 126"/>
            <xdr:cNvSpPr>
              <a:spLocks noChangeArrowheads="1"/>
            </xdr:cNvSpPr>
          </xdr:nvSpPr>
          <xdr:spPr bwMode="auto">
            <a:xfrm>
              <a:off x="378" y="140"/>
              <a:ext cx="129" cy="50"/>
            </a:xfrm>
            <a:prstGeom prst="rect">
              <a:avLst/>
            </a:pr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223" name="Rectangle 127"/>
            <xdr:cNvSpPr>
              <a:spLocks noChangeArrowheads="1"/>
            </xdr:cNvSpPr>
          </xdr:nvSpPr>
          <xdr:spPr bwMode="auto">
            <a:xfrm>
              <a:off x="385" y="151"/>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FFFFFF"/>
                  </a:solidFill>
                  <a:latin typeface="Calibri"/>
                </a:rPr>
                <a:t>1</a:t>
              </a:r>
            </a:p>
          </xdr:txBody>
        </xdr:sp>
        <xdr:sp macro="" textlink="">
          <xdr:nvSpPr>
            <xdr:cNvPr id="4224" name="Rectangle 128"/>
            <xdr:cNvSpPr>
              <a:spLocks noChangeArrowheads="1"/>
            </xdr:cNvSpPr>
          </xdr:nvSpPr>
          <xdr:spPr bwMode="auto">
            <a:xfrm>
              <a:off x="391" y="151"/>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FFFFFF"/>
                  </a:solidFill>
                  <a:latin typeface="Calibri"/>
                </a:rPr>
                <a:t>.</a:t>
              </a:r>
            </a:p>
          </xdr:txBody>
        </xdr:sp>
        <xdr:sp macro="" textlink="">
          <xdr:nvSpPr>
            <xdr:cNvPr id="4225" name="Rectangle 129"/>
            <xdr:cNvSpPr>
              <a:spLocks noChangeArrowheads="1"/>
            </xdr:cNvSpPr>
          </xdr:nvSpPr>
          <xdr:spPr bwMode="auto">
            <a:xfrm>
              <a:off x="393" y="151"/>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FFFFFF"/>
                  </a:solidFill>
                  <a:latin typeface="Calibri"/>
                </a:rPr>
                <a:t>2</a:t>
              </a:r>
            </a:p>
          </xdr:txBody>
        </xdr:sp>
        <xdr:sp macro="" textlink="">
          <xdr:nvSpPr>
            <xdr:cNvPr id="4226" name="Rectangle 130"/>
            <xdr:cNvSpPr>
              <a:spLocks noChangeArrowheads="1"/>
            </xdr:cNvSpPr>
          </xdr:nvSpPr>
          <xdr:spPr bwMode="auto">
            <a:xfrm>
              <a:off x="402" y="151"/>
              <a:ext cx="99"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FFFFFF"/>
                  </a:solidFill>
                  <a:latin typeface="Calibri"/>
                </a:rPr>
                <a:t>Capital humano para </a:t>
              </a:r>
            </a:p>
          </xdr:txBody>
        </xdr:sp>
        <xdr:sp macro="" textlink="">
          <xdr:nvSpPr>
            <xdr:cNvPr id="4227" name="Rectangle 131"/>
            <xdr:cNvSpPr>
              <a:spLocks noChangeArrowheads="1"/>
            </xdr:cNvSpPr>
          </xdr:nvSpPr>
          <xdr:spPr bwMode="auto">
            <a:xfrm>
              <a:off x="411" y="164"/>
              <a:ext cx="79"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1" i="0" u="none" strike="noStrike" baseline="0">
                  <a:solidFill>
                    <a:srgbClr val="FFFFFF"/>
                  </a:solidFill>
                  <a:latin typeface="Calibri"/>
                </a:rPr>
                <a:t>la innovación        </a:t>
              </a:r>
            </a:p>
          </xdr:txBody>
        </xdr:sp>
        <xdr:sp macro="" textlink="">
          <xdr:nvSpPr>
            <xdr:cNvPr id="4228" name="Rectangle 132"/>
            <xdr:cNvSpPr>
              <a:spLocks noChangeArrowheads="1"/>
            </xdr:cNvSpPr>
          </xdr:nvSpPr>
          <xdr:spPr bwMode="auto">
            <a:xfrm>
              <a:off x="378" y="319"/>
              <a:ext cx="129" cy="65"/>
            </a:xfrm>
            <a:prstGeom prst="rect">
              <a:avLst/>
            </a:prstGeom>
            <a:solidFill>
              <a:srgbClr val="DDE2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229" name="Rectangle 133"/>
            <xdr:cNvSpPr>
              <a:spLocks noChangeArrowheads="1"/>
            </xdr:cNvSpPr>
          </xdr:nvSpPr>
          <xdr:spPr bwMode="auto">
            <a:xfrm>
              <a:off x="378" y="319"/>
              <a:ext cx="129" cy="65"/>
            </a:xfrm>
            <a:prstGeom prst="rect">
              <a:avLst/>
            </a:pr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230" name="Rectangle 134"/>
            <xdr:cNvSpPr>
              <a:spLocks noChangeArrowheads="1"/>
            </xdr:cNvSpPr>
          </xdr:nvSpPr>
          <xdr:spPr bwMode="auto">
            <a:xfrm>
              <a:off x="380" y="333"/>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1</a:t>
              </a:r>
            </a:p>
          </xdr:txBody>
        </xdr:sp>
        <xdr:sp macro="" textlink="">
          <xdr:nvSpPr>
            <xdr:cNvPr id="4231" name="Rectangle 135"/>
            <xdr:cNvSpPr>
              <a:spLocks noChangeArrowheads="1"/>
            </xdr:cNvSpPr>
          </xdr:nvSpPr>
          <xdr:spPr bwMode="auto">
            <a:xfrm>
              <a:off x="386" y="333"/>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t>
              </a:r>
            </a:p>
          </xdr:txBody>
        </xdr:sp>
        <xdr:sp macro="" textlink="">
          <xdr:nvSpPr>
            <xdr:cNvPr id="4232" name="Rectangle 136"/>
            <xdr:cNvSpPr>
              <a:spLocks noChangeArrowheads="1"/>
            </xdr:cNvSpPr>
          </xdr:nvSpPr>
          <xdr:spPr bwMode="auto">
            <a:xfrm>
              <a:off x="388" y="333"/>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2</a:t>
              </a:r>
            </a:p>
          </xdr:txBody>
        </xdr:sp>
        <xdr:sp macro="" textlink="">
          <xdr:nvSpPr>
            <xdr:cNvPr id="4233" name="Rectangle 137"/>
            <xdr:cNvSpPr>
              <a:spLocks noChangeArrowheads="1"/>
            </xdr:cNvSpPr>
          </xdr:nvSpPr>
          <xdr:spPr bwMode="auto">
            <a:xfrm>
              <a:off x="393" y="333"/>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t>
              </a:r>
            </a:p>
          </xdr:txBody>
        </xdr:sp>
        <xdr:sp macro="" textlink="">
          <xdr:nvSpPr>
            <xdr:cNvPr id="4234" name="Rectangle 138"/>
            <xdr:cNvSpPr>
              <a:spLocks noChangeArrowheads="1"/>
            </xdr:cNvSpPr>
          </xdr:nvSpPr>
          <xdr:spPr bwMode="auto">
            <a:xfrm>
              <a:off x="396" y="333"/>
              <a:ext cx="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2 </a:t>
              </a:r>
            </a:p>
          </xdr:txBody>
        </xdr:sp>
        <xdr:sp macro="" textlink="">
          <xdr:nvSpPr>
            <xdr:cNvPr id="4235" name="Rectangle 139"/>
            <xdr:cNvSpPr>
              <a:spLocks noChangeArrowheads="1"/>
            </xdr:cNvSpPr>
          </xdr:nvSpPr>
          <xdr:spPr bwMode="auto">
            <a:xfrm>
              <a:off x="403" y="333"/>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P</a:t>
              </a:r>
            </a:p>
          </xdr:txBody>
        </xdr:sp>
        <xdr:sp macro="" textlink="">
          <xdr:nvSpPr>
            <xdr:cNvPr id="4236" name="Rectangle 140"/>
            <xdr:cNvSpPr>
              <a:spLocks noChangeArrowheads="1"/>
            </xdr:cNvSpPr>
          </xdr:nvSpPr>
          <xdr:spPr bwMode="auto">
            <a:xfrm>
              <a:off x="408" y="333"/>
              <a:ext cx="37"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roducto </a:t>
              </a:r>
            </a:p>
          </xdr:txBody>
        </xdr:sp>
        <xdr:sp macro="" textlink="">
          <xdr:nvSpPr>
            <xdr:cNvPr id="4237" name="Rectangle 141"/>
            <xdr:cNvSpPr>
              <a:spLocks noChangeArrowheads="1"/>
            </xdr:cNvSpPr>
          </xdr:nvSpPr>
          <xdr:spPr bwMode="auto">
            <a:xfrm>
              <a:off x="443" y="333"/>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7</a:t>
              </a:r>
            </a:p>
          </xdr:txBody>
        </xdr:sp>
        <xdr:sp macro="" textlink="">
          <xdr:nvSpPr>
            <xdr:cNvPr id="4238" name="Line 142"/>
            <xdr:cNvSpPr>
              <a:spLocks noChangeShapeType="1"/>
            </xdr:cNvSpPr>
          </xdr:nvSpPr>
          <xdr:spPr bwMode="auto">
            <a:xfrm>
              <a:off x="408" y="344"/>
              <a:ext cx="41" cy="0"/>
            </a:xfrm>
            <a:prstGeom prst="line">
              <a:avLst/>
            </a:prstGeom>
            <a:noFill/>
            <a:ln w="9525" cap="flat">
              <a:solidFill>
                <a:srgbClr val="000000"/>
              </a:solidFill>
              <a:prstDash val="solid"/>
              <a:miter lim="800000"/>
              <a:headEnd/>
              <a:tailEnd/>
            </a:ln>
            <a:extLst>
              <a:ext uri="{909E8E84-426E-40DD-AFC4-6F175D3DCCD1}">
                <a14:hiddenFill xmlns:a14="http://schemas.microsoft.com/office/drawing/2010/main">
                  <a:noFill/>
                </a14:hiddenFill>
              </a:ext>
            </a:extLst>
          </xdr:spPr>
        </xdr:sp>
        <xdr:sp macro="" textlink="">
          <xdr:nvSpPr>
            <xdr:cNvPr id="4239" name="Rectangle 143"/>
            <xdr:cNvSpPr>
              <a:spLocks noChangeArrowheads="1"/>
            </xdr:cNvSpPr>
          </xdr:nvSpPr>
          <xdr:spPr bwMode="auto">
            <a:xfrm>
              <a:off x="448" y="333"/>
              <a:ext cx="5"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 </a:t>
              </a:r>
            </a:p>
          </xdr:txBody>
        </xdr:sp>
        <xdr:sp macro="" textlink="">
          <xdr:nvSpPr>
            <xdr:cNvPr id="4240" name="Rectangle 144"/>
            <xdr:cNvSpPr>
              <a:spLocks noChangeArrowheads="1"/>
            </xdr:cNvSpPr>
          </xdr:nvSpPr>
          <xdr:spPr bwMode="auto">
            <a:xfrm>
              <a:off x="380" y="345"/>
              <a:ext cx="13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Apoyo a la incorporación de </a:t>
              </a:r>
            </a:p>
          </xdr:txBody>
        </xdr:sp>
        <xdr:sp macro="" textlink="">
          <xdr:nvSpPr>
            <xdr:cNvPr id="4241" name="Rectangle 145"/>
            <xdr:cNvSpPr>
              <a:spLocks noChangeArrowheads="1"/>
            </xdr:cNvSpPr>
          </xdr:nvSpPr>
          <xdr:spPr bwMode="auto">
            <a:xfrm>
              <a:off x="380" y="357"/>
              <a:ext cx="12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gestores de la innovación</a:t>
              </a:r>
            </a:p>
          </xdr:txBody>
        </xdr:sp>
        <xdr:sp macro="" textlink="">
          <xdr:nvSpPr>
            <xdr:cNvPr id="4242" name="Rectangle 146"/>
            <xdr:cNvSpPr>
              <a:spLocks noChangeArrowheads="1"/>
            </xdr:cNvSpPr>
          </xdr:nvSpPr>
          <xdr:spPr bwMode="auto">
            <a:xfrm>
              <a:off x="379" y="236"/>
              <a:ext cx="128" cy="64"/>
            </a:xfrm>
            <a:prstGeom prst="rect">
              <a:avLst/>
            </a:prstGeom>
            <a:solidFill>
              <a:srgbClr val="DDE2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243" name="Rectangle 147"/>
            <xdr:cNvSpPr>
              <a:spLocks noChangeArrowheads="1"/>
            </xdr:cNvSpPr>
          </xdr:nvSpPr>
          <xdr:spPr bwMode="auto">
            <a:xfrm>
              <a:off x="379" y="236"/>
              <a:ext cx="128" cy="64"/>
            </a:xfrm>
            <a:prstGeom prst="rect">
              <a:avLst/>
            </a:pr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244" name="Rectangle 148"/>
            <xdr:cNvSpPr>
              <a:spLocks noChangeArrowheads="1"/>
            </xdr:cNvSpPr>
          </xdr:nvSpPr>
          <xdr:spPr bwMode="auto">
            <a:xfrm>
              <a:off x="381" y="249"/>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1</a:t>
              </a:r>
            </a:p>
          </xdr:txBody>
        </xdr:sp>
        <xdr:sp macro="" textlink="">
          <xdr:nvSpPr>
            <xdr:cNvPr id="4245" name="Rectangle 149"/>
            <xdr:cNvSpPr>
              <a:spLocks noChangeArrowheads="1"/>
            </xdr:cNvSpPr>
          </xdr:nvSpPr>
          <xdr:spPr bwMode="auto">
            <a:xfrm>
              <a:off x="386" y="249"/>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t>
              </a:r>
            </a:p>
          </xdr:txBody>
        </xdr:sp>
        <xdr:sp macro="" textlink="">
          <xdr:nvSpPr>
            <xdr:cNvPr id="4246" name="Rectangle 150"/>
            <xdr:cNvSpPr>
              <a:spLocks noChangeArrowheads="1"/>
            </xdr:cNvSpPr>
          </xdr:nvSpPr>
          <xdr:spPr bwMode="auto">
            <a:xfrm>
              <a:off x="389" y="249"/>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2</a:t>
              </a:r>
            </a:p>
          </xdr:txBody>
        </xdr:sp>
        <xdr:sp macro="" textlink="">
          <xdr:nvSpPr>
            <xdr:cNvPr id="4247" name="Rectangle 151"/>
            <xdr:cNvSpPr>
              <a:spLocks noChangeArrowheads="1"/>
            </xdr:cNvSpPr>
          </xdr:nvSpPr>
          <xdr:spPr bwMode="auto">
            <a:xfrm>
              <a:off x="394" y="249"/>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t>
              </a:r>
            </a:p>
          </xdr:txBody>
        </xdr:sp>
        <xdr:sp macro="" textlink="">
          <xdr:nvSpPr>
            <xdr:cNvPr id="4248" name="Rectangle 152"/>
            <xdr:cNvSpPr>
              <a:spLocks noChangeArrowheads="1"/>
            </xdr:cNvSpPr>
          </xdr:nvSpPr>
          <xdr:spPr bwMode="auto">
            <a:xfrm>
              <a:off x="397" y="249"/>
              <a:ext cx="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1 </a:t>
              </a:r>
            </a:p>
          </xdr:txBody>
        </xdr:sp>
        <xdr:sp macro="" textlink="">
          <xdr:nvSpPr>
            <xdr:cNvPr id="4249" name="Rectangle 153"/>
            <xdr:cNvSpPr>
              <a:spLocks noChangeArrowheads="1"/>
            </xdr:cNvSpPr>
          </xdr:nvSpPr>
          <xdr:spPr bwMode="auto">
            <a:xfrm>
              <a:off x="404" y="249"/>
              <a:ext cx="4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Producto </a:t>
              </a:r>
            </a:p>
          </xdr:txBody>
        </xdr:sp>
        <xdr:sp macro="" textlink="">
          <xdr:nvSpPr>
            <xdr:cNvPr id="4250" name="Rectangle 154"/>
            <xdr:cNvSpPr>
              <a:spLocks noChangeArrowheads="1"/>
            </xdr:cNvSpPr>
          </xdr:nvSpPr>
          <xdr:spPr bwMode="auto">
            <a:xfrm>
              <a:off x="445" y="249"/>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6</a:t>
              </a:r>
            </a:p>
          </xdr:txBody>
        </xdr:sp>
        <xdr:sp macro="" textlink="">
          <xdr:nvSpPr>
            <xdr:cNvPr id="4251" name="Line 155"/>
            <xdr:cNvSpPr>
              <a:spLocks noChangeShapeType="1"/>
            </xdr:cNvSpPr>
          </xdr:nvSpPr>
          <xdr:spPr bwMode="auto">
            <a:xfrm>
              <a:off x="404" y="260"/>
              <a:ext cx="46" cy="0"/>
            </a:xfrm>
            <a:prstGeom prst="line">
              <a:avLst/>
            </a:prstGeom>
            <a:noFill/>
            <a:ln w="9525" cap="flat">
              <a:solidFill>
                <a:srgbClr val="000000"/>
              </a:solidFill>
              <a:prstDash val="solid"/>
              <a:miter lim="800000"/>
              <a:headEnd/>
              <a:tailEnd/>
            </a:ln>
            <a:extLst>
              <a:ext uri="{909E8E84-426E-40DD-AFC4-6F175D3DCCD1}">
                <a14:hiddenFill xmlns:a14="http://schemas.microsoft.com/office/drawing/2010/main">
                  <a:noFill/>
                </a14:hiddenFill>
              </a:ext>
            </a:extLst>
          </xdr:spPr>
        </xdr:sp>
        <xdr:sp macro="" textlink="">
          <xdr:nvSpPr>
            <xdr:cNvPr id="4252" name="Rectangle 156"/>
            <xdr:cNvSpPr>
              <a:spLocks noChangeArrowheads="1"/>
            </xdr:cNvSpPr>
          </xdr:nvSpPr>
          <xdr:spPr bwMode="auto">
            <a:xfrm>
              <a:off x="450" y="249"/>
              <a:ext cx="5"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 </a:t>
              </a:r>
            </a:p>
          </xdr:txBody>
        </xdr:sp>
        <xdr:sp macro="" textlink="">
          <xdr:nvSpPr>
            <xdr:cNvPr id="4253" name="Rectangle 157"/>
            <xdr:cNvSpPr>
              <a:spLocks noChangeArrowheads="1"/>
            </xdr:cNvSpPr>
          </xdr:nvSpPr>
          <xdr:spPr bwMode="auto">
            <a:xfrm>
              <a:off x="455" y="249"/>
              <a:ext cx="4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Proyectos </a:t>
              </a:r>
            </a:p>
          </xdr:txBody>
        </xdr:sp>
        <xdr:sp macro="" textlink="">
          <xdr:nvSpPr>
            <xdr:cNvPr id="4254" name="Rectangle 158"/>
            <xdr:cNvSpPr>
              <a:spLocks noChangeArrowheads="1"/>
            </xdr:cNvSpPr>
          </xdr:nvSpPr>
          <xdr:spPr bwMode="auto">
            <a:xfrm>
              <a:off x="381" y="261"/>
              <a:ext cx="13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de creación y fortalecimiento </a:t>
              </a:r>
            </a:p>
          </xdr:txBody>
        </xdr:sp>
        <xdr:sp macro="" textlink="">
          <xdr:nvSpPr>
            <xdr:cNvPr id="4255" name="Rectangle 159"/>
            <xdr:cNvSpPr>
              <a:spLocks noChangeArrowheads="1"/>
            </xdr:cNvSpPr>
          </xdr:nvSpPr>
          <xdr:spPr bwMode="auto">
            <a:xfrm>
              <a:off x="381" y="274"/>
              <a:ext cx="69"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de  postgrados </a:t>
              </a:r>
            </a:p>
          </xdr:txBody>
        </xdr:sp>
        <xdr:sp macro="" textlink="">
          <xdr:nvSpPr>
            <xdr:cNvPr id="4256" name="Rectangle 160"/>
            <xdr:cNvSpPr>
              <a:spLocks noChangeArrowheads="1"/>
            </xdr:cNvSpPr>
          </xdr:nvSpPr>
          <xdr:spPr bwMode="auto">
            <a:xfrm>
              <a:off x="445" y="274"/>
              <a:ext cx="55"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financiados</a:t>
              </a:r>
            </a:p>
          </xdr:txBody>
        </xdr:sp>
        <xdr:sp macro="" textlink="">
          <xdr:nvSpPr>
            <xdr:cNvPr id="4257" name="Freeform 161"/>
            <xdr:cNvSpPr>
              <a:spLocks/>
            </xdr:cNvSpPr>
          </xdr:nvSpPr>
          <xdr:spPr bwMode="auto">
            <a:xfrm>
              <a:off x="365" y="190"/>
              <a:ext cx="77" cy="78"/>
            </a:xfrm>
            <a:custGeom>
              <a:avLst/>
              <a:gdLst>
                <a:gd name="T0" fmla="*/ 77 w 77"/>
                <a:gd name="T1" fmla="*/ 0 h 78"/>
                <a:gd name="T2" fmla="*/ 77 w 77"/>
                <a:gd name="T3" fmla="*/ 26 h 78"/>
                <a:gd name="T4" fmla="*/ 0 w 77"/>
                <a:gd name="T5" fmla="*/ 26 h 78"/>
                <a:gd name="T6" fmla="*/ 0 w 77"/>
                <a:gd name="T7" fmla="*/ 78 h 78"/>
                <a:gd name="T8" fmla="*/ 9 w 77"/>
                <a:gd name="T9" fmla="*/ 78 h 78"/>
              </a:gdLst>
              <a:ahLst/>
              <a:cxnLst>
                <a:cxn ang="0">
                  <a:pos x="T0" y="T1"/>
                </a:cxn>
                <a:cxn ang="0">
                  <a:pos x="T2" y="T3"/>
                </a:cxn>
                <a:cxn ang="0">
                  <a:pos x="T4" y="T5"/>
                </a:cxn>
                <a:cxn ang="0">
                  <a:pos x="T6" y="T7"/>
                </a:cxn>
                <a:cxn ang="0">
                  <a:pos x="T8" y="T9"/>
                </a:cxn>
              </a:cxnLst>
              <a:rect l="0" t="0" r="r" b="b"/>
              <a:pathLst>
                <a:path w="77" h="78">
                  <a:moveTo>
                    <a:pt x="77" y="0"/>
                  </a:moveTo>
                  <a:lnTo>
                    <a:pt x="77" y="26"/>
                  </a:lnTo>
                  <a:lnTo>
                    <a:pt x="0" y="26"/>
                  </a:lnTo>
                  <a:lnTo>
                    <a:pt x="0" y="78"/>
                  </a:lnTo>
                  <a:lnTo>
                    <a:pt x="9" y="78"/>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258" name="Freeform 162"/>
            <xdr:cNvSpPr>
              <a:spLocks/>
            </xdr:cNvSpPr>
          </xdr:nvSpPr>
          <xdr:spPr bwMode="auto">
            <a:xfrm>
              <a:off x="373" y="265"/>
              <a:ext cx="6" cy="6"/>
            </a:xfrm>
            <a:custGeom>
              <a:avLst/>
              <a:gdLst>
                <a:gd name="T0" fmla="*/ 0 w 6"/>
                <a:gd name="T1" fmla="*/ 0 h 6"/>
                <a:gd name="T2" fmla="*/ 6 w 6"/>
                <a:gd name="T3" fmla="*/ 3 h 6"/>
                <a:gd name="T4" fmla="*/ 0 w 6"/>
                <a:gd name="T5" fmla="*/ 6 h 6"/>
                <a:gd name="T6" fmla="*/ 0 w 6"/>
                <a:gd name="T7" fmla="*/ 0 h 6"/>
              </a:gdLst>
              <a:ahLst/>
              <a:cxnLst>
                <a:cxn ang="0">
                  <a:pos x="T0" y="T1"/>
                </a:cxn>
                <a:cxn ang="0">
                  <a:pos x="T2" y="T3"/>
                </a:cxn>
                <a:cxn ang="0">
                  <a:pos x="T4" y="T5"/>
                </a:cxn>
                <a:cxn ang="0">
                  <a:pos x="T6" y="T7"/>
                </a:cxn>
              </a:cxnLst>
              <a:rect l="0" t="0" r="r" b="b"/>
              <a:pathLst>
                <a:path w="6" h="6">
                  <a:moveTo>
                    <a:pt x="0" y="0"/>
                  </a:moveTo>
                  <a:lnTo>
                    <a:pt x="6" y="3"/>
                  </a:lnTo>
                  <a:lnTo>
                    <a:pt x="0" y="6"/>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259" name="Freeform 163"/>
            <xdr:cNvSpPr>
              <a:spLocks/>
            </xdr:cNvSpPr>
          </xdr:nvSpPr>
          <xdr:spPr bwMode="auto">
            <a:xfrm>
              <a:off x="365" y="190"/>
              <a:ext cx="77" cy="162"/>
            </a:xfrm>
            <a:custGeom>
              <a:avLst/>
              <a:gdLst>
                <a:gd name="T0" fmla="*/ 77 w 77"/>
                <a:gd name="T1" fmla="*/ 0 h 162"/>
                <a:gd name="T2" fmla="*/ 77 w 77"/>
                <a:gd name="T3" fmla="*/ 26 h 162"/>
                <a:gd name="T4" fmla="*/ 0 w 77"/>
                <a:gd name="T5" fmla="*/ 26 h 162"/>
                <a:gd name="T6" fmla="*/ 0 w 77"/>
                <a:gd name="T7" fmla="*/ 162 h 162"/>
                <a:gd name="T8" fmla="*/ 7 w 77"/>
                <a:gd name="T9" fmla="*/ 162 h 162"/>
              </a:gdLst>
              <a:ahLst/>
              <a:cxnLst>
                <a:cxn ang="0">
                  <a:pos x="T0" y="T1"/>
                </a:cxn>
                <a:cxn ang="0">
                  <a:pos x="T2" y="T3"/>
                </a:cxn>
                <a:cxn ang="0">
                  <a:pos x="T4" y="T5"/>
                </a:cxn>
                <a:cxn ang="0">
                  <a:pos x="T6" y="T7"/>
                </a:cxn>
                <a:cxn ang="0">
                  <a:pos x="T8" y="T9"/>
                </a:cxn>
              </a:cxnLst>
              <a:rect l="0" t="0" r="r" b="b"/>
              <a:pathLst>
                <a:path w="77" h="162">
                  <a:moveTo>
                    <a:pt x="77" y="0"/>
                  </a:moveTo>
                  <a:lnTo>
                    <a:pt x="77" y="26"/>
                  </a:lnTo>
                  <a:lnTo>
                    <a:pt x="0" y="26"/>
                  </a:lnTo>
                  <a:lnTo>
                    <a:pt x="0" y="162"/>
                  </a:lnTo>
                  <a:lnTo>
                    <a:pt x="7" y="162"/>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260" name="Freeform 164"/>
            <xdr:cNvSpPr>
              <a:spLocks/>
            </xdr:cNvSpPr>
          </xdr:nvSpPr>
          <xdr:spPr bwMode="auto">
            <a:xfrm>
              <a:off x="372" y="349"/>
              <a:ext cx="6" cy="6"/>
            </a:xfrm>
            <a:custGeom>
              <a:avLst/>
              <a:gdLst>
                <a:gd name="T0" fmla="*/ 0 w 6"/>
                <a:gd name="T1" fmla="*/ 0 h 6"/>
                <a:gd name="T2" fmla="*/ 6 w 6"/>
                <a:gd name="T3" fmla="*/ 3 h 6"/>
                <a:gd name="T4" fmla="*/ 0 w 6"/>
                <a:gd name="T5" fmla="*/ 6 h 6"/>
                <a:gd name="T6" fmla="*/ 0 w 6"/>
                <a:gd name="T7" fmla="*/ 0 h 6"/>
              </a:gdLst>
              <a:ahLst/>
              <a:cxnLst>
                <a:cxn ang="0">
                  <a:pos x="T0" y="T1"/>
                </a:cxn>
                <a:cxn ang="0">
                  <a:pos x="T2" y="T3"/>
                </a:cxn>
                <a:cxn ang="0">
                  <a:pos x="T4" y="T5"/>
                </a:cxn>
                <a:cxn ang="0">
                  <a:pos x="T6" y="T7"/>
                </a:cxn>
              </a:cxnLst>
              <a:rect l="0" t="0" r="r" b="b"/>
              <a:pathLst>
                <a:path w="6" h="6">
                  <a:moveTo>
                    <a:pt x="0" y="0"/>
                  </a:moveTo>
                  <a:lnTo>
                    <a:pt x="6" y="3"/>
                  </a:lnTo>
                  <a:lnTo>
                    <a:pt x="0" y="6"/>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261" name="Line 165"/>
            <xdr:cNvSpPr>
              <a:spLocks noChangeShapeType="1"/>
            </xdr:cNvSpPr>
          </xdr:nvSpPr>
          <xdr:spPr bwMode="auto">
            <a:xfrm>
              <a:off x="442" y="74"/>
              <a:ext cx="0" cy="60"/>
            </a:xfrm>
            <a:prstGeom prst="line">
              <a:avLst/>
            </a:prstGeom>
            <a:noFill/>
            <a:ln w="0" cap="rnd">
              <a:solidFill>
                <a:srgbClr val="000000"/>
              </a:solidFill>
              <a:prstDash val="solid"/>
              <a:round/>
              <a:headEnd/>
              <a:tailEnd/>
            </a:ln>
            <a:extLst>
              <a:ext uri="{909E8E84-426E-40DD-AFC4-6F175D3DCCD1}">
                <a14:hiddenFill xmlns:a14="http://schemas.microsoft.com/office/drawing/2010/main">
                  <a:noFill/>
                </a14:hiddenFill>
              </a:ext>
            </a:extLst>
          </xdr:spPr>
        </xdr:sp>
        <xdr:sp macro="" textlink="">
          <xdr:nvSpPr>
            <xdr:cNvPr id="4262" name="Freeform 166"/>
            <xdr:cNvSpPr>
              <a:spLocks/>
            </xdr:cNvSpPr>
          </xdr:nvSpPr>
          <xdr:spPr bwMode="auto">
            <a:xfrm>
              <a:off x="439" y="133"/>
              <a:ext cx="6" cy="7"/>
            </a:xfrm>
            <a:custGeom>
              <a:avLst/>
              <a:gdLst>
                <a:gd name="T0" fmla="*/ 6 w 6"/>
                <a:gd name="T1" fmla="*/ 0 h 7"/>
                <a:gd name="T2" fmla="*/ 3 w 6"/>
                <a:gd name="T3" fmla="*/ 7 h 7"/>
                <a:gd name="T4" fmla="*/ 0 w 6"/>
                <a:gd name="T5" fmla="*/ 0 h 7"/>
                <a:gd name="T6" fmla="*/ 6 w 6"/>
                <a:gd name="T7" fmla="*/ 0 h 7"/>
              </a:gdLst>
              <a:ahLst/>
              <a:cxnLst>
                <a:cxn ang="0">
                  <a:pos x="T0" y="T1"/>
                </a:cxn>
                <a:cxn ang="0">
                  <a:pos x="T2" y="T3"/>
                </a:cxn>
                <a:cxn ang="0">
                  <a:pos x="T4" y="T5"/>
                </a:cxn>
                <a:cxn ang="0">
                  <a:pos x="T6" y="T7"/>
                </a:cxn>
              </a:cxnLst>
              <a:rect l="0" t="0" r="r" b="b"/>
              <a:pathLst>
                <a:path w="6" h="7">
                  <a:moveTo>
                    <a:pt x="6" y="0"/>
                  </a:moveTo>
                  <a:lnTo>
                    <a:pt x="3" y="7"/>
                  </a:lnTo>
                  <a:lnTo>
                    <a:pt x="0" y="0"/>
                  </a:lnTo>
                  <a:lnTo>
                    <a:pt x="6"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263" name="Rectangle 167"/>
            <xdr:cNvSpPr>
              <a:spLocks noChangeArrowheads="1"/>
            </xdr:cNvSpPr>
          </xdr:nvSpPr>
          <xdr:spPr bwMode="auto">
            <a:xfrm>
              <a:off x="153" y="487"/>
              <a:ext cx="129" cy="65"/>
            </a:xfrm>
            <a:prstGeom prst="rect">
              <a:avLst/>
            </a:prstGeom>
            <a:solidFill>
              <a:srgbClr val="DDE2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264" name="Rectangle 168"/>
            <xdr:cNvSpPr>
              <a:spLocks noChangeArrowheads="1"/>
            </xdr:cNvSpPr>
          </xdr:nvSpPr>
          <xdr:spPr bwMode="auto">
            <a:xfrm>
              <a:off x="153" y="487"/>
              <a:ext cx="129" cy="65"/>
            </a:xfrm>
            <a:prstGeom prst="rect">
              <a:avLst/>
            </a:pr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265" name="Rectangle 169"/>
            <xdr:cNvSpPr>
              <a:spLocks noChangeArrowheads="1"/>
            </xdr:cNvSpPr>
          </xdr:nvSpPr>
          <xdr:spPr bwMode="auto">
            <a:xfrm>
              <a:off x="155" y="494"/>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1</a:t>
              </a:r>
            </a:p>
          </xdr:txBody>
        </xdr:sp>
        <xdr:sp macro="" textlink="">
          <xdr:nvSpPr>
            <xdr:cNvPr id="4266" name="Rectangle 170"/>
            <xdr:cNvSpPr>
              <a:spLocks noChangeArrowheads="1"/>
            </xdr:cNvSpPr>
          </xdr:nvSpPr>
          <xdr:spPr bwMode="auto">
            <a:xfrm>
              <a:off x="160" y="494"/>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t>
              </a:r>
            </a:p>
          </xdr:txBody>
        </xdr:sp>
        <xdr:sp macro="" textlink="">
          <xdr:nvSpPr>
            <xdr:cNvPr id="4267" name="Rectangle 171"/>
            <xdr:cNvSpPr>
              <a:spLocks noChangeArrowheads="1"/>
            </xdr:cNvSpPr>
          </xdr:nvSpPr>
          <xdr:spPr bwMode="auto">
            <a:xfrm>
              <a:off x="163" y="494"/>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1</a:t>
              </a:r>
            </a:p>
          </xdr:txBody>
        </xdr:sp>
        <xdr:sp macro="" textlink="">
          <xdr:nvSpPr>
            <xdr:cNvPr id="4268" name="Rectangle 172"/>
            <xdr:cNvSpPr>
              <a:spLocks noChangeArrowheads="1"/>
            </xdr:cNvSpPr>
          </xdr:nvSpPr>
          <xdr:spPr bwMode="auto">
            <a:xfrm>
              <a:off x="168" y="494"/>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t>
              </a:r>
            </a:p>
          </xdr:txBody>
        </xdr:sp>
        <xdr:sp macro="" textlink="">
          <xdr:nvSpPr>
            <xdr:cNvPr id="4269" name="Rectangle 173"/>
            <xdr:cNvSpPr>
              <a:spLocks noChangeArrowheads="1"/>
            </xdr:cNvSpPr>
          </xdr:nvSpPr>
          <xdr:spPr bwMode="auto">
            <a:xfrm>
              <a:off x="170" y="494"/>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4</a:t>
              </a:r>
            </a:p>
          </xdr:txBody>
        </xdr:sp>
        <xdr:sp macro="" textlink="">
          <xdr:nvSpPr>
            <xdr:cNvPr id="4270" name="Rectangle 174"/>
            <xdr:cNvSpPr>
              <a:spLocks noChangeArrowheads="1"/>
            </xdr:cNvSpPr>
          </xdr:nvSpPr>
          <xdr:spPr bwMode="auto">
            <a:xfrm>
              <a:off x="178" y="494"/>
              <a:ext cx="4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Producto </a:t>
              </a:r>
            </a:p>
          </xdr:txBody>
        </xdr:sp>
        <xdr:sp macro="" textlink="">
          <xdr:nvSpPr>
            <xdr:cNvPr id="4271" name="Rectangle 175"/>
            <xdr:cNvSpPr>
              <a:spLocks noChangeArrowheads="1"/>
            </xdr:cNvSpPr>
          </xdr:nvSpPr>
          <xdr:spPr bwMode="auto">
            <a:xfrm>
              <a:off x="219" y="494"/>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4</a:t>
              </a:r>
            </a:p>
          </xdr:txBody>
        </xdr:sp>
        <xdr:sp macro="" textlink="">
          <xdr:nvSpPr>
            <xdr:cNvPr id="4272" name="Line 176"/>
            <xdr:cNvSpPr>
              <a:spLocks noChangeShapeType="1"/>
            </xdr:cNvSpPr>
          </xdr:nvSpPr>
          <xdr:spPr bwMode="auto">
            <a:xfrm>
              <a:off x="178" y="505"/>
              <a:ext cx="46" cy="0"/>
            </a:xfrm>
            <a:prstGeom prst="line">
              <a:avLst/>
            </a:prstGeom>
            <a:noFill/>
            <a:ln w="9525" cap="flat">
              <a:solidFill>
                <a:srgbClr val="000000"/>
              </a:solidFill>
              <a:prstDash val="solid"/>
              <a:miter lim="800000"/>
              <a:headEnd/>
              <a:tailEnd/>
            </a:ln>
            <a:extLst>
              <a:ext uri="{909E8E84-426E-40DD-AFC4-6F175D3DCCD1}">
                <a14:hiddenFill xmlns:a14="http://schemas.microsoft.com/office/drawing/2010/main">
                  <a:noFill/>
                </a14:hiddenFill>
              </a:ext>
            </a:extLst>
          </xdr:spPr>
        </xdr:sp>
        <xdr:sp macro="" textlink="">
          <xdr:nvSpPr>
            <xdr:cNvPr id="4273" name="Rectangle 177"/>
            <xdr:cNvSpPr>
              <a:spLocks noChangeArrowheads="1"/>
            </xdr:cNvSpPr>
          </xdr:nvSpPr>
          <xdr:spPr bwMode="auto">
            <a:xfrm>
              <a:off x="224" y="494"/>
              <a:ext cx="5"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 </a:t>
              </a:r>
            </a:p>
          </xdr:txBody>
        </xdr:sp>
        <xdr:sp macro="" textlink="">
          <xdr:nvSpPr>
            <xdr:cNvPr id="4274" name="Rectangle 178"/>
            <xdr:cNvSpPr>
              <a:spLocks noChangeArrowheads="1"/>
            </xdr:cNvSpPr>
          </xdr:nvSpPr>
          <xdr:spPr bwMode="auto">
            <a:xfrm>
              <a:off x="155" y="506"/>
              <a:ext cx="13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Proyectos de fortalecimiento </a:t>
              </a:r>
            </a:p>
          </xdr:txBody>
        </xdr:sp>
        <xdr:sp macro="" textlink="">
          <xdr:nvSpPr>
            <xdr:cNvPr id="4275" name="Rectangle 179"/>
            <xdr:cNvSpPr>
              <a:spLocks noChangeArrowheads="1"/>
            </xdr:cNvSpPr>
          </xdr:nvSpPr>
          <xdr:spPr bwMode="auto">
            <a:xfrm>
              <a:off x="155" y="519"/>
              <a:ext cx="139"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de servicios tecnológicos y de </a:t>
              </a:r>
            </a:p>
          </xdr:txBody>
        </xdr:sp>
        <xdr:sp macro="" textlink="">
          <xdr:nvSpPr>
            <xdr:cNvPr id="4276" name="Rectangle 180"/>
            <xdr:cNvSpPr>
              <a:spLocks noChangeArrowheads="1"/>
            </xdr:cNvSpPr>
          </xdr:nvSpPr>
          <xdr:spPr bwMode="auto">
            <a:xfrm>
              <a:off x="155" y="531"/>
              <a:ext cx="52"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incubación </a:t>
              </a:r>
            </a:p>
          </xdr:txBody>
        </xdr:sp>
        <xdr:sp macro="" textlink="">
          <xdr:nvSpPr>
            <xdr:cNvPr id="4277" name="Rectangle 181"/>
            <xdr:cNvSpPr>
              <a:spLocks noChangeArrowheads="1"/>
            </xdr:cNvSpPr>
          </xdr:nvSpPr>
          <xdr:spPr bwMode="auto">
            <a:xfrm>
              <a:off x="203" y="531"/>
              <a:ext cx="55"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financiados</a:t>
              </a:r>
            </a:p>
          </xdr:txBody>
        </xdr:sp>
        <xdr:sp macro="" textlink="">
          <xdr:nvSpPr>
            <xdr:cNvPr id="4278" name="Freeform 182"/>
            <xdr:cNvSpPr>
              <a:spLocks/>
            </xdr:cNvSpPr>
          </xdr:nvSpPr>
          <xdr:spPr bwMode="auto">
            <a:xfrm>
              <a:off x="140" y="190"/>
              <a:ext cx="78" cy="330"/>
            </a:xfrm>
            <a:custGeom>
              <a:avLst/>
              <a:gdLst>
                <a:gd name="T0" fmla="*/ 78 w 78"/>
                <a:gd name="T1" fmla="*/ 0 h 330"/>
                <a:gd name="T2" fmla="*/ 78 w 78"/>
                <a:gd name="T3" fmla="*/ 26 h 330"/>
                <a:gd name="T4" fmla="*/ 0 w 78"/>
                <a:gd name="T5" fmla="*/ 26 h 330"/>
                <a:gd name="T6" fmla="*/ 0 w 78"/>
                <a:gd name="T7" fmla="*/ 330 h 330"/>
                <a:gd name="T8" fmla="*/ 8 w 78"/>
                <a:gd name="T9" fmla="*/ 330 h 330"/>
              </a:gdLst>
              <a:ahLst/>
              <a:cxnLst>
                <a:cxn ang="0">
                  <a:pos x="T0" y="T1"/>
                </a:cxn>
                <a:cxn ang="0">
                  <a:pos x="T2" y="T3"/>
                </a:cxn>
                <a:cxn ang="0">
                  <a:pos x="T4" y="T5"/>
                </a:cxn>
                <a:cxn ang="0">
                  <a:pos x="T6" y="T7"/>
                </a:cxn>
                <a:cxn ang="0">
                  <a:pos x="T8" y="T9"/>
                </a:cxn>
              </a:cxnLst>
              <a:rect l="0" t="0" r="r" b="b"/>
              <a:pathLst>
                <a:path w="78" h="330">
                  <a:moveTo>
                    <a:pt x="78" y="0"/>
                  </a:moveTo>
                  <a:lnTo>
                    <a:pt x="78" y="26"/>
                  </a:lnTo>
                  <a:lnTo>
                    <a:pt x="0" y="26"/>
                  </a:lnTo>
                  <a:lnTo>
                    <a:pt x="0" y="330"/>
                  </a:lnTo>
                  <a:lnTo>
                    <a:pt x="8" y="330"/>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279" name="Freeform 183"/>
            <xdr:cNvSpPr>
              <a:spLocks/>
            </xdr:cNvSpPr>
          </xdr:nvSpPr>
          <xdr:spPr bwMode="auto">
            <a:xfrm>
              <a:off x="147" y="516"/>
              <a:ext cx="6" cy="7"/>
            </a:xfrm>
            <a:custGeom>
              <a:avLst/>
              <a:gdLst>
                <a:gd name="T0" fmla="*/ 0 w 6"/>
                <a:gd name="T1" fmla="*/ 0 h 7"/>
                <a:gd name="T2" fmla="*/ 6 w 6"/>
                <a:gd name="T3" fmla="*/ 4 h 7"/>
                <a:gd name="T4" fmla="*/ 0 w 6"/>
                <a:gd name="T5" fmla="*/ 7 h 7"/>
                <a:gd name="T6" fmla="*/ 0 w 6"/>
                <a:gd name="T7" fmla="*/ 0 h 7"/>
              </a:gdLst>
              <a:ahLst/>
              <a:cxnLst>
                <a:cxn ang="0">
                  <a:pos x="T0" y="T1"/>
                </a:cxn>
                <a:cxn ang="0">
                  <a:pos x="T2" y="T3"/>
                </a:cxn>
                <a:cxn ang="0">
                  <a:pos x="T4" y="T5"/>
                </a:cxn>
                <a:cxn ang="0">
                  <a:pos x="T6" y="T7"/>
                </a:cxn>
              </a:cxnLst>
              <a:rect l="0" t="0" r="r" b="b"/>
              <a:pathLst>
                <a:path w="6" h="7">
                  <a:moveTo>
                    <a:pt x="0" y="0"/>
                  </a:moveTo>
                  <a:lnTo>
                    <a:pt x="6" y="4"/>
                  </a:lnTo>
                  <a:lnTo>
                    <a:pt x="0" y="7"/>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280" name="Rectangle 184"/>
            <xdr:cNvSpPr>
              <a:spLocks noChangeArrowheads="1"/>
            </xdr:cNvSpPr>
          </xdr:nvSpPr>
          <xdr:spPr bwMode="auto">
            <a:xfrm>
              <a:off x="378" y="403"/>
              <a:ext cx="129" cy="65"/>
            </a:xfrm>
            <a:prstGeom prst="rect">
              <a:avLst/>
            </a:prstGeom>
            <a:solidFill>
              <a:srgbClr val="DDE2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281" name="Rectangle 185"/>
            <xdr:cNvSpPr>
              <a:spLocks noChangeArrowheads="1"/>
            </xdr:cNvSpPr>
          </xdr:nvSpPr>
          <xdr:spPr bwMode="auto">
            <a:xfrm>
              <a:off x="378" y="403"/>
              <a:ext cx="129" cy="65"/>
            </a:xfrm>
            <a:prstGeom prst="rect">
              <a:avLst/>
            </a:pr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282" name="Rectangle 186"/>
            <xdr:cNvSpPr>
              <a:spLocks noChangeArrowheads="1"/>
            </xdr:cNvSpPr>
          </xdr:nvSpPr>
          <xdr:spPr bwMode="auto">
            <a:xfrm>
              <a:off x="380" y="416"/>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1</a:t>
              </a:r>
            </a:p>
          </xdr:txBody>
        </xdr:sp>
        <xdr:sp macro="" textlink="">
          <xdr:nvSpPr>
            <xdr:cNvPr id="4283" name="Rectangle 187"/>
            <xdr:cNvSpPr>
              <a:spLocks noChangeArrowheads="1"/>
            </xdr:cNvSpPr>
          </xdr:nvSpPr>
          <xdr:spPr bwMode="auto">
            <a:xfrm>
              <a:off x="386" y="416"/>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t>
              </a:r>
            </a:p>
          </xdr:txBody>
        </xdr:sp>
        <xdr:sp macro="" textlink="">
          <xdr:nvSpPr>
            <xdr:cNvPr id="4284" name="Rectangle 188"/>
            <xdr:cNvSpPr>
              <a:spLocks noChangeArrowheads="1"/>
            </xdr:cNvSpPr>
          </xdr:nvSpPr>
          <xdr:spPr bwMode="auto">
            <a:xfrm>
              <a:off x="388" y="416"/>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2</a:t>
              </a:r>
            </a:p>
          </xdr:txBody>
        </xdr:sp>
        <xdr:sp macro="" textlink="">
          <xdr:nvSpPr>
            <xdr:cNvPr id="4285" name="Rectangle 189"/>
            <xdr:cNvSpPr>
              <a:spLocks noChangeArrowheads="1"/>
            </xdr:cNvSpPr>
          </xdr:nvSpPr>
          <xdr:spPr bwMode="auto">
            <a:xfrm>
              <a:off x="393" y="416"/>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t>
              </a:r>
            </a:p>
          </xdr:txBody>
        </xdr:sp>
        <xdr:sp macro="" textlink="">
          <xdr:nvSpPr>
            <xdr:cNvPr id="4286" name="Rectangle 190"/>
            <xdr:cNvSpPr>
              <a:spLocks noChangeArrowheads="1"/>
            </xdr:cNvSpPr>
          </xdr:nvSpPr>
          <xdr:spPr bwMode="auto">
            <a:xfrm>
              <a:off x="396" y="416"/>
              <a:ext cx="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2 </a:t>
              </a:r>
            </a:p>
          </xdr:txBody>
        </xdr:sp>
        <xdr:sp macro="" textlink="">
          <xdr:nvSpPr>
            <xdr:cNvPr id="4287" name="Rectangle 191"/>
            <xdr:cNvSpPr>
              <a:spLocks noChangeArrowheads="1"/>
            </xdr:cNvSpPr>
          </xdr:nvSpPr>
          <xdr:spPr bwMode="auto">
            <a:xfrm>
              <a:off x="403" y="416"/>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P</a:t>
              </a:r>
            </a:p>
          </xdr:txBody>
        </xdr:sp>
        <xdr:sp macro="" textlink="">
          <xdr:nvSpPr>
            <xdr:cNvPr id="4288" name="Rectangle 192"/>
            <xdr:cNvSpPr>
              <a:spLocks noChangeArrowheads="1"/>
            </xdr:cNvSpPr>
          </xdr:nvSpPr>
          <xdr:spPr bwMode="auto">
            <a:xfrm>
              <a:off x="408" y="416"/>
              <a:ext cx="37"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roducto </a:t>
              </a:r>
            </a:p>
          </xdr:txBody>
        </xdr:sp>
        <xdr:sp macro="" textlink="">
          <xdr:nvSpPr>
            <xdr:cNvPr id="4289" name="Rectangle 193"/>
            <xdr:cNvSpPr>
              <a:spLocks noChangeArrowheads="1"/>
            </xdr:cNvSpPr>
          </xdr:nvSpPr>
          <xdr:spPr bwMode="auto">
            <a:xfrm>
              <a:off x="443" y="416"/>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8</a:t>
              </a:r>
            </a:p>
          </xdr:txBody>
        </xdr:sp>
        <xdr:sp macro="" textlink="">
          <xdr:nvSpPr>
            <xdr:cNvPr id="4290" name="Line 194"/>
            <xdr:cNvSpPr>
              <a:spLocks noChangeShapeType="1"/>
            </xdr:cNvSpPr>
          </xdr:nvSpPr>
          <xdr:spPr bwMode="auto">
            <a:xfrm>
              <a:off x="408" y="428"/>
              <a:ext cx="41" cy="0"/>
            </a:xfrm>
            <a:prstGeom prst="line">
              <a:avLst/>
            </a:prstGeom>
            <a:noFill/>
            <a:ln w="9525" cap="flat">
              <a:solidFill>
                <a:srgbClr val="000000"/>
              </a:solidFill>
              <a:prstDash val="solid"/>
              <a:miter lim="800000"/>
              <a:headEnd/>
              <a:tailEnd/>
            </a:ln>
            <a:extLst>
              <a:ext uri="{909E8E84-426E-40DD-AFC4-6F175D3DCCD1}">
                <a14:hiddenFill xmlns:a14="http://schemas.microsoft.com/office/drawing/2010/main">
                  <a:noFill/>
                </a14:hiddenFill>
              </a:ext>
            </a:extLst>
          </xdr:spPr>
        </xdr:sp>
        <xdr:sp macro="" textlink="">
          <xdr:nvSpPr>
            <xdr:cNvPr id="4291" name="Rectangle 195"/>
            <xdr:cNvSpPr>
              <a:spLocks noChangeArrowheads="1"/>
            </xdr:cNvSpPr>
          </xdr:nvSpPr>
          <xdr:spPr bwMode="auto">
            <a:xfrm>
              <a:off x="448" y="416"/>
              <a:ext cx="5"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 </a:t>
              </a:r>
            </a:p>
          </xdr:txBody>
        </xdr:sp>
        <xdr:sp macro="" textlink="">
          <xdr:nvSpPr>
            <xdr:cNvPr id="4292" name="Rectangle 196"/>
            <xdr:cNvSpPr>
              <a:spLocks noChangeArrowheads="1"/>
            </xdr:cNvSpPr>
          </xdr:nvSpPr>
          <xdr:spPr bwMode="auto">
            <a:xfrm>
              <a:off x="380" y="428"/>
              <a:ext cx="105"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Misiones tecnológicas </a:t>
              </a:r>
            </a:p>
          </xdr:txBody>
        </xdr:sp>
        <xdr:sp macro="" textlink="">
          <xdr:nvSpPr>
            <xdr:cNvPr id="4293" name="Rectangle 197"/>
            <xdr:cNvSpPr>
              <a:spLocks noChangeArrowheads="1"/>
            </xdr:cNvSpPr>
          </xdr:nvSpPr>
          <xdr:spPr bwMode="auto">
            <a:xfrm>
              <a:off x="380" y="441"/>
              <a:ext cx="55"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financiadas</a:t>
              </a:r>
            </a:p>
          </xdr:txBody>
        </xdr:sp>
        <xdr:sp macro="" textlink="">
          <xdr:nvSpPr>
            <xdr:cNvPr id="4294" name="Freeform 198"/>
            <xdr:cNvSpPr>
              <a:spLocks/>
            </xdr:cNvSpPr>
          </xdr:nvSpPr>
          <xdr:spPr bwMode="auto">
            <a:xfrm>
              <a:off x="365" y="190"/>
              <a:ext cx="77" cy="246"/>
            </a:xfrm>
            <a:custGeom>
              <a:avLst/>
              <a:gdLst>
                <a:gd name="T0" fmla="*/ 77 w 77"/>
                <a:gd name="T1" fmla="*/ 0 h 246"/>
                <a:gd name="T2" fmla="*/ 77 w 77"/>
                <a:gd name="T3" fmla="*/ 26 h 246"/>
                <a:gd name="T4" fmla="*/ 0 w 77"/>
                <a:gd name="T5" fmla="*/ 26 h 246"/>
                <a:gd name="T6" fmla="*/ 0 w 77"/>
                <a:gd name="T7" fmla="*/ 246 h 246"/>
                <a:gd name="T8" fmla="*/ 7 w 77"/>
                <a:gd name="T9" fmla="*/ 246 h 246"/>
              </a:gdLst>
              <a:ahLst/>
              <a:cxnLst>
                <a:cxn ang="0">
                  <a:pos x="T0" y="T1"/>
                </a:cxn>
                <a:cxn ang="0">
                  <a:pos x="T2" y="T3"/>
                </a:cxn>
                <a:cxn ang="0">
                  <a:pos x="T4" y="T5"/>
                </a:cxn>
                <a:cxn ang="0">
                  <a:pos x="T6" y="T7"/>
                </a:cxn>
                <a:cxn ang="0">
                  <a:pos x="T8" y="T9"/>
                </a:cxn>
              </a:cxnLst>
              <a:rect l="0" t="0" r="r" b="b"/>
              <a:pathLst>
                <a:path w="77" h="246">
                  <a:moveTo>
                    <a:pt x="77" y="0"/>
                  </a:moveTo>
                  <a:lnTo>
                    <a:pt x="77" y="26"/>
                  </a:lnTo>
                  <a:lnTo>
                    <a:pt x="0" y="26"/>
                  </a:lnTo>
                  <a:lnTo>
                    <a:pt x="0" y="246"/>
                  </a:lnTo>
                  <a:lnTo>
                    <a:pt x="7" y="246"/>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295" name="Freeform 199"/>
            <xdr:cNvSpPr>
              <a:spLocks/>
            </xdr:cNvSpPr>
          </xdr:nvSpPr>
          <xdr:spPr bwMode="auto">
            <a:xfrm>
              <a:off x="372" y="432"/>
              <a:ext cx="6" cy="7"/>
            </a:xfrm>
            <a:custGeom>
              <a:avLst/>
              <a:gdLst>
                <a:gd name="T0" fmla="*/ 0 w 6"/>
                <a:gd name="T1" fmla="*/ 0 h 7"/>
                <a:gd name="T2" fmla="*/ 6 w 6"/>
                <a:gd name="T3" fmla="*/ 4 h 7"/>
                <a:gd name="T4" fmla="*/ 0 w 6"/>
                <a:gd name="T5" fmla="*/ 7 h 7"/>
                <a:gd name="T6" fmla="*/ 0 w 6"/>
                <a:gd name="T7" fmla="*/ 0 h 7"/>
              </a:gdLst>
              <a:ahLst/>
              <a:cxnLst>
                <a:cxn ang="0">
                  <a:pos x="T0" y="T1"/>
                </a:cxn>
                <a:cxn ang="0">
                  <a:pos x="T2" y="T3"/>
                </a:cxn>
                <a:cxn ang="0">
                  <a:pos x="T4" y="T5"/>
                </a:cxn>
                <a:cxn ang="0">
                  <a:pos x="T6" y="T7"/>
                </a:cxn>
              </a:cxnLst>
              <a:rect l="0" t="0" r="r" b="b"/>
              <a:pathLst>
                <a:path w="6" h="7">
                  <a:moveTo>
                    <a:pt x="0" y="0"/>
                  </a:moveTo>
                  <a:lnTo>
                    <a:pt x="6" y="4"/>
                  </a:lnTo>
                  <a:lnTo>
                    <a:pt x="0" y="7"/>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296" name="Rectangle 200"/>
            <xdr:cNvSpPr>
              <a:spLocks noChangeArrowheads="1"/>
            </xdr:cNvSpPr>
          </xdr:nvSpPr>
          <xdr:spPr bwMode="auto">
            <a:xfrm>
              <a:off x="153" y="573"/>
              <a:ext cx="129" cy="80"/>
            </a:xfrm>
            <a:prstGeom prst="rect">
              <a:avLst/>
            </a:prstGeom>
            <a:solidFill>
              <a:srgbClr val="DDE2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297" name="Rectangle 201"/>
            <xdr:cNvSpPr>
              <a:spLocks noChangeArrowheads="1"/>
            </xdr:cNvSpPr>
          </xdr:nvSpPr>
          <xdr:spPr bwMode="auto">
            <a:xfrm>
              <a:off x="153" y="573"/>
              <a:ext cx="129" cy="80"/>
            </a:xfrm>
            <a:prstGeom prst="rect">
              <a:avLst/>
            </a:pr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298" name="Rectangle 202"/>
            <xdr:cNvSpPr>
              <a:spLocks noChangeArrowheads="1"/>
            </xdr:cNvSpPr>
          </xdr:nvSpPr>
          <xdr:spPr bwMode="auto">
            <a:xfrm>
              <a:off x="155" y="575"/>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1</a:t>
              </a:r>
            </a:p>
          </xdr:txBody>
        </xdr:sp>
        <xdr:sp macro="" textlink="">
          <xdr:nvSpPr>
            <xdr:cNvPr id="4299" name="Rectangle 203"/>
            <xdr:cNvSpPr>
              <a:spLocks noChangeArrowheads="1"/>
            </xdr:cNvSpPr>
          </xdr:nvSpPr>
          <xdr:spPr bwMode="auto">
            <a:xfrm>
              <a:off x="160" y="575"/>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t>
              </a:r>
            </a:p>
          </xdr:txBody>
        </xdr:sp>
        <xdr:sp macro="" textlink="">
          <xdr:nvSpPr>
            <xdr:cNvPr id="4300" name="Rectangle 204"/>
            <xdr:cNvSpPr>
              <a:spLocks noChangeArrowheads="1"/>
            </xdr:cNvSpPr>
          </xdr:nvSpPr>
          <xdr:spPr bwMode="auto">
            <a:xfrm>
              <a:off x="163" y="575"/>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1</a:t>
              </a:r>
            </a:p>
          </xdr:txBody>
        </xdr:sp>
        <xdr:sp macro="" textlink="">
          <xdr:nvSpPr>
            <xdr:cNvPr id="4301" name="Rectangle 205"/>
            <xdr:cNvSpPr>
              <a:spLocks noChangeArrowheads="1"/>
            </xdr:cNvSpPr>
          </xdr:nvSpPr>
          <xdr:spPr bwMode="auto">
            <a:xfrm>
              <a:off x="168" y="575"/>
              <a:ext cx="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t>
              </a:r>
            </a:p>
          </xdr:txBody>
        </xdr:sp>
        <xdr:sp macro="" textlink="">
          <xdr:nvSpPr>
            <xdr:cNvPr id="4302" name="Rectangle 206"/>
            <xdr:cNvSpPr>
              <a:spLocks noChangeArrowheads="1"/>
            </xdr:cNvSpPr>
          </xdr:nvSpPr>
          <xdr:spPr bwMode="auto">
            <a:xfrm>
              <a:off x="170" y="575"/>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5</a:t>
              </a:r>
            </a:p>
          </xdr:txBody>
        </xdr:sp>
        <xdr:sp macro="" textlink="">
          <xdr:nvSpPr>
            <xdr:cNvPr id="4303" name="Rectangle 207"/>
            <xdr:cNvSpPr>
              <a:spLocks noChangeArrowheads="1"/>
            </xdr:cNvSpPr>
          </xdr:nvSpPr>
          <xdr:spPr bwMode="auto">
            <a:xfrm>
              <a:off x="178" y="575"/>
              <a:ext cx="43"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Producto </a:t>
              </a:r>
            </a:p>
          </xdr:txBody>
        </xdr:sp>
      </xdr:grpSp>
      <xdr:sp macro="" textlink="">
        <xdr:nvSpPr>
          <xdr:cNvPr id="4305" name="Rectangle 209"/>
          <xdr:cNvSpPr>
            <a:spLocks noChangeArrowheads="1"/>
          </xdr:cNvSpPr>
        </xdr:nvSpPr>
        <xdr:spPr bwMode="auto">
          <a:xfrm>
            <a:off x="219" y="575"/>
            <a:ext cx="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5</a:t>
            </a:r>
          </a:p>
        </xdr:txBody>
      </xdr:sp>
      <xdr:sp macro="" textlink="">
        <xdr:nvSpPr>
          <xdr:cNvPr id="4306" name="Line 210"/>
          <xdr:cNvSpPr>
            <a:spLocks noChangeShapeType="1"/>
          </xdr:cNvSpPr>
        </xdr:nvSpPr>
        <xdr:spPr bwMode="auto">
          <a:xfrm>
            <a:off x="178" y="587"/>
            <a:ext cx="46" cy="0"/>
          </a:xfrm>
          <a:prstGeom prst="line">
            <a:avLst/>
          </a:prstGeom>
          <a:noFill/>
          <a:ln w="9525" cap="flat">
            <a:solidFill>
              <a:srgbClr val="000000"/>
            </a:solidFill>
            <a:prstDash val="solid"/>
            <a:miter lim="800000"/>
            <a:headEnd/>
            <a:tailEnd/>
          </a:ln>
          <a:extLst>
            <a:ext uri="{909E8E84-426E-40DD-AFC4-6F175D3DCCD1}">
              <a14:hiddenFill xmlns:a14="http://schemas.microsoft.com/office/drawing/2010/main">
                <a:noFill/>
              </a14:hiddenFill>
            </a:ext>
          </a:extLst>
        </xdr:spPr>
      </xdr:sp>
      <xdr:sp macro="" textlink="">
        <xdr:nvSpPr>
          <xdr:cNvPr id="4307" name="Rectangle 211"/>
          <xdr:cNvSpPr>
            <a:spLocks noChangeArrowheads="1"/>
          </xdr:cNvSpPr>
        </xdr:nvSpPr>
        <xdr:spPr bwMode="auto">
          <a:xfrm>
            <a:off x="224" y="575"/>
            <a:ext cx="5"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 </a:t>
            </a:r>
          </a:p>
        </xdr:txBody>
      </xdr:sp>
      <xdr:sp macro="" textlink="">
        <xdr:nvSpPr>
          <xdr:cNvPr id="4308" name="Rectangle 212"/>
          <xdr:cNvSpPr>
            <a:spLocks noChangeArrowheads="1"/>
          </xdr:cNvSpPr>
        </xdr:nvSpPr>
        <xdr:spPr bwMode="auto">
          <a:xfrm>
            <a:off x="155" y="588"/>
            <a:ext cx="55"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Generación</a:t>
            </a:r>
          </a:p>
        </xdr:txBody>
      </xdr:sp>
      <xdr:sp macro="" textlink="">
        <xdr:nvSpPr>
          <xdr:cNvPr id="4309" name="Rectangle 213"/>
          <xdr:cNvSpPr>
            <a:spLocks noChangeArrowheads="1"/>
          </xdr:cNvSpPr>
        </xdr:nvSpPr>
        <xdr:spPr bwMode="auto">
          <a:xfrm>
            <a:off x="203" y="588"/>
            <a:ext cx="5"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 </a:t>
            </a:r>
          </a:p>
        </xdr:txBody>
      </xdr:sp>
      <xdr:sp macro="" textlink="">
        <xdr:nvSpPr>
          <xdr:cNvPr id="4310" name="Rectangle 214"/>
          <xdr:cNvSpPr>
            <a:spLocks noChangeArrowheads="1"/>
          </xdr:cNvSpPr>
        </xdr:nvSpPr>
        <xdr:spPr bwMode="auto">
          <a:xfrm>
            <a:off x="208" y="588"/>
            <a:ext cx="5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medición y </a:t>
            </a:r>
          </a:p>
        </xdr:txBody>
      </xdr:sp>
      <xdr:sp macro="" textlink="">
        <xdr:nvSpPr>
          <xdr:cNvPr id="4311" name="Rectangle 215"/>
          <xdr:cNvSpPr>
            <a:spLocks noChangeArrowheads="1"/>
          </xdr:cNvSpPr>
        </xdr:nvSpPr>
        <xdr:spPr bwMode="auto">
          <a:xfrm>
            <a:off x="155" y="600"/>
            <a:ext cx="119"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difusión de  indicadores y </a:t>
            </a:r>
          </a:p>
        </xdr:txBody>
      </xdr:sp>
      <xdr:sp macro="" textlink="">
        <xdr:nvSpPr>
          <xdr:cNvPr id="4312" name="Rectangle 216"/>
          <xdr:cNvSpPr>
            <a:spLocks noChangeArrowheads="1"/>
          </xdr:cNvSpPr>
        </xdr:nvSpPr>
        <xdr:spPr bwMode="auto">
          <a:xfrm>
            <a:off x="155" y="612"/>
            <a:ext cx="12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estadísticas de  innovación</a:t>
            </a:r>
          </a:p>
        </xdr:txBody>
      </xdr:sp>
      <xdr:sp macro="" textlink="">
        <xdr:nvSpPr>
          <xdr:cNvPr id="4313" name="Rectangle 217"/>
          <xdr:cNvSpPr>
            <a:spLocks noChangeArrowheads="1"/>
          </xdr:cNvSpPr>
        </xdr:nvSpPr>
        <xdr:spPr bwMode="auto">
          <a:xfrm>
            <a:off x="266" y="612"/>
            <a:ext cx="10"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 y </a:t>
            </a:r>
          </a:p>
        </xdr:txBody>
      </xdr:sp>
      <xdr:sp macro="" textlink="">
        <xdr:nvSpPr>
          <xdr:cNvPr id="4314" name="Rectangle 218"/>
          <xdr:cNvSpPr>
            <a:spLocks noChangeArrowheads="1"/>
          </xdr:cNvSpPr>
        </xdr:nvSpPr>
        <xdr:spPr bwMode="auto">
          <a:xfrm>
            <a:off x="155" y="625"/>
            <a:ext cx="13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actividades de activación de </a:t>
            </a:r>
          </a:p>
        </xdr:txBody>
      </xdr:sp>
      <xdr:sp macro="" textlink="">
        <xdr:nvSpPr>
          <xdr:cNvPr id="4315" name="Rectangle 219"/>
          <xdr:cNvSpPr>
            <a:spLocks noChangeArrowheads="1"/>
          </xdr:cNvSpPr>
        </xdr:nvSpPr>
        <xdr:spPr bwMode="auto">
          <a:xfrm>
            <a:off x="155" y="637"/>
            <a:ext cx="45"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demanda</a:t>
            </a:r>
          </a:p>
        </xdr:txBody>
      </xdr:sp>
      <xdr:sp macro="" textlink="">
        <xdr:nvSpPr>
          <xdr:cNvPr id="4316" name="Rectangle 220"/>
          <xdr:cNvSpPr>
            <a:spLocks noChangeArrowheads="1"/>
          </xdr:cNvSpPr>
        </xdr:nvSpPr>
        <xdr:spPr bwMode="auto">
          <a:xfrm>
            <a:off x="197" y="637"/>
            <a:ext cx="55"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s-ES_tradnl" sz="800" b="0" i="0" u="none" strike="noStrike" baseline="0">
                <a:solidFill>
                  <a:srgbClr val="000000"/>
                </a:solidFill>
                <a:latin typeface="Calibri"/>
              </a:rPr>
              <a:t>financiados</a:t>
            </a:r>
          </a:p>
        </xdr:txBody>
      </xdr:sp>
      <xdr:sp macro="" textlink="">
        <xdr:nvSpPr>
          <xdr:cNvPr id="4317" name="Freeform 221"/>
          <xdr:cNvSpPr>
            <a:spLocks/>
          </xdr:cNvSpPr>
        </xdr:nvSpPr>
        <xdr:spPr bwMode="auto">
          <a:xfrm>
            <a:off x="140" y="190"/>
            <a:ext cx="78" cy="423"/>
          </a:xfrm>
          <a:custGeom>
            <a:avLst/>
            <a:gdLst>
              <a:gd name="T0" fmla="*/ 78 w 78"/>
              <a:gd name="T1" fmla="*/ 0 h 423"/>
              <a:gd name="T2" fmla="*/ 78 w 78"/>
              <a:gd name="T3" fmla="*/ 26 h 423"/>
              <a:gd name="T4" fmla="*/ 0 w 78"/>
              <a:gd name="T5" fmla="*/ 26 h 423"/>
              <a:gd name="T6" fmla="*/ 0 w 78"/>
              <a:gd name="T7" fmla="*/ 423 h 423"/>
              <a:gd name="T8" fmla="*/ 8 w 78"/>
              <a:gd name="T9" fmla="*/ 423 h 423"/>
            </a:gdLst>
            <a:ahLst/>
            <a:cxnLst>
              <a:cxn ang="0">
                <a:pos x="T0" y="T1"/>
              </a:cxn>
              <a:cxn ang="0">
                <a:pos x="T2" y="T3"/>
              </a:cxn>
              <a:cxn ang="0">
                <a:pos x="T4" y="T5"/>
              </a:cxn>
              <a:cxn ang="0">
                <a:pos x="T6" y="T7"/>
              </a:cxn>
              <a:cxn ang="0">
                <a:pos x="T8" y="T9"/>
              </a:cxn>
            </a:cxnLst>
            <a:rect l="0" t="0" r="r" b="b"/>
            <a:pathLst>
              <a:path w="78" h="423">
                <a:moveTo>
                  <a:pt x="78" y="0"/>
                </a:moveTo>
                <a:lnTo>
                  <a:pt x="78" y="26"/>
                </a:lnTo>
                <a:lnTo>
                  <a:pt x="0" y="26"/>
                </a:lnTo>
                <a:lnTo>
                  <a:pt x="0" y="423"/>
                </a:lnTo>
                <a:lnTo>
                  <a:pt x="8" y="423"/>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4318" name="Freeform 222"/>
          <xdr:cNvSpPr>
            <a:spLocks/>
          </xdr:cNvSpPr>
        </xdr:nvSpPr>
        <xdr:spPr bwMode="auto">
          <a:xfrm>
            <a:off x="147" y="610"/>
            <a:ext cx="6" cy="6"/>
          </a:xfrm>
          <a:custGeom>
            <a:avLst/>
            <a:gdLst>
              <a:gd name="T0" fmla="*/ 0 w 6"/>
              <a:gd name="T1" fmla="*/ 0 h 6"/>
              <a:gd name="T2" fmla="*/ 6 w 6"/>
              <a:gd name="T3" fmla="*/ 3 h 6"/>
              <a:gd name="T4" fmla="*/ 0 w 6"/>
              <a:gd name="T5" fmla="*/ 6 h 6"/>
              <a:gd name="T6" fmla="*/ 0 w 6"/>
              <a:gd name="T7" fmla="*/ 0 h 6"/>
            </a:gdLst>
            <a:ahLst/>
            <a:cxnLst>
              <a:cxn ang="0">
                <a:pos x="T0" y="T1"/>
              </a:cxn>
              <a:cxn ang="0">
                <a:pos x="T2" y="T3"/>
              </a:cxn>
              <a:cxn ang="0">
                <a:pos x="T4" y="T5"/>
              </a:cxn>
              <a:cxn ang="0">
                <a:pos x="T6" y="T7"/>
              </a:cxn>
            </a:cxnLst>
            <a:rect l="0" t="0" r="r" b="b"/>
            <a:pathLst>
              <a:path w="6" h="6">
                <a:moveTo>
                  <a:pt x="0" y="0"/>
                </a:moveTo>
                <a:lnTo>
                  <a:pt x="6" y="3"/>
                </a:lnTo>
                <a:lnTo>
                  <a:pt x="0" y="6"/>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10"/>
  <sheetViews>
    <sheetView showGridLines="0" workbookViewId="0">
      <selection activeCell="C11" sqref="C11"/>
    </sheetView>
  </sheetViews>
  <sheetFormatPr defaultColWidth="11.42578125" defaultRowHeight="12.75" x14ac:dyDescent="0.2"/>
  <cols>
    <col min="1" max="1" width="4.42578125" style="27" bestFit="1" customWidth="1"/>
    <col min="2" max="2" width="7.42578125" style="20" customWidth="1"/>
    <col min="3" max="3" width="43.42578125" style="20" customWidth="1"/>
    <col min="4" max="4" width="71.28515625" style="20" customWidth="1"/>
    <col min="5" max="16384" width="11.42578125" style="20"/>
  </cols>
  <sheetData>
    <row r="1" spans="1:4" ht="23.25" customHeight="1" x14ac:dyDescent="0.2">
      <c r="A1" s="194" t="s">
        <v>193</v>
      </c>
      <c r="B1" s="195"/>
      <c r="C1" s="195"/>
      <c r="D1" s="195"/>
    </row>
    <row r="3" spans="1:4" x14ac:dyDescent="0.2">
      <c r="A3" s="192" t="s">
        <v>19</v>
      </c>
      <c r="B3" s="192"/>
      <c r="C3" s="192"/>
      <c r="D3" s="192"/>
    </row>
    <row r="5" spans="1:4" s="26" customFormat="1" x14ac:dyDescent="0.2">
      <c r="A5" s="28"/>
      <c r="B5" s="193" t="s">
        <v>21</v>
      </c>
      <c r="C5" s="193"/>
      <c r="D5" s="29" t="s">
        <v>20</v>
      </c>
    </row>
    <row r="6" spans="1:4" s="40" customFormat="1" x14ac:dyDescent="0.2">
      <c r="A6" s="38">
        <v>1</v>
      </c>
      <c r="B6" s="41" t="s">
        <v>66</v>
      </c>
      <c r="C6" s="39" t="s">
        <v>67</v>
      </c>
    </row>
    <row r="7" spans="1:4" x14ac:dyDescent="0.2">
      <c r="A7" s="21">
        <v>2</v>
      </c>
      <c r="B7" s="22" t="s">
        <v>23</v>
      </c>
      <c r="C7" s="23" t="s">
        <v>22</v>
      </c>
      <c r="D7" s="24" t="s">
        <v>26</v>
      </c>
    </row>
    <row r="8" spans="1:4" s="26" customFormat="1" ht="13.5" customHeight="1" x14ac:dyDescent="0.2">
      <c r="A8" s="21">
        <v>3</v>
      </c>
      <c r="B8" s="22" t="s">
        <v>24</v>
      </c>
      <c r="C8" s="25" t="s">
        <v>148</v>
      </c>
      <c r="D8" s="23" t="s">
        <v>25</v>
      </c>
    </row>
    <row r="9" spans="1:4" x14ac:dyDescent="0.2">
      <c r="A9" s="21">
        <v>4</v>
      </c>
      <c r="B9" s="22" t="s">
        <v>153</v>
      </c>
      <c r="C9" s="25" t="s">
        <v>152</v>
      </c>
      <c r="D9" s="23" t="s">
        <v>162</v>
      </c>
    </row>
    <row r="10" spans="1:4" x14ac:dyDescent="0.2">
      <c r="A10" s="21">
        <v>5</v>
      </c>
      <c r="B10" s="22" t="s">
        <v>191</v>
      </c>
      <c r="C10" s="25" t="s">
        <v>192</v>
      </c>
      <c r="D10" s="23"/>
    </row>
  </sheetData>
  <mergeCells count="3">
    <mergeCell ref="A3:D3"/>
    <mergeCell ref="B5:C5"/>
    <mergeCell ref="A1:D1"/>
  </mergeCells>
  <printOptions horizontalCentered="1" verticalCentered="1"/>
  <pageMargins left="0.70866141732283472" right="0.70866141732283472" top="0.74803149606299213" bottom="0.74803149606299213" header="0.31496062992125984" footer="0.31496062992125984"/>
  <pageSetup paperSize="9"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
  <sheetViews>
    <sheetView showGridLines="0" zoomScaleNormal="100" workbookViewId="0">
      <selection activeCell="K7" sqref="K7"/>
    </sheetView>
  </sheetViews>
  <sheetFormatPr defaultColWidth="11.42578125" defaultRowHeight="12.75" x14ac:dyDescent="0.2"/>
  <sheetData/>
  <pageMargins left="0.25" right="0.25" top="0.75" bottom="0.75" header="0.3" footer="0.3"/>
  <pageSetup paperSize="9" scale="85"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K63"/>
  <sheetViews>
    <sheetView showGridLines="0" zoomScale="90" zoomScaleNormal="90" workbookViewId="0">
      <pane ySplit="9" topLeftCell="A10" activePane="bottomLeft" state="frozen"/>
      <selection pane="bottomLeft" activeCell="K21" sqref="K21"/>
    </sheetView>
  </sheetViews>
  <sheetFormatPr defaultColWidth="11.42578125" defaultRowHeight="15" outlineLevelRow="1" x14ac:dyDescent="0.25"/>
  <cols>
    <col min="1" max="1" width="9" style="119" customWidth="1"/>
    <col min="2" max="2" width="72.5703125" style="116" bestFit="1" customWidth="1"/>
    <col min="3" max="3" width="11.42578125" style="117" bestFit="1" customWidth="1"/>
    <col min="4" max="4" width="11.140625" style="118" bestFit="1" customWidth="1"/>
    <col min="5" max="5" width="9.5703125" style="55" bestFit="1" customWidth="1"/>
    <col min="6" max="6" width="15.28515625" style="55" bestFit="1" customWidth="1"/>
    <col min="7" max="7" width="11.85546875" style="58" bestFit="1" customWidth="1"/>
    <col min="8" max="9" width="12.5703125" style="58" customWidth="1"/>
    <col min="10" max="10" width="15.42578125" style="46" customWidth="1"/>
    <col min="11" max="11" width="16.7109375" style="51" bestFit="1" customWidth="1"/>
    <col min="12" max="12" width="14.85546875" style="48" bestFit="1" customWidth="1"/>
    <col min="13" max="228" width="11.42578125" style="48"/>
    <col min="229" max="229" width="44.42578125" style="48" customWidth="1"/>
    <col min="230" max="230" width="13" style="48" customWidth="1"/>
    <col min="231" max="236" width="2" style="48" customWidth="1"/>
    <col min="237" max="237" width="2.42578125" style="48" customWidth="1"/>
    <col min="238" max="238" width="3" style="48" customWidth="1"/>
    <col min="239" max="241" width="2" style="48" customWidth="1"/>
    <col min="242" max="242" width="2.85546875" style="48" customWidth="1"/>
    <col min="243" max="243" width="3" style="48" customWidth="1"/>
    <col min="244" max="244" width="2.7109375" style="48" customWidth="1"/>
    <col min="245" max="245" width="2.42578125" style="48" customWidth="1"/>
    <col min="246" max="246" width="3.28515625" style="48" customWidth="1"/>
    <col min="247" max="247" width="3.5703125" style="48" customWidth="1"/>
    <col min="248" max="248" width="4" style="48" customWidth="1"/>
    <col min="249" max="249" width="3.42578125" style="48" customWidth="1"/>
    <col min="250" max="250" width="3" style="48" customWidth="1"/>
    <col min="251" max="484" width="11.42578125" style="48"/>
    <col min="485" max="485" width="44.42578125" style="48" customWidth="1"/>
    <col min="486" max="486" width="13" style="48" customWidth="1"/>
    <col min="487" max="492" width="2" style="48" customWidth="1"/>
    <col min="493" max="493" width="2.42578125" style="48" customWidth="1"/>
    <col min="494" max="494" width="3" style="48" customWidth="1"/>
    <col min="495" max="497" width="2" style="48" customWidth="1"/>
    <col min="498" max="498" width="2.85546875" style="48" customWidth="1"/>
    <col min="499" max="499" width="3" style="48" customWidth="1"/>
    <col min="500" max="500" width="2.7109375" style="48" customWidth="1"/>
    <col min="501" max="501" width="2.42578125" style="48" customWidth="1"/>
    <col min="502" max="502" width="3.28515625" style="48" customWidth="1"/>
    <col min="503" max="503" width="3.5703125" style="48" customWidth="1"/>
    <col min="504" max="504" width="4" style="48" customWidth="1"/>
    <col min="505" max="505" width="3.42578125" style="48" customWidth="1"/>
    <col min="506" max="506" width="3" style="48" customWidth="1"/>
    <col min="507" max="740" width="11.42578125" style="48"/>
    <col min="741" max="741" width="44.42578125" style="48" customWidth="1"/>
    <col min="742" max="742" width="13" style="48" customWidth="1"/>
    <col min="743" max="748" width="2" style="48" customWidth="1"/>
    <col min="749" max="749" width="2.42578125" style="48" customWidth="1"/>
    <col min="750" max="750" width="3" style="48" customWidth="1"/>
    <col min="751" max="753" width="2" style="48" customWidth="1"/>
    <col min="754" max="754" width="2.85546875" style="48" customWidth="1"/>
    <col min="755" max="755" width="3" style="48" customWidth="1"/>
    <col min="756" max="756" width="2.7109375" style="48" customWidth="1"/>
    <col min="757" max="757" width="2.42578125" style="48" customWidth="1"/>
    <col min="758" max="758" width="3.28515625" style="48" customWidth="1"/>
    <col min="759" max="759" width="3.5703125" style="48" customWidth="1"/>
    <col min="760" max="760" width="4" style="48" customWidth="1"/>
    <col min="761" max="761" width="3.42578125" style="48" customWidth="1"/>
    <col min="762" max="762" width="3" style="48" customWidth="1"/>
    <col min="763" max="996" width="11.42578125" style="48"/>
    <col min="997" max="997" width="44.42578125" style="48" customWidth="1"/>
    <col min="998" max="998" width="13" style="48" customWidth="1"/>
    <col min="999" max="1004" width="2" style="48" customWidth="1"/>
    <col min="1005" max="1005" width="2.42578125" style="48" customWidth="1"/>
    <col min="1006" max="1006" width="3" style="48" customWidth="1"/>
    <col min="1007" max="1009" width="2" style="48" customWidth="1"/>
    <col min="1010" max="1010" width="2.85546875" style="48" customWidth="1"/>
    <col min="1011" max="1011" width="3" style="48" customWidth="1"/>
    <col min="1012" max="1012" width="2.7109375" style="48" customWidth="1"/>
    <col min="1013" max="1013" width="2.42578125" style="48" customWidth="1"/>
    <col min="1014" max="1014" width="3.28515625" style="48" customWidth="1"/>
    <col min="1015" max="1015" width="3.5703125" style="48" customWidth="1"/>
    <col min="1016" max="1016" width="4" style="48" customWidth="1"/>
    <col min="1017" max="1017" width="3.42578125" style="48" customWidth="1"/>
    <col min="1018" max="1018" width="3" style="48" customWidth="1"/>
    <col min="1019" max="1252" width="11.42578125" style="48"/>
    <col min="1253" max="1253" width="44.42578125" style="48" customWidth="1"/>
    <col min="1254" max="1254" width="13" style="48" customWidth="1"/>
    <col min="1255" max="1260" width="2" style="48" customWidth="1"/>
    <col min="1261" max="1261" width="2.42578125" style="48" customWidth="1"/>
    <col min="1262" max="1262" width="3" style="48" customWidth="1"/>
    <col min="1263" max="1265" width="2" style="48" customWidth="1"/>
    <col min="1266" max="1266" width="2.85546875" style="48" customWidth="1"/>
    <col min="1267" max="1267" width="3" style="48" customWidth="1"/>
    <col min="1268" max="1268" width="2.7109375" style="48" customWidth="1"/>
    <col min="1269" max="1269" width="2.42578125" style="48" customWidth="1"/>
    <col min="1270" max="1270" width="3.28515625" style="48" customWidth="1"/>
    <col min="1271" max="1271" width="3.5703125" style="48" customWidth="1"/>
    <col min="1272" max="1272" width="4" style="48" customWidth="1"/>
    <col min="1273" max="1273" width="3.42578125" style="48" customWidth="1"/>
    <col min="1274" max="1274" width="3" style="48" customWidth="1"/>
    <col min="1275" max="1508" width="11.42578125" style="48"/>
    <col min="1509" max="1509" width="44.42578125" style="48" customWidth="1"/>
    <col min="1510" max="1510" width="13" style="48" customWidth="1"/>
    <col min="1511" max="1516" width="2" style="48" customWidth="1"/>
    <col min="1517" max="1517" width="2.42578125" style="48" customWidth="1"/>
    <col min="1518" max="1518" width="3" style="48" customWidth="1"/>
    <col min="1519" max="1521" width="2" style="48" customWidth="1"/>
    <col min="1522" max="1522" width="2.85546875" style="48" customWidth="1"/>
    <col min="1523" max="1523" width="3" style="48" customWidth="1"/>
    <col min="1524" max="1524" width="2.7109375" style="48" customWidth="1"/>
    <col min="1525" max="1525" width="2.42578125" style="48" customWidth="1"/>
    <col min="1526" max="1526" width="3.28515625" style="48" customWidth="1"/>
    <col min="1527" max="1527" width="3.5703125" style="48" customWidth="1"/>
    <col min="1528" max="1528" width="4" style="48" customWidth="1"/>
    <col min="1529" max="1529" width="3.42578125" style="48" customWidth="1"/>
    <col min="1530" max="1530" width="3" style="48" customWidth="1"/>
    <col min="1531" max="1764" width="11.42578125" style="48"/>
    <col min="1765" max="1765" width="44.42578125" style="48" customWidth="1"/>
    <col min="1766" max="1766" width="13" style="48" customWidth="1"/>
    <col min="1767" max="1772" width="2" style="48" customWidth="1"/>
    <col min="1773" max="1773" width="2.42578125" style="48" customWidth="1"/>
    <col min="1774" max="1774" width="3" style="48" customWidth="1"/>
    <col min="1775" max="1777" width="2" style="48" customWidth="1"/>
    <col min="1778" max="1778" width="2.85546875" style="48" customWidth="1"/>
    <col min="1779" max="1779" width="3" style="48" customWidth="1"/>
    <col min="1780" max="1780" width="2.7109375" style="48" customWidth="1"/>
    <col min="1781" max="1781" width="2.42578125" style="48" customWidth="1"/>
    <col min="1782" max="1782" width="3.28515625" style="48" customWidth="1"/>
    <col min="1783" max="1783" width="3.5703125" style="48" customWidth="1"/>
    <col min="1784" max="1784" width="4" style="48" customWidth="1"/>
    <col min="1785" max="1785" width="3.42578125" style="48" customWidth="1"/>
    <col min="1786" max="1786" width="3" style="48" customWidth="1"/>
    <col min="1787" max="2020" width="11.42578125" style="48"/>
    <col min="2021" max="2021" width="44.42578125" style="48" customWidth="1"/>
    <col min="2022" max="2022" width="13" style="48" customWidth="1"/>
    <col min="2023" max="2028" width="2" style="48" customWidth="1"/>
    <col min="2029" max="2029" width="2.42578125" style="48" customWidth="1"/>
    <col min="2030" max="2030" width="3" style="48" customWidth="1"/>
    <col min="2031" max="2033" width="2" style="48" customWidth="1"/>
    <col min="2034" max="2034" width="2.85546875" style="48" customWidth="1"/>
    <col min="2035" max="2035" width="3" style="48" customWidth="1"/>
    <col min="2036" max="2036" width="2.7109375" style="48" customWidth="1"/>
    <col min="2037" max="2037" width="2.42578125" style="48" customWidth="1"/>
    <col min="2038" max="2038" width="3.28515625" style="48" customWidth="1"/>
    <col min="2039" max="2039" width="3.5703125" style="48" customWidth="1"/>
    <col min="2040" max="2040" width="4" style="48" customWidth="1"/>
    <col min="2041" max="2041" width="3.42578125" style="48" customWidth="1"/>
    <col min="2042" max="2042" width="3" style="48" customWidth="1"/>
    <col min="2043" max="2276" width="11.42578125" style="48"/>
    <col min="2277" max="2277" width="44.42578125" style="48" customWidth="1"/>
    <col min="2278" max="2278" width="13" style="48" customWidth="1"/>
    <col min="2279" max="2284" width="2" style="48" customWidth="1"/>
    <col min="2285" max="2285" width="2.42578125" style="48" customWidth="1"/>
    <col min="2286" max="2286" width="3" style="48" customWidth="1"/>
    <col min="2287" max="2289" width="2" style="48" customWidth="1"/>
    <col min="2290" max="2290" width="2.85546875" style="48" customWidth="1"/>
    <col min="2291" max="2291" width="3" style="48" customWidth="1"/>
    <col min="2292" max="2292" width="2.7109375" style="48" customWidth="1"/>
    <col min="2293" max="2293" width="2.42578125" style="48" customWidth="1"/>
    <col min="2294" max="2294" width="3.28515625" style="48" customWidth="1"/>
    <col min="2295" max="2295" width="3.5703125" style="48" customWidth="1"/>
    <col min="2296" max="2296" width="4" style="48" customWidth="1"/>
    <col min="2297" max="2297" width="3.42578125" style="48" customWidth="1"/>
    <col min="2298" max="2298" width="3" style="48" customWidth="1"/>
    <col min="2299" max="2532" width="11.42578125" style="48"/>
    <col min="2533" max="2533" width="44.42578125" style="48" customWidth="1"/>
    <col min="2534" max="2534" width="13" style="48" customWidth="1"/>
    <col min="2535" max="2540" width="2" style="48" customWidth="1"/>
    <col min="2541" max="2541" width="2.42578125" style="48" customWidth="1"/>
    <col min="2542" max="2542" width="3" style="48" customWidth="1"/>
    <col min="2543" max="2545" width="2" style="48" customWidth="1"/>
    <col min="2546" max="2546" width="2.85546875" style="48" customWidth="1"/>
    <col min="2547" max="2547" width="3" style="48" customWidth="1"/>
    <col min="2548" max="2548" width="2.7109375" style="48" customWidth="1"/>
    <col min="2549" max="2549" width="2.42578125" style="48" customWidth="1"/>
    <col min="2550" max="2550" width="3.28515625" style="48" customWidth="1"/>
    <col min="2551" max="2551" width="3.5703125" style="48" customWidth="1"/>
    <col min="2552" max="2552" width="4" style="48" customWidth="1"/>
    <col min="2553" max="2553" width="3.42578125" style="48" customWidth="1"/>
    <col min="2554" max="2554" width="3" style="48" customWidth="1"/>
    <col min="2555" max="2788" width="11.42578125" style="48"/>
    <col min="2789" max="2789" width="44.42578125" style="48" customWidth="1"/>
    <col min="2790" max="2790" width="13" style="48" customWidth="1"/>
    <col min="2791" max="2796" width="2" style="48" customWidth="1"/>
    <col min="2797" max="2797" width="2.42578125" style="48" customWidth="1"/>
    <col min="2798" max="2798" width="3" style="48" customWidth="1"/>
    <col min="2799" max="2801" width="2" style="48" customWidth="1"/>
    <col min="2802" max="2802" width="2.85546875" style="48" customWidth="1"/>
    <col min="2803" max="2803" width="3" style="48" customWidth="1"/>
    <col min="2804" max="2804" width="2.7109375" style="48" customWidth="1"/>
    <col min="2805" max="2805" width="2.42578125" style="48" customWidth="1"/>
    <col min="2806" max="2806" width="3.28515625" style="48" customWidth="1"/>
    <col min="2807" max="2807" width="3.5703125" style="48" customWidth="1"/>
    <col min="2808" max="2808" width="4" style="48" customWidth="1"/>
    <col min="2809" max="2809" width="3.42578125" style="48" customWidth="1"/>
    <col min="2810" max="2810" width="3" style="48" customWidth="1"/>
    <col min="2811" max="3044" width="11.42578125" style="48"/>
    <col min="3045" max="3045" width="44.42578125" style="48" customWidth="1"/>
    <col min="3046" max="3046" width="13" style="48" customWidth="1"/>
    <col min="3047" max="3052" width="2" style="48" customWidth="1"/>
    <col min="3053" max="3053" width="2.42578125" style="48" customWidth="1"/>
    <col min="3054" max="3054" width="3" style="48" customWidth="1"/>
    <col min="3055" max="3057" width="2" style="48" customWidth="1"/>
    <col min="3058" max="3058" width="2.85546875" style="48" customWidth="1"/>
    <col min="3059" max="3059" width="3" style="48" customWidth="1"/>
    <col min="3060" max="3060" width="2.7109375" style="48" customWidth="1"/>
    <col min="3061" max="3061" width="2.42578125" style="48" customWidth="1"/>
    <col min="3062" max="3062" width="3.28515625" style="48" customWidth="1"/>
    <col min="3063" max="3063" width="3.5703125" style="48" customWidth="1"/>
    <col min="3064" max="3064" width="4" style="48" customWidth="1"/>
    <col min="3065" max="3065" width="3.42578125" style="48" customWidth="1"/>
    <col min="3066" max="3066" width="3" style="48" customWidth="1"/>
    <col min="3067" max="3300" width="11.42578125" style="48"/>
    <col min="3301" max="3301" width="44.42578125" style="48" customWidth="1"/>
    <col min="3302" max="3302" width="13" style="48" customWidth="1"/>
    <col min="3303" max="3308" width="2" style="48" customWidth="1"/>
    <col min="3309" max="3309" width="2.42578125" style="48" customWidth="1"/>
    <col min="3310" max="3310" width="3" style="48" customWidth="1"/>
    <col min="3311" max="3313" width="2" style="48" customWidth="1"/>
    <col min="3314" max="3314" width="2.85546875" style="48" customWidth="1"/>
    <col min="3315" max="3315" width="3" style="48" customWidth="1"/>
    <col min="3316" max="3316" width="2.7109375" style="48" customWidth="1"/>
    <col min="3317" max="3317" width="2.42578125" style="48" customWidth="1"/>
    <col min="3318" max="3318" width="3.28515625" style="48" customWidth="1"/>
    <col min="3319" max="3319" width="3.5703125" style="48" customWidth="1"/>
    <col min="3320" max="3320" width="4" style="48" customWidth="1"/>
    <col min="3321" max="3321" width="3.42578125" style="48" customWidth="1"/>
    <col min="3322" max="3322" width="3" style="48" customWidth="1"/>
    <col min="3323" max="3556" width="11.42578125" style="48"/>
    <col min="3557" max="3557" width="44.42578125" style="48" customWidth="1"/>
    <col min="3558" max="3558" width="13" style="48" customWidth="1"/>
    <col min="3559" max="3564" width="2" style="48" customWidth="1"/>
    <col min="3565" max="3565" width="2.42578125" style="48" customWidth="1"/>
    <col min="3566" max="3566" width="3" style="48" customWidth="1"/>
    <col min="3567" max="3569" width="2" style="48" customWidth="1"/>
    <col min="3570" max="3570" width="2.85546875" style="48" customWidth="1"/>
    <col min="3571" max="3571" width="3" style="48" customWidth="1"/>
    <col min="3572" max="3572" width="2.7109375" style="48" customWidth="1"/>
    <col min="3573" max="3573" width="2.42578125" style="48" customWidth="1"/>
    <col min="3574" max="3574" width="3.28515625" style="48" customWidth="1"/>
    <col min="3575" max="3575" width="3.5703125" style="48" customWidth="1"/>
    <col min="3576" max="3576" width="4" style="48" customWidth="1"/>
    <col min="3577" max="3577" width="3.42578125" style="48" customWidth="1"/>
    <col min="3578" max="3578" width="3" style="48" customWidth="1"/>
    <col min="3579" max="3812" width="11.42578125" style="48"/>
    <col min="3813" max="3813" width="44.42578125" style="48" customWidth="1"/>
    <col min="3814" max="3814" width="13" style="48" customWidth="1"/>
    <col min="3815" max="3820" width="2" style="48" customWidth="1"/>
    <col min="3821" max="3821" width="2.42578125" style="48" customWidth="1"/>
    <col min="3822" max="3822" width="3" style="48" customWidth="1"/>
    <col min="3823" max="3825" width="2" style="48" customWidth="1"/>
    <col min="3826" max="3826" width="2.85546875" style="48" customWidth="1"/>
    <col min="3827" max="3827" width="3" style="48" customWidth="1"/>
    <col min="3828" max="3828" width="2.7109375" style="48" customWidth="1"/>
    <col min="3829" max="3829" width="2.42578125" style="48" customWidth="1"/>
    <col min="3830" max="3830" width="3.28515625" style="48" customWidth="1"/>
    <col min="3831" max="3831" width="3.5703125" style="48" customWidth="1"/>
    <col min="3832" max="3832" width="4" style="48" customWidth="1"/>
    <col min="3833" max="3833" width="3.42578125" style="48" customWidth="1"/>
    <col min="3834" max="3834" width="3" style="48" customWidth="1"/>
    <col min="3835" max="4068" width="11.42578125" style="48"/>
    <col min="4069" max="4069" width="44.42578125" style="48" customWidth="1"/>
    <col min="4070" max="4070" width="13" style="48" customWidth="1"/>
    <col min="4071" max="4076" width="2" style="48" customWidth="1"/>
    <col min="4077" max="4077" width="2.42578125" style="48" customWidth="1"/>
    <col min="4078" max="4078" width="3" style="48" customWidth="1"/>
    <col min="4079" max="4081" width="2" style="48" customWidth="1"/>
    <col min="4082" max="4082" width="2.85546875" style="48" customWidth="1"/>
    <col min="4083" max="4083" width="3" style="48" customWidth="1"/>
    <col min="4084" max="4084" width="2.7109375" style="48" customWidth="1"/>
    <col min="4085" max="4085" width="2.42578125" style="48" customWidth="1"/>
    <col min="4086" max="4086" width="3.28515625" style="48" customWidth="1"/>
    <col min="4087" max="4087" width="3.5703125" style="48" customWidth="1"/>
    <col min="4088" max="4088" width="4" style="48" customWidth="1"/>
    <col min="4089" max="4089" width="3.42578125" style="48" customWidth="1"/>
    <col min="4090" max="4090" width="3" style="48" customWidth="1"/>
    <col min="4091" max="4324" width="11.42578125" style="48"/>
    <col min="4325" max="4325" width="44.42578125" style="48" customWidth="1"/>
    <col min="4326" max="4326" width="13" style="48" customWidth="1"/>
    <col min="4327" max="4332" width="2" style="48" customWidth="1"/>
    <col min="4333" max="4333" width="2.42578125" style="48" customWidth="1"/>
    <col min="4334" max="4334" width="3" style="48" customWidth="1"/>
    <col min="4335" max="4337" width="2" style="48" customWidth="1"/>
    <col min="4338" max="4338" width="2.85546875" style="48" customWidth="1"/>
    <col min="4339" max="4339" width="3" style="48" customWidth="1"/>
    <col min="4340" max="4340" width="2.7109375" style="48" customWidth="1"/>
    <col min="4341" max="4341" width="2.42578125" style="48" customWidth="1"/>
    <col min="4342" max="4342" width="3.28515625" style="48" customWidth="1"/>
    <col min="4343" max="4343" width="3.5703125" style="48" customWidth="1"/>
    <col min="4344" max="4344" width="4" style="48" customWidth="1"/>
    <col min="4345" max="4345" width="3.42578125" style="48" customWidth="1"/>
    <col min="4346" max="4346" width="3" style="48" customWidth="1"/>
    <col min="4347" max="4580" width="11.42578125" style="48"/>
    <col min="4581" max="4581" width="44.42578125" style="48" customWidth="1"/>
    <col min="4582" max="4582" width="13" style="48" customWidth="1"/>
    <col min="4583" max="4588" width="2" style="48" customWidth="1"/>
    <col min="4589" max="4589" width="2.42578125" style="48" customWidth="1"/>
    <col min="4590" max="4590" width="3" style="48" customWidth="1"/>
    <col min="4591" max="4593" width="2" style="48" customWidth="1"/>
    <col min="4594" max="4594" width="2.85546875" style="48" customWidth="1"/>
    <col min="4595" max="4595" width="3" style="48" customWidth="1"/>
    <col min="4596" max="4596" width="2.7109375" style="48" customWidth="1"/>
    <col min="4597" max="4597" width="2.42578125" style="48" customWidth="1"/>
    <col min="4598" max="4598" width="3.28515625" style="48" customWidth="1"/>
    <col min="4599" max="4599" width="3.5703125" style="48" customWidth="1"/>
    <col min="4600" max="4600" width="4" style="48" customWidth="1"/>
    <col min="4601" max="4601" width="3.42578125" style="48" customWidth="1"/>
    <col min="4602" max="4602" width="3" style="48" customWidth="1"/>
    <col min="4603" max="4836" width="11.42578125" style="48"/>
    <col min="4837" max="4837" width="44.42578125" style="48" customWidth="1"/>
    <col min="4838" max="4838" width="13" style="48" customWidth="1"/>
    <col min="4839" max="4844" width="2" style="48" customWidth="1"/>
    <col min="4845" max="4845" width="2.42578125" style="48" customWidth="1"/>
    <col min="4846" max="4846" width="3" style="48" customWidth="1"/>
    <col min="4847" max="4849" width="2" style="48" customWidth="1"/>
    <col min="4850" max="4850" width="2.85546875" style="48" customWidth="1"/>
    <col min="4851" max="4851" width="3" style="48" customWidth="1"/>
    <col min="4852" max="4852" width="2.7109375" style="48" customWidth="1"/>
    <col min="4853" max="4853" width="2.42578125" style="48" customWidth="1"/>
    <col min="4854" max="4854" width="3.28515625" style="48" customWidth="1"/>
    <col min="4855" max="4855" width="3.5703125" style="48" customWidth="1"/>
    <col min="4856" max="4856" width="4" style="48" customWidth="1"/>
    <col min="4857" max="4857" width="3.42578125" style="48" customWidth="1"/>
    <col min="4858" max="4858" width="3" style="48" customWidth="1"/>
    <col min="4859" max="5092" width="11.42578125" style="48"/>
    <col min="5093" max="5093" width="44.42578125" style="48" customWidth="1"/>
    <col min="5094" max="5094" width="13" style="48" customWidth="1"/>
    <col min="5095" max="5100" width="2" style="48" customWidth="1"/>
    <col min="5101" max="5101" width="2.42578125" style="48" customWidth="1"/>
    <col min="5102" max="5102" width="3" style="48" customWidth="1"/>
    <col min="5103" max="5105" width="2" style="48" customWidth="1"/>
    <col min="5106" max="5106" width="2.85546875" style="48" customWidth="1"/>
    <col min="5107" max="5107" width="3" style="48" customWidth="1"/>
    <col min="5108" max="5108" width="2.7109375" style="48" customWidth="1"/>
    <col min="5109" max="5109" width="2.42578125" style="48" customWidth="1"/>
    <col min="5110" max="5110" width="3.28515625" style="48" customWidth="1"/>
    <col min="5111" max="5111" width="3.5703125" style="48" customWidth="1"/>
    <col min="5112" max="5112" width="4" style="48" customWidth="1"/>
    <col min="5113" max="5113" width="3.42578125" style="48" customWidth="1"/>
    <col min="5114" max="5114" width="3" style="48" customWidth="1"/>
    <col min="5115" max="5348" width="11.42578125" style="48"/>
    <col min="5349" max="5349" width="44.42578125" style="48" customWidth="1"/>
    <col min="5350" max="5350" width="13" style="48" customWidth="1"/>
    <col min="5351" max="5356" width="2" style="48" customWidth="1"/>
    <col min="5357" max="5357" width="2.42578125" style="48" customWidth="1"/>
    <col min="5358" max="5358" width="3" style="48" customWidth="1"/>
    <col min="5359" max="5361" width="2" style="48" customWidth="1"/>
    <col min="5362" max="5362" width="2.85546875" style="48" customWidth="1"/>
    <col min="5363" max="5363" width="3" style="48" customWidth="1"/>
    <col min="5364" max="5364" width="2.7109375" style="48" customWidth="1"/>
    <col min="5365" max="5365" width="2.42578125" style="48" customWidth="1"/>
    <col min="5366" max="5366" width="3.28515625" style="48" customWidth="1"/>
    <col min="5367" max="5367" width="3.5703125" style="48" customWidth="1"/>
    <col min="5368" max="5368" width="4" style="48" customWidth="1"/>
    <col min="5369" max="5369" width="3.42578125" style="48" customWidth="1"/>
    <col min="5370" max="5370" width="3" style="48" customWidth="1"/>
    <col min="5371" max="5604" width="11.42578125" style="48"/>
    <col min="5605" max="5605" width="44.42578125" style="48" customWidth="1"/>
    <col min="5606" max="5606" width="13" style="48" customWidth="1"/>
    <col min="5607" max="5612" width="2" style="48" customWidth="1"/>
    <col min="5613" max="5613" width="2.42578125" style="48" customWidth="1"/>
    <col min="5614" max="5614" width="3" style="48" customWidth="1"/>
    <col min="5615" max="5617" width="2" style="48" customWidth="1"/>
    <col min="5618" max="5618" width="2.85546875" style="48" customWidth="1"/>
    <col min="5619" max="5619" width="3" style="48" customWidth="1"/>
    <col min="5620" max="5620" width="2.7109375" style="48" customWidth="1"/>
    <col min="5621" max="5621" width="2.42578125" style="48" customWidth="1"/>
    <col min="5622" max="5622" width="3.28515625" style="48" customWidth="1"/>
    <col min="5623" max="5623" width="3.5703125" style="48" customWidth="1"/>
    <col min="5624" max="5624" width="4" style="48" customWidth="1"/>
    <col min="5625" max="5625" width="3.42578125" style="48" customWidth="1"/>
    <col min="5626" max="5626" width="3" style="48" customWidth="1"/>
    <col min="5627" max="5860" width="11.42578125" style="48"/>
    <col min="5861" max="5861" width="44.42578125" style="48" customWidth="1"/>
    <col min="5862" max="5862" width="13" style="48" customWidth="1"/>
    <col min="5863" max="5868" width="2" style="48" customWidth="1"/>
    <col min="5869" max="5869" width="2.42578125" style="48" customWidth="1"/>
    <col min="5870" max="5870" width="3" style="48" customWidth="1"/>
    <col min="5871" max="5873" width="2" style="48" customWidth="1"/>
    <col min="5874" max="5874" width="2.85546875" style="48" customWidth="1"/>
    <col min="5875" max="5875" width="3" style="48" customWidth="1"/>
    <col min="5876" max="5876" width="2.7109375" style="48" customWidth="1"/>
    <col min="5877" max="5877" width="2.42578125" style="48" customWidth="1"/>
    <col min="5878" max="5878" width="3.28515625" style="48" customWidth="1"/>
    <col min="5879" max="5879" width="3.5703125" style="48" customWidth="1"/>
    <col min="5880" max="5880" width="4" style="48" customWidth="1"/>
    <col min="5881" max="5881" width="3.42578125" style="48" customWidth="1"/>
    <col min="5882" max="5882" width="3" style="48" customWidth="1"/>
    <col min="5883" max="6116" width="11.42578125" style="48"/>
    <col min="6117" max="6117" width="44.42578125" style="48" customWidth="1"/>
    <col min="6118" max="6118" width="13" style="48" customWidth="1"/>
    <col min="6119" max="6124" width="2" style="48" customWidth="1"/>
    <col min="6125" max="6125" width="2.42578125" style="48" customWidth="1"/>
    <col min="6126" max="6126" width="3" style="48" customWidth="1"/>
    <col min="6127" max="6129" width="2" style="48" customWidth="1"/>
    <col min="6130" max="6130" width="2.85546875" style="48" customWidth="1"/>
    <col min="6131" max="6131" width="3" style="48" customWidth="1"/>
    <col min="6132" max="6132" width="2.7109375" style="48" customWidth="1"/>
    <col min="6133" max="6133" width="2.42578125" style="48" customWidth="1"/>
    <col min="6134" max="6134" width="3.28515625" style="48" customWidth="1"/>
    <col min="6135" max="6135" width="3.5703125" style="48" customWidth="1"/>
    <col min="6136" max="6136" width="4" style="48" customWidth="1"/>
    <col min="6137" max="6137" width="3.42578125" style="48" customWidth="1"/>
    <col min="6138" max="6138" width="3" style="48" customWidth="1"/>
    <col min="6139" max="6372" width="11.42578125" style="48"/>
    <col min="6373" max="6373" width="44.42578125" style="48" customWidth="1"/>
    <col min="6374" max="6374" width="13" style="48" customWidth="1"/>
    <col min="6375" max="6380" width="2" style="48" customWidth="1"/>
    <col min="6381" max="6381" width="2.42578125" style="48" customWidth="1"/>
    <col min="6382" max="6382" width="3" style="48" customWidth="1"/>
    <col min="6383" max="6385" width="2" style="48" customWidth="1"/>
    <col min="6386" max="6386" width="2.85546875" style="48" customWidth="1"/>
    <col min="6387" max="6387" width="3" style="48" customWidth="1"/>
    <col min="6388" max="6388" width="2.7109375" style="48" customWidth="1"/>
    <col min="6389" max="6389" width="2.42578125" style="48" customWidth="1"/>
    <col min="6390" max="6390" width="3.28515625" style="48" customWidth="1"/>
    <col min="6391" max="6391" width="3.5703125" style="48" customWidth="1"/>
    <col min="6392" max="6392" width="4" style="48" customWidth="1"/>
    <col min="6393" max="6393" width="3.42578125" style="48" customWidth="1"/>
    <col min="6394" max="6394" width="3" style="48" customWidth="1"/>
    <col min="6395" max="6628" width="11.42578125" style="48"/>
    <col min="6629" max="6629" width="44.42578125" style="48" customWidth="1"/>
    <col min="6630" max="6630" width="13" style="48" customWidth="1"/>
    <col min="6631" max="6636" width="2" style="48" customWidth="1"/>
    <col min="6637" max="6637" width="2.42578125" style="48" customWidth="1"/>
    <col min="6638" max="6638" width="3" style="48" customWidth="1"/>
    <col min="6639" max="6641" width="2" style="48" customWidth="1"/>
    <col min="6642" max="6642" width="2.85546875" style="48" customWidth="1"/>
    <col min="6643" max="6643" width="3" style="48" customWidth="1"/>
    <col min="6644" max="6644" width="2.7109375" style="48" customWidth="1"/>
    <col min="6645" max="6645" width="2.42578125" style="48" customWidth="1"/>
    <col min="6646" max="6646" width="3.28515625" style="48" customWidth="1"/>
    <col min="6647" max="6647" width="3.5703125" style="48" customWidth="1"/>
    <col min="6648" max="6648" width="4" style="48" customWidth="1"/>
    <col min="6649" max="6649" width="3.42578125" style="48" customWidth="1"/>
    <col min="6650" max="6650" width="3" style="48" customWidth="1"/>
    <col min="6651" max="6884" width="11.42578125" style="48"/>
    <col min="6885" max="6885" width="44.42578125" style="48" customWidth="1"/>
    <col min="6886" max="6886" width="13" style="48" customWidth="1"/>
    <col min="6887" max="6892" width="2" style="48" customWidth="1"/>
    <col min="6893" max="6893" width="2.42578125" style="48" customWidth="1"/>
    <col min="6894" max="6894" width="3" style="48" customWidth="1"/>
    <col min="6895" max="6897" width="2" style="48" customWidth="1"/>
    <col min="6898" max="6898" width="2.85546875" style="48" customWidth="1"/>
    <col min="6899" max="6899" width="3" style="48" customWidth="1"/>
    <col min="6900" max="6900" width="2.7109375" style="48" customWidth="1"/>
    <col min="6901" max="6901" width="2.42578125" style="48" customWidth="1"/>
    <col min="6902" max="6902" width="3.28515625" style="48" customWidth="1"/>
    <col min="6903" max="6903" width="3.5703125" style="48" customWidth="1"/>
    <col min="6904" max="6904" width="4" style="48" customWidth="1"/>
    <col min="6905" max="6905" width="3.42578125" style="48" customWidth="1"/>
    <col min="6906" max="6906" width="3" style="48" customWidth="1"/>
    <col min="6907" max="7140" width="11.42578125" style="48"/>
    <col min="7141" max="7141" width="44.42578125" style="48" customWidth="1"/>
    <col min="7142" max="7142" width="13" style="48" customWidth="1"/>
    <col min="7143" max="7148" width="2" style="48" customWidth="1"/>
    <col min="7149" max="7149" width="2.42578125" style="48" customWidth="1"/>
    <col min="7150" max="7150" width="3" style="48" customWidth="1"/>
    <col min="7151" max="7153" width="2" style="48" customWidth="1"/>
    <col min="7154" max="7154" width="2.85546875" style="48" customWidth="1"/>
    <col min="7155" max="7155" width="3" style="48" customWidth="1"/>
    <col min="7156" max="7156" width="2.7109375" style="48" customWidth="1"/>
    <col min="7157" max="7157" width="2.42578125" style="48" customWidth="1"/>
    <col min="7158" max="7158" width="3.28515625" style="48" customWidth="1"/>
    <col min="7159" max="7159" width="3.5703125" style="48" customWidth="1"/>
    <col min="7160" max="7160" width="4" style="48" customWidth="1"/>
    <col min="7161" max="7161" width="3.42578125" style="48" customWidth="1"/>
    <col min="7162" max="7162" width="3" style="48" customWidth="1"/>
    <col min="7163" max="7396" width="11.42578125" style="48"/>
    <col min="7397" max="7397" width="44.42578125" style="48" customWidth="1"/>
    <col min="7398" max="7398" width="13" style="48" customWidth="1"/>
    <col min="7399" max="7404" width="2" style="48" customWidth="1"/>
    <col min="7405" max="7405" width="2.42578125" style="48" customWidth="1"/>
    <col min="7406" max="7406" width="3" style="48" customWidth="1"/>
    <col min="7407" max="7409" width="2" style="48" customWidth="1"/>
    <col min="7410" max="7410" width="2.85546875" style="48" customWidth="1"/>
    <col min="7411" max="7411" width="3" style="48" customWidth="1"/>
    <col min="7412" max="7412" width="2.7109375" style="48" customWidth="1"/>
    <col min="7413" max="7413" width="2.42578125" style="48" customWidth="1"/>
    <col min="7414" max="7414" width="3.28515625" style="48" customWidth="1"/>
    <col min="7415" max="7415" width="3.5703125" style="48" customWidth="1"/>
    <col min="7416" max="7416" width="4" style="48" customWidth="1"/>
    <col min="7417" max="7417" width="3.42578125" style="48" customWidth="1"/>
    <col min="7418" max="7418" width="3" style="48" customWidth="1"/>
    <col min="7419" max="7652" width="11.42578125" style="48"/>
    <col min="7653" max="7653" width="44.42578125" style="48" customWidth="1"/>
    <col min="7654" max="7654" width="13" style="48" customWidth="1"/>
    <col min="7655" max="7660" width="2" style="48" customWidth="1"/>
    <col min="7661" max="7661" width="2.42578125" style="48" customWidth="1"/>
    <col min="7662" max="7662" width="3" style="48" customWidth="1"/>
    <col min="7663" max="7665" width="2" style="48" customWidth="1"/>
    <col min="7666" max="7666" width="2.85546875" style="48" customWidth="1"/>
    <col min="7667" max="7667" width="3" style="48" customWidth="1"/>
    <col min="7668" max="7668" width="2.7109375" style="48" customWidth="1"/>
    <col min="7669" max="7669" width="2.42578125" style="48" customWidth="1"/>
    <col min="7670" max="7670" width="3.28515625" style="48" customWidth="1"/>
    <col min="7671" max="7671" width="3.5703125" style="48" customWidth="1"/>
    <col min="7672" max="7672" width="4" style="48" customWidth="1"/>
    <col min="7673" max="7673" width="3.42578125" style="48" customWidth="1"/>
    <col min="7674" max="7674" width="3" style="48" customWidth="1"/>
    <col min="7675" max="7908" width="11.42578125" style="48"/>
    <col min="7909" max="7909" width="44.42578125" style="48" customWidth="1"/>
    <col min="7910" max="7910" width="13" style="48" customWidth="1"/>
    <col min="7911" max="7916" width="2" style="48" customWidth="1"/>
    <col min="7917" max="7917" width="2.42578125" style="48" customWidth="1"/>
    <col min="7918" max="7918" width="3" style="48" customWidth="1"/>
    <col min="7919" max="7921" width="2" style="48" customWidth="1"/>
    <col min="7922" max="7922" width="2.85546875" style="48" customWidth="1"/>
    <col min="7923" max="7923" width="3" style="48" customWidth="1"/>
    <col min="7924" max="7924" width="2.7109375" style="48" customWidth="1"/>
    <col min="7925" max="7925" width="2.42578125" style="48" customWidth="1"/>
    <col min="7926" max="7926" width="3.28515625" style="48" customWidth="1"/>
    <col min="7927" max="7927" width="3.5703125" style="48" customWidth="1"/>
    <col min="7928" max="7928" width="4" style="48" customWidth="1"/>
    <col min="7929" max="7929" width="3.42578125" style="48" customWidth="1"/>
    <col min="7930" max="7930" width="3" style="48" customWidth="1"/>
    <col min="7931" max="8164" width="11.42578125" style="48"/>
    <col min="8165" max="8165" width="44.42578125" style="48" customWidth="1"/>
    <col min="8166" max="8166" width="13" style="48" customWidth="1"/>
    <col min="8167" max="8172" width="2" style="48" customWidth="1"/>
    <col min="8173" max="8173" width="2.42578125" style="48" customWidth="1"/>
    <col min="8174" max="8174" width="3" style="48" customWidth="1"/>
    <col min="8175" max="8177" width="2" style="48" customWidth="1"/>
    <col min="8178" max="8178" width="2.85546875" style="48" customWidth="1"/>
    <col min="8179" max="8179" width="3" style="48" customWidth="1"/>
    <col min="8180" max="8180" width="2.7109375" style="48" customWidth="1"/>
    <col min="8181" max="8181" width="2.42578125" style="48" customWidth="1"/>
    <col min="8182" max="8182" width="3.28515625" style="48" customWidth="1"/>
    <col min="8183" max="8183" width="3.5703125" style="48" customWidth="1"/>
    <col min="8184" max="8184" width="4" style="48" customWidth="1"/>
    <col min="8185" max="8185" width="3.42578125" style="48" customWidth="1"/>
    <col min="8186" max="8186" width="3" style="48" customWidth="1"/>
    <col min="8187" max="8420" width="11.42578125" style="48"/>
    <col min="8421" max="8421" width="44.42578125" style="48" customWidth="1"/>
    <col min="8422" max="8422" width="13" style="48" customWidth="1"/>
    <col min="8423" max="8428" width="2" style="48" customWidth="1"/>
    <col min="8429" max="8429" width="2.42578125" style="48" customWidth="1"/>
    <col min="8430" max="8430" width="3" style="48" customWidth="1"/>
    <col min="8431" max="8433" width="2" style="48" customWidth="1"/>
    <col min="8434" max="8434" width="2.85546875" style="48" customWidth="1"/>
    <col min="8435" max="8435" width="3" style="48" customWidth="1"/>
    <col min="8436" max="8436" width="2.7109375" style="48" customWidth="1"/>
    <col min="8437" max="8437" width="2.42578125" style="48" customWidth="1"/>
    <col min="8438" max="8438" width="3.28515625" style="48" customWidth="1"/>
    <col min="8439" max="8439" width="3.5703125" style="48" customWidth="1"/>
    <col min="8440" max="8440" width="4" style="48" customWidth="1"/>
    <col min="8441" max="8441" width="3.42578125" style="48" customWidth="1"/>
    <col min="8442" max="8442" width="3" style="48" customWidth="1"/>
    <col min="8443" max="8676" width="11.42578125" style="48"/>
    <col min="8677" max="8677" width="44.42578125" style="48" customWidth="1"/>
    <col min="8678" max="8678" width="13" style="48" customWidth="1"/>
    <col min="8679" max="8684" width="2" style="48" customWidth="1"/>
    <col min="8685" max="8685" width="2.42578125" style="48" customWidth="1"/>
    <col min="8686" max="8686" width="3" style="48" customWidth="1"/>
    <col min="8687" max="8689" width="2" style="48" customWidth="1"/>
    <col min="8690" max="8690" width="2.85546875" style="48" customWidth="1"/>
    <col min="8691" max="8691" width="3" style="48" customWidth="1"/>
    <col min="8692" max="8692" width="2.7109375" style="48" customWidth="1"/>
    <col min="8693" max="8693" width="2.42578125" style="48" customWidth="1"/>
    <col min="8694" max="8694" width="3.28515625" style="48" customWidth="1"/>
    <col min="8695" max="8695" width="3.5703125" style="48" customWidth="1"/>
    <col min="8696" max="8696" width="4" style="48" customWidth="1"/>
    <col min="8697" max="8697" width="3.42578125" style="48" customWidth="1"/>
    <col min="8698" max="8698" width="3" style="48" customWidth="1"/>
    <col min="8699" max="8932" width="11.42578125" style="48"/>
    <col min="8933" max="8933" width="44.42578125" style="48" customWidth="1"/>
    <col min="8934" max="8934" width="13" style="48" customWidth="1"/>
    <col min="8935" max="8940" width="2" style="48" customWidth="1"/>
    <col min="8941" max="8941" width="2.42578125" style="48" customWidth="1"/>
    <col min="8942" max="8942" width="3" style="48" customWidth="1"/>
    <col min="8943" max="8945" width="2" style="48" customWidth="1"/>
    <col min="8946" max="8946" width="2.85546875" style="48" customWidth="1"/>
    <col min="8947" max="8947" width="3" style="48" customWidth="1"/>
    <col min="8948" max="8948" width="2.7109375" style="48" customWidth="1"/>
    <col min="8949" max="8949" width="2.42578125" style="48" customWidth="1"/>
    <col min="8950" max="8950" width="3.28515625" style="48" customWidth="1"/>
    <col min="8951" max="8951" width="3.5703125" style="48" customWidth="1"/>
    <col min="8952" max="8952" width="4" style="48" customWidth="1"/>
    <col min="8953" max="8953" width="3.42578125" style="48" customWidth="1"/>
    <col min="8954" max="8954" width="3" style="48" customWidth="1"/>
    <col min="8955" max="9188" width="11.42578125" style="48"/>
    <col min="9189" max="9189" width="44.42578125" style="48" customWidth="1"/>
    <col min="9190" max="9190" width="13" style="48" customWidth="1"/>
    <col min="9191" max="9196" width="2" style="48" customWidth="1"/>
    <col min="9197" max="9197" width="2.42578125" style="48" customWidth="1"/>
    <col min="9198" max="9198" width="3" style="48" customWidth="1"/>
    <col min="9199" max="9201" width="2" style="48" customWidth="1"/>
    <col min="9202" max="9202" width="2.85546875" style="48" customWidth="1"/>
    <col min="9203" max="9203" width="3" style="48" customWidth="1"/>
    <col min="9204" max="9204" width="2.7109375" style="48" customWidth="1"/>
    <col min="9205" max="9205" width="2.42578125" style="48" customWidth="1"/>
    <col min="9206" max="9206" width="3.28515625" style="48" customWidth="1"/>
    <col min="9207" max="9207" width="3.5703125" style="48" customWidth="1"/>
    <col min="9208" max="9208" width="4" style="48" customWidth="1"/>
    <col min="9209" max="9209" width="3.42578125" style="48" customWidth="1"/>
    <col min="9210" max="9210" width="3" style="48" customWidth="1"/>
    <col min="9211" max="9444" width="11.42578125" style="48"/>
    <col min="9445" max="9445" width="44.42578125" style="48" customWidth="1"/>
    <col min="9446" max="9446" width="13" style="48" customWidth="1"/>
    <col min="9447" max="9452" width="2" style="48" customWidth="1"/>
    <col min="9453" max="9453" width="2.42578125" style="48" customWidth="1"/>
    <col min="9454" max="9454" width="3" style="48" customWidth="1"/>
    <col min="9455" max="9457" width="2" style="48" customWidth="1"/>
    <col min="9458" max="9458" width="2.85546875" style="48" customWidth="1"/>
    <col min="9459" max="9459" width="3" style="48" customWidth="1"/>
    <col min="9460" max="9460" width="2.7109375" style="48" customWidth="1"/>
    <col min="9461" max="9461" width="2.42578125" style="48" customWidth="1"/>
    <col min="9462" max="9462" width="3.28515625" style="48" customWidth="1"/>
    <col min="9463" max="9463" width="3.5703125" style="48" customWidth="1"/>
    <col min="9464" max="9464" width="4" style="48" customWidth="1"/>
    <col min="9465" max="9465" width="3.42578125" style="48" customWidth="1"/>
    <col min="9466" max="9466" width="3" style="48" customWidth="1"/>
    <col min="9467" max="9700" width="11.42578125" style="48"/>
    <col min="9701" max="9701" width="44.42578125" style="48" customWidth="1"/>
    <col min="9702" max="9702" width="13" style="48" customWidth="1"/>
    <col min="9703" max="9708" width="2" style="48" customWidth="1"/>
    <col min="9709" max="9709" width="2.42578125" style="48" customWidth="1"/>
    <col min="9710" max="9710" width="3" style="48" customWidth="1"/>
    <col min="9711" max="9713" width="2" style="48" customWidth="1"/>
    <col min="9714" max="9714" width="2.85546875" style="48" customWidth="1"/>
    <col min="9715" max="9715" width="3" style="48" customWidth="1"/>
    <col min="9716" max="9716" width="2.7109375" style="48" customWidth="1"/>
    <col min="9717" max="9717" width="2.42578125" style="48" customWidth="1"/>
    <col min="9718" max="9718" width="3.28515625" style="48" customWidth="1"/>
    <col min="9719" max="9719" width="3.5703125" style="48" customWidth="1"/>
    <col min="9720" max="9720" width="4" style="48" customWidth="1"/>
    <col min="9721" max="9721" width="3.42578125" style="48" customWidth="1"/>
    <col min="9722" max="9722" width="3" style="48" customWidth="1"/>
    <col min="9723" max="9956" width="11.42578125" style="48"/>
    <col min="9957" max="9957" width="44.42578125" style="48" customWidth="1"/>
    <col min="9958" max="9958" width="13" style="48" customWidth="1"/>
    <col min="9959" max="9964" width="2" style="48" customWidth="1"/>
    <col min="9965" max="9965" width="2.42578125" style="48" customWidth="1"/>
    <col min="9966" max="9966" width="3" style="48" customWidth="1"/>
    <col min="9967" max="9969" width="2" style="48" customWidth="1"/>
    <col min="9970" max="9970" width="2.85546875" style="48" customWidth="1"/>
    <col min="9971" max="9971" width="3" style="48" customWidth="1"/>
    <col min="9972" max="9972" width="2.7109375" style="48" customWidth="1"/>
    <col min="9973" max="9973" width="2.42578125" style="48" customWidth="1"/>
    <col min="9974" max="9974" width="3.28515625" style="48" customWidth="1"/>
    <col min="9975" max="9975" width="3.5703125" style="48" customWidth="1"/>
    <col min="9976" max="9976" width="4" style="48" customWidth="1"/>
    <col min="9977" max="9977" width="3.42578125" style="48" customWidth="1"/>
    <col min="9978" max="9978" width="3" style="48" customWidth="1"/>
    <col min="9979" max="10212" width="11.42578125" style="48"/>
    <col min="10213" max="10213" width="44.42578125" style="48" customWidth="1"/>
    <col min="10214" max="10214" width="13" style="48" customWidth="1"/>
    <col min="10215" max="10220" width="2" style="48" customWidth="1"/>
    <col min="10221" max="10221" width="2.42578125" style="48" customWidth="1"/>
    <col min="10222" max="10222" width="3" style="48" customWidth="1"/>
    <col min="10223" max="10225" width="2" style="48" customWidth="1"/>
    <col min="10226" max="10226" width="2.85546875" style="48" customWidth="1"/>
    <col min="10227" max="10227" width="3" style="48" customWidth="1"/>
    <col min="10228" max="10228" width="2.7109375" style="48" customWidth="1"/>
    <col min="10229" max="10229" width="2.42578125" style="48" customWidth="1"/>
    <col min="10230" max="10230" width="3.28515625" style="48" customWidth="1"/>
    <col min="10231" max="10231" width="3.5703125" style="48" customWidth="1"/>
    <col min="10232" max="10232" width="4" style="48" customWidth="1"/>
    <col min="10233" max="10233" width="3.42578125" style="48" customWidth="1"/>
    <col min="10234" max="10234" width="3" style="48" customWidth="1"/>
    <col min="10235" max="10468" width="11.42578125" style="48"/>
    <col min="10469" max="10469" width="44.42578125" style="48" customWidth="1"/>
    <col min="10470" max="10470" width="13" style="48" customWidth="1"/>
    <col min="10471" max="10476" width="2" style="48" customWidth="1"/>
    <col min="10477" max="10477" width="2.42578125" style="48" customWidth="1"/>
    <col min="10478" max="10478" width="3" style="48" customWidth="1"/>
    <col min="10479" max="10481" width="2" style="48" customWidth="1"/>
    <col min="10482" max="10482" width="2.85546875" style="48" customWidth="1"/>
    <col min="10483" max="10483" width="3" style="48" customWidth="1"/>
    <col min="10484" max="10484" width="2.7109375" style="48" customWidth="1"/>
    <col min="10485" max="10485" width="2.42578125" style="48" customWidth="1"/>
    <col min="10486" max="10486" width="3.28515625" style="48" customWidth="1"/>
    <col min="10487" max="10487" width="3.5703125" style="48" customWidth="1"/>
    <col min="10488" max="10488" width="4" style="48" customWidth="1"/>
    <col min="10489" max="10489" width="3.42578125" style="48" customWidth="1"/>
    <col min="10490" max="10490" width="3" style="48" customWidth="1"/>
    <col min="10491" max="10724" width="11.42578125" style="48"/>
    <col min="10725" max="10725" width="44.42578125" style="48" customWidth="1"/>
    <col min="10726" max="10726" width="13" style="48" customWidth="1"/>
    <col min="10727" max="10732" width="2" style="48" customWidth="1"/>
    <col min="10733" max="10733" width="2.42578125" style="48" customWidth="1"/>
    <col min="10734" max="10734" width="3" style="48" customWidth="1"/>
    <col min="10735" max="10737" width="2" style="48" customWidth="1"/>
    <col min="10738" max="10738" width="2.85546875" style="48" customWidth="1"/>
    <col min="10739" max="10739" width="3" style="48" customWidth="1"/>
    <col min="10740" max="10740" width="2.7109375" style="48" customWidth="1"/>
    <col min="10741" max="10741" width="2.42578125" style="48" customWidth="1"/>
    <col min="10742" max="10742" width="3.28515625" style="48" customWidth="1"/>
    <col min="10743" max="10743" width="3.5703125" style="48" customWidth="1"/>
    <col min="10744" max="10744" width="4" style="48" customWidth="1"/>
    <col min="10745" max="10745" width="3.42578125" style="48" customWidth="1"/>
    <col min="10746" max="10746" width="3" style="48" customWidth="1"/>
    <col min="10747" max="10980" width="11.42578125" style="48"/>
    <col min="10981" max="10981" width="44.42578125" style="48" customWidth="1"/>
    <col min="10982" max="10982" width="13" style="48" customWidth="1"/>
    <col min="10983" max="10988" width="2" style="48" customWidth="1"/>
    <col min="10989" max="10989" width="2.42578125" style="48" customWidth="1"/>
    <col min="10990" max="10990" width="3" style="48" customWidth="1"/>
    <col min="10991" max="10993" width="2" style="48" customWidth="1"/>
    <col min="10994" max="10994" width="2.85546875" style="48" customWidth="1"/>
    <col min="10995" max="10995" width="3" style="48" customWidth="1"/>
    <col min="10996" max="10996" width="2.7109375" style="48" customWidth="1"/>
    <col min="10997" max="10997" width="2.42578125" style="48" customWidth="1"/>
    <col min="10998" max="10998" width="3.28515625" style="48" customWidth="1"/>
    <col min="10999" max="10999" width="3.5703125" style="48" customWidth="1"/>
    <col min="11000" max="11000" width="4" style="48" customWidth="1"/>
    <col min="11001" max="11001" width="3.42578125" style="48" customWidth="1"/>
    <col min="11002" max="11002" width="3" style="48" customWidth="1"/>
    <col min="11003" max="11236" width="11.42578125" style="48"/>
    <col min="11237" max="11237" width="44.42578125" style="48" customWidth="1"/>
    <col min="11238" max="11238" width="13" style="48" customWidth="1"/>
    <col min="11239" max="11244" width="2" style="48" customWidth="1"/>
    <col min="11245" max="11245" width="2.42578125" style="48" customWidth="1"/>
    <col min="11246" max="11246" width="3" style="48" customWidth="1"/>
    <col min="11247" max="11249" width="2" style="48" customWidth="1"/>
    <col min="11250" max="11250" width="2.85546875" style="48" customWidth="1"/>
    <col min="11251" max="11251" width="3" style="48" customWidth="1"/>
    <col min="11252" max="11252" width="2.7109375" style="48" customWidth="1"/>
    <col min="11253" max="11253" width="2.42578125" style="48" customWidth="1"/>
    <col min="11254" max="11254" width="3.28515625" style="48" customWidth="1"/>
    <col min="11255" max="11255" width="3.5703125" style="48" customWidth="1"/>
    <col min="11256" max="11256" width="4" style="48" customWidth="1"/>
    <col min="11257" max="11257" width="3.42578125" style="48" customWidth="1"/>
    <col min="11258" max="11258" width="3" style="48" customWidth="1"/>
    <col min="11259" max="11492" width="11.42578125" style="48"/>
    <col min="11493" max="11493" width="44.42578125" style="48" customWidth="1"/>
    <col min="11494" max="11494" width="13" style="48" customWidth="1"/>
    <col min="11495" max="11500" width="2" style="48" customWidth="1"/>
    <col min="11501" max="11501" width="2.42578125" style="48" customWidth="1"/>
    <col min="11502" max="11502" width="3" style="48" customWidth="1"/>
    <col min="11503" max="11505" width="2" style="48" customWidth="1"/>
    <col min="11506" max="11506" width="2.85546875" style="48" customWidth="1"/>
    <col min="11507" max="11507" width="3" style="48" customWidth="1"/>
    <col min="11508" max="11508" width="2.7109375" style="48" customWidth="1"/>
    <col min="11509" max="11509" width="2.42578125" style="48" customWidth="1"/>
    <col min="11510" max="11510" width="3.28515625" style="48" customWidth="1"/>
    <col min="11511" max="11511" width="3.5703125" style="48" customWidth="1"/>
    <col min="11512" max="11512" width="4" style="48" customWidth="1"/>
    <col min="11513" max="11513" width="3.42578125" style="48" customWidth="1"/>
    <col min="11514" max="11514" width="3" style="48" customWidth="1"/>
    <col min="11515" max="11748" width="11.42578125" style="48"/>
    <col min="11749" max="11749" width="44.42578125" style="48" customWidth="1"/>
    <col min="11750" max="11750" width="13" style="48" customWidth="1"/>
    <col min="11751" max="11756" width="2" style="48" customWidth="1"/>
    <col min="11757" max="11757" width="2.42578125" style="48" customWidth="1"/>
    <col min="11758" max="11758" width="3" style="48" customWidth="1"/>
    <col min="11759" max="11761" width="2" style="48" customWidth="1"/>
    <col min="11762" max="11762" width="2.85546875" style="48" customWidth="1"/>
    <col min="11763" max="11763" width="3" style="48" customWidth="1"/>
    <col min="11764" max="11764" width="2.7109375" style="48" customWidth="1"/>
    <col min="11765" max="11765" width="2.42578125" style="48" customWidth="1"/>
    <col min="11766" max="11766" width="3.28515625" style="48" customWidth="1"/>
    <col min="11767" max="11767" width="3.5703125" style="48" customWidth="1"/>
    <col min="11768" max="11768" width="4" style="48" customWidth="1"/>
    <col min="11769" max="11769" width="3.42578125" style="48" customWidth="1"/>
    <col min="11770" max="11770" width="3" style="48" customWidth="1"/>
    <col min="11771" max="12004" width="11.42578125" style="48"/>
    <col min="12005" max="12005" width="44.42578125" style="48" customWidth="1"/>
    <col min="12006" max="12006" width="13" style="48" customWidth="1"/>
    <col min="12007" max="12012" width="2" style="48" customWidth="1"/>
    <col min="12013" max="12013" width="2.42578125" style="48" customWidth="1"/>
    <col min="12014" max="12014" width="3" style="48" customWidth="1"/>
    <col min="12015" max="12017" width="2" style="48" customWidth="1"/>
    <col min="12018" max="12018" width="2.85546875" style="48" customWidth="1"/>
    <col min="12019" max="12019" width="3" style="48" customWidth="1"/>
    <col min="12020" max="12020" width="2.7109375" style="48" customWidth="1"/>
    <col min="12021" max="12021" width="2.42578125" style="48" customWidth="1"/>
    <col min="12022" max="12022" width="3.28515625" style="48" customWidth="1"/>
    <col min="12023" max="12023" width="3.5703125" style="48" customWidth="1"/>
    <col min="12024" max="12024" width="4" style="48" customWidth="1"/>
    <col min="12025" max="12025" width="3.42578125" style="48" customWidth="1"/>
    <col min="12026" max="12026" width="3" style="48" customWidth="1"/>
    <col min="12027" max="12260" width="11.42578125" style="48"/>
    <col min="12261" max="12261" width="44.42578125" style="48" customWidth="1"/>
    <col min="12262" max="12262" width="13" style="48" customWidth="1"/>
    <col min="12263" max="12268" width="2" style="48" customWidth="1"/>
    <col min="12269" max="12269" width="2.42578125" style="48" customWidth="1"/>
    <col min="12270" max="12270" width="3" style="48" customWidth="1"/>
    <col min="12271" max="12273" width="2" style="48" customWidth="1"/>
    <col min="12274" max="12274" width="2.85546875" style="48" customWidth="1"/>
    <col min="12275" max="12275" width="3" style="48" customWidth="1"/>
    <col min="12276" max="12276" width="2.7109375" style="48" customWidth="1"/>
    <col min="12277" max="12277" width="2.42578125" style="48" customWidth="1"/>
    <col min="12278" max="12278" width="3.28515625" style="48" customWidth="1"/>
    <col min="12279" max="12279" width="3.5703125" style="48" customWidth="1"/>
    <col min="12280" max="12280" width="4" style="48" customWidth="1"/>
    <col min="12281" max="12281" width="3.42578125" style="48" customWidth="1"/>
    <col min="12282" max="12282" width="3" style="48" customWidth="1"/>
    <col min="12283" max="12516" width="11.42578125" style="48"/>
    <col min="12517" max="12517" width="44.42578125" style="48" customWidth="1"/>
    <col min="12518" max="12518" width="13" style="48" customWidth="1"/>
    <col min="12519" max="12524" width="2" style="48" customWidth="1"/>
    <col min="12525" max="12525" width="2.42578125" style="48" customWidth="1"/>
    <col min="12526" max="12526" width="3" style="48" customWidth="1"/>
    <col min="12527" max="12529" width="2" style="48" customWidth="1"/>
    <col min="12530" max="12530" width="2.85546875" style="48" customWidth="1"/>
    <col min="12531" max="12531" width="3" style="48" customWidth="1"/>
    <col min="12532" max="12532" width="2.7109375" style="48" customWidth="1"/>
    <col min="12533" max="12533" width="2.42578125" style="48" customWidth="1"/>
    <col min="12534" max="12534" width="3.28515625" style="48" customWidth="1"/>
    <col min="12535" max="12535" width="3.5703125" style="48" customWidth="1"/>
    <col min="12536" max="12536" width="4" style="48" customWidth="1"/>
    <col min="12537" max="12537" width="3.42578125" style="48" customWidth="1"/>
    <col min="12538" max="12538" width="3" style="48" customWidth="1"/>
    <col min="12539" max="12772" width="11.42578125" style="48"/>
    <col min="12773" max="12773" width="44.42578125" style="48" customWidth="1"/>
    <col min="12774" max="12774" width="13" style="48" customWidth="1"/>
    <col min="12775" max="12780" width="2" style="48" customWidth="1"/>
    <col min="12781" max="12781" width="2.42578125" style="48" customWidth="1"/>
    <col min="12782" max="12782" width="3" style="48" customWidth="1"/>
    <col min="12783" max="12785" width="2" style="48" customWidth="1"/>
    <col min="12786" max="12786" width="2.85546875" style="48" customWidth="1"/>
    <col min="12787" max="12787" width="3" style="48" customWidth="1"/>
    <col min="12788" max="12788" width="2.7109375" style="48" customWidth="1"/>
    <col min="12789" max="12789" width="2.42578125" style="48" customWidth="1"/>
    <col min="12790" max="12790" width="3.28515625" style="48" customWidth="1"/>
    <col min="12791" max="12791" width="3.5703125" style="48" customWidth="1"/>
    <col min="12792" max="12792" width="4" style="48" customWidth="1"/>
    <col min="12793" max="12793" width="3.42578125" style="48" customWidth="1"/>
    <col min="12794" max="12794" width="3" style="48" customWidth="1"/>
    <col min="12795" max="13028" width="11.42578125" style="48"/>
    <col min="13029" max="13029" width="44.42578125" style="48" customWidth="1"/>
    <col min="13030" max="13030" width="13" style="48" customWidth="1"/>
    <col min="13031" max="13036" width="2" style="48" customWidth="1"/>
    <col min="13037" max="13037" width="2.42578125" style="48" customWidth="1"/>
    <col min="13038" max="13038" width="3" style="48" customWidth="1"/>
    <col min="13039" max="13041" width="2" style="48" customWidth="1"/>
    <col min="13042" max="13042" width="2.85546875" style="48" customWidth="1"/>
    <col min="13043" max="13043" width="3" style="48" customWidth="1"/>
    <col min="13044" max="13044" width="2.7109375" style="48" customWidth="1"/>
    <col min="13045" max="13045" width="2.42578125" style="48" customWidth="1"/>
    <col min="13046" max="13046" width="3.28515625" style="48" customWidth="1"/>
    <col min="13047" max="13047" width="3.5703125" style="48" customWidth="1"/>
    <col min="13048" max="13048" width="4" style="48" customWidth="1"/>
    <col min="13049" max="13049" width="3.42578125" style="48" customWidth="1"/>
    <col min="13050" max="13050" width="3" style="48" customWidth="1"/>
    <col min="13051" max="13284" width="11.42578125" style="48"/>
    <col min="13285" max="13285" width="44.42578125" style="48" customWidth="1"/>
    <col min="13286" max="13286" width="13" style="48" customWidth="1"/>
    <col min="13287" max="13292" width="2" style="48" customWidth="1"/>
    <col min="13293" max="13293" width="2.42578125" style="48" customWidth="1"/>
    <col min="13294" max="13294" width="3" style="48" customWidth="1"/>
    <col min="13295" max="13297" width="2" style="48" customWidth="1"/>
    <col min="13298" max="13298" width="2.85546875" style="48" customWidth="1"/>
    <col min="13299" max="13299" width="3" style="48" customWidth="1"/>
    <col min="13300" max="13300" width="2.7109375" style="48" customWidth="1"/>
    <col min="13301" max="13301" width="2.42578125" style="48" customWidth="1"/>
    <col min="13302" max="13302" width="3.28515625" style="48" customWidth="1"/>
    <col min="13303" max="13303" width="3.5703125" style="48" customWidth="1"/>
    <col min="13304" max="13304" width="4" style="48" customWidth="1"/>
    <col min="13305" max="13305" width="3.42578125" style="48" customWidth="1"/>
    <col min="13306" max="13306" width="3" style="48" customWidth="1"/>
    <col min="13307" max="13540" width="11.42578125" style="48"/>
    <col min="13541" max="13541" width="44.42578125" style="48" customWidth="1"/>
    <col min="13542" max="13542" width="13" style="48" customWidth="1"/>
    <col min="13543" max="13548" width="2" style="48" customWidth="1"/>
    <col min="13549" max="13549" width="2.42578125" style="48" customWidth="1"/>
    <col min="13550" max="13550" width="3" style="48" customWidth="1"/>
    <col min="13551" max="13553" width="2" style="48" customWidth="1"/>
    <col min="13554" max="13554" width="2.85546875" style="48" customWidth="1"/>
    <col min="13555" max="13555" width="3" style="48" customWidth="1"/>
    <col min="13556" max="13556" width="2.7109375" style="48" customWidth="1"/>
    <col min="13557" max="13557" width="2.42578125" style="48" customWidth="1"/>
    <col min="13558" max="13558" width="3.28515625" style="48" customWidth="1"/>
    <col min="13559" max="13559" width="3.5703125" style="48" customWidth="1"/>
    <col min="13560" max="13560" width="4" style="48" customWidth="1"/>
    <col min="13561" max="13561" width="3.42578125" style="48" customWidth="1"/>
    <col min="13562" max="13562" width="3" style="48" customWidth="1"/>
    <col min="13563" max="13796" width="11.42578125" style="48"/>
    <col min="13797" max="13797" width="44.42578125" style="48" customWidth="1"/>
    <col min="13798" max="13798" width="13" style="48" customWidth="1"/>
    <col min="13799" max="13804" width="2" style="48" customWidth="1"/>
    <col min="13805" max="13805" width="2.42578125" style="48" customWidth="1"/>
    <col min="13806" max="13806" width="3" style="48" customWidth="1"/>
    <col min="13807" max="13809" width="2" style="48" customWidth="1"/>
    <col min="13810" max="13810" width="2.85546875" style="48" customWidth="1"/>
    <col min="13811" max="13811" width="3" style="48" customWidth="1"/>
    <col min="13812" max="13812" width="2.7109375" style="48" customWidth="1"/>
    <col min="13813" max="13813" width="2.42578125" style="48" customWidth="1"/>
    <col min="13814" max="13814" width="3.28515625" style="48" customWidth="1"/>
    <col min="13815" max="13815" width="3.5703125" style="48" customWidth="1"/>
    <col min="13816" max="13816" width="4" style="48" customWidth="1"/>
    <col min="13817" max="13817" width="3.42578125" style="48" customWidth="1"/>
    <col min="13818" max="13818" width="3" style="48" customWidth="1"/>
    <col min="13819" max="14052" width="11.42578125" style="48"/>
    <col min="14053" max="14053" width="44.42578125" style="48" customWidth="1"/>
    <col min="14054" max="14054" width="13" style="48" customWidth="1"/>
    <col min="14055" max="14060" width="2" style="48" customWidth="1"/>
    <col min="14061" max="14061" width="2.42578125" style="48" customWidth="1"/>
    <col min="14062" max="14062" width="3" style="48" customWidth="1"/>
    <col min="14063" max="14065" width="2" style="48" customWidth="1"/>
    <col min="14066" max="14066" width="2.85546875" style="48" customWidth="1"/>
    <col min="14067" max="14067" width="3" style="48" customWidth="1"/>
    <col min="14068" max="14068" width="2.7109375" style="48" customWidth="1"/>
    <col min="14069" max="14069" width="2.42578125" style="48" customWidth="1"/>
    <col min="14070" max="14070" width="3.28515625" style="48" customWidth="1"/>
    <col min="14071" max="14071" width="3.5703125" style="48" customWidth="1"/>
    <col min="14072" max="14072" width="4" style="48" customWidth="1"/>
    <col min="14073" max="14073" width="3.42578125" style="48" customWidth="1"/>
    <col min="14074" max="14074" width="3" style="48" customWidth="1"/>
    <col min="14075" max="14308" width="11.42578125" style="48"/>
    <col min="14309" max="14309" width="44.42578125" style="48" customWidth="1"/>
    <col min="14310" max="14310" width="13" style="48" customWidth="1"/>
    <col min="14311" max="14316" width="2" style="48" customWidth="1"/>
    <col min="14317" max="14317" width="2.42578125" style="48" customWidth="1"/>
    <col min="14318" max="14318" width="3" style="48" customWidth="1"/>
    <col min="14319" max="14321" width="2" style="48" customWidth="1"/>
    <col min="14322" max="14322" width="2.85546875" style="48" customWidth="1"/>
    <col min="14323" max="14323" width="3" style="48" customWidth="1"/>
    <col min="14324" max="14324" width="2.7109375" style="48" customWidth="1"/>
    <col min="14325" max="14325" width="2.42578125" style="48" customWidth="1"/>
    <col min="14326" max="14326" width="3.28515625" style="48" customWidth="1"/>
    <col min="14327" max="14327" width="3.5703125" style="48" customWidth="1"/>
    <col min="14328" max="14328" width="4" style="48" customWidth="1"/>
    <col min="14329" max="14329" width="3.42578125" style="48" customWidth="1"/>
    <col min="14330" max="14330" width="3" style="48" customWidth="1"/>
    <col min="14331" max="14564" width="11.42578125" style="48"/>
    <col min="14565" max="14565" width="44.42578125" style="48" customWidth="1"/>
    <col min="14566" max="14566" width="13" style="48" customWidth="1"/>
    <col min="14567" max="14572" width="2" style="48" customWidth="1"/>
    <col min="14573" max="14573" width="2.42578125" style="48" customWidth="1"/>
    <col min="14574" max="14574" width="3" style="48" customWidth="1"/>
    <col min="14575" max="14577" width="2" style="48" customWidth="1"/>
    <col min="14578" max="14578" width="2.85546875" style="48" customWidth="1"/>
    <col min="14579" max="14579" width="3" style="48" customWidth="1"/>
    <col min="14580" max="14580" width="2.7109375" style="48" customWidth="1"/>
    <col min="14581" max="14581" width="2.42578125" style="48" customWidth="1"/>
    <col min="14582" max="14582" width="3.28515625" style="48" customWidth="1"/>
    <col min="14583" max="14583" width="3.5703125" style="48" customWidth="1"/>
    <col min="14584" max="14584" width="4" style="48" customWidth="1"/>
    <col min="14585" max="14585" width="3.42578125" style="48" customWidth="1"/>
    <col min="14586" max="14586" width="3" style="48" customWidth="1"/>
    <col min="14587" max="14820" width="11.42578125" style="48"/>
    <col min="14821" max="14821" width="44.42578125" style="48" customWidth="1"/>
    <col min="14822" max="14822" width="13" style="48" customWidth="1"/>
    <col min="14823" max="14828" width="2" style="48" customWidth="1"/>
    <col min="14829" max="14829" width="2.42578125" style="48" customWidth="1"/>
    <col min="14830" max="14830" width="3" style="48" customWidth="1"/>
    <col min="14831" max="14833" width="2" style="48" customWidth="1"/>
    <col min="14834" max="14834" width="2.85546875" style="48" customWidth="1"/>
    <col min="14835" max="14835" width="3" style="48" customWidth="1"/>
    <col min="14836" max="14836" width="2.7109375" style="48" customWidth="1"/>
    <col min="14837" max="14837" width="2.42578125" style="48" customWidth="1"/>
    <col min="14838" max="14838" width="3.28515625" style="48" customWidth="1"/>
    <col min="14839" max="14839" width="3.5703125" style="48" customWidth="1"/>
    <col min="14840" max="14840" width="4" style="48" customWidth="1"/>
    <col min="14841" max="14841" width="3.42578125" style="48" customWidth="1"/>
    <col min="14842" max="14842" width="3" style="48" customWidth="1"/>
    <col min="14843" max="15076" width="11.42578125" style="48"/>
    <col min="15077" max="15077" width="44.42578125" style="48" customWidth="1"/>
    <col min="15078" max="15078" width="13" style="48" customWidth="1"/>
    <col min="15079" max="15084" width="2" style="48" customWidth="1"/>
    <col min="15085" max="15085" width="2.42578125" style="48" customWidth="1"/>
    <col min="15086" max="15086" width="3" style="48" customWidth="1"/>
    <col min="15087" max="15089" width="2" style="48" customWidth="1"/>
    <col min="15090" max="15090" width="2.85546875" style="48" customWidth="1"/>
    <col min="15091" max="15091" width="3" style="48" customWidth="1"/>
    <col min="15092" max="15092" width="2.7109375" style="48" customWidth="1"/>
    <col min="15093" max="15093" width="2.42578125" style="48" customWidth="1"/>
    <col min="15094" max="15094" width="3.28515625" style="48" customWidth="1"/>
    <col min="15095" max="15095" width="3.5703125" style="48" customWidth="1"/>
    <col min="15096" max="15096" width="4" style="48" customWidth="1"/>
    <col min="15097" max="15097" width="3.42578125" style="48" customWidth="1"/>
    <col min="15098" max="15098" width="3" style="48" customWidth="1"/>
    <col min="15099" max="15332" width="11.42578125" style="48"/>
    <col min="15333" max="15333" width="44.42578125" style="48" customWidth="1"/>
    <col min="15334" max="15334" width="13" style="48" customWidth="1"/>
    <col min="15335" max="15340" width="2" style="48" customWidth="1"/>
    <col min="15341" max="15341" width="2.42578125" style="48" customWidth="1"/>
    <col min="15342" max="15342" width="3" style="48" customWidth="1"/>
    <col min="15343" max="15345" width="2" style="48" customWidth="1"/>
    <col min="15346" max="15346" width="2.85546875" style="48" customWidth="1"/>
    <col min="15347" max="15347" width="3" style="48" customWidth="1"/>
    <col min="15348" max="15348" width="2.7109375" style="48" customWidth="1"/>
    <col min="15349" max="15349" width="2.42578125" style="48" customWidth="1"/>
    <col min="15350" max="15350" width="3.28515625" style="48" customWidth="1"/>
    <col min="15351" max="15351" width="3.5703125" style="48" customWidth="1"/>
    <col min="15352" max="15352" width="4" style="48" customWidth="1"/>
    <col min="15353" max="15353" width="3.42578125" style="48" customWidth="1"/>
    <col min="15354" max="15354" width="3" style="48" customWidth="1"/>
    <col min="15355" max="15588" width="11.42578125" style="48"/>
    <col min="15589" max="15589" width="44.42578125" style="48" customWidth="1"/>
    <col min="15590" max="15590" width="13" style="48" customWidth="1"/>
    <col min="15591" max="15596" width="2" style="48" customWidth="1"/>
    <col min="15597" max="15597" width="2.42578125" style="48" customWidth="1"/>
    <col min="15598" max="15598" width="3" style="48" customWidth="1"/>
    <col min="15599" max="15601" width="2" style="48" customWidth="1"/>
    <col min="15602" max="15602" width="2.85546875" style="48" customWidth="1"/>
    <col min="15603" max="15603" width="3" style="48" customWidth="1"/>
    <col min="15604" max="15604" width="2.7109375" style="48" customWidth="1"/>
    <col min="15605" max="15605" width="2.42578125" style="48" customWidth="1"/>
    <col min="15606" max="15606" width="3.28515625" style="48" customWidth="1"/>
    <col min="15607" max="15607" width="3.5703125" style="48" customWidth="1"/>
    <col min="15608" max="15608" width="4" style="48" customWidth="1"/>
    <col min="15609" max="15609" width="3.42578125" style="48" customWidth="1"/>
    <col min="15610" max="15610" width="3" style="48" customWidth="1"/>
    <col min="15611" max="15844" width="11.42578125" style="48"/>
    <col min="15845" max="15845" width="44.42578125" style="48" customWidth="1"/>
    <col min="15846" max="15846" width="13" style="48" customWidth="1"/>
    <col min="15847" max="15852" width="2" style="48" customWidth="1"/>
    <col min="15853" max="15853" width="2.42578125" style="48" customWidth="1"/>
    <col min="15854" max="15854" width="3" style="48" customWidth="1"/>
    <col min="15855" max="15857" width="2" style="48" customWidth="1"/>
    <col min="15858" max="15858" width="2.85546875" style="48" customWidth="1"/>
    <col min="15859" max="15859" width="3" style="48" customWidth="1"/>
    <col min="15860" max="15860" width="2.7109375" style="48" customWidth="1"/>
    <col min="15861" max="15861" width="2.42578125" style="48" customWidth="1"/>
    <col min="15862" max="15862" width="3.28515625" style="48" customWidth="1"/>
    <col min="15863" max="15863" width="3.5703125" style="48" customWidth="1"/>
    <col min="15864" max="15864" width="4" style="48" customWidth="1"/>
    <col min="15865" max="15865" width="3.42578125" style="48" customWidth="1"/>
    <col min="15866" max="15866" width="3" style="48" customWidth="1"/>
    <col min="15867" max="16100" width="11.42578125" style="48"/>
    <col min="16101" max="16101" width="44.42578125" style="48" customWidth="1"/>
    <col min="16102" max="16102" width="13" style="48" customWidth="1"/>
    <col min="16103" max="16108" width="2" style="48" customWidth="1"/>
    <col min="16109" max="16109" width="2.42578125" style="48" customWidth="1"/>
    <col min="16110" max="16110" width="3" style="48" customWidth="1"/>
    <col min="16111" max="16113" width="2" style="48" customWidth="1"/>
    <col min="16114" max="16114" width="2.85546875" style="48" customWidth="1"/>
    <col min="16115" max="16115" width="3" style="48" customWidth="1"/>
    <col min="16116" max="16116" width="2.7109375" style="48" customWidth="1"/>
    <col min="16117" max="16117" width="2.42578125" style="48" customWidth="1"/>
    <col min="16118" max="16118" width="3.28515625" style="48" customWidth="1"/>
    <col min="16119" max="16119" width="3.5703125" style="48" customWidth="1"/>
    <col min="16120" max="16120" width="4" style="48" customWidth="1"/>
    <col min="16121" max="16121" width="3.42578125" style="48" customWidth="1"/>
    <col min="16122" max="16122" width="3" style="48" customWidth="1"/>
    <col min="16123" max="16384" width="11.42578125" style="48"/>
  </cols>
  <sheetData>
    <row r="1" spans="1:11" x14ac:dyDescent="0.25">
      <c r="A1" s="196" t="s">
        <v>27</v>
      </c>
      <c r="B1" s="196"/>
      <c r="C1" s="196"/>
      <c r="D1" s="196"/>
      <c r="E1" s="196"/>
      <c r="F1" s="196"/>
      <c r="G1" s="196"/>
      <c r="H1" s="196"/>
      <c r="I1" s="196"/>
      <c r="K1" s="47"/>
    </row>
    <row r="2" spans="1:11" x14ac:dyDescent="0.25">
      <c r="A2" s="196" t="s">
        <v>16</v>
      </c>
      <c r="B2" s="196"/>
      <c r="C2" s="196"/>
      <c r="D2" s="196"/>
      <c r="E2" s="196"/>
      <c r="F2" s="196"/>
      <c r="G2" s="196"/>
      <c r="H2" s="196"/>
      <c r="I2" s="196"/>
      <c r="K2" s="47"/>
    </row>
    <row r="3" spans="1:11" x14ac:dyDescent="0.25">
      <c r="A3" s="49"/>
      <c r="B3" s="44"/>
      <c r="C3" s="44"/>
      <c r="D3" s="44"/>
      <c r="E3" s="44"/>
      <c r="F3" s="44"/>
      <c r="G3" s="50"/>
      <c r="H3" s="50"/>
      <c r="I3" s="50"/>
      <c r="K3" s="47"/>
    </row>
    <row r="4" spans="1:11" x14ac:dyDescent="0.25">
      <c r="A4" s="43" t="s">
        <v>121</v>
      </c>
      <c r="B4" s="43"/>
      <c r="C4" s="43"/>
      <c r="D4" s="43"/>
      <c r="E4" s="43"/>
      <c r="F4" s="43"/>
      <c r="G4" s="43"/>
      <c r="H4" s="43"/>
      <c r="I4" s="43"/>
    </row>
    <row r="5" spans="1:11" x14ac:dyDescent="0.25">
      <c r="A5" s="197" t="s">
        <v>36</v>
      </c>
      <c r="B5" s="197"/>
      <c r="C5" s="197"/>
      <c r="D5" s="197"/>
      <c r="E5" s="197"/>
      <c r="F5" s="197"/>
      <c r="G5" s="197"/>
      <c r="H5" s="197"/>
      <c r="I5" s="197"/>
    </row>
    <row r="6" spans="1:11" x14ac:dyDescent="0.25">
      <c r="A6" s="52"/>
      <c r="B6" s="48"/>
      <c r="C6" s="48"/>
      <c r="D6" s="54"/>
      <c r="G6" s="56"/>
      <c r="H6" s="57"/>
      <c r="J6" s="59" t="s">
        <v>43</v>
      </c>
      <c r="K6" s="47"/>
    </row>
    <row r="7" spans="1:11" x14ac:dyDescent="0.25">
      <c r="A7" s="60"/>
      <c r="B7" s="61"/>
      <c r="C7" s="48"/>
      <c r="D7" s="54"/>
      <c r="G7" s="58">
        <f>10000000-G9</f>
        <v>0.2239999994635582</v>
      </c>
      <c r="H7" s="58">
        <f>3000000-H9</f>
        <v>9.5999999903142452E-2</v>
      </c>
      <c r="J7" s="62">
        <v>5000</v>
      </c>
      <c r="K7" s="47"/>
    </row>
    <row r="8" spans="1:11" s="53" customFormat="1" x14ac:dyDescent="0.2">
      <c r="A8" s="63" t="s">
        <v>28</v>
      </c>
      <c r="B8" s="63" t="s">
        <v>29</v>
      </c>
      <c r="C8" s="64" t="s">
        <v>30</v>
      </c>
      <c r="D8" s="65" t="s">
        <v>31</v>
      </c>
      <c r="E8" s="66" t="s">
        <v>69</v>
      </c>
      <c r="F8" s="66" t="s">
        <v>42</v>
      </c>
      <c r="G8" s="66" t="s">
        <v>4</v>
      </c>
      <c r="H8" s="66" t="s">
        <v>5</v>
      </c>
      <c r="I8" s="66" t="s">
        <v>3</v>
      </c>
      <c r="J8" s="66" t="s">
        <v>32</v>
      </c>
      <c r="K8" s="67"/>
    </row>
    <row r="9" spans="1:11" x14ac:dyDescent="0.2">
      <c r="A9" s="68"/>
      <c r="B9" s="69" t="s">
        <v>37</v>
      </c>
      <c r="C9" s="70"/>
      <c r="D9" s="71"/>
      <c r="E9" s="72"/>
      <c r="F9" s="72"/>
      <c r="G9" s="73">
        <f>G49+G62+G10</f>
        <v>9999999.7760000005</v>
      </c>
      <c r="H9" s="73">
        <f>H49+H62+H10</f>
        <v>2999999.9040000001</v>
      </c>
      <c r="I9" s="73">
        <f>I49+I62+I10</f>
        <v>12999999.68</v>
      </c>
      <c r="J9" s="74">
        <f>I9-H9-G9</f>
        <v>0</v>
      </c>
      <c r="K9" s="55"/>
    </row>
    <row r="10" spans="1:11" s="81" customFormat="1" x14ac:dyDescent="0.2">
      <c r="A10" s="75">
        <v>1</v>
      </c>
      <c r="B10" s="76" t="s">
        <v>18</v>
      </c>
      <c r="C10" s="77"/>
      <c r="D10" s="78"/>
      <c r="E10" s="79"/>
      <c r="F10" s="79"/>
      <c r="G10" s="80">
        <f>G11+G39</f>
        <v>9290000</v>
      </c>
      <c r="H10" s="80">
        <f>H11+H39</f>
        <v>2784500</v>
      </c>
      <c r="I10" s="80">
        <f>I11+I39</f>
        <v>12074500</v>
      </c>
      <c r="J10" s="74">
        <f t="shared" ref="J10:J46" si="0">I10-H10-G10</f>
        <v>0</v>
      </c>
      <c r="K10" s="55"/>
    </row>
    <row r="11" spans="1:11" s="87" customFormat="1" x14ac:dyDescent="0.2">
      <c r="A11" s="82" t="s">
        <v>7</v>
      </c>
      <c r="B11" s="83" t="s">
        <v>76</v>
      </c>
      <c r="C11" s="84"/>
      <c r="D11" s="85"/>
      <c r="E11" s="66"/>
      <c r="F11" s="66"/>
      <c r="G11" s="86">
        <f>G12+G21+G28+G34</f>
        <v>6730000</v>
      </c>
      <c r="H11" s="86">
        <f>H12+H21+H28+H34</f>
        <v>1572500</v>
      </c>
      <c r="I11" s="86">
        <f>I12+I21+I28+I34</f>
        <v>8302500</v>
      </c>
      <c r="J11" s="74">
        <f t="shared" si="0"/>
        <v>0</v>
      </c>
      <c r="K11" s="55"/>
    </row>
    <row r="12" spans="1:11" s="81" customFormat="1" x14ac:dyDescent="0.2">
      <c r="A12" s="88" t="s">
        <v>6</v>
      </c>
      <c r="B12" s="89" t="s">
        <v>77</v>
      </c>
      <c r="C12" s="90"/>
      <c r="D12" s="91"/>
      <c r="E12" s="92"/>
      <c r="F12" s="92"/>
      <c r="G12" s="93">
        <f>SUM(G13:G20)</f>
        <v>2596000</v>
      </c>
      <c r="H12" s="93">
        <f t="shared" ref="H12:I12" si="1">SUM(H13:H20)</f>
        <v>827600</v>
      </c>
      <c r="I12" s="93">
        <f t="shared" si="1"/>
        <v>3423600</v>
      </c>
      <c r="J12" s="74">
        <f t="shared" si="0"/>
        <v>0</v>
      </c>
      <c r="K12" s="55"/>
    </row>
    <row r="13" spans="1:11" s="106" customFormat="1" outlineLevel="1" x14ac:dyDescent="0.2">
      <c r="A13" s="101" t="s">
        <v>91</v>
      </c>
      <c r="B13" s="102" t="s">
        <v>84</v>
      </c>
      <c r="C13" s="103">
        <v>1</v>
      </c>
      <c r="D13" s="103">
        <v>15</v>
      </c>
      <c r="E13" s="104">
        <v>100000</v>
      </c>
      <c r="F13" s="104">
        <f t="shared" ref="F13:F19" si="2">C13*D13*E13</f>
        <v>1500000</v>
      </c>
      <c r="G13" s="105">
        <v>1000000</v>
      </c>
      <c r="H13" s="105">
        <f>F13-G13</f>
        <v>500000</v>
      </c>
      <c r="I13" s="105">
        <f t="shared" ref="I13:I19" si="3">SUM(G13:H13)</f>
        <v>1500000</v>
      </c>
      <c r="J13" s="74">
        <f t="shared" si="0"/>
        <v>0</v>
      </c>
      <c r="K13" s="99"/>
    </row>
    <row r="14" spans="1:11" s="106" customFormat="1" outlineLevel="1" x14ac:dyDescent="0.2">
      <c r="A14" s="101" t="s">
        <v>92</v>
      </c>
      <c r="B14" s="102" t="s">
        <v>81</v>
      </c>
      <c r="C14" s="103">
        <v>4</v>
      </c>
      <c r="D14" s="103">
        <f>D13</f>
        <v>15</v>
      </c>
      <c r="E14" s="107">
        <v>500</v>
      </c>
      <c r="F14" s="104">
        <f t="shared" si="2"/>
        <v>30000</v>
      </c>
      <c r="G14" s="105">
        <f>C14*D14*E14</f>
        <v>30000</v>
      </c>
      <c r="H14" s="105">
        <f>G14*10%</f>
        <v>3000</v>
      </c>
      <c r="I14" s="105">
        <f t="shared" si="3"/>
        <v>33000</v>
      </c>
      <c r="J14" s="74">
        <f t="shared" si="0"/>
        <v>0</v>
      </c>
      <c r="K14" s="99"/>
    </row>
    <row r="15" spans="1:11" s="106" customFormat="1" outlineLevel="1" x14ac:dyDescent="0.2">
      <c r="A15" s="101" t="s">
        <v>93</v>
      </c>
      <c r="B15" s="102" t="s">
        <v>115</v>
      </c>
      <c r="C15" s="103">
        <v>1</v>
      </c>
      <c r="D15" s="103">
        <v>7</v>
      </c>
      <c r="E15" s="107">
        <v>10000</v>
      </c>
      <c r="F15" s="104">
        <f t="shared" si="2"/>
        <v>70000</v>
      </c>
      <c r="G15" s="105">
        <f>C15*D15*E15</f>
        <v>70000</v>
      </c>
      <c r="H15" s="105">
        <f>F15-G15</f>
        <v>0</v>
      </c>
      <c r="I15" s="105">
        <f t="shared" si="3"/>
        <v>70000</v>
      </c>
      <c r="J15" s="74">
        <f t="shared" si="0"/>
        <v>0</v>
      </c>
      <c r="K15" s="99"/>
    </row>
    <row r="16" spans="1:11" s="106" customFormat="1" outlineLevel="1" x14ac:dyDescent="0.2">
      <c r="A16" s="101" t="s">
        <v>94</v>
      </c>
      <c r="B16" s="102" t="s">
        <v>83</v>
      </c>
      <c r="C16" s="103">
        <v>1</v>
      </c>
      <c r="D16" s="103">
        <v>4</v>
      </c>
      <c r="E16" s="107">
        <v>200000</v>
      </c>
      <c r="F16" s="104">
        <f t="shared" si="2"/>
        <v>800000</v>
      </c>
      <c r="G16" s="105">
        <v>500000</v>
      </c>
      <c r="H16" s="105">
        <f>F16-G16</f>
        <v>300000</v>
      </c>
      <c r="I16" s="105">
        <f t="shared" si="3"/>
        <v>800000</v>
      </c>
      <c r="J16" s="74">
        <f t="shared" si="0"/>
        <v>0</v>
      </c>
      <c r="K16" s="99"/>
    </row>
    <row r="17" spans="1:11" s="106" customFormat="1" outlineLevel="1" x14ac:dyDescent="0.2">
      <c r="A17" s="101" t="s">
        <v>95</v>
      </c>
      <c r="B17" s="102" t="s">
        <v>81</v>
      </c>
      <c r="C17" s="103">
        <v>4</v>
      </c>
      <c r="D17" s="103">
        <f>D16</f>
        <v>4</v>
      </c>
      <c r="E17" s="107">
        <v>500</v>
      </c>
      <c r="F17" s="104">
        <f t="shared" si="2"/>
        <v>8000</v>
      </c>
      <c r="G17" s="105">
        <f>C17*D17*E17</f>
        <v>8000</v>
      </c>
      <c r="H17" s="105">
        <f>G17*10%</f>
        <v>800</v>
      </c>
      <c r="I17" s="105">
        <f t="shared" si="3"/>
        <v>8800</v>
      </c>
      <c r="J17" s="74">
        <f t="shared" si="0"/>
        <v>0</v>
      </c>
      <c r="K17" s="99"/>
    </row>
    <row r="18" spans="1:11" s="106" customFormat="1" outlineLevel="1" x14ac:dyDescent="0.2">
      <c r="A18" s="101" t="s">
        <v>96</v>
      </c>
      <c r="B18" s="102" t="s">
        <v>82</v>
      </c>
      <c r="C18" s="103">
        <v>1</v>
      </c>
      <c r="D18" s="103">
        <v>30</v>
      </c>
      <c r="E18" s="107">
        <v>25000</v>
      </c>
      <c r="F18" s="104">
        <f t="shared" si="2"/>
        <v>750000</v>
      </c>
      <c r="G18" s="105">
        <f>C18*D18*E18</f>
        <v>750000</v>
      </c>
      <c r="H18" s="105">
        <v>0</v>
      </c>
      <c r="I18" s="105">
        <f t="shared" si="3"/>
        <v>750000</v>
      </c>
      <c r="J18" s="74">
        <f t="shared" si="0"/>
        <v>0</v>
      </c>
      <c r="K18" s="99"/>
    </row>
    <row r="19" spans="1:11" s="106" customFormat="1" outlineLevel="1" x14ac:dyDescent="0.2">
      <c r="A19" s="101" t="s">
        <v>97</v>
      </c>
      <c r="B19" s="102" t="s">
        <v>81</v>
      </c>
      <c r="C19" s="103">
        <v>4</v>
      </c>
      <c r="D19" s="103">
        <f>D18</f>
        <v>30</v>
      </c>
      <c r="E19" s="107">
        <v>500</v>
      </c>
      <c r="F19" s="104">
        <f t="shared" si="2"/>
        <v>60000</v>
      </c>
      <c r="G19" s="105">
        <f>C19*D19*E19</f>
        <v>60000</v>
      </c>
      <c r="H19" s="105">
        <f>G19*10%</f>
        <v>6000</v>
      </c>
      <c r="I19" s="105">
        <f t="shared" si="3"/>
        <v>66000</v>
      </c>
      <c r="J19" s="74">
        <f t="shared" si="0"/>
        <v>0</v>
      </c>
      <c r="K19" s="99"/>
    </row>
    <row r="20" spans="1:11" s="106" customFormat="1" outlineLevel="1" x14ac:dyDescent="0.2">
      <c r="A20" s="101" t="s">
        <v>98</v>
      </c>
      <c r="B20" s="102" t="s">
        <v>116</v>
      </c>
      <c r="C20" s="103">
        <v>6</v>
      </c>
      <c r="D20" s="103">
        <v>5.94</v>
      </c>
      <c r="E20" s="107">
        <v>5000</v>
      </c>
      <c r="F20" s="104">
        <f t="shared" ref="F20" si="4">C20*D20*E20</f>
        <v>178200</v>
      </c>
      <c r="G20" s="105">
        <v>178000</v>
      </c>
      <c r="H20" s="105">
        <f>G20*10%</f>
        <v>17800</v>
      </c>
      <c r="I20" s="105">
        <f t="shared" ref="I20" si="5">SUM(G20:H20)</f>
        <v>195800</v>
      </c>
      <c r="J20" s="74"/>
      <c r="K20" s="121"/>
    </row>
    <row r="21" spans="1:11" s="106" customFormat="1" x14ac:dyDescent="0.2">
      <c r="A21" s="88" t="s">
        <v>58</v>
      </c>
      <c r="B21" s="89" t="s">
        <v>117</v>
      </c>
      <c r="C21" s="90"/>
      <c r="D21" s="91"/>
      <c r="E21" s="92"/>
      <c r="F21" s="92"/>
      <c r="G21" s="93">
        <f>SUM(G22:G27)</f>
        <v>1804000</v>
      </c>
      <c r="H21" s="93">
        <f t="shared" ref="H21:I21" si="6">SUM(H22:H27)</f>
        <v>640400</v>
      </c>
      <c r="I21" s="93">
        <f t="shared" si="6"/>
        <v>2444400</v>
      </c>
      <c r="J21" s="74">
        <f t="shared" si="0"/>
        <v>0</v>
      </c>
      <c r="K21" s="99"/>
    </row>
    <row r="22" spans="1:11" s="106" customFormat="1" outlineLevel="1" x14ac:dyDescent="0.2">
      <c r="A22" s="101" t="s">
        <v>8</v>
      </c>
      <c r="B22" s="102" t="s">
        <v>118</v>
      </c>
      <c r="C22" s="103">
        <v>1</v>
      </c>
      <c r="D22" s="103">
        <v>8</v>
      </c>
      <c r="E22" s="107">
        <v>200000</v>
      </c>
      <c r="F22" s="104">
        <f>C22*D22*E22</f>
        <v>1600000</v>
      </c>
      <c r="G22" s="105">
        <v>1000000</v>
      </c>
      <c r="H22" s="105">
        <f>F22-G22</f>
        <v>600000</v>
      </c>
      <c r="I22" s="105">
        <f>SUM(G22:H22)</f>
        <v>1600000</v>
      </c>
      <c r="J22" s="74">
        <f t="shared" si="0"/>
        <v>0</v>
      </c>
      <c r="K22" s="99"/>
    </row>
    <row r="23" spans="1:11" s="106" customFormat="1" outlineLevel="1" x14ac:dyDescent="0.2">
      <c r="A23" s="101" t="s">
        <v>9</v>
      </c>
      <c r="B23" s="102" t="s">
        <v>70</v>
      </c>
      <c r="C23" s="103">
        <v>1</v>
      </c>
      <c r="D23" s="103">
        <v>4</v>
      </c>
      <c r="E23" s="107">
        <v>100000</v>
      </c>
      <c r="F23" s="104">
        <f>C23*D23*E23</f>
        <v>400000</v>
      </c>
      <c r="G23" s="105">
        <f>C23*D23*E23</f>
        <v>400000</v>
      </c>
      <c r="H23" s="105">
        <v>0</v>
      </c>
      <c r="I23" s="105">
        <f>SUM(G23:H23)</f>
        <v>400000</v>
      </c>
      <c r="J23" s="74">
        <f t="shared" si="0"/>
        <v>0</v>
      </c>
      <c r="K23" s="99"/>
    </row>
    <row r="24" spans="1:11" s="106" customFormat="1" outlineLevel="1" x14ac:dyDescent="0.2">
      <c r="A24" s="101" t="s">
        <v>10</v>
      </c>
      <c r="B24" s="102" t="s">
        <v>81</v>
      </c>
      <c r="C24" s="103">
        <v>4</v>
      </c>
      <c r="D24" s="103">
        <f>D22+D23</f>
        <v>12</v>
      </c>
      <c r="E24" s="107">
        <v>500</v>
      </c>
      <c r="F24" s="104">
        <f>C24*D24*E24</f>
        <v>24000</v>
      </c>
      <c r="G24" s="105">
        <f>C24*D24*E24</f>
        <v>24000</v>
      </c>
      <c r="H24" s="105">
        <f>G24*10%</f>
        <v>2400</v>
      </c>
      <c r="I24" s="105">
        <f>SUM(G24:H24)</f>
        <v>26400</v>
      </c>
      <c r="J24" s="74">
        <f t="shared" si="0"/>
        <v>0</v>
      </c>
      <c r="K24" s="99"/>
    </row>
    <row r="25" spans="1:11" s="106" customFormat="1" outlineLevel="1" x14ac:dyDescent="0.2">
      <c r="A25" s="101" t="s">
        <v>99</v>
      </c>
      <c r="B25" s="102" t="s">
        <v>33</v>
      </c>
      <c r="C25" s="103">
        <v>1</v>
      </c>
      <c r="D25" s="103">
        <v>5</v>
      </c>
      <c r="E25" s="107">
        <f>25000*1.1</f>
        <v>27500.000000000004</v>
      </c>
      <c r="F25" s="104">
        <f>C25*D25*E25</f>
        <v>137500.00000000003</v>
      </c>
      <c r="G25" s="105">
        <f>C25*D25*E25</f>
        <v>137500.00000000003</v>
      </c>
      <c r="H25" s="105">
        <f>G25*10%</f>
        <v>13750.000000000004</v>
      </c>
      <c r="I25" s="105">
        <f>SUM(G25:H25)</f>
        <v>151250.00000000003</v>
      </c>
      <c r="J25" s="74">
        <f>I25-H25-G25</f>
        <v>0</v>
      </c>
      <c r="K25" s="99"/>
    </row>
    <row r="26" spans="1:11" s="106" customFormat="1" ht="30" outlineLevel="1" x14ac:dyDescent="0.2">
      <c r="A26" s="101" t="s">
        <v>100</v>
      </c>
      <c r="B26" s="102" t="s">
        <v>34</v>
      </c>
      <c r="C26" s="103">
        <v>1</v>
      </c>
      <c r="D26" s="103">
        <v>5</v>
      </c>
      <c r="E26" s="107">
        <f>35000*1.1</f>
        <v>38500</v>
      </c>
      <c r="F26" s="104">
        <f>C26*D26*E26</f>
        <v>192500</v>
      </c>
      <c r="G26" s="105">
        <f>C26*D26*E26</f>
        <v>192500</v>
      </c>
      <c r="H26" s="105">
        <f>G26*10%</f>
        <v>19250</v>
      </c>
      <c r="I26" s="105">
        <f>SUM(G26:H26)</f>
        <v>211750</v>
      </c>
      <c r="J26" s="74">
        <f>I26-H26-G26</f>
        <v>0</v>
      </c>
      <c r="K26" s="99"/>
    </row>
    <row r="27" spans="1:11" s="106" customFormat="1" outlineLevel="1" x14ac:dyDescent="0.2">
      <c r="A27" s="101" t="s">
        <v>101</v>
      </c>
      <c r="B27" s="102" t="s">
        <v>116</v>
      </c>
      <c r="C27" s="103">
        <v>2</v>
      </c>
      <c r="D27" s="103">
        <v>5</v>
      </c>
      <c r="E27" s="107">
        <v>5000</v>
      </c>
      <c r="F27" s="104">
        <f t="shared" ref="F27" si="7">C27*D27*E27</f>
        <v>50000</v>
      </c>
      <c r="G27" s="105">
        <f>C27*D27*E27</f>
        <v>50000</v>
      </c>
      <c r="H27" s="105">
        <f>G27*10%</f>
        <v>5000</v>
      </c>
      <c r="I27" s="105">
        <f t="shared" ref="I27" si="8">SUM(G27:H27)</f>
        <v>55000</v>
      </c>
      <c r="J27" s="74"/>
      <c r="K27" s="99"/>
    </row>
    <row r="28" spans="1:11" s="81" customFormat="1" x14ac:dyDescent="0.2">
      <c r="A28" s="108" t="s">
        <v>59</v>
      </c>
      <c r="B28" s="89" t="s">
        <v>78</v>
      </c>
      <c r="C28" s="90"/>
      <c r="D28" s="91"/>
      <c r="E28" s="92"/>
      <c r="F28" s="92"/>
      <c r="G28" s="93">
        <f>SUM(G29:G33)</f>
        <v>1920000</v>
      </c>
      <c r="H28" s="93">
        <f t="shared" ref="H28:I28" si="9">SUM(H29:H33)</f>
        <v>32000</v>
      </c>
      <c r="I28" s="93">
        <f t="shared" si="9"/>
        <v>1952000</v>
      </c>
      <c r="J28" s="74">
        <f t="shared" ref="J28:J37" si="10">I28-H28-G28</f>
        <v>0</v>
      </c>
      <c r="K28" s="55"/>
    </row>
    <row r="29" spans="1:11" s="106" customFormat="1" ht="30" outlineLevel="1" x14ac:dyDescent="0.2">
      <c r="A29" s="110" t="s">
        <v>102</v>
      </c>
      <c r="B29" s="102" t="s">
        <v>71</v>
      </c>
      <c r="C29" s="103">
        <v>1</v>
      </c>
      <c r="D29" s="103">
        <v>10</v>
      </c>
      <c r="E29" s="104">
        <v>100000</v>
      </c>
      <c r="F29" s="104">
        <f>C29*D29*E29</f>
        <v>1000000</v>
      </c>
      <c r="G29" s="111">
        <f>F29</f>
        <v>1000000</v>
      </c>
      <c r="H29" s="105">
        <v>0</v>
      </c>
      <c r="I29" s="105">
        <f>SUM(G29:H29)</f>
        <v>1000000</v>
      </c>
      <c r="J29" s="74">
        <f t="shared" si="10"/>
        <v>0</v>
      </c>
      <c r="K29" s="109"/>
    </row>
    <row r="30" spans="1:11" s="106" customFormat="1" outlineLevel="1" x14ac:dyDescent="0.2">
      <c r="A30" s="110" t="s">
        <v>103</v>
      </c>
      <c r="B30" s="102" t="s">
        <v>81</v>
      </c>
      <c r="C30" s="103">
        <v>4</v>
      </c>
      <c r="D30" s="103">
        <v>50</v>
      </c>
      <c r="E30" s="107">
        <v>500</v>
      </c>
      <c r="F30" s="104">
        <f>C30*D30*E30</f>
        <v>100000</v>
      </c>
      <c r="G30" s="105">
        <f>C30*D30*E30</f>
        <v>100000</v>
      </c>
      <c r="H30" s="105">
        <f>G30*10%</f>
        <v>10000</v>
      </c>
      <c r="I30" s="105">
        <f>SUM(G30:H30)</f>
        <v>110000</v>
      </c>
      <c r="J30" s="74">
        <f t="shared" si="10"/>
        <v>0</v>
      </c>
      <c r="K30" s="109"/>
    </row>
    <row r="31" spans="1:11" s="106" customFormat="1" outlineLevel="1" x14ac:dyDescent="0.2">
      <c r="A31" s="110" t="s">
        <v>104</v>
      </c>
      <c r="B31" s="102" t="s">
        <v>72</v>
      </c>
      <c r="C31" s="103">
        <v>1</v>
      </c>
      <c r="D31" s="103">
        <v>12</v>
      </c>
      <c r="E31" s="104">
        <v>50000</v>
      </c>
      <c r="F31" s="104">
        <f>C31*D31*E31</f>
        <v>600000</v>
      </c>
      <c r="G31" s="111">
        <f>F31</f>
        <v>600000</v>
      </c>
      <c r="H31" s="105">
        <f>F31-G31</f>
        <v>0</v>
      </c>
      <c r="I31" s="105">
        <f>SUM(G31:H31)</f>
        <v>600000</v>
      </c>
      <c r="J31" s="74">
        <f t="shared" si="10"/>
        <v>0</v>
      </c>
      <c r="K31" s="109"/>
    </row>
    <row r="32" spans="1:11" s="106" customFormat="1" outlineLevel="1" x14ac:dyDescent="0.2">
      <c r="A32" s="110" t="s">
        <v>105</v>
      </c>
      <c r="B32" s="102" t="s">
        <v>81</v>
      </c>
      <c r="C32" s="103">
        <v>4</v>
      </c>
      <c r="D32" s="103">
        <v>100</v>
      </c>
      <c r="E32" s="107">
        <v>500</v>
      </c>
      <c r="F32" s="104">
        <f>C32*D32*E32</f>
        <v>200000</v>
      </c>
      <c r="G32" s="105">
        <f>C32*D32*E32</f>
        <v>200000</v>
      </c>
      <c r="H32" s="105">
        <f>G32*10%</f>
        <v>20000</v>
      </c>
      <c r="I32" s="105">
        <f>SUM(G32:H32)</f>
        <v>220000</v>
      </c>
      <c r="J32" s="74">
        <f t="shared" si="10"/>
        <v>0</v>
      </c>
      <c r="K32" s="109"/>
    </row>
    <row r="33" spans="1:11" s="106" customFormat="1" outlineLevel="1" x14ac:dyDescent="0.2">
      <c r="A33" s="110" t="s">
        <v>106</v>
      </c>
      <c r="B33" s="102" t="s">
        <v>116</v>
      </c>
      <c r="C33" s="103">
        <v>2</v>
      </c>
      <c r="D33" s="103">
        <v>2</v>
      </c>
      <c r="E33" s="107">
        <v>5000</v>
      </c>
      <c r="F33" s="104">
        <f t="shared" ref="F33" si="11">C33*D33*E33</f>
        <v>20000</v>
      </c>
      <c r="G33" s="105">
        <f>C33*D33*E33</f>
        <v>20000</v>
      </c>
      <c r="H33" s="105">
        <f>G33*10%</f>
        <v>2000</v>
      </c>
      <c r="I33" s="105">
        <f t="shared" ref="I33" si="12">SUM(G33:H33)</f>
        <v>22000</v>
      </c>
      <c r="J33" s="74"/>
      <c r="K33" s="109"/>
    </row>
    <row r="34" spans="1:11" s="81" customFormat="1" x14ac:dyDescent="0.2">
      <c r="A34" s="88" t="s">
        <v>107</v>
      </c>
      <c r="B34" s="89" t="s">
        <v>119</v>
      </c>
      <c r="C34" s="90"/>
      <c r="D34" s="91"/>
      <c r="E34" s="92"/>
      <c r="F34" s="92"/>
      <c r="G34" s="93">
        <f>SUM(G35:G38)</f>
        <v>410000</v>
      </c>
      <c r="H34" s="93">
        <f t="shared" ref="H34:I34" si="13">SUM(H35:H38)</f>
        <v>72500</v>
      </c>
      <c r="I34" s="93">
        <f t="shared" si="13"/>
        <v>482500</v>
      </c>
      <c r="J34" s="74">
        <f t="shared" si="10"/>
        <v>0</v>
      </c>
      <c r="K34" s="55"/>
    </row>
    <row r="35" spans="1:11" s="106" customFormat="1" outlineLevel="1" x14ac:dyDescent="0.2">
      <c r="A35" s="101" t="s">
        <v>108</v>
      </c>
      <c r="B35" s="102" t="s">
        <v>73</v>
      </c>
      <c r="C35" s="103">
        <v>2</v>
      </c>
      <c r="D35" s="103">
        <v>1</v>
      </c>
      <c r="E35" s="104">
        <v>90000</v>
      </c>
      <c r="F35" s="104">
        <f>C35*D35*E35</f>
        <v>180000</v>
      </c>
      <c r="G35" s="105">
        <f>C35*D35*E35</f>
        <v>180000</v>
      </c>
      <c r="H35" s="105">
        <f>G35*10%</f>
        <v>18000</v>
      </c>
      <c r="I35" s="105">
        <f>SUM(G35:H35)</f>
        <v>198000</v>
      </c>
      <c r="J35" s="74">
        <f t="shared" si="10"/>
        <v>0</v>
      </c>
      <c r="K35" s="99"/>
    </row>
    <row r="36" spans="1:11" s="106" customFormat="1" outlineLevel="1" x14ac:dyDescent="0.2">
      <c r="A36" s="101" t="s">
        <v>63</v>
      </c>
      <c r="B36" s="102" t="s">
        <v>74</v>
      </c>
      <c r="C36" s="103">
        <v>2</v>
      </c>
      <c r="D36" s="103">
        <v>1</v>
      </c>
      <c r="E36" s="104">
        <v>50000</v>
      </c>
      <c r="F36" s="104">
        <f>C36*D36*E36</f>
        <v>100000</v>
      </c>
      <c r="G36" s="105">
        <f>C36*D36*E36</f>
        <v>100000</v>
      </c>
      <c r="H36" s="105">
        <f>G36*10%</f>
        <v>10000</v>
      </c>
      <c r="I36" s="105">
        <f>SUM(G36:H36)</f>
        <v>110000</v>
      </c>
      <c r="J36" s="74">
        <f t="shared" si="10"/>
        <v>0</v>
      </c>
      <c r="K36" s="99"/>
    </row>
    <row r="37" spans="1:11" s="106" customFormat="1" outlineLevel="1" x14ac:dyDescent="0.2">
      <c r="A37" s="101" t="s">
        <v>64</v>
      </c>
      <c r="B37" s="102" t="s">
        <v>75</v>
      </c>
      <c r="C37" s="103">
        <v>2</v>
      </c>
      <c r="D37" s="103">
        <v>1</v>
      </c>
      <c r="E37" s="104">
        <v>50000</v>
      </c>
      <c r="F37" s="104">
        <f>C37*D37*E37</f>
        <v>100000</v>
      </c>
      <c r="G37" s="105">
        <f>C37*D37*E37</f>
        <v>100000</v>
      </c>
      <c r="H37" s="105">
        <f>G37*10%</f>
        <v>10000</v>
      </c>
      <c r="I37" s="105">
        <f>SUM(G37:H37)</f>
        <v>110000</v>
      </c>
      <c r="J37" s="74">
        <f t="shared" si="10"/>
        <v>0</v>
      </c>
      <c r="K37" s="99"/>
    </row>
    <row r="38" spans="1:11" s="106" customFormat="1" outlineLevel="1" x14ac:dyDescent="0.2">
      <c r="A38" s="101" t="s">
        <v>109</v>
      </c>
      <c r="B38" s="102" t="s">
        <v>116</v>
      </c>
      <c r="C38" s="103">
        <v>1</v>
      </c>
      <c r="D38" s="103">
        <v>6</v>
      </c>
      <c r="E38" s="107">
        <v>9500</v>
      </c>
      <c r="F38" s="104">
        <f t="shared" ref="F38" si="14">C38*D38*E38</f>
        <v>57000</v>
      </c>
      <c r="G38" s="105">
        <v>30000</v>
      </c>
      <c r="H38" s="105">
        <v>34500</v>
      </c>
      <c r="I38" s="105">
        <f t="shared" ref="I38" si="15">SUM(G38:H38)</f>
        <v>64500</v>
      </c>
      <c r="J38" s="74"/>
      <c r="K38" s="99"/>
    </row>
    <row r="39" spans="1:11" s="87" customFormat="1" x14ac:dyDescent="0.2">
      <c r="A39" s="82" t="s">
        <v>39</v>
      </c>
      <c r="B39" s="83" t="s">
        <v>38</v>
      </c>
      <c r="C39" s="84"/>
      <c r="D39" s="85"/>
      <c r="E39" s="66"/>
      <c r="F39" s="66"/>
      <c r="G39" s="86">
        <f>G40+G44</f>
        <v>2560000</v>
      </c>
      <c r="H39" s="86">
        <f>H40+H44</f>
        <v>1212000</v>
      </c>
      <c r="I39" s="86">
        <f>I40+I44</f>
        <v>3772000</v>
      </c>
      <c r="J39" s="74">
        <f t="shared" si="0"/>
        <v>0</v>
      </c>
      <c r="K39" s="55"/>
    </row>
    <row r="40" spans="1:11" s="81" customFormat="1" x14ac:dyDescent="0.2">
      <c r="A40" s="88" t="s">
        <v>40</v>
      </c>
      <c r="B40" s="89" t="s">
        <v>80</v>
      </c>
      <c r="C40" s="90"/>
      <c r="D40" s="91"/>
      <c r="E40" s="92"/>
      <c r="F40" s="92"/>
      <c r="G40" s="93">
        <f>SUM(G41:G43)</f>
        <v>520000</v>
      </c>
      <c r="H40" s="93">
        <f t="shared" ref="H40:I40" si="16">SUM(H41:H43)</f>
        <v>502000</v>
      </c>
      <c r="I40" s="93">
        <f t="shared" si="16"/>
        <v>1022000</v>
      </c>
      <c r="J40" s="74">
        <f t="shared" si="0"/>
        <v>0</v>
      </c>
      <c r="K40" s="55"/>
    </row>
    <row r="41" spans="1:11" s="106" customFormat="1" outlineLevel="1" x14ac:dyDescent="0.2">
      <c r="A41" s="101" t="s">
        <v>41</v>
      </c>
      <c r="B41" s="102" t="s">
        <v>79</v>
      </c>
      <c r="C41" s="103">
        <v>1</v>
      </c>
      <c r="D41" s="103">
        <v>10</v>
      </c>
      <c r="E41" s="104">
        <v>100000</v>
      </c>
      <c r="F41" s="104">
        <f>C41*D41*E41</f>
        <v>1000000</v>
      </c>
      <c r="G41" s="111">
        <f>F41*50%</f>
        <v>500000</v>
      </c>
      <c r="H41" s="105">
        <f>F41-G41</f>
        <v>500000</v>
      </c>
      <c r="I41" s="105">
        <f>SUM(G41:H41)</f>
        <v>1000000</v>
      </c>
      <c r="J41" s="74">
        <f t="shared" si="0"/>
        <v>0</v>
      </c>
      <c r="K41" s="99"/>
    </row>
    <row r="42" spans="1:11" s="106" customFormat="1" outlineLevel="1" x14ac:dyDescent="0.2">
      <c r="A42" s="101" t="s">
        <v>110</v>
      </c>
      <c r="B42" s="102" t="s">
        <v>81</v>
      </c>
      <c r="C42" s="103">
        <v>1</v>
      </c>
      <c r="D42" s="103">
        <v>10</v>
      </c>
      <c r="E42" s="107">
        <v>1000</v>
      </c>
      <c r="F42" s="104">
        <f>C42*D42*E42</f>
        <v>10000</v>
      </c>
      <c r="G42" s="105">
        <f>C42*D42*E42</f>
        <v>10000</v>
      </c>
      <c r="H42" s="105">
        <f>G42*10%</f>
        <v>1000</v>
      </c>
      <c r="I42" s="105">
        <f>SUM(G42:H42)</f>
        <v>11000</v>
      </c>
      <c r="J42" s="74">
        <f t="shared" si="0"/>
        <v>0</v>
      </c>
      <c r="K42" s="99"/>
    </row>
    <row r="43" spans="1:11" s="106" customFormat="1" outlineLevel="1" x14ac:dyDescent="0.2">
      <c r="A43" s="101" t="s">
        <v>111</v>
      </c>
      <c r="B43" s="102" t="s">
        <v>116</v>
      </c>
      <c r="C43" s="103">
        <v>2</v>
      </c>
      <c r="D43" s="103">
        <v>1</v>
      </c>
      <c r="E43" s="107">
        <v>5000</v>
      </c>
      <c r="F43" s="104">
        <f t="shared" ref="F43" si="17">C43*D43*E43</f>
        <v>10000</v>
      </c>
      <c r="G43" s="105">
        <f>C43*D43*E43</f>
        <v>10000</v>
      </c>
      <c r="H43" s="105">
        <f>G43*10%</f>
        <v>1000</v>
      </c>
      <c r="I43" s="105">
        <f t="shared" ref="I43" si="18">SUM(G43:H43)</f>
        <v>11000</v>
      </c>
      <c r="J43" s="74"/>
      <c r="K43" s="99"/>
    </row>
    <row r="44" spans="1:11" s="106" customFormat="1" x14ac:dyDescent="0.2">
      <c r="A44" s="88" t="s">
        <v>45</v>
      </c>
      <c r="B44" s="89" t="s">
        <v>61</v>
      </c>
      <c r="C44" s="90"/>
      <c r="D44" s="91"/>
      <c r="E44" s="92"/>
      <c r="F44" s="92"/>
      <c r="G44" s="93">
        <f>SUM(G45:G48)</f>
        <v>2040000</v>
      </c>
      <c r="H44" s="93">
        <f t="shared" ref="H44:I44" si="19">SUM(H45:H48)</f>
        <v>710000</v>
      </c>
      <c r="I44" s="93">
        <f t="shared" si="19"/>
        <v>2750000</v>
      </c>
      <c r="J44" s="74">
        <f t="shared" si="0"/>
        <v>0</v>
      </c>
      <c r="K44" s="99"/>
    </row>
    <row r="45" spans="1:11" s="106" customFormat="1" outlineLevel="1" x14ac:dyDescent="0.2">
      <c r="A45" s="101" t="s">
        <v>46</v>
      </c>
      <c r="B45" s="102" t="s">
        <v>60</v>
      </c>
      <c r="C45" s="103">
        <v>1</v>
      </c>
      <c r="D45" s="103">
        <v>50</v>
      </c>
      <c r="E45" s="107">
        <v>10000</v>
      </c>
      <c r="F45" s="104">
        <f>C45*D45*E45</f>
        <v>500000</v>
      </c>
      <c r="G45" s="105">
        <f>C45*D45*E45</f>
        <v>500000</v>
      </c>
      <c r="H45" s="105">
        <f>F45-G45</f>
        <v>0</v>
      </c>
      <c r="I45" s="105">
        <f>SUM(G45:H45)</f>
        <v>500000</v>
      </c>
      <c r="J45" s="74">
        <f t="shared" si="0"/>
        <v>0</v>
      </c>
      <c r="K45" s="99"/>
    </row>
    <row r="46" spans="1:11" s="106" customFormat="1" outlineLevel="1" x14ac:dyDescent="0.2">
      <c r="A46" s="101" t="s">
        <v>112</v>
      </c>
      <c r="B46" s="102" t="s">
        <v>68</v>
      </c>
      <c r="C46" s="103">
        <v>1</v>
      </c>
      <c r="D46" s="103">
        <v>50</v>
      </c>
      <c r="E46" s="107">
        <v>30000</v>
      </c>
      <c r="F46" s="104">
        <f>C46*D46*E46</f>
        <v>1500000</v>
      </c>
      <c r="G46" s="105">
        <v>1000000</v>
      </c>
      <c r="H46" s="105">
        <f>F46-G46</f>
        <v>500000</v>
      </c>
      <c r="I46" s="105">
        <f>SUM(G46:H46)</f>
        <v>1500000</v>
      </c>
      <c r="J46" s="74">
        <f t="shared" si="0"/>
        <v>0</v>
      </c>
      <c r="K46" s="99"/>
    </row>
    <row r="47" spans="1:11" s="106" customFormat="1" outlineLevel="1" x14ac:dyDescent="0.2">
      <c r="A47" s="101" t="s">
        <v>113</v>
      </c>
      <c r="B47" s="102" t="s">
        <v>120</v>
      </c>
      <c r="C47" s="103">
        <v>1</v>
      </c>
      <c r="D47" s="103">
        <v>35</v>
      </c>
      <c r="E47" s="107">
        <v>20000</v>
      </c>
      <c r="F47" s="104">
        <f>C47*D47*E47</f>
        <v>700000</v>
      </c>
      <c r="G47" s="105">
        <v>500000</v>
      </c>
      <c r="H47" s="105">
        <f>F47-G47</f>
        <v>200000</v>
      </c>
      <c r="I47" s="105">
        <f>SUM(G47:H47)</f>
        <v>700000</v>
      </c>
      <c r="J47" s="74"/>
      <c r="K47" s="99"/>
    </row>
    <row r="48" spans="1:11" s="106" customFormat="1" outlineLevel="1" x14ac:dyDescent="0.2">
      <c r="A48" s="101" t="s">
        <v>114</v>
      </c>
      <c r="B48" s="102" t="s">
        <v>116</v>
      </c>
      <c r="C48" s="103">
        <v>2</v>
      </c>
      <c r="D48" s="103">
        <v>5</v>
      </c>
      <c r="E48" s="107">
        <v>5000</v>
      </c>
      <c r="F48" s="104">
        <f t="shared" ref="F48" si="20">C48*D48*E48</f>
        <v>50000</v>
      </c>
      <c r="G48" s="105">
        <v>40000</v>
      </c>
      <c r="H48" s="105">
        <f>F48-G48</f>
        <v>10000</v>
      </c>
      <c r="I48" s="105">
        <f t="shared" ref="I48" si="21">SUM(G48:H48)</f>
        <v>50000</v>
      </c>
      <c r="J48" s="74"/>
      <c r="K48" s="99"/>
    </row>
    <row r="49" spans="1:11" s="81" customFormat="1" x14ac:dyDescent="0.2">
      <c r="A49" s="112">
        <v>2</v>
      </c>
      <c r="B49" s="76" t="s">
        <v>47</v>
      </c>
      <c r="C49" s="77"/>
      <c r="D49" s="78"/>
      <c r="E49" s="79"/>
      <c r="F49" s="79"/>
      <c r="G49" s="80">
        <f>G50+G58</f>
        <v>659999.77600000007</v>
      </c>
      <c r="H49" s="80">
        <f>H50+H58</f>
        <v>215499.90400000004</v>
      </c>
      <c r="I49" s="80">
        <f>I50+I58</f>
        <v>875499.67999999993</v>
      </c>
      <c r="J49" s="120"/>
      <c r="K49" s="55"/>
    </row>
    <row r="50" spans="1:11" s="81" customFormat="1" x14ac:dyDescent="0.2">
      <c r="A50" s="88" t="s">
        <v>0</v>
      </c>
      <c r="B50" s="89" t="s">
        <v>90</v>
      </c>
      <c r="C50" s="90"/>
      <c r="D50" s="91"/>
      <c r="E50" s="92"/>
      <c r="F50" s="92"/>
      <c r="G50" s="93">
        <f>G51</f>
        <v>454999.77600000001</v>
      </c>
      <c r="H50" s="93">
        <f t="shared" ref="H50:I50" si="22">H51</f>
        <v>194999.90400000004</v>
      </c>
      <c r="I50" s="93">
        <f t="shared" si="22"/>
        <v>649999.67999999993</v>
      </c>
      <c r="J50" s="74">
        <f t="shared" ref="J50:J62" si="23">I50-H50-G50</f>
        <v>0</v>
      </c>
      <c r="K50" s="55"/>
    </row>
    <row r="51" spans="1:11" s="100" customFormat="1" x14ac:dyDescent="0.2">
      <c r="A51" s="113" t="s">
        <v>11</v>
      </c>
      <c r="B51" s="94" t="s">
        <v>44</v>
      </c>
      <c r="C51" s="95"/>
      <c r="D51" s="96"/>
      <c r="E51" s="97"/>
      <c r="F51" s="97"/>
      <c r="G51" s="98">
        <f>SUM(G52:G57)</f>
        <v>454999.77600000001</v>
      </c>
      <c r="H51" s="98">
        <f>SUM(H52:H57)</f>
        <v>194999.90400000004</v>
      </c>
      <c r="I51" s="98">
        <f>SUM(I52:I57)</f>
        <v>649999.67999999993</v>
      </c>
      <c r="J51" s="74">
        <f t="shared" si="23"/>
        <v>0</v>
      </c>
      <c r="K51" s="99"/>
    </row>
    <row r="52" spans="1:11" s="100" customFormat="1" outlineLevel="1" x14ac:dyDescent="0.2">
      <c r="A52" s="114" t="s">
        <v>12</v>
      </c>
      <c r="B52" s="102" t="s">
        <v>57</v>
      </c>
      <c r="C52" s="103">
        <v>1</v>
      </c>
      <c r="D52" s="103">
        <v>60</v>
      </c>
      <c r="E52" s="104">
        <f>13000000*1.1/$J$7</f>
        <v>2860.0000000000005</v>
      </c>
      <c r="F52" s="104">
        <f>C52*D52*E52</f>
        <v>171600.00000000003</v>
      </c>
      <c r="G52" s="105">
        <f>F52*70%</f>
        <v>120120.00000000001</v>
      </c>
      <c r="H52" s="105">
        <f>F52-G52</f>
        <v>51480.000000000015</v>
      </c>
      <c r="I52" s="105">
        <f>SUM(G52:H52)</f>
        <v>171600.00000000003</v>
      </c>
      <c r="J52" s="74">
        <f t="shared" si="23"/>
        <v>0</v>
      </c>
      <c r="K52" s="99"/>
    </row>
    <row r="53" spans="1:11" s="100" customFormat="1" outlineLevel="1" x14ac:dyDescent="0.2">
      <c r="A53" s="114" t="s">
        <v>48</v>
      </c>
      <c r="B53" s="102" t="s">
        <v>14</v>
      </c>
      <c r="C53" s="103">
        <v>1</v>
      </c>
      <c r="D53" s="103">
        <v>48</v>
      </c>
      <c r="E53" s="104">
        <f>10000000*1.1/$J$7</f>
        <v>2200</v>
      </c>
      <c r="F53" s="104">
        <f t="shared" ref="F53:F57" si="24">C53*D53*E53</f>
        <v>105600</v>
      </c>
      <c r="G53" s="105">
        <f t="shared" ref="G53:G57" si="25">F53*70%</f>
        <v>73920</v>
      </c>
      <c r="H53" s="105">
        <f t="shared" ref="H53:H55" si="26">F53-G53</f>
        <v>31680</v>
      </c>
      <c r="I53" s="105">
        <f t="shared" ref="I53:I57" si="27">SUM(G53:H53)</f>
        <v>105600</v>
      </c>
      <c r="J53" s="74">
        <f t="shared" si="23"/>
        <v>0</v>
      </c>
      <c r="K53" s="99"/>
    </row>
    <row r="54" spans="1:11" s="100" customFormat="1" outlineLevel="1" x14ac:dyDescent="0.2">
      <c r="A54" s="114" t="s">
        <v>49</v>
      </c>
      <c r="B54" s="102" t="s">
        <v>53</v>
      </c>
      <c r="C54" s="103">
        <v>1</v>
      </c>
      <c r="D54" s="103">
        <v>60</v>
      </c>
      <c r="E54" s="104">
        <f>12000000*1.1/$J$7</f>
        <v>2640.0000000000005</v>
      </c>
      <c r="F54" s="104">
        <f t="shared" si="24"/>
        <v>158400.00000000003</v>
      </c>
      <c r="G54" s="105">
        <f t="shared" si="25"/>
        <v>110880.00000000001</v>
      </c>
      <c r="H54" s="105">
        <f t="shared" si="26"/>
        <v>47520.000000000015</v>
      </c>
      <c r="I54" s="105">
        <f t="shared" si="27"/>
        <v>158400.00000000003</v>
      </c>
      <c r="J54" s="74">
        <f t="shared" si="23"/>
        <v>0</v>
      </c>
      <c r="K54" s="99"/>
    </row>
    <row r="55" spans="1:11" s="100" customFormat="1" outlineLevel="1" x14ac:dyDescent="0.2">
      <c r="A55" s="114" t="s">
        <v>50</v>
      </c>
      <c r="B55" s="102" t="s">
        <v>88</v>
      </c>
      <c r="C55" s="103">
        <v>1</v>
      </c>
      <c r="D55" s="103">
        <v>36</v>
      </c>
      <c r="E55" s="104">
        <f>9000000*1.1/$J$7</f>
        <v>1980</v>
      </c>
      <c r="F55" s="104">
        <f t="shared" si="24"/>
        <v>71280</v>
      </c>
      <c r="G55" s="105">
        <f t="shared" si="25"/>
        <v>49896</v>
      </c>
      <c r="H55" s="105">
        <f t="shared" si="26"/>
        <v>21384</v>
      </c>
      <c r="I55" s="105">
        <f t="shared" si="27"/>
        <v>71280</v>
      </c>
      <c r="J55" s="74">
        <f t="shared" si="23"/>
        <v>0</v>
      </c>
      <c r="K55" s="99"/>
    </row>
    <row r="56" spans="1:11" s="100" customFormat="1" outlineLevel="1" x14ac:dyDescent="0.2">
      <c r="A56" s="114" t="s">
        <v>51</v>
      </c>
      <c r="B56" s="102" t="s">
        <v>89</v>
      </c>
      <c r="C56" s="103">
        <v>1</v>
      </c>
      <c r="D56" s="103">
        <v>36</v>
      </c>
      <c r="E56" s="104">
        <f>9000000*1.1/$J$7</f>
        <v>1980</v>
      </c>
      <c r="F56" s="104">
        <f t="shared" si="24"/>
        <v>71280</v>
      </c>
      <c r="G56" s="105">
        <f t="shared" si="25"/>
        <v>49896</v>
      </c>
      <c r="H56" s="105">
        <f t="shared" ref="H56:H57" si="28">F56-G56</f>
        <v>21384</v>
      </c>
      <c r="I56" s="105">
        <f t="shared" si="27"/>
        <v>71280</v>
      </c>
      <c r="J56" s="74">
        <f t="shared" si="23"/>
        <v>0</v>
      </c>
      <c r="K56" s="99"/>
    </row>
    <row r="57" spans="1:11" s="100" customFormat="1" outlineLevel="1" x14ac:dyDescent="0.2">
      <c r="A57" s="114" t="s">
        <v>52</v>
      </c>
      <c r="B57" s="102" t="s">
        <v>54</v>
      </c>
      <c r="C57" s="103">
        <v>1</v>
      </c>
      <c r="D57" s="103">
        <v>40.817999999999998</v>
      </c>
      <c r="E57" s="104">
        <f>8000000*1.1/$J$7</f>
        <v>1760</v>
      </c>
      <c r="F57" s="104">
        <f t="shared" si="24"/>
        <v>71839.679999999993</v>
      </c>
      <c r="G57" s="105">
        <f t="shared" si="25"/>
        <v>50287.775999999991</v>
      </c>
      <c r="H57" s="105">
        <f t="shared" si="28"/>
        <v>21551.904000000002</v>
      </c>
      <c r="I57" s="105">
        <f t="shared" si="27"/>
        <v>71839.679999999993</v>
      </c>
      <c r="J57" s="74">
        <f t="shared" si="23"/>
        <v>0</v>
      </c>
      <c r="K57" s="99"/>
    </row>
    <row r="58" spans="1:11" s="81" customFormat="1" x14ac:dyDescent="0.2">
      <c r="A58" s="88" t="s">
        <v>1</v>
      </c>
      <c r="B58" s="89" t="s">
        <v>65</v>
      </c>
      <c r="C58" s="90"/>
      <c r="D58" s="91"/>
      <c r="E58" s="92"/>
      <c r="F58" s="92"/>
      <c r="G58" s="93">
        <f>SUM(G59:G61)</f>
        <v>205000</v>
      </c>
      <c r="H58" s="93">
        <f t="shared" ref="H58:I58" si="29">SUM(H59:H61)</f>
        <v>20500</v>
      </c>
      <c r="I58" s="93">
        <f t="shared" si="29"/>
        <v>225500</v>
      </c>
      <c r="J58" s="74">
        <f t="shared" si="23"/>
        <v>0</v>
      </c>
      <c r="K58" s="55"/>
    </row>
    <row r="59" spans="1:11" s="100" customFormat="1" outlineLevel="1" x14ac:dyDescent="0.2">
      <c r="A59" s="114" t="s">
        <v>2</v>
      </c>
      <c r="B59" s="102" t="s">
        <v>85</v>
      </c>
      <c r="C59" s="103">
        <v>1</v>
      </c>
      <c r="D59" s="103">
        <v>5</v>
      </c>
      <c r="E59" s="104">
        <v>25000</v>
      </c>
      <c r="F59" s="104">
        <f>C59*D59*E59</f>
        <v>125000</v>
      </c>
      <c r="G59" s="105">
        <f>C59*D59*E59</f>
        <v>125000</v>
      </c>
      <c r="H59" s="105">
        <f>G59*10%</f>
        <v>12500</v>
      </c>
      <c r="I59" s="105">
        <f>SUM(G59:H59)</f>
        <v>137500</v>
      </c>
      <c r="J59" s="74">
        <f t="shared" si="23"/>
        <v>0</v>
      </c>
      <c r="K59" s="99"/>
    </row>
    <row r="60" spans="1:11" s="100" customFormat="1" outlineLevel="1" x14ac:dyDescent="0.2">
      <c r="A60" s="114" t="s">
        <v>55</v>
      </c>
      <c r="B60" s="102" t="s">
        <v>86</v>
      </c>
      <c r="C60" s="103">
        <v>1</v>
      </c>
      <c r="D60" s="103">
        <v>1</v>
      </c>
      <c r="E60" s="104">
        <v>30000</v>
      </c>
      <c r="F60" s="104">
        <f>C60*D60*E60</f>
        <v>30000</v>
      </c>
      <c r="G60" s="105">
        <f>C60*D60*E60</f>
        <v>30000</v>
      </c>
      <c r="H60" s="105">
        <f>G60*10%</f>
        <v>3000</v>
      </c>
      <c r="I60" s="105">
        <f>SUM(G60:H60)</f>
        <v>33000</v>
      </c>
      <c r="J60" s="74">
        <f t="shared" si="23"/>
        <v>0</v>
      </c>
      <c r="K60" s="99"/>
    </row>
    <row r="61" spans="1:11" s="100" customFormat="1" outlineLevel="1" x14ac:dyDescent="0.2">
      <c r="A61" s="114" t="s">
        <v>56</v>
      </c>
      <c r="B61" s="102" t="s">
        <v>87</v>
      </c>
      <c r="C61" s="103">
        <v>1</v>
      </c>
      <c r="D61" s="103">
        <v>1</v>
      </c>
      <c r="E61" s="104">
        <v>50000</v>
      </c>
      <c r="F61" s="104">
        <f>C61*D61*E61</f>
        <v>50000</v>
      </c>
      <c r="G61" s="105">
        <f>C61*D61*E61</f>
        <v>50000</v>
      </c>
      <c r="H61" s="105">
        <f>G61*10%</f>
        <v>5000</v>
      </c>
      <c r="I61" s="105">
        <f>SUM(G61:H61)</f>
        <v>55000</v>
      </c>
      <c r="J61" s="74">
        <f t="shared" si="23"/>
        <v>0</v>
      </c>
      <c r="K61" s="99"/>
    </row>
    <row r="62" spans="1:11" s="81" customFormat="1" x14ac:dyDescent="0.2">
      <c r="A62" s="75">
        <v>3</v>
      </c>
      <c r="B62" s="76" t="s">
        <v>35</v>
      </c>
      <c r="C62" s="77"/>
      <c r="D62" s="78"/>
      <c r="E62" s="79"/>
      <c r="F62" s="79"/>
      <c r="G62" s="80">
        <v>50000</v>
      </c>
      <c r="H62" s="80">
        <v>0</v>
      </c>
      <c r="I62" s="80">
        <f>SUM(G62:H62)</f>
        <v>50000</v>
      </c>
      <c r="J62" s="74">
        <f t="shared" si="23"/>
        <v>0</v>
      </c>
      <c r="K62" s="55"/>
    </row>
    <row r="63" spans="1:11" x14ac:dyDescent="0.25">
      <c r="A63" s="115"/>
    </row>
  </sheetData>
  <autoFilter ref="A8:J37"/>
  <mergeCells count="3">
    <mergeCell ref="A1:I1"/>
    <mergeCell ref="A2:I2"/>
    <mergeCell ref="A5:I5"/>
  </mergeCells>
  <printOptions horizontalCentered="1"/>
  <pageMargins left="0.70866141732283472" right="0.70866141732283472" top="0.74803149606299213" bottom="0.74803149606299213" header="0.31496062992125984" footer="0.31496062992125984"/>
  <pageSetup paperSize="9" scale="60" orientation="landscape" r:id="rId1"/>
  <rowBreaks count="1" manualBreakCount="1">
    <brk id="57" max="11"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K66"/>
  <sheetViews>
    <sheetView showGridLines="0" topLeftCell="A27" zoomScaleNormal="100" workbookViewId="0">
      <selection activeCell="B8" sqref="B8:B56"/>
    </sheetView>
  </sheetViews>
  <sheetFormatPr defaultColWidth="11.42578125" defaultRowHeight="12.75" outlineLevelRow="1" x14ac:dyDescent="0.2"/>
  <cols>
    <col min="1" max="1" width="8.140625" style="123" customWidth="1"/>
    <col min="2" max="2" width="68.5703125" style="124" customWidth="1"/>
    <col min="3" max="3" width="11.140625" style="125" bestFit="1" customWidth="1"/>
    <col min="4" max="4" width="14.42578125" style="126" bestFit="1" customWidth="1"/>
    <col min="5" max="5" width="13.42578125" style="126" customWidth="1"/>
    <col min="6" max="6" width="16.7109375" style="122" bestFit="1" customWidth="1"/>
    <col min="8" max="8" width="14.85546875" style="4" hidden="1" customWidth="1"/>
    <col min="9" max="9" width="12.42578125" style="4" bestFit="1" customWidth="1"/>
    <col min="10" max="10" width="11.42578125" style="4"/>
    <col min="11" max="11" width="12.42578125" style="4" bestFit="1" customWidth="1"/>
    <col min="12" max="223" width="11.42578125" style="4"/>
    <col min="224" max="224" width="44.42578125" style="4" customWidth="1"/>
    <col min="225" max="225" width="13" style="4" customWidth="1"/>
    <col min="226" max="231" width="2" style="4" customWidth="1"/>
    <col min="232" max="232" width="2.42578125" style="4" customWidth="1"/>
    <col min="233" max="233" width="3" style="4" customWidth="1"/>
    <col min="234" max="236" width="2" style="4" customWidth="1"/>
    <col min="237" max="237" width="2.85546875" style="4" customWidth="1"/>
    <col min="238" max="238" width="3" style="4" customWidth="1"/>
    <col min="239" max="239" width="2.7109375" style="4" customWidth="1"/>
    <col min="240" max="240" width="2.42578125" style="4" customWidth="1"/>
    <col min="241" max="241" width="3.28515625" style="4" customWidth="1"/>
    <col min="242" max="242" width="3.5703125" style="4" customWidth="1"/>
    <col min="243" max="243" width="4" style="4" customWidth="1"/>
    <col min="244" max="244" width="3.42578125" style="4" customWidth="1"/>
    <col min="245" max="245" width="3" style="4" customWidth="1"/>
    <col min="246" max="479" width="11.42578125" style="4"/>
    <col min="480" max="480" width="44.42578125" style="4" customWidth="1"/>
    <col min="481" max="481" width="13" style="4" customWidth="1"/>
    <col min="482" max="487" width="2" style="4" customWidth="1"/>
    <col min="488" max="488" width="2.42578125" style="4" customWidth="1"/>
    <col min="489" max="489" width="3" style="4" customWidth="1"/>
    <col min="490" max="492" width="2" style="4" customWidth="1"/>
    <col min="493" max="493" width="2.85546875" style="4" customWidth="1"/>
    <col min="494" max="494" width="3" style="4" customWidth="1"/>
    <col min="495" max="495" width="2.7109375" style="4" customWidth="1"/>
    <col min="496" max="496" width="2.42578125" style="4" customWidth="1"/>
    <col min="497" max="497" width="3.28515625" style="4" customWidth="1"/>
    <col min="498" max="498" width="3.5703125" style="4" customWidth="1"/>
    <col min="499" max="499" width="4" style="4" customWidth="1"/>
    <col min="500" max="500" width="3.42578125" style="4" customWidth="1"/>
    <col min="501" max="501" width="3" style="4" customWidth="1"/>
    <col min="502" max="735" width="11.42578125" style="4"/>
    <col min="736" max="736" width="44.42578125" style="4" customWidth="1"/>
    <col min="737" max="737" width="13" style="4" customWidth="1"/>
    <col min="738" max="743" width="2" style="4" customWidth="1"/>
    <col min="744" max="744" width="2.42578125" style="4" customWidth="1"/>
    <col min="745" max="745" width="3" style="4" customWidth="1"/>
    <col min="746" max="748" width="2" style="4" customWidth="1"/>
    <col min="749" max="749" width="2.85546875" style="4" customWidth="1"/>
    <col min="750" max="750" width="3" style="4" customWidth="1"/>
    <col min="751" max="751" width="2.7109375" style="4" customWidth="1"/>
    <col min="752" max="752" width="2.42578125" style="4" customWidth="1"/>
    <col min="753" max="753" width="3.28515625" style="4" customWidth="1"/>
    <col min="754" max="754" width="3.5703125" style="4" customWidth="1"/>
    <col min="755" max="755" width="4" style="4" customWidth="1"/>
    <col min="756" max="756" width="3.42578125" style="4" customWidth="1"/>
    <col min="757" max="757" width="3" style="4" customWidth="1"/>
    <col min="758" max="991" width="11.42578125" style="4"/>
    <col min="992" max="992" width="44.42578125" style="4" customWidth="1"/>
    <col min="993" max="993" width="13" style="4" customWidth="1"/>
    <col min="994" max="999" width="2" style="4" customWidth="1"/>
    <col min="1000" max="1000" width="2.42578125" style="4" customWidth="1"/>
    <col min="1001" max="1001" width="3" style="4" customWidth="1"/>
    <col min="1002" max="1004" width="2" style="4" customWidth="1"/>
    <col min="1005" max="1005" width="2.85546875" style="4" customWidth="1"/>
    <col min="1006" max="1006" width="3" style="4" customWidth="1"/>
    <col min="1007" max="1007" width="2.7109375" style="4" customWidth="1"/>
    <col min="1008" max="1008" width="2.42578125" style="4" customWidth="1"/>
    <col min="1009" max="1009" width="3.28515625" style="4" customWidth="1"/>
    <col min="1010" max="1010" width="3.5703125" style="4" customWidth="1"/>
    <col min="1011" max="1011" width="4" style="4" customWidth="1"/>
    <col min="1012" max="1012" width="3.42578125" style="4" customWidth="1"/>
    <col min="1013" max="1013" width="3" style="4" customWidth="1"/>
    <col min="1014" max="1247" width="11.42578125" style="4"/>
    <col min="1248" max="1248" width="44.42578125" style="4" customWidth="1"/>
    <col min="1249" max="1249" width="13" style="4" customWidth="1"/>
    <col min="1250" max="1255" width="2" style="4" customWidth="1"/>
    <col min="1256" max="1256" width="2.42578125" style="4" customWidth="1"/>
    <col min="1257" max="1257" width="3" style="4" customWidth="1"/>
    <col min="1258" max="1260" width="2" style="4" customWidth="1"/>
    <col min="1261" max="1261" width="2.85546875" style="4" customWidth="1"/>
    <col min="1262" max="1262" width="3" style="4" customWidth="1"/>
    <col min="1263" max="1263" width="2.7109375" style="4" customWidth="1"/>
    <col min="1264" max="1264" width="2.42578125" style="4" customWidth="1"/>
    <col min="1265" max="1265" width="3.28515625" style="4" customWidth="1"/>
    <col min="1266" max="1266" width="3.5703125" style="4" customWidth="1"/>
    <col min="1267" max="1267" width="4" style="4" customWidth="1"/>
    <col min="1268" max="1268" width="3.42578125" style="4" customWidth="1"/>
    <col min="1269" max="1269" width="3" style="4" customWidth="1"/>
    <col min="1270" max="1503" width="11.42578125" style="4"/>
    <col min="1504" max="1504" width="44.42578125" style="4" customWidth="1"/>
    <col min="1505" max="1505" width="13" style="4" customWidth="1"/>
    <col min="1506" max="1511" width="2" style="4" customWidth="1"/>
    <col min="1512" max="1512" width="2.42578125" style="4" customWidth="1"/>
    <col min="1513" max="1513" width="3" style="4" customWidth="1"/>
    <col min="1514" max="1516" width="2" style="4" customWidth="1"/>
    <col min="1517" max="1517" width="2.85546875" style="4" customWidth="1"/>
    <col min="1518" max="1518" width="3" style="4" customWidth="1"/>
    <col min="1519" max="1519" width="2.7109375" style="4" customWidth="1"/>
    <col min="1520" max="1520" width="2.42578125" style="4" customWidth="1"/>
    <col min="1521" max="1521" width="3.28515625" style="4" customWidth="1"/>
    <col min="1522" max="1522" width="3.5703125" style="4" customWidth="1"/>
    <col min="1523" max="1523" width="4" style="4" customWidth="1"/>
    <col min="1524" max="1524" width="3.42578125" style="4" customWidth="1"/>
    <col min="1525" max="1525" width="3" style="4" customWidth="1"/>
    <col min="1526" max="1759" width="11.42578125" style="4"/>
    <col min="1760" max="1760" width="44.42578125" style="4" customWidth="1"/>
    <col min="1761" max="1761" width="13" style="4" customWidth="1"/>
    <col min="1762" max="1767" width="2" style="4" customWidth="1"/>
    <col min="1768" max="1768" width="2.42578125" style="4" customWidth="1"/>
    <col min="1769" max="1769" width="3" style="4" customWidth="1"/>
    <col min="1770" max="1772" width="2" style="4" customWidth="1"/>
    <col min="1773" max="1773" width="2.85546875" style="4" customWidth="1"/>
    <col min="1774" max="1774" width="3" style="4" customWidth="1"/>
    <col min="1775" max="1775" width="2.7109375" style="4" customWidth="1"/>
    <col min="1776" max="1776" width="2.42578125" style="4" customWidth="1"/>
    <col min="1777" max="1777" width="3.28515625" style="4" customWidth="1"/>
    <col min="1778" max="1778" width="3.5703125" style="4" customWidth="1"/>
    <col min="1779" max="1779" width="4" style="4" customWidth="1"/>
    <col min="1780" max="1780" width="3.42578125" style="4" customWidth="1"/>
    <col min="1781" max="1781" width="3" style="4" customWidth="1"/>
    <col min="1782" max="2015" width="11.42578125" style="4"/>
    <col min="2016" max="2016" width="44.42578125" style="4" customWidth="1"/>
    <col min="2017" max="2017" width="13" style="4" customWidth="1"/>
    <col min="2018" max="2023" width="2" style="4" customWidth="1"/>
    <col min="2024" max="2024" width="2.42578125" style="4" customWidth="1"/>
    <col min="2025" max="2025" width="3" style="4" customWidth="1"/>
    <col min="2026" max="2028" width="2" style="4" customWidth="1"/>
    <col min="2029" max="2029" width="2.85546875" style="4" customWidth="1"/>
    <col min="2030" max="2030" width="3" style="4" customWidth="1"/>
    <col min="2031" max="2031" width="2.7109375" style="4" customWidth="1"/>
    <col min="2032" max="2032" width="2.42578125" style="4" customWidth="1"/>
    <col min="2033" max="2033" width="3.28515625" style="4" customWidth="1"/>
    <col min="2034" max="2034" width="3.5703125" style="4" customWidth="1"/>
    <col min="2035" max="2035" width="4" style="4" customWidth="1"/>
    <col min="2036" max="2036" width="3.42578125" style="4" customWidth="1"/>
    <col min="2037" max="2037" width="3" style="4" customWidth="1"/>
    <col min="2038" max="2271" width="11.42578125" style="4"/>
    <col min="2272" max="2272" width="44.42578125" style="4" customWidth="1"/>
    <col min="2273" max="2273" width="13" style="4" customWidth="1"/>
    <col min="2274" max="2279" width="2" style="4" customWidth="1"/>
    <col min="2280" max="2280" width="2.42578125" style="4" customWidth="1"/>
    <col min="2281" max="2281" width="3" style="4" customWidth="1"/>
    <col min="2282" max="2284" width="2" style="4" customWidth="1"/>
    <col min="2285" max="2285" width="2.85546875" style="4" customWidth="1"/>
    <col min="2286" max="2286" width="3" style="4" customWidth="1"/>
    <col min="2287" max="2287" width="2.7109375" style="4" customWidth="1"/>
    <col min="2288" max="2288" width="2.42578125" style="4" customWidth="1"/>
    <col min="2289" max="2289" width="3.28515625" style="4" customWidth="1"/>
    <col min="2290" max="2290" width="3.5703125" style="4" customWidth="1"/>
    <col min="2291" max="2291" width="4" style="4" customWidth="1"/>
    <col min="2292" max="2292" width="3.42578125" style="4" customWidth="1"/>
    <col min="2293" max="2293" width="3" style="4" customWidth="1"/>
    <col min="2294" max="2527" width="11.42578125" style="4"/>
    <col min="2528" max="2528" width="44.42578125" style="4" customWidth="1"/>
    <col min="2529" max="2529" width="13" style="4" customWidth="1"/>
    <col min="2530" max="2535" width="2" style="4" customWidth="1"/>
    <col min="2536" max="2536" width="2.42578125" style="4" customWidth="1"/>
    <col min="2537" max="2537" width="3" style="4" customWidth="1"/>
    <col min="2538" max="2540" width="2" style="4" customWidth="1"/>
    <col min="2541" max="2541" width="2.85546875" style="4" customWidth="1"/>
    <col min="2542" max="2542" width="3" style="4" customWidth="1"/>
    <col min="2543" max="2543" width="2.7109375" style="4" customWidth="1"/>
    <col min="2544" max="2544" width="2.42578125" style="4" customWidth="1"/>
    <col min="2545" max="2545" width="3.28515625" style="4" customWidth="1"/>
    <col min="2546" max="2546" width="3.5703125" style="4" customWidth="1"/>
    <col min="2547" max="2547" width="4" style="4" customWidth="1"/>
    <col min="2548" max="2548" width="3.42578125" style="4" customWidth="1"/>
    <col min="2549" max="2549" width="3" style="4" customWidth="1"/>
    <col min="2550" max="2783" width="11.42578125" style="4"/>
    <col min="2784" max="2784" width="44.42578125" style="4" customWidth="1"/>
    <col min="2785" max="2785" width="13" style="4" customWidth="1"/>
    <col min="2786" max="2791" width="2" style="4" customWidth="1"/>
    <col min="2792" max="2792" width="2.42578125" style="4" customWidth="1"/>
    <col min="2793" max="2793" width="3" style="4" customWidth="1"/>
    <col min="2794" max="2796" width="2" style="4" customWidth="1"/>
    <col min="2797" max="2797" width="2.85546875" style="4" customWidth="1"/>
    <col min="2798" max="2798" width="3" style="4" customWidth="1"/>
    <col min="2799" max="2799" width="2.7109375" style="4" customWidth="1"/>
    <col min="2800" max="2800" width="2.42578125" style="4" customWidth="1"/>
    <col min="2801" max="2801" width="3.28515625" style="4" customWidth="1"/>
    <col min="2802" max="2802" width="3.5703125" style="4" customWidth="1"/>
    <col min="2803" max="2803" width="4" style="4" customWidth="1"/>
    <col min="2804" max="2804" width="3.42578125" style="4" customWidth="1"/>
    <col min="2805" max="2805" width="3" style="4" customWidth="1"/>
    <col min="2806" max="3039" width="11.42578125" style="4"/>
    <col min="3040" max="3040" width="44.42578125" style="4" customWidth="1"/>
    <col min="3041" max="3041" width="13" style="4" customWidth="1"/>
    <col min="3042" max="3047" width="2" style="4" customWidth="1"/>
    <col min="3048" max="3048" width="2.42578125" style="4" customWidth="1"/>
    <col min="3049" max="3049" width="3" style="4" customWidth="1"/>
    <col min="3050" max="3052" width="2" style="4" customWidth="1"/>
    <col min="3053" max="3053" width="2.85546875" style="4" customWidth="1"/>
    <col min="3054" max="3054" width="3" style="4" customWidth="1"/>
    <col min="3055" max="3055" width="2.7109375" style="4" customWidth="1"/>
    <col min="3056" max="3056" width="2.42578125" style="4" customWidth="1"/>
    <col min="3057" max="3057" width="3.28515625" style="4" customWidth="1"/>
    <col min="3058" max="3058" width="3.5703125" style="4" customWidth="1"/>
    <col min="3059" max="3059" width="4" style="4" customWidth="1"/>
    <col min="3060" max="3060" width="3.42578125" style="4" customWidth="1"/>
    <col min="3061" max="3061" width="3" style="4" customWidth="1"/>
    <col min="3062" max="3295" width="11.42578125" style="4"/>
    <col min="3296" max="3296" width="44.42578125" style="4" customWidth="1"/>
    <col min="3297" max="3297" width="13" style="4" customWidth="1"/>
    <col min="3298" max="3303" width="2" style="4" customWidth="1"/>
    <col min="3304" max="3304" width="2.42578125" style="4" customWidth="1"/>
    <col min="3305" max="3305" width="3" style="4" customWidth="1"/>
    <col min="3306" max="3308" width="2" style="4" customWidth="1"/>
    <col min="3309" max="3309" width="2.85546875" style="4" customWidth="1"/>
    <col min="3310" max="3310" width="3" style="4" customWidth="1"/>
    <col min="3311" max="3311" width="2.7109375" style="4" customWidth="1"/>
    <col min="3312" max="3312" width="2.42578125" style="4" customWidth="1"/>
    <col min="3313" max="3313" width="3.28515625" style="4" customWidth="1"/>
    <col min="3314" max="3314" width="3.5703125" style="4" customWidth="1"/>
    <col min="3315" max="3315" width="4" style="4" customWidth="1"/>
    <col min="3316" max="3316" width="3.42578125" style="4" customWidth="1"/>
    <col min="3317" max="3317" width="3" style="4" customWidth="1"/>
    <col min="3318" max="3551" width="11.42578125" style="4"/>
    <col min="3552" max="3552" width="44.42578125" style="4" customWidth="1"/>
    <col min="3553" max="3553" width="13" style="4" customWidth="1"/>
    <col min="3554" max="3559" width="2" style="4" customWidth="1"/>
    <col min="3560" max="3560" width="2.42578125" style="4" customWidth="1"/>
    <col min="3561" max="3561" width="3" style="4" customWidth="1"/>
    <col min="3562" max="3564" width="2" style="4" customWidth="1"/>
    <col min="3565" max="3565" width="2.85546875" style="4" customWidth="1"/>
    <col min="3566" max="3566" width="3" style="4" customWidth="1"/>
    <col min="3567" max="3567" width="2.7109375" style="4" customWidth="1"/>
    <col min="3568" max="3568" width="2.42578125" style="4" customWidth="1"/>
    <col min="3569" max="3569" width="3.28515625" style="4" customWidth="1"/>
    <col min="3570" max="3570" width="3.5703125" style="4" customWidth="1"/>
    <col min="3571" max="3571" width="4" style="4" customWidth="1"/>
    <col min="3572" max="3572" width="3.42578125" style="4" customWidth="1"/>
    <col min="3573" max="3573" width="3" style="4" customWidth="1"/>
    <col min="3574" max="3807" width="11.42578125" style="4"/>
    <col min="3808" max="3808" width="44.42578125" style="4" customWidth="1"/>
    <col min="3809" max="3809" width="13" style="4" customWidth="1"/>
    <col min="3810" max="3815" width="2" style="4" customWidth="1"/>
    <col min="3816" max="3816" width="2.42578125" style="4" customWidth="1"/>
    <col min="3817" max="3817" width="3" style="4" customWidth="1"/>
    <col min="3818" max="3820" width="2" style="4" customWidth="1"/>
    <col min="3821" max="3821" width="2.85546875" style="4" customWidth="1"/>
    <col min="3822" max="3822" width="3" style="4" customWidth="1"/>
    <col min="3823" max="3823" width="2.7109375" style="4" customWidth="1"/>
    <col min="3824" max="3824" width="2.42578125" style="4" customWidth="1"/>
    <col min="3825" max="3825" width="3.28515625" style="4" customWidth="1"/>
    <col min="3826" max="3826" width="3.5703125" style="4" customWidth="1"/>
    <col min="3827" max="3827" width="4" style="4" customWidth="1"/>
    <col min="3828" max="3828" width="3.42578125" style="4" customWidth="1"/>
    <col min="3829" max="3829" width="3" style="4" customWidth="1"/>
    <col min="3830" max="4063" width="11.42578125" style="4"/>
    <col min="4064" max="4064" width="44.42578125" style="4" customWidth="1"/>
    <col min="4065" max="4065" width="13" style="4" customWidth="1"/>
    <col min="4066" max="4071" width="2" style="4" customWidth="1"/>
    <col min="4072" max="4072" width="2.42578125" style="4" customWidth="1"/>
    <col min="4073" max="4073" width="3" style="4" customWidth="1"/>
    <col min="4074" max="4076" width="2" style="4" customWidth="1"/>
    <col min="4077" max="4077" width="2.85546875" style="4" customWidth="1"/>
    <col min="4078" max="4078" width="3" style="4" customWidth="1"/>
    <col min="4079" max="4079" width="2.7109375" style="4" customWidth="1"/>
    <col min="4080" max="4080" width="2.42578125" style="4" customWidth="1"/>
    <col min="4081" max="4081" width="3.28515625" style="4" customWidth="1"/>
    <col min="4082" max="4082" width="3.5703125" style="4" customWidth="1"/>
    <col min="4083" max="4083" width="4" style="4" customWidth="1"/>
    <col min="4084" max="4084" width="3.42578125" style="4" customWidth="1"/>
    <col min="4085" max="4085" width="3" style="4" customWidth="1"/>
    <col min="4086" max="4319" width="11.42578125" style="4"/>
    <col min="4320" max="4320" width="44.42578125" style="4" customWidth="1"/>
    <col min="4321" max="4321" width="13" style="4" customWidth="1"/>
    <col min="4322" max="4327" width="2" style="4" customWidth="1"/>
    <col min="4328" max="4328" width="2.42578125" style="4" customWidth="1"/>
    <col min="4329" max="4329" width="3" style="4" customWidth="1"/>
    <col min="4330" max="4332" width="2" style="4" customWidth="1"/>
    <col min="4333" max="4333" width="2.85546875" style="4" customWidth="1"/>
    <col min="4334" max="4334" width="3" style="4" customWidth="1"/>
    <col min="4335" max="4335" width="2.7109375" style="4" customWidth="1"/>
    <col min="4336" max="4336" width="2.42578125" style="4" customWidth="1"/>
    <col min="4337" max="4337" width="3.28515625" style="4" customWidth="1"/>
    <col min="4338" max="4338" width="3.5703125" style="4" customWidth="1"/>
    <col min="4339" max="4339" width="4" style="4" customWidth="1"/>
    <col min="4340" max="4340" width="3.42578125" style="4" customWidth="1"/>
    <col min="4341" max="4341" width="3" style="4" customWidth="1"/>
    <col min="4342" max="4575" width="11.42578125" style="4"/>
    <col min="4576" max="4576" width="44.42578125" style="4" customWidth="1"/>
    <col min="4577" max="4577" width="13" style="4" customWidth="1"/>
    <col min="4578" max="4583" width="2" style="4" customWidth="1"/>
    <col min="4584" max="4584" width="2.42578125" style="4" customWidth="1"/>
    <col min="4585" max="4585" width="3" style="4" customWidth="1"/>
    <col min="4586" max="4588" width="2" style="4" customWidth="1"/>
    <col min="4589" max="4589" width="2.85546875" style="4" customWidth="1"/>
    <col min="4590" max="4590" width="3" style="4" customWidth="1"/>
    <col min="4591" max="4591" width="2.7109375" style="4" customWidth="1"/>
    <col min="4592" max="4592" width="2.42578125" style="4" customWidth="1"/>
    <col min="4593" max="4593" width="3.28515625" style="4" customWidth="1"/>
    <col min="4594" max="4594" width="3.5703125" style="4" customWidth="1"/>
    <col min="4595" max="4595" width="4" style="4" customWidth="1"/>
    <col min="4596" max="4596" width="3.42578125" style="4" customWidth="1"/>
    <col min="4597" max="4597" width="3" style="4" customWidth="1"/>
    <col min="4598" max="4831" width="11.42578125" style="4"/>
    <col min="4832" max="4832" width="44.42578125" style="4" customWidth="1"/>
    <col min="4833" max="4833" width="13" style="4" customWidth="1"/>
    <col min="4834" max="4839" width="2" style="4" customWidth="1"/>
    <col min="4840" max="4840" width="2.42578125" style="4" customWidth="1"/>
    <col min="4841" max="4841" width="3" style="4" customWidth="1"/>
    <col min="4842" max="4844" width="2" style="4" customWidth="1"/>
    <col min="4845" max="4845" width="2.85546875" style="4" customWidth="1"/>
    <col min="4846" max="4846" width="3" style="4" customWidth="1"/>
    <col min="4847" max="4847" width="2.7109375" style="4" customWidth="1"/>
    <col min="4848" max="4848" width="2.42578125" style="4" customWidth="1"/>
    <col min="4849" max="4849" width="3.28515625" style="4" customWidth="1"/>
    <col min="4850" max="4850" width="3.5703125" style="4" customWidth="1"/>
    <col min="4851" max="4851" width="4" style="4" customWidth="1"/>
    <col min="4852" max="4852" width="3.42578125" style="4" customWidth="1"/>
    <col min="4853" max="4853" width="3" style="4" customWidth="1"/>
    <col min="4854" max="5087" width="11.42578125" style="4"/>
    <col min="5088" max="5088" width="44.42578125" style="4" customWidth="1"/>
    <col min="5089" max="5089" width="13" style="4" customWidth="1"/>
    <col min="5090" max="5095" width="2" style="4" customWidth="1"/>
    <col min="5096" max="5096" width="2.42578125" style="4" customWidth="1"/>
    <col min="5097" max="5097" width="3" style="4" customWidth="1"/>
    <col min="5098" max="5100" width="2" style="4" customWidth="1"/>
    <col min="5101" max="5101" width="2.85546875" style="4" customWidth="1"/>
    <col min="5102" max="5102" width="3" style="4" customWidth="1"/>
    <col min="5103" max="5103" width="2.7109375" style="4" customWidth="1"/>
    <col min="5104" max="5104" width="2.42578125" style="4" customWidth="1"/>
    <col min="5105" max="5105" width="3.28515625" style="4" customWidth="1"/>
    <col min="5106" max="5106" width="3.5703125" style="4" customWidth="1"/>
    <col min="5107" max="5107" width="4" style="4" customWidth="1"/>
    <col min="5108" max="5108" width="3.42578125" style="4" customWidth="1"/>
    <col min="5109" max="5109" width="3" style="4" customWidth="1"/>
    <col min="5110" max="5343" width="11.42578125" style="4"/>
    <col min="5344" max="5344" width="44.42578125" style="4" customWidth="1"/>
    <col min="5345" max="5345" width="13" style="4" customWidth="1"/>
    <col min="5346" max="5351" width="2" style="4" customWidth="1"/>
    <col min="5352" max="5352" width="2.42578125" style="4" customWidth="1"/>
    <col min="5353" max="5353" width="3" style="4" customWidth="1"/>
    <col min="5354" max="5356" width="2" style="4" customWidth="1"/>
    <col min="5357" max="5357" width="2.85546875" style="4" customWidth="1"/>
    <col min="5358" max="5358" width="3" style="4" customWidth="1"/>
    <col min="5359" max="5359" width="2.7109375" style="4" customWidth="1"/>
    <col min="5360" max="5360" width="2.42578125" style="4" customWidth="1"/>
    <col min="5361" max="5361" width="3.28515625" style="4" customWidth="1"/>
    <col min="5362" max="5362" width="3.5703125" style="4" customWidth="1"/>
    <col min="5363" max="5363" width="4" style="4" customWidth="1"/>
    <col min="5364" max="5364" width="3.42578125" style="4" customWidth="1"/>
    <col min="5365" max="5365" width="3" style="4" customWidth="1"/>
    <col min="5366" max="5599" width="11.42578125" style="4"/>
    <col min="5600" max="5600" width="44.42578125" style="4" customWidth="1"/>
    <col min="5601" max="5601" width="13" style="4" customWidth="1"/>
    <col min="5602" max="5607" width="2" style="4" customWidth="1"/>
    <col min="5608" max="5608" width="2.42578125" style="4" customWidth="1"/>
    <col min="5609" max="5609" width="3" style="4" customWidth="1"/>
    <col min="5610" max="5612" width="2" style="4" customWidth="1"/>
    <col min="5613" max="5613" width="2.85546875" style="4" customWidth="1"/>
    <col min="5614" max="5614" width="3" style="4" customWidth="1"/>
    <col min="5615" max="5615" width="2.7109375" style="4" customWidth="1"/>
    <col min="5616" max="5616" width="2.42578125" style="4" customWidth="1"/>
    <col min="5617" max="5617" width="3.28515625" style="4" customWidth="1"/>
    <col min="5618" max="5618" width="3.5703125" style="4" customWidth="1"/>
    <col min="5619" max="5619" width="4" style="4" customWidth="1"/>
    <col min="5620" max="5620" width="3.42578125" style="4" customWidth="1"/>
    <col min="5621" max="5621" width="3" style="4" customWidth="1"/>
    <col min="5622" max="5855" width="11.42578125" style="4"/>
    <col min="5856" max="5856" width="44.42578125" style="4" customWidth="1"/>
    <col min="5857" max="5857" width="13" style="4" customWidth="1"/>
    <col min="5858" max="5863" width="2" style="4" customWidth="1"/>
    <col min="5864" max="5864" width="2.42578125" style="4" customWidth="1"/>
    <col min="5865" max="5865" width="3" style="4" customWidth="1"/>
    <col min="5866" max="5868" width="2" style="4" customWidth="1"/>
    <col min="5869" max="5869" width="2.85546875" style="4" customWidth="1"/>
    <col min="5870" max="5870" width="3" style="4" customWidth="1"/>
    <col min="5871" max="5871" width="2.7109375" style="4" customWidth="1"/>
    <col min="5872" max="5872" width="2.42578125" style="4" customWidth="1"/>
    <col min="5873" max="5873" width="3.28515625" style="4" customWidth="1"/>
    <col min="5874" max="5874" width="3.5703125" style="4" customWidth="1"/>
    <col min="5875" max="5875" width="4" style="4" customWidth="1"/>
    <col min="5876" max="5876" width="3.42578125" style="4" customWidth="1"/>
    <col min="5877" max="5877" width="3" style="4" customWidth="1"/>
    <col min="5878" max="6111" width="11.42578125" style="4"/>
    <col min="6112" max="6112" width="44.42578125" style="4" customWidth="1"/>
    <col min="6113" max="6113" width="13" style="4" customWidth="1"/>
    <col min="6114" max="6119" width="2" style="4" customWidth="1"/>
    <col min="6120" max="6120" width="2.42578125" style="4" customWidth="1"/>
    <col min="6121" max="6121" width="3" style="4" customWidth="1"/>
    <col min="6122" max="6124" width="2" style="4" customWidth="1"/>
    <col min="6125" max="6125" width="2.85546875" style="4" customWidth="1"/>
    <col min="6126" max="6126" width="3" style="4" customWidth="1"/>
    <col min="6127" max="6127" width="2.7109375" style="4" customWidth="1"/>
    <col min="6128" max="6128" width="2.42578125" style="4" customWidth="1"/>
    <col min="6129" max="6129" width="3.28515625" style="4" customWidth="1"/>
    <col min="6130" max="6130" width="3.5703125" style="4" customWidth="1"/>
    <col min="6131" max="6131" width="4" style="4" customWidth="1"/>
    <col min="6132" max="6132" width="3.42578125" style="4" customWidth="1"/>
    <col min="6133" max="6133" width="3" style="4" customWidth="1"/>
    <col min="6134" max="6367" width="11.42578125" style="4"/>
    <col min="6368" max="6368" width="44.42578125" style="4" customWidth="1"/>
    <col min="6369" max="6369" width="13" style="4" customWidth="1"/>
    <col min="6370" max="6375" width="2" style="4" customWidth="1"/>
    <col min="6376" max="6376" width="2.42578125" style="4" customWidth="1"/>
    <col min="6377" max="6377" width="3" style="4" customWidth="1"/>
    <col min="6378" max="6380" width="2" style="4" customWidth="1"/>
    <col min="6381" max="6381" width="2.85546875" style="4" customWidth="1"/>
    <col min="6382" max="6382" width="3" style="4" customWidth="1"/>
    <col min="6383" max="6383" width="2.7109375" style="4" customWidth="1"/>
    <col min="6384" max="6384" width="2.42578125" style="4" customWidth="1"/>
    <col min="6385" max="6385" width="3.28515625" style="4" customWidth="1"/>
    <col min="6386" max="6386" width="3.5703125" style="4" customWidth="1"/>
    <col min="6387" max="6387" width="4" style="4" customWidth="1"/>
    <col min="6388" max="6388" width="3.42578125" style="4" customWidth="1"/>
    <col min="6389" max="6389" width="3" style="4" customWidth="1"/>
    <col min="6390" max="6623" width="11.42578125" style="4"/>
    <col min="6624" max="6624" width="44.42578125" style="4" customWidth="1"/>
    <col min="6625" max="6625" width="13" style="4" customWidth="1"/>
    <col min="6626" max="6631" width="2" style="4" customWidth="1"/>
    <col min="6632" max="6632" width="2.42578125" style="4" customWidth="1"/>
    <col min="6633" max="6633" width="3" style="4" customWidth="1"/>
    <col min="6634" max="6636" width="2" style="4" customWidth="1"/>
    <col min="6637" max="6637" width="2.85546875" style="4" customWidth="1"/>
    <col min="6638" max="6638" width="3" style="4" customWidth="1"/>
    <col min="6639" max="6639" width="2.7109375" style="4" customWidth="1"/>
    <col min="6640" max="6640" width="2.42578125" style="4" customWidth="1"/>
    <col min="6641" max="6641" width="3.28515625" style="4" customWidth="1"/>
    <col min="6642" max="6642" width="3.5703125" style="4" customWidth="1"/>
    <col min="6643" max="6643" width="4" style="4" customWidth="1"/>
    <col min="6644" max="6644" width="3.42578125" style="4" customWidth="1"/>
    <col min="6645" max="6645" width="3" style="4" customWidth="1"/>
    <col min="6646" max="6879" width="11.42578125" style="4"/>
    <col min="6880" max="6880" width="44.42578125" style="4" customWidth="1"/>
    <col min="6881" max="6881" width="13" style="4" customWidth="1"/>
    <col min="6882" max="6887" width="2" style="4" customWidth="1"/>
    <col min="6888" max="6888" width="2.42578125" style="4" customWidth="1"/>
    <col min="6889" max="6889" width="3" style="4" customWidth="1"/>
    <col min="6890" max="6892" width="2" style="4" customWidth="1"/>
    <col min="6893" max="6893" width="2.85546875" style="4" customWidth="1"/>
    <col min="6894" max="6894" width="3" style="4" customWidth="1"/>
    <col min="6895" max="6895" width="2.7109375" style="4" customWidth="1"/>
    <col min="6896" max="6896" width="2.42578125" style="4" customWidth="1"/>
    <col min="6897" max="6897" width="3.28515625" style="4" customWidth="1"/>
    <col min="6898" max="6898" width="3.5703125" style="4" customWidth="1"/>
    <col min="6899" max="6899" width="4" style="4" customWidth="1"/>
    <col min="6900" max="6900" width="3.42578125" style="4" customWidth="1"/>
    <col min="6901" max="6901" width="3" style="4" customWidth="1"/>
    <col min="6902" max="7135" width="11.42578125" style="4"/>
    <col min="7136" max="7136" width="44.42578125" style="4" customWidth="1"/>
    <col min="7137" max="7137" width="13" style="4" customWidth="1"/>
    <col min="7138" max="7143" width="2" style="4" customWidth="1"/>
    <col min="7144" max="7144" width="2.42578125" style="4" customWidth="1"/>
    <col min="7145" max="7145" width="3" style="4" customWidth="1"/>
    <col min="7146" max="7148" width="2" style="4" customWidth="1"/>
    <col min="7149" max="7149" width="2.85546875" style="4" customWidth="1"/>
    <col min="7150" max="7150" width="3" style="4" customWidth="1"/>
    <col min="7151" max="7151" width="2.7109375" style="4" customWidth="1"/>
    <col min="7152" max="7152" width="2.42578125" style="4" customWidth="1"/>
    <col min="7153" max="7153" width="3.28515625" style="4" customWidth="1"/>
    <col min="7154" max="7154" width="3.5703125" style="4" customWidth="1"/>
    <col min="7155" max="7155" width="4" style="4" customWidth="1"/>
    <col min="7156" max="7156" width="3.42578125" style="4" customWidth="1"/>
    <col min="7157" max="7157" width="3" style="4" customWidth="1"/>
    <col min="7158" max="7391" width="11.42578125" style="4"/>
    <col min="7392" max="7392" width="44.42578125" style="4" customWidth="1"/>
    <col min="7393" max="7393" width="13" style="4" customWidth="1"/>
    <col min="7394" max="7399" width="2" style="4" customWidth="1"/>
    <col min="7400" max="7400" width="2.42578125" style="4" customWidth="1"/>
    <col min="7401" max="7401" width="3" style="4" customWidth="1"/>
    <col min="7402" max="7404" width="2" style="4" customWidth="1"/>
    <col min="7405" max="7405" width="2.85546875" style="4" customWidth="1"/>
    <col min="7406" max="7406" width="3" style="4" customWidth="1"/>
    <col min="7407" max="7407" width="2.7109375" style="4" customWidth="1"/>
    <col min="7408" max="7408" width="2.42578125" style="4" customWidth="1"/>
    <col min="7409" max="7409" width="3.28515625" style="4" customWidth="1"/>
    <col min="7410" max="7410" width="3.5703125" style="4" customWidth="1"/>
    <col min="7411" max="7411" width="4" style="4" customWidth="1"/>
    <col min="7412" max="7412" width="3.42578125" style="4" customWidth="1"/>
    <col min="7413" max="7413" width="3" style="4" customWidth="1"/>
    <col min="7414" max="7647" width="11.42578125" style="4"/>
    <col min="7648" max="7648" width="44.42578125" style="4" customWidth="1"/>
    <col min="7649" max="7649" width="13" style="4" customWidth="1"/>
    <col min="7650" max="7655" width="2" style="4" customWidth="1"/>
    <col min="7656" max="7656" width="2.42578125" style="4" customWidth="1"/>
    <col min="7657" max="7657" width="3" style="4" customWidth="1"/>
    <col min="7658" max="7660" width="2" style="4" customWidth="1"/>
    <col min="7661" max="7661" width="2.85546875" style="4" customWidth="1"/>
    <col min="7662" max="7662" width="3" style="4" customWidth="1"/>
    <col min="7663" max="7663" width="2.7109375" style="4" customWidth="1"/>
    <col min="7664" max="7664" width="2.42578125" style="4" customWidth="1"/>
    <col min="7665" max="7665" width="3.28515625" style="4" customWidth="1"/>
    <col min="7666" max="7666" width="3.5703125" style="4" customWidth="1"/>
    <col min="7667" max="7667" width="4" style="4" customWidth="1"/>
    <col min="7668" max="7668" width="3.42578125" style="4" customWidth="1"/>
    <col min="7669" max="7669" width="3" style="4" customWidth="1"/>
    <col min="7670" max="7903" width="11.42578125" style="4"/>
    <col min="7904" max="7904" width="44.42578125" style="4" customWidth="1"/>
    <col min="7905" max="7905" width="13" style="4" customWidth="1"/>
    <col min="7906" max="7911" width="2" style="4" customWidth="1"/>
    <col min="7912" max="7912" width="2.42578125" style="4" customWidth="1"/>
    <col min="7913" max="7913" width="3" style="4" customWidth="1"/>
    <col min="7914" max="7916" width="2" style="4" customWidth="1"/>
    <col min="7917" max="7917" width="2.85546875" style="4" customWidth="1"/>
    <col min="7918" max="7918" width="3" style="4" customWidth="1"/>
    <col min="7919" max="7919" width="2.7109375" style="4" customWidth="1"/>
    <col min="7920" max="7920" width="2.42578125" style="4" customWidth="1"/>
    <col min="7921" max="7921" width="3.28515625" style="4" customWidth="1"/>
    <col min="7922" max="7922" width="3.5703125" style="4" customWidth="1"/>
    <col min="7923" max="7923" width="4" style="4" customWidth="1"/>
    <col min="7924" max="7924" width="3.42578125" style="4" customWidth="1"/>
    <col min="7925" max="7925" width="3" style="4" customWidth="1"/>
    <col min="7926" max="8159" width="11.42578125" style="4"/>
    <col min="8160" max="8160" width="44.42578125" style="4" customWidth="1"/>
    <col min="8161" max="8161" width="13" style="4" customWidth="1"/>
    <col min="8162" max="8167" width="2" style="4" customWidth="1"/>
    <col min="8168" max="8168" width="2.42578125" style="4" customWidth="1"/>
    <col min="8169" max="8169" width="3" style="4" customWidth="1"/>
    <col min="8170" max="8172" width="2" style="4" customWidth="1"/>
    <col min="8173" max="8173" width="2.85546875" style="4" customWidth="1"/>
    <col min="8174" max="8174" width="3" style="4" customWidth="1"/>
    <col min="8175" max="8175" width="2.7109375" style="4" customWidth="1"/>
    <col min="8176" max="8176" width="2.42578125" style="4" customWidth="1"/>
    <col min="8177" max="8177" width="3.28515625" style="4" customWidth="1"/>
    <col min="8178" max="8178" width="3.5703125" style="4" customWidth="1"/>
    <col min="8179" max="8179" width="4" style="4" customWidth="1"/>
    <col min="8180" max="8180" width="3.42578125" style="4" customWidth="1"/>
    <col min="8181" max="8181" width="3" style="4" customWidth="1"/>
    <col min="8182" max="8415" width="11.42578125" style="4"/>
    <col min="8416" max="8416" width="44.42578125" style="4" customWidth="1"/>
    <col min="8417" max="8417" width="13" style="4" customWidth="1"/>
    <col min="8418" max="8423" width="2" style="4" customWidth="1"/>
    <col min="8424" max="8424" width="2.42578125" style="4" customWidth="1"/>
    <col min="8425" max="8425" width="3" style="4" customWidth="1"/>
    <col min="8426" max="8428" width="2" style="4" customWidth="1"/>
    <col min="8429" max="8429" width="2.85546875" style="4" customWidth="1"/>
    <col min="8430" max="8430" width="3" style="4" customWidth="1"/>
    <col min="8431" max="8431" width="2.7109375" style="4" customWidth="1"/>
    <col min="8432" max="8432" width="2.42578125" style="4" customWidth="1"/>
    <col min="8433" max="8433" width="3.28515625" style="4" customWidth="1"/>
    <col min="8434" max="8434" width="3.5703125" style="4" customWidth="1"/>
    <col min="8435" max="8435" width="4" style="4" customWidth="1"/>
    <col min="8436" max="8436" width="3.42578125" style="4" customWidth="1"/>
    <col min="8437" max="8437" width="3" style="4" customWidth="1"/>
    <col min="8438" max="8671" width="11.42578125" style="4"/>
    <col min="8672" max="8672" width="44.42578125" style="4" customWidth="1"/>
    <col min="8673" max="8673" width="13" style="4" customWidth="1"/>
    <col min="8674" max="8679" width="2" style="4" customWidth="1"/>
    <col min="8680" max="8680" width="2.42578125" style="4" customWidth="1"/>
    <col min="8681" max="8681" width="3" style="4" customWidth="1"/>
    <col min="8682" max="8684" width="2" style="4" customWidth="1"/>
    <col min="8685" max="8685" width="2.85546875" style="4" customWidth="1"/>
    <col min="8686" max="8686" width="3" style="4" customWidth="1"/>
    <col min="8687" max="8687" width="2.7109375" style="4" customWidth="1"/>
    <col min="8688" max="8688" width="2.42578125" style="4" customWidth="1"/>
    <col min="8689" max="8689" width="3.28515625" style="4" customWidth="1"/>
    <col min="8690" max="8690" width="3.5703125" style="4" customWidth="1"/>
    <col min="8691" max="8691" width="4" style="4" customWidth="1"/>
    <col min="8692" max="8692" width="3.42578125" style="4" customWidth="1"/>
    <col min="8693" max="8693" width="3" style="4" customWidth="1"/>
    <col min="8694" max="8927" width="11.42578125" style="4"/>
    <col min="8928" max="8928" width="44.42578125" style="4" customWidth="1"/>
    <col min="8929" max="8929" width="13" style="4" customWidth="1"/>
    <col min="8930" max="8935" width="2" style="4" customWidth="1"/>
    <col min="8936" max="8936" width="2.42578125" style="4" customWidth="1"/>
    <col min="8937" max="8937" width="3" style="4" customWidth="1"/>
    <col min="8938" max="8940" width="2" style="4" customWidth="1"/>
    <col min="8941" max="8941" width="2.85546875" style="4" customWidth="1"/>
    <col min="8942" max="8942" width="3" style="4" customWidth="1"/>
    <col min="8943" max="8943" width="2.7109375" style="4" customWidth="1"/>
    <col min="8944" max="8944" width="2.42578125" style="4" customWidth="1"/>
    <col min="8945" max="8945" width="3.28515625" style="4" customWidth="1"/>
    <col min="8946" max="8946" width="3.5703125" style="4" customWidth="1"/>
    <col min="8947" max="8947" width="4" style="4" customWidth="1"/>
    <col min="8948" max="8948" width="3.42578125" style="4" customWidth="1"/>
    <col min="8949" max="8949" width="3" style="4" customWidth="1"/>
    <col min="8950" max="9183" width="11.42578125" style="4"/>
    <col min="9184" max="9184" width="44.42578125" style="4" customWidth="1"/>
    <col min="9185" max="9185" width="13" style="4" customWidth="1"/>
    <col min="9186" max="9191" width="2" style="4" customWidth="1"/>
    <col min="9192" max="9192" width="2.42578125" style="4" customWidth="1"/>
    <col min="9193" max="9193" width="3" style="4" customWidth="1"/>
    <col min="9194" max="9196" width="2" style="4" customWidth="1"/>
    <col min="9197" max="9197" width="2.85546875" style="4" customWidth="1"/>
    <col min="9198" max="9198" width="3" style="4" customWidth="1"/>
    <col min="9199" max="9199" width="2.7109375" style="4" customWidth="1"/>
    <col min="9200" max="9200" width="2.42578125" style="4" customWidth="1"/>
    <col min="9201" max="9201" width="3.28515625" style="4" customWidth="1"/>
    <col min="9202" max="9202" width="3.5703125" style="4" customWidth="1"/>
    <col min="9203" max="9203" width="4" style="4" customWidth="1"/>
    <col min="9204" max="9204" width="3.42578125" style="4" customWidth="1"/>
    <col min="9205" max="9205" width="3" style="4" customWidth="1"/>
    <col min="9206" max="9439" width="11.42578125" style="4"/>
    <col min="9440" max="9440" width="44.42578125" style="4" customWidth="1"/>
    <col min="9441" max="9441" width="13" style="4" customWidth="1"/>
    <col min="9442" max="9447" width="2" style="4" customWidth="1"/>
    <col min="9448" max="9448" width="2.42578125" style="4" customWidth="1"/>
    <col min="9449" max="9449" width="3" style="4" customWidth="1"/>
    <col min="9450" max="9452" width="2" style="4" customWidth="1"/>
    <col min="9453" max="9453" width="2.85546875" style="4" customWidth="1"/>
    <col min="9454" max="9454" width="3" style="4" customWidth="1"/>
    <col min="9455" max="9455" width="2.7109375" style="4" customWidth="1"/>
    <col min="9456" max="9456" width="2.42578125" style="4" customWidth="1"/>
    <col min="9457" max="9457" width="3.28515625" style="4" customWidth="1"/>
    <col min="9458" max="9458" width="3.5703125" style="4" customWidth="1"/>
    <col min="9459" max="9459" width="4" style="4" customWidth="1"/>
    <col min="9460" max="9460" width="3.42578125" style="4" customWidth="1"/>
    <col min="9461" max="9461" width="3" style="4" customWidth="1"/>
    <col min="9462" max="9695" width="11.42578125" style="4"/>
    <col min="9696" max="9696" width="44.42578125" style="4" customWidth="1"/>
    <col min="9697" max="9697" width="13" style="4" customWidth="1"/>
    <col min="9698" max="9703" width="2" style="4" customWidth="1"/>
    <col min="9704" max="9704" width="2.42578125" style="4" customWidth="1"/>
    <col min="9705" max="9705" width="3" style="4" customWidth="1"/>
    <col min="9706" max="9708" width="2" style="4" customWidth="1"/>
    <col min="9709" max="9709" width="2.85546875" style="4" customWidth="1"/>
    <col min="9710" max="9710" width="3" style="4" customWidth="1"/>
    <col min="9711" max="9711" width="2.7109375" style="4" customWidth="1"/>
    <col min="9712" max="9712" width="2.42578125" style="4" customWidth="1"/>
    <col min="9713" max="9713" width="3.28515625" style="4" customWidth="1"/>
    <col min="9714" max="9714" width="3.5703125" style="4" customWidth="1"/>
    <col min="9715" max="9715" width="4" style="4" customWidth="1"/>
    <col min="9716" max="9716" width="3.42578125" style="4" customWidth="1"/>
    <col min="9717" max="9717" width="3" style="4" customWidth="1"/>
    <col min="9718" max="9951" width="11.42578125" style="4"/>
    <col min="9952" max="9952" width="44.42578125" style="4" customWidth="1"/>
    <col min="9953" max="9953" width="13" style="4" customWidth="1"/>
    <col min="9954" max="9959" width="2" style="4" customWidth="1"/>
    <col min="9960" max="9960" width="2.42578125" style="4" customWidth="1"/>
    <col min="9961" max="9961" width="3" style="4" customWidth="1"/>
    <col min="9962" max="9964" width="2" style="4" customWidth="1"/>
    <col min="9965" max="9965" width="2.85546875" style="4" customWidth="1"/>
    <col min="9966" max="9966" width="3" style="4" customWidth="1"/>
    <col min="9967" max="9967" width="2.7109375" style="4" customWidth="1"/>
    <col min="9968" max="9968" width="2.42578125" style="4" customWidth="1"/>
    <col min="9969" max="9969" width="3.28515625" style="4" customWidth="1"/>
    <col min="9970" max="9970" width="3.5703125" style="4" customWidth="1"/>
    <col min="9971" max="9971" width="4" style="4" customWidth="1"/>
    <col min="9972" max="9972" width="3.42578125" style="4" customWidth="1"/>
    <col min="9973" max="9973" width="3" style="4" customWidth="1"/>
    <col min="9974" max="10207" width="11.42578125" style="4"/>
    <col min="10208" max="10208" width="44.42578125" style="4" customWidth="1"/>
    <col min="10209" max="10209" width="13" style="4" customWidth="1"/>
    <col min="10210" max="10215" width="2" style="4" customWidth="1"/>
    <col min="10216" max="10216" width="2.42578125" style="4" customWidth="1"/>
    <col min="10217" max="10217" width="3" style="4" customWidth="1"/>
    <col min="10218" max="10220" width="2" style="4" customWidth="1"/>
    <col min="10221" max="10221" width="2.85546875" style="4" customWidth="1"/>
    <col min="10222" max="10222" width="3" style="4" customWidth="1"/>
    <col min="10223" max="10223" width="2.7109375" style="4" customWidth="1"/>
    <col min="10224" max="10224" width="2.42578125" style="4" customWidth="1"/>
    <col min="10225" max="10225" width="3.28515625" style="4" customWidth="1"/>
    <col min="10226" max="10226" width="3.5703125" style="4" customWidth="1"/>
    <col min="10227" max="10227" width="4" style="4" customWidth="1"/>
    <col min="10228" max="10228" width="3.42578125" style="4" customWidth="1"/>
    <col min="10229" max="10229" width="3" style="4" customWidth="1"/>
    <col min="10230" max="10463" width="11.42578125" style="4"/>
    <col min="10464" max="10464" width="44.42578125" style="4" customWidth="1"/>
    <col min="10465" max="10465" width="13" style="4" customWidth="1"/>
    <col min="10466" max="10471" width="2" style="4" customWidth="1"/>
    <col min="10472" max="10472" width="2.42578125" style="4" customWidth="1"/>
    <col min="10473" max="10473" width="3" style="4" customWidth="1"/>
    <col min="10474" max="10476" width="2" style="4" customWidth="1"/>
    <col min="10477" max="10477" width="2.85546875" style="4" customWidth="1"/>
    <col min="10478" max="10478" width="3" style="4" customWidth="1"/>
    <col min="10479" max="10479" width="2.7109375" style="4" customWidth="1"/>
    <col min="10480" max="10480" width="2.42578125" style="4" customWidth="1"/>
    <col min="10481" max="10481" width="3.28515625" style="4" customWidth="1"/>
    <col min="10482" max="10482" width="3.5703125" style="4" customWidth="1"/>
    <col min="10483" max="10483" width="4" style="4" customWidth="1"/>
    <col min="10484" max="10484" width="3.42578125" style="4" customWidth="1"/>
    <col min="10485" max="10485" width="3" style="4" customWidth="1"/>
    <col min="10486" max="10719" width="11.42578125" style="4"/>
    <col min="10720" max="10720" width="44.42578125" style="4" customWidth="1"/>
    <col min="10721" max="10721" width="13" style="4" customWidth="1"/>
    <col min="10722" max="10727" width="2" style="4" customWidth="1"/>
    <col min="10728" max="10728" width="2.42578125" style="4" customWidth="1"/>
    <col min="10729" max="10729" width="3" style="4" customWidth="1"/>
    <col min="10730" max="10732" width="2" style="4" customWidth="1"/>
    <col min="10733" max="10733" width="2.85546875" style="4" customWidth="1"/>
    <col min="10734" max="10734" width="3" style="4" customWidth="1"/>
    <col min="10735" max="10735" width="2.7109375" style="4" customWidth="1"/>
    <col min="10736" max="10736" width="2.42578125" style="4" customWidth="1"/>
    <col min="10737" max="10737" width="3.28515625" style="4" customWidth="1"/>
    <col min="10738" max="10738" width="3.5703125" style="4" customWidth="1"/>
    <col min="10739" max="10739" width="4" style="4" customWidth="1"/>
    <col min="10740" max="10740" width="3.42578125" style="4" customWidth="1"/>
    <col min="10741" max="10741" width="3" style="4" customWidth="1"/>
    <col min="10742" max="10975" width="11.42578125" style="4"/>
    <col min="10976" max="10976" width="44.42578125" style="4" customWidth="1"/>
    <col min="10977" max="10977" width="13" style="4" customWidth="1"/>
    <col min="10978" max="10983" width="2" style="4" customWidth="1"/>
    <col min="10984" max="10984" width="2.42578125" style="4" customWidth="1"/>
    <col min="10985" max="10985" width="3" style="4" customWidth="1"/>
    <col min="10986" max="10988" width="2" style="4" customWidth="1"/>
    <col min="10989" max="10989" width="2.85546875" style="4" customWidth="1"/>
    <col min="10990" max="10990" width="3" style="4" customWidth="1"/>
    <col min="10991" max="10991" width="2.7109375" style="4" customWidth="1"/>
    <col min="10992" max="10992" width="2.42578125" style="4" customWidth="1"/>
    <col min="10993" max="10993" width="3.28515625" style="4" customWidth="1"/>
    <col min="10994" max="10994" width="3.5703125" style="4" customWidth="1"/>
    <col min="10995" max="10995" width="4" style="4" customWidth="1"/>
    <col min="10996" max="10996" width="3.42578125" style="4" customWidth="1"/>
    <col min="10997" max="10997" width="3" style="4" customWidth="1"/>
    <col min="10998" max="11231" width="11.42578125" style="4"/>
    <col min="11232" max="11232" width="44.42578125" style="4" customWidth="1"/>
    <col min="11233" max="11233" width="13" style="4" customWidth="1"/>
    <col min="11234" max="11239" width="2" style="4" customWidth="1"/>
    <col min="11240" max="11240" width="2.42578125" style="4" customWidth="1"/>
    <col min="11241" max="11241" width="3" style="4" customWidth="1"/>
    <col min="11242" max="11244" width="2" style="4" customWidth="1"/>
    <col min="11245" max="11245" width="2.85546875" style="4" customWidth="1"/>
    <col min="11246" max="11246" width="3" style="4" customWidth="1"/>
    <col min="11247" max="11247" width="2.7109375" style="4" customWidth="1"/>
    <col min="11248" max="11248" width="2.42578125" style="4" customWidth="1"/>
    <col min="11249" max="11249" width="3.28515625" style="4" customWidth="1"/>
    <col min="11250" max="11250" width="3.5703125" style="4" customWidth="1"/>
    <col min="11251" max="11251" width="4" style="4" customWidth="1"/>
    <col min="11252" max="11252" width="3.42578125" style="4" customWidth="1"/>
    <col min="11253" max="11253" width="3" style="4" customWidth="1"/>
    <col min="11254" max="11487" width="11.42578125" style="4"/>
    <col min="11488" max="11488" width="44.42578125" style="4" customWidth="1"/>
    <col min="11489" max="11489" width="13" style="4" customWidth="1"/>
    <col min="11490" max="11495" width="2" style="4" customWidth="1"/>
    <col min="11496" max="11496" width="2.42578125" style="4" customWidth="1"/>
    <col min="11497" max="11497" width="3" style="4" customWidth="1"/>
    <col min="11498" max="11500" width="2" style="4" customWidth="1"/>
    <col min="11501" max="11501" width="2.85546875" style="4" customWidth="1"/>
    <col min="11502" max="11502" width="3" style="4" customWidth="1"/>
    <col min="11503" max="11503" width="2.7109375" style="4" customWidth="1"/>
    <col min="11504" max="11504" width="2.42578125" style="4" customWidth="1"/>
    <col min="11505" max="11505" width="3.28515625" style="4" customWidth="1"/>
    <col min="11506" max="11506" width="3.5703125" style="4" customWidth="1"/>
    <col min="11507" max="11507" width="4" style="4" customWidth="1"/>
    <col min="11508" max="11508" width="3.42578125" style="4" customWidth="1"/>
    <col min="11509" max="11509" width="3" style="4" customWidth="1"/>
    <col min="11510" max="11743" width="11.42578125" style="4"/>
    <col min="11744" max="11744" width="44.42578125" style="4" customWidth="1"/>
    <col min="11745" max="11745" width="13" style="4" customWidth="1"/>
    <col min="11746" max="11751" width="2" style="4" customWidth="1"/>
    <col min="11752" max="11752" width="2.42578125" style="4" customWidth="1"/>
    <col min="11753" max="11753" width="3" style="4" customWidth="1"/>
    <col min="11754" max="11756" width="2" style="4" customWidth="1"/>
    <col min="11757" max="11757" width="2.85546875" style="4" customWidth="1"/>
    <col min="11758" max="11758" width="3" style="4" customWidth="1"/>
    <col min="11759" max="11759" width="2.7109375" style="4" customWidth="1"/>
    <col min="11760" max="11760" width="2.42578125" style="4" customWidth="1"/>
    <col min="11761" max="11761" width="3.28515625" style="4" customWidth="1"/>
    <col min="11762" max="11762" width="3.5703125" style="4" customWidth="1"/>
    <col min="11763" max="11763" width="4" style="4" customWidth="1"/>
    <col min="11764" max="11764" width="3.42578125" style="4" customWidth="1"/>
    <col min="11765" max="11765" width="3" style="4" customWidth="1"/>
    <col min="11766" max="11999" width="11.42578125" style="4"/>
    <col min="12000" max="12000" width="44.42578125" style="4" customWidth="1"/>
    <col min="12001" max="12001" width="13" style="4" customWidth="1"/>
    <col min="12002" max="12007" width="2" style="4" customWidth="1"/>
    <col min="12008" max="12008" width="2.42578125" style="4" customWidth="1"/>
    <col min="12009" max="12009" width="3" style="4" customWidth="1"/>
    <col min="12010" max="12012" width="2" style="4" customWidth="1"/>
    <col min="12013" max="12013" width="2.85546875" style="4" customWidth="1"/>
    <col min="12014" max="12014" width="3" style="4" customWidth="1"/>
    <col min="12015" max="12015" width="2.7109375" style="4" customWidth="1"/>
    <col min="12016" max="12016" width="2.42578125" style="4" customWidth="1"/>
    <col min="12017" max="12017" width="3.28515625" style="4" customWidth="1"/>
    <col min="12018" max="12018" width="3.5703125" style="4" customWidth="1"/>
    <col min="12019" max="12019" width="4" style="4" customWidth="1"/>
    <col min="12020" max="12020" width="3.42578125" style="4" customWidth="1"/>
    <col min="12021" max="12021" width="3" style="4" customWidth="1"/>
    <col min="12022" max="12255" width="11.42578125" style="4"/>
    <col min="12256" max="12256" width="44.42578125" style="4" customWidth="1"/>
    <col min="12257" max="12257" width="13" style="4" customWidth="1"/>
    <col min="12258" max="12263" width="2" style="4" customWidth="1"/>
    <col min="12264" max="12264" width="2.42578125" style="4" customWidth="1"/>
    <col min="12265" max="12265" width="3" style="4" customWidth="1"/>
    <col min="12266" max="12268" width="2" style="4" customWidth="1"/>
    <col min="12269" max="12269" width="2.85546875" style="4" customWidth="1"/>
    <col min="12270" max="12270" width="3" style="4" customWidth="1"/>
    <col min="12271" max="12271" width="2.7109375" style="4" customWidth="1"/>
    <col min="12272" max="12272" width="2.42578125" style="4" customWidth="1"/>
    <col min="12273" max="12273" width="3.28515625" style="4" customWidth="1"/>
    <col min="12274" max="12274" width="3.5703125" style="4" customWidth="1"/>
    <col min="12275" max="12275" width="4" style="4" customWidth="1"/>
    <col min="12276" max="12276" width="3.42578125" style="4" customWidth="1"/>
    <col min="12277" max="12277" width="3" style="4" customWidth="1"/>
    <col min="12278" max="12511" width="11.42578125" style="4"/>
    <col min="12512" max="12512" width="44.42578125" style="4" customWidth="1"/>
    <col min="12513" max="12513" width="13" style="4" customWidth="1"/>
    <col min="12514" max="12519" width="2" style="4" customWidth="1"/>
    <col min="12520" max="12520" width="2.42578125" style="4" customWidth="1"/>
    <col min="12521" max="12521" width="3" style="4" customWidth="1"/>
    <col min="12522" max="12524" width="2" style="4" customWidth="1"/>
    <col min="12525" max="12525" width="2.85546875" style="4" customWidth="1"/>
    <col min="12526" max="12526" width="3" style="4" customWidth="1"/>
    <col min="12527" max="12527" width="2.7109375" style="4" customWidth="1"/>
    <col min="12528" max="12528" width="2.42578125" style="4" customWidth="1"/>
    <col min="12529" max="12529" width="3.28515625" style="4" customWidth="1"/>
    <col min="12530" max="12530" width="3.5703125" style="4" customWidth="1"/>
    <col min="12531" max="12531" width="4" style="4" customWidth="1"/>
    <col min="12532" max="12532" width="3.42578125" style="4" customWidth="1"/>
    <col min="12533" max="12533" width="3" style="4" customWidth="1"/>
    <col min="12534" max="12767" width="11.42578125" style="4"/>
    <col min="12768" max="12768" width="44.42578125" style="4" customWidth="1"/>
    <col min="12769" max="12769" width="13" style="4" customWidth="1"/>
    <col min="12770" max="12775" width="2" style="4" customWidth="1"/>
    <col min="12776" max="12776" width="2.42578125" style="4" customWidth="1"/>
    <col min="12777" max="12777" width="3" style="4" customWidth="1"/>
    <col min="12778" max="12780" width="2" style="4" customWidth="1"/>
    <col min="12781" max="12781" width="2.85546875" style="4" customWidth="1"/>
    <col min="12782" max="12782" width="3" style="4" customWidth="1"/>
    <col min="12783" max="12783" width="2.7109375" style="4" customWidth="1"/>
    <col min="12784" max="12784" width="2.42578125" style="4" customWidth="1"/>
    <col min="12785" max="12785" width="3.28515625" style="4" customWidth="1"/>
    <col min="12786" max="12786" width="3.5703125" style="4" customWidth="1"/>
    <col min="12787" max="12787" width="4" style="4" customWidth="1"/>
    <col min="12788" max="12788" width="3.42578125" style="4" customWidth="1"/>
    <col min="12789" max="12789" width="3" style="4" customWidth="1"/>
    <col min="12790" max="13023" width="11.42578125" style="4"/>
    <col min="13024" max="13024" width="44.42578125" style="4" customWidth="1"/>
    <col min="13025" max="13025" width="13" style="4" customWidth="1"/>
    <col min="13026" max="13031" width="2" style="4" customWidth="1"/>
    <col min="13032" max="13032" width="2.42578125" style="4" customWidth="1"/>
    <col min="13033" max="13033" width="3" style="4" customWidth="1"/>
    <col min="13034" max="13036" width="2" style="4" customWidth="1"/>
    <col min="13037" max="13037" width="2.85546875" style="4" customWidth="1"/>
    <col min="13038" max="13038" width="3" style="4" customWidth="1"/>
    <col min="13039" max="13039" width="2.7109375" style="4" customWidth="1"/>
    <col min="13040" max="13040" width="2.42578125" style="4" customWidth="1"/>
    <col min="13041" max="13041" width="3.28515625" style="4" customWidth="1"/>
    <col min="13042" max="13042" width="3.5703125" style="4" customWidth="1"/>
    <col min="13043" max="13043" width="4" style="4" customWidth="1"/>
    <col min="13044" max="13044" width="3.42578125" style="4" customWidth="1"/>
    <col min="13045" max="13045" width="3" style="4" customWidth="1"/>
    <col min="13046" max="13279" width="11.42578125" style="4"/>
    <col min="13280" max="13280" width="44.42578125" style="4" customWidth="1"/>
    <col min="13281" max="13281" width="13" style="4" customWidth="1"/>
    <col min="13282" max="13287" width="2" style="4" customWidth="1"/>
    <col min="13288" max="13288" width="2.42578125" style="4" customWidth="1"/>
    <col min="13289" max="13289" width="3" style="4" customWidth="1"/>
    <col min="13290" max="13292" width="2" style="4" customWidth="1"/>
    <col min="13293" max="13293" width="2.85546875" style="4" customWidth="1"/>
    <col min="13294" max="13294" width="3" style="4" customWidth="1"/>
    <col min="13295" max="13295" width="2.7109375" style="4" customWidth="1"/>
    <col min="13296" max="13296" width="2.42578125" style="4" customWidth="1"/>
    <col min="13297" max="13297" width="3.28515625" style="4" customWidth="1"/>
    <col min="13298" max="13298" width="3.5703125" style="4" customWidth="1"/>
    <col min="13299" max="13299" width="4" style="4" customWidth="1"/>
    <col min="13300" max="13300" width="3.42578125" style="4" customWidth="1"/>
    <col min="13301" max="13301" width="3" style="4" customWidth="1"/>
    <col min="13302" max="13535" width="11.42578125" style="4"/>
    <col min="13536" max="13536" width="44.42578125" style="4" customWidth="1"/>
    <col min="13537" max="13537" width="13" style="4" customWidth="1"/>
    <col min="13538" max="13543" width="2" style="4" customWidth="1"/>
    <col min="13544" max="13544" width="2.42578125" style="4" customWidth="1"/>
    <col min="13545" max="13545" width="3" style="4" customWidth="1"/>
    <col min="13546" max="13548" width="2" style="4" customWidth="1"/>
    <col min="13549" max="13549" width="2.85546875" style="4" customWidth="1"/>
    <col min="13550" max="13550" width="3" style="4" customWidth="1"/>
    <col min="13551" max="13551" width="2.7109375" style="4" customWidth="1"/>
    <col min="13552" max="13552" width="2.42578125" style="4" customWidth="1"/>
    <col min="13553" max="13553" width="3.28515625" style="4" customWidth="1"/>
    <col min="13554" max="13554" width="3.5703125" style="4" customWidth="1"/>
    <col min="13555" max="13555" width="4" style="4" customWidth="1"/>
    <col min="13556" max="13556" width="3.42578125" style="4" customWidth="1"/>
    <col min="13557" max="13557" width="3" style="4" customWidth="1"/>
    <col min="13558" max="13791" width="11.42578125" style="4"/>
    <col min="13792" max="13792" width="44.42578125" style="4" customWidth="1"/>
    <col min="13793" max="13793" width="13" style="4" customWidth="1"/>
    <col min="13794" max="13799" width="2" style="4" customWidth="1"/>
    <col min="13800" max="13800" width="2.42578125" style="4" customWidth="1"/>
    <col min="13801" max="13801" width="3" style="4" customWidth="1"/>
    <col min="13802" max="13804" width="2" style="4" customWidth="1"/>
    <col min="13805" max="13805" width="2.85546875" style="4" customWidth="1"/>
    <col min="13806" max="13806" width="3" style="4" customWidth="1"/>
    <col min="13807" max="13807" width="2.7109375" style="4" customWidth="1"/>
    <col min="13808" max="13808" width="2.42578125" style="4" customWidth="1"/>
    <col min="13809" max="13809" width="3.28515625" style="4" customWidth="1"/>
    <col min="13810" max="13810" width="3.5703125" style="4" customWidth="1"/>
    <col min="13811" max="13811" width="4" style="4" customWidth="1"/>
    <col min="13812" max="13812" width="3.42578125" style="4" customWidth="1"/>
    <col min="13813" max="13813" width="3" style="4" customWidth="1"/>
    <col min="13814" max="14047" width="11.42578125" style="4"/>
    <col min="14048" max="14048" width="44.42578125" style="4" customWidth="1"/>
    <col min="14049" max="14049" width="13" style="4" customWidth="1"/>
    <col min="14050" max="14055" width="2" style="4" customWidth="1"/>
    <col min="14056" max="14056" width="2.42578125" style="4" customWidth="1"/>
    <col min="14057" max="14057" width="3" style="4" customWidth="1"/>
    <col min="14058" max="14060" width="2" style="4" customWidth="1"/>
    <col min="14061" max="14061" width="2.85546875" style="4" customWidth="1"/>
    <col min="14062" max="14062" width="3" style="4" customWidth="1"/>
    <col min="14063" max="14063" width="2.7109375" style="4" customWidth="1"/>
    <col min="14064" max="14064" width="2.42578125" style="4" customWidth="1"/>
    <col min="14065" max="14065" width="3.28515625" style="4" customWidth="1"/>
    <col min="14066" max="14066" width="3.5703125" style="4" customWidth="1"/>
    <col min="14067" max="14067" width="4" style="4" customWidth="1"/>
    <col min="14068" max="14068" width="3.42578125" style="4" customWidth="1"/>
    <col min="14069" max="14069" width="3" style="4" customWidth="1"/>
    <col min="14070" max="14303" width="11.42578125" style="4"/>
    <col min="14304" max="14304" width="44.42578125" style="4" customWidth="1"/>
    <col min="14305" max="14305" width="13" style="4" customWidth="1"/>
    <col min="14306" max="14311" width="2" style="4" customWidth="1"/>
    <col min="14312" max="14312" width="2.42578125" style="4" customWidth="1"/>
    <col min="14313" max="14313" width="3" style="4" customWidth="1"/>
    <col min="14314" max="14316" width="2" style="4" customWidth="1"/>
    <col min="14317" max="14317" width="2.85546875" style="4" customWidth="1"/>
    <col min="14318" max="14318" width="3" style="4" customWidth="1"/>
    <col min="14319" max="14319" width="2.7109375" style="4" customWidth="1"/>
    <col min="14320" max="14320" width="2.42578125" style="4" customWidth="1"/>
    <col min="14321" max="14321" width="3.28515625" style="4" customWidth="1"/>
    <col min="14322" max="14322" width="3.5703125" style="4" customWidth="1"/>
    <col min="14323" max="14323" width="4" style="4" customWidth="1"/>
    <col min="14324" max="14324" width="3.42578125" style="4" customWidth="1"/>
    <col min="14325" max="14325" width="3" style="4" customWidth="1"/>
    <col min="14326" max="14559" width="11.42578125" style="4"/>
    <col min="14560" max="14560" width="44.42578125" style="4" customWidth="1"/>
    <col min="14561" max="14561" width="13" style="4" customWidth="1"/>
    <col min="14562" max="14567" width="2" style="4" customWidth="1"/>
    <col min="14568" max="14568" width="2.42578125" style="4" customWidth="1"/>
    <col min="14569" max="14569" width="3" style="4" customWidth="1"/>
    <col min="14570" max="14572" width="2" style="4" customWidth="1"/>
    <col min="14573" max="14573" width="2.85546875" style="4" customWidth="1"/>
    <col min="14574" max="14574" width="3" style="4" customWidth="1"/>
    <col min="14575" max="14575" width="2.7109375" style="4" customWidth="1"/>
    <col min="14576" max="14576" width="2.42578125" style="4" customWidth="1"/>
    <col min="14577" max="14577" width="3.28515625" style="4" customWidth="1"/>
    <col min="14578" max="14578" width="3.5703125" style="4" customWidth="1"/>
    <col min="14579" max="14579" width="4" style="4" customWidth="1"/>
    <col min="14580" max="14580" width="3.42578125" style="4" customWidth="1"/>
    <col min="14581" max="14581" width="3" style="4" customWidth="1"/>
    <col min="14582" max="14815" width="11.42578125" style="4"/>
    <col min="14816" max="14816" width="44.42578125" style="4" customWidth="1"/>
    <col min="14817" max="14817" width="13" style="4" customWidth="1"/>
    <col min="14818" max="14823" width="2" style="4" customWidth="1"/>
    <col min="14824" max="14824" width="2.42578125" style="4" customWidth="1"/>
    <col min="14825" max="14825" width="3" style="4" customWidth="1"/>
    <col min="14826" max="14828" width="2" style="4" customWidth="1"/>
    <col min="14829" max="14829" width="2.85546875" style="4" customWidth="1"/>
    <col min="14830" max="14830" width="3" style="4" customWidth="1"/>
    <col min="14831" max="14831" width="2.7109375" style="4" customWidth="1"/>
    <col min="14832" max="14832" width="2.42578125" style="4" customWidth="1"/>
    <col min="14833" max="14833" width="3.28515625" style="4" customWidth="1"/>
    <col min="14834" max="14834" width="3.5703125" style="4" customWidth="1"/>
    <col min="14835" max="14835" width="4" style="4" customWidth="1"/>
    <col min="14836" max="14836" width="3.42578125" style="4" customWidth="1"/>
    <col min="14837" max="14837" width="3" style="4" customWidth="1"/>
    <col min="14838" max="15071" width="11.42578125" style="4"/>
    <col min="15072" max="15072" width="44.42578125" style="4" customWidth="1"/>
    <col min="15073" max="15073" width="13" style="4" customWidth="1"/>
    <col min="15074" max="15079" width="2" style="4" customWidth="1"/>
    <col min="15080" max="15080" width="2.42578125" style="4" customWidth="1"/>
    <col min="15081" max="15081" width="3" style="4" customWidth="1"/>
    <col min="15082" max="15084" width="2" style="4" customWidth="1"/>
    <col min="15085" max="15085" width="2.85546875" style="4" customWidth="1"/>
    <col min="15086" max="15086" width="3" style="4" customWidth="1"/>
    <col min="15087" max="15087" width="2.7109375" style="4" customWidth="1"/>
    <col min="15088" max="15088" width="2.42578125" style="4" customWidth="1"/>
    <col min="15089" max="15089" width="3.28515625" style="4" customWidth="1"/>
    <col min="15090" max="15090" width="3.5703125" style="4" customWidth="1"/>
    <col min="15091" max="15091" width="4" style="4" customWidth="1"/>
    <col min="15092" max="15092" width="3.42578125" style="4" customWidth="1"/>
    <col min="15093" max="15093" width="3" style="4" customWidth="1"/>
    <col min="15094" max="15327" width="11.42578125" style="4"/>
    <col min="15328" max="15328" width="44.42578125" style="4" customWidth="1"/>
    <col min="15329" max="15329" width="13" style="4" customWidth="1"/>
    <col min="15330" max="15335" width="2" style="4" customWidth="1"/>
    <col min="15336" max="15336" width="2.42578125" style="4" customWidth="1"/>
    <col min="15337" max="15337" width="3" style="4" customWidth="1"/>
    <col min="15338" max="15340" width="2" style="4" customWidth="1"/>
    <col min="15341" max="15341" width="2.85546875" style="4" customWidth="1"/>
    <col min="15342" max="15342" width="3" style="4" customWidth="1"/>
    <col min="15343" max="15343" width="2.7109375" style="4" customWidth="1"/>
    <col min="15344" max="15344" width="2.42578125" style="4" customWidth="1"/>
    <col min="15345" max="15345" width="3.28515625" style="4" customWidth="1"/>
    <col min="15346" max="15346" width="3.5703125" style="4" customWidth="1"/>
    <col min="15347" max="15347" width="4" style="4" customWidth="1"/>
    <col min="15348" max="15348" width="3.42578125" style="4" customWidth="1"/>
    <col min="15349" max="15349" width="3" style="4" customWidth="1"/>
    <col min="15350" max="15583" width="11.42578125" style="4"/>
    <col min="15584" max="15584" width="44.42578125" style="4" customWidth="1"/>
    <col min="15585" max="15585" width="13" style="4" customWidth="1"/>
    <col min="15586" max="15591" width="2" style="4" customWidth="1"/>
    <col min="15592" max="15592" width="2.42578125" style="4" customWidth="1"/>
    <col min="15593" max="15593" width="3" style="4" customWidth="1"/>
    <col min="15594" max="15596" width="2" style="4" customWidth="1"/>
    <col min="15597" max="15597" width="2.85546875" style="4" customWidth="1"/>
    <col min="15598" max="15598" width="3" style="4" customWidth="1"/>
    <col min="15599" max="15599" width="2.7109375" style="4" customWidth="1"/>
    <col min="15600" max="15600" width="2.42578125" style="4" customWidth="1"/>
    <col min="15601" max="15601" width="3.28515625" style="4" customWidth="1"/>
    <col min="15602" max="15602" width="3.5703125" style="4" customWidth="1"/>
    <col min="15603" max="15603" width="4" style="4" customWidth="1"/>
    <col min="15604" max="15604" width="3.42578125" style="4" customWidth="1"/>
    <col min="15605" max="15605" width="3" style="4" customWidth="1"/>
    <col min="15606" max="15839" width="11.42578125" style="4"/>
    <col min="15840" max="15840" width="44.42578125" style="4" customWidth="1"/>
    <col min="15841" max="15841" width="13" style="4" customWidth="1"/>
    <col min="15842" max="15847" width="2" style="4" customWidth="1"/>
    <col min="15848" max="15848" width="2.42578125" style="4" customWidth="1"/>
    <col min="15849" max="15849" width="3" style="4" customWidth="1"/>
    <col min="15850" max="15852" width="2" style="4" customWidth="1"/>
    <col min="15853" max="15853" width="2.85546875" style="4" customWidth="1"/>
    <col min="15854" max="15854" width="3" style="4" customWidth="1"/>
    <col min="15855" max="15855" width="2.7109375" style="4" customWidth="1"/>
    <col min="15856" max="15856" width="2.42578125" style="4" customWidth="1"/>
    <col min="15857" max="15857" width="3.28515625" style="4" customWidth="1"/>
    <col min="15858" max="15858" width="3.5703125" style="4" customWidth="1"/>
    <col min="15859" max="15859" width="4" style="4" customWidth="1"/>
    <col min="15860" max="15860" width="3.42578125" style="4" customWidth="1"/>
    <col min="15861" max="15861" width="3" style="4" customWidth="1"/>
    <col min="15862" max="16095" width="11.42578125" style="4"/>
    <col min="16096" max="16096" width="44.42578125" style="4" customWidth="1"/>
    <col min="16097" max="16097" width="13" style="4" customWidth="1"/>
    <col min="16098" max="16103" width="2" style="4" customWidth="1"/>
    <col min="16104" max="16104" width="2.42578125" style="4" customWidth="1"/>
    <col min="16105" max="16105" width="3" style="4" customWidth="1"/>
    <col min="16106" max="16108" width="2" style="4" customWidth="1"/>
    <col min="16109" max="16109" width="2.85546875" style="4" customWidth="1"/>
    <col min="16110" max="16110" width="3" style="4" customWidth="1"/>
    <col min="16111" max="16111" width="2.7109375" style="4" customWidth="1"/>
    <col min="16112" max="16112" width="2.42578125" style="4" customWidth="1"/>
    <col min="16113" max="16113" width="3.28515625" style="4" customWidth="1"/>
    <col min="16114" max="16114" width="3.5703125" style="4" customWidth="1"/>
    <col min="16115" max="16115" width="4" style="4" customWidth="1"/>
    <col min="16116" max="16116" width="3.42578125" style="4" customWidth="1"/>
    <col min="16117" max="16117" width="3" style="4" customWidth="1"/>
    <col min="16118" max="16384" width="11.42578125" style="4"/>
  </cols>
  <sheetData>
    <row r="1" spans="1:8" x14ac:dyDescent="0.2">
      <c r="A1" s="199" t="s">
        <v>27</v>
      </c>
      <c r="B1" s="199"/>
      <c r="C1" s="199"/>
      <c r="D1" s="199"/>
      <c r="E1" s="199"/>
    </row>
    <row r="2" spans="1:8" x14ac:dyDescent="0.2">
      <c r="A2" s="199" t="s">
        <v>16</v>
      </c>
      <c r="B2" s="199"/>
      <c r="C2" s="199"/>
      <c r="D2" s="199"/>
      <c r="E2" s="199"/>
    </row>
    <row r="4" spans="1:8" x14ac:dyDescent="0.2">
      <c r="A4" s="7" t="s">
        <v>194</v>
      </c>
      <c r="B4" s="7"/>
      <c r="C4" s="7"/>
      <c r="D4" s="7"/>
      <c r="E4" s="128"/>
    </row>
    <row r="5" spans="1:8" x14ac:dyDescent="0.2">
      <c r="A5" s="198" t="s">
        <v>36</v>
      </c>
      <c r="B5" s="198"/>
      <c r="C5" s="198"/>
      <c r="D5" s="198"/>
      <c r="E5" s="198"/>
    </row>
    <row r="6" spans="1:8" x14ac:dyDescent="0.2">
      <c r="A6" s="129"/>
      <c r="B6" s="18"/>
      <c r="C6" s="130"/>
      <c r="F6" s="131"/>
    </row>
    <row r="7" spans="1:8" s="42" customFormat="1" ht="25.5" x14ac:dyDescent="0.2">
      <c r="A7" s="132" t="s">
        <v>28</v>
      </c>
      <c r="B7" s="132" t="s">
        <v>29</v>
      </c>
      <c r="C7" s="133" t="s">
        <v>146</v>
      </c>
      <c r="D7" s="134" t="s">
        <v>69</v>
      </c>
      <c r="E7" s="134" t="s">
        <v>163</v>
      </c>
      <c r="F7" s="135"/>
    </row>
    <row r="8" spans="1:8" x14ac:dyDescent="0.2">
      <c r="A8" s="136"/>
      <c r="B8" s="137" t="s">
        <v>195</v>
      </c>
      <c r="C8" s="138"/>
      <c r="D8" s="139"/>
      <c r="E8" s="139">
        <f>+E10+E33+E44+E56</f>
        <v>10000000</v>
      </c>
      <c r="F8" s="126"/>
    </row>
    <row r="9" spans="1:8" s="144" customFormat="1" x14ac:dyDescent="0.2">
      <c r="A9" s="140">
        <v>1</v>
      </c>
      <c r="B9" s="141" t="s">
        <v>18</v>
      </c>
      <c r="C9" s="142"/>
      <c r="D9" s="143"/>
      <c r="E9" s="143">
        <f>+E10+E33</f>
        <v>8879000</v>
      </c>
      <c r="F9" s="126"/>
    </row>
    <row r="10" spans="1:8" s="149" customFormat="1" x14ac:dyDescent="0.2">
      <c r="A10" s="145" t="s">
        <v>7</v>
      </c>
      <c r="B10" s="146" t="s">
        <v>76</v>
      </c>
      <c r="C10" s="147"/>
      <c r="D10" s="134"/>
      <c r="E10" s="134">
        <f>+E11+E15+E20+E24+E29</f>
        <v>6373000</v>
      </c>
      <c r="F10" s="148"/>
    </row>
    <row r="11" spans="1:8" s="144" customFormat="1" x14ac:dyDescent="0.2">
      <c r="A11" s="150" t="s">
        <v>6</v>
      </c>
      <c r="B11" s="151" t="s">
        <v>123</v>
      </c>
      <c r="C11" s="152"/>
      <c r="D11" s="153"/>
      <c r="E11" s="154">
        <f>SUM(E12:E14)</f>
        <v>1845000</v>
      </c>
      <c r="F11" s="155"/>
    </row>
    <row r="12" spans="1:8" s="160" customFormat="1" ht="14.25" customHeight="1" outlineLevel="1" x14ac:dyDescent="0.2">
      <c r="A12" s="156" t="s">
        <v>91</v>
      </c>
      <c r="B12" s="157" t="s">
        <v>197</v>
      </c>
      <c r="C12" s="158">
        <v>18</v>
      </c>
      <c r="D12" s="159">
        <v>100000</v>
      </c>
      <c r="E12" s="159">
        <f>+D12*C12</f>
        <v>1800000</v>
      </c>
      <c r="F12" s="126"/>
      <c r="H12" s="160">
        <f>1580000/15</f>
        <v>105333.33333333333</v>
      </c>
    </row>
    <row r="13" spans="1:8" s="160" customFormat="1" outlineLevel="1" x14ac:dyDescent="0.2">
      <c r="A13" s="156" t="s">
        <v>92</v>
      </c>
      <c r="B13" s="157" t="s">
        <v>198</v>
      </c>
      <c r="C13" s="158">
        <v>75</v>
      </c>
      <c r="D13" s="161">
        <v>600</v>
      </c>
      <c r="E13" s="159">
        <f t="shared" ref="E13" si="0">+D13*C13</f>
        <v>45000</v>
      </c>
      <c r="F13" s="162"/>
    </row>
    <row r="14" spans="1:8" s="160" customFormat="1" outlineLevel="1" x14ac:dyDescent="0.2">
      <c r="A14" s="156" t="s">
        <v>93</v>
      </c>
      <c r="B14" s="157" t="s">
        <v>141</v>
      </c>
      <c r="C14" s="158" t="s">
        <v>187</v>
      </c>
      <c r="D14" s="161" t="s">
        <v>187</v>
      </c>
      <c r="E14" s="159" t="s">
        <v>187</v>
      </c>
      <c r="F14" s="162"/>
    </row>
    <row r="15" spans="1:8" s="144" customFormat="1" x14ac:dyDescent="0.2">
      <c r="A15" s="150" t="s">
        <v>58</v>
      </c>
      <c r="B15" s="151" t="s">
        <v>124</v>
      </c>
      <c r="C15" s="152"/>
      <c r="D15" s="153"/>
      <c r="E15" s="154">
        <f>SUM(E16:E19)</f>
        <v>848000</v>
      </c>
      <c r="F15" s="126"/>
    </row>
    <row r="16" spans="1:8" s="1" customFormat="1" outlineLevel="1" x14ac:dyDescent="0.2">
      <c r="A16" s="156" t="s">
        <v>8</v>
      </c>
      <c r="B16" s="157" t="s">
        <v>199</v>
      </c>
      <c r="C16" s="158">
        <v>8</v>
      </c>
      <c r="D16" s="161">
        <v>5000</v>
      </c>
      <c r="E16" s="159">
        <f>+D16*C16</f>
        <v>40000</v>
      </c>
      <c r="F16" s="163"/>
    </row>
    <row r="17" spans="1:11" s="1" customFormat="1" outlineLevel="1" x14ac:dyDescent="0.2">
      <c r="A17" s="156" t="s">
        <v>9</v>
      </c>
      <c r="B17" s="157" t="s">
        <v>200</v>
      </c>
      <c r="C17" s="158">
        <v>4</v>
      </c>
      <c r="D17" s="161">
        <v>200000</v>
      </c>
      <c r="E17" s="159">
        <f t="shared" ref="E17:E18" si="1">+D17*C17</f>
        <v>800000</v>
      </c>
      <c r="F17" s="163"/>
      <c r="H17" s="1">
        <f>830000/4</f>
        <v>207500</v>
      </c>
    </row>
    <row r="18" spans="1:11" s="1" customFormat="1" outlineLevel="1" x14ac:dyDescent="0.2">
      <c r="A18" s="156" t="s">
        <v>10</v>
      </c>
      <c r="B18" s="157" t="s">
        <v>198</v>
      </c>
      <c r="C18" s="158">
        <v>8</v>
      </c>
      <c r="D18" s="161">
        <v>1000</v>
      </c>
      <c r="E18" s="159">
        <f t="shared" si="1"/>
        <v>8000</v>
      </c>
      <c r="F18" s="163"/>
    </row>
    <row r="19" spans="1:11" s="160" customFormat="1" outlineLevel="1" x14ac:dyDescent="0.2">
      <c r="A19" s="156" t="s">
        <v>99</v>
      </c>
      <c r="B19" s="157" t="s">
        <v>141</v>
      </c>
      <c r="C19" s="158" t="s">
        <v>187</v>
      </c>
      <c r="D19" s="161" t="s">
        <v>187</v>
      </c>
      <c r="E19" s="159" t="s">
        <v>187</v>
      </c>
      <c r="F19" s="162"/>
    </row>
    <row r="20" spans="1:11" s="144" customFormat="1" x14ac:dyDescent="0.2">
      <c r="A20" s="150" t="s">
        <v>59</v>
      </c>
      <c r="B20" s="151" t="s">
        <v>151</v>
      </c>
      <c r="C20" s="152"/>
      <c r="D20" s="153"/>
      <c r="E20" s="154">
        <f>SUM(E21:E23)</f>
        <v>885000</v>
      </c>
      <c r="F20" s="126"/>
    </row>
    <row r="21" spans="1:11" s="1" customFormat="1" outlineLevel="1" x14ac:dyDescent="0.2">
      <c r="A21" s="156" t="s">
        <v>102</v>
      </c>
      <c r="B21" s="157" t="s">
        <v>201</v>
      </c>
      <c r="C21" s="158">
        <v>30</v>
      </c>
      <c r="D21" s="161">
        <v>27500</v>
      </c>
      <c r="E21" s="159">
        <f>+D21*C21</f>
        <v>825000</v>
      </c>
      <c r="F21" s="163"/>
      <c r="H21" s="1">
        <f>(825000+48000)/30</f>
        <v>29100</v>
      </c>
    </row>
    <row r="22" spans="1:11" s="1" customFormat="1" outlineLevel="1" x14ac:dyDescent="0.2">
      <c r="A22" s="156" t="s">
        <v>103</v>
      </c>
      <c r="B22" s="157" t="s">
        <v>198</v>
      </c>
      <c r="C22" s="158">
        <v>120</v>
      </c>
      <c r="D22" s="161">
        <v>500</v>
      </c>
      <c r="E22" s="159">
        <f t="shared" ref="E22" si="2">+D22*C22</f>
        <v>60000</v>
      </c>
      <c r="F22" s="163"/>
    </row>
    <row r="23" spans="1:11" s="1" customFormat="1" outlineLevel="1" x14ac:dyDescent="0.2">
      <c r="A23" s="156" t="s">
        <v>104</v>
      </c>
      <c r="B23" s="157" t="s">
        <v>141</v>
      </c>
      <c r="C23" s="158" t="s">
        <v>187</v>
      </c>
      <c r="D23" s="161" t="s">
        <v>187</v>
      </c>
      <c r="E23" s="159" t="s">
        <v>187</v>
      </c>
      <c r="F23" s="164"/>
    </row>
    <row r="24" spans="1:11" s="144" customFormat="1" x14ac:dyDescent="0.2">
      <c r="A24" s="150" t="s">
        <v>107</v>
      </c>
      <c r="B24" s="151" t="s">
        <v>125</v>
      </c>
      <c r="C24" s="152"/>
      <c r="D24" s="153"/>
      <c r="E24" s="154">
        <f>SUM(E25:E28)</f>
        <v>1715000</v>
      </c>
      <c r="F24" s="126"/>
    </row>
    <row r="25" spans="1:11" s="1" customFormat="1" outlineLevel="1" x14ac:dyDescent="0.2">
      <c r="A25" s="156" t="s">
        <v>108</v>
      </c>
      <c r="B25" s="157" t="s">
        <v>202</v>
      </c>
      <c r="C25" s="170">
        <v>4</v>
      </c>
      <c r="D25" s="161">
        <v>200000</v>
      </c>
      <c r="E25" s="159">
        <f>+D25*C25</f>
        <v>800000</v>
      </c>
      <c r="F25" s="163"/>
      <c r="H25" s="1">
        <f>840000/4</f>
        <v>210000</v>
      </c>
    </row>
    <row r="26" spans="1:11" s="1" customFormat="1" outlineLevel="1" x14ac:dyDescent="0.2">
      <c r="A26" s="156" t="s">
        <v>63</v>
      </c>
      <c r="B26" s="157" t="s">
        <v>203</v>
      </c>
      <c r="C26" s="170">
        <v>6</v>
      </c>
      <c r="D26" s="161">
        <v>150000</v>
      </c>
      <c r="E26" s="159">
        <f t="shared" ref="E26:E27" si="3">+D26*C26</f>
        <v>900000</v>
      </c>
      <c r="F26" s="163"/>
    </row>
    <row r="27" spans="1:11" s="1" customFormat="1" outlineLevel="1" x14ac:dyDescent="0.2">
      <c r="A27" s="156" t="s">
        <v>64</v>
      </c>
      <c r="B27" s="157" t="s">
        <v>198</v>
      </c>
      <c r="C27" s="158">
        <v>30</v>
      </c>
      <c r="D27" s="161">
        <v>500</v>
      </c>
      <c r="E27" s="159">
        <f t="shared" si="3"/>
        <v>15000</v>
      </c>
      <c r="F27" s="163"/>
    </row>
    <row r="28" spans="1:11" s="1" customFormat="1" outlineLevel="1" x14ac:dyDescent="0.2">
      <c r="A28" s="156" t="s">
        <v>109</v>
      </c>
      <c r="B28" s="157" t="s">
        <v>141</v>
      </c>
      <c r="C28" s="158" t="s">
        <v>187</v>
      </c>
      <c r="D28" s="161" t="s">
        <v>187</v>
      </c>
      <c r="E28" s="159" t="s">
        <v>187</v>
      </c>
      <c r="F28" s="163"/>
    </row>
    <row r="29" spans="1:11" s="144" customFormat="1" x14ac:dyDescent="0.2">
      <c r="A29" s="150" t="s">
        <v>122</v>
      </c>
      <c r="B29" s="151" t="s">
        <v>157</v>
      </c>
      <c r="C29" s="152"/>
      <c r="D29" s="153"/>
      <c r="E29" s="153">
        <f>+E30+E31+E32</f>
        <v>1080000</v>
      </c>
      <c r="F29" s="126"/>
    </row>
    <row r="30" spans="1:11" s="1" customFormat="1" outlineLevel="1" x14ac:dyDescent="0.2">
      <c r="A30" s="156" t="s">
        <v>127</v>
      </c>
      <c r="B30" s="157" t="s">
        <v>73</v>
      </c>
      <c r="C30" s="158">
        <v>2</v>
      </c>
      <c r="D30" s="159">
        <v>90000</v>
      </c>
      <c r="E30" s="159">
        <f>+D30*C30</f>
        <v>180000</v>
      </c>
      <c r="F30" s="163"/>
    </row>
    <row r="31" spans="1:11" s="1" customFormat="1" outlineLevel="1" x14ac:dyDescent="0.2">
      <c r="A31" s="156" t="s">
        <v>128</v>
      </c>
      <c r="B31" s="171" t="s">
        <v>155</v>
      </c>
      <c r="C31" s="158">
        <v>10</v>
      </c>
      <c r="D31" s="161">
        <v>30000</v>
      </c>
      <c r="E31" s="159">
        <f t="shared" ref="E31:E32" si="4">+D31*C31</f>
        <v>300000</v>
      </c>
      <c r="F31" s="163"/>
      <c r="H31" s="1">
        <f>300000/10</f>
        <v>30000</v>
      </c>
    </row>
    <row r="32" spans="1:11" s="1" customFormat="1" outlineLevel="1" x14ac:dyDescent="0.2">
      <c r="A32" s="156" t="s">
        <v>129</v>
      </c>
      <c r="B32" s="171" t="s">
        <v>156</v>
      </c>
      <c r="C32" s="158">
        <v>6</v>
      </c>
      <c r="D32" s="161">
        <v>100000</v>
      </c>
      <c r="E32" s="159">
        <f t="shared" si="4"/>
        <v>600000</v>
      </c>
      <c r="F32" s="163"/>
      <c r="K32" s="1" t="s">
        <v>187</v>
      </c>
    </row>
    <row r="33" spans="1:11" s="149" customFormat="1" x14ac:dyDescent="0.2">
      <c r="A33" s="145" t="s">
        <v>39</v>
      </c>
      <c r="B33" s="146" t="s">
        <v>190</v>
      </c>
      <c r="C33" s="147"/>
      <c r="D33" s="134"/>
      <c r="E33" s="134">
        <f>+E34+E38+E41</f>
        <v>2506000</v>
      </c>
      <c r="F33" s="126"/>
      <c r="H33" s="169"/>
    </row>
    <row r="34" spans="1:11" s="144" customFormat="1" x14ac:dyDescent="0.2">
      <c r="A34" s="150" t="s">
        <v>40</v>
      </c>
      <c r="B34" s="151" t="s">
        <v>204</v>
      </c>
      <c r="C34" s="152"/>
      <c r="D34" s="153"/>
      <c r="E34" s="153">
        <f>+E35+E36+E37</f>
        <v>606000</v>
      </c>
      <c r="F34" s="126"/>
    </row>
    <row r="35" spans="1:11" s="1" customFormat="1" outlineLevel="1" x14ac:dyDescent="0.2">
      <c r="A35" s="156" t="s">
        <v>41</v>
      </c>
      <c r="B35" s="157" t="s">
        <v>158</v>
      </c>
      <c r="C35" s="158">
        <v>6</v>
      </c>
      <c r="D35" s="159">
        <v>100000</v>
      </c>
      <c r="E35" s="159">
        <f>+D35*C35</f>
        <v>600000</v>
      </c>
      <c r="F35" s="163"/>
      <c r="H35" s="1">
        <f>610000/6</f>
        <v>101666.66666666667</v>
      </c>
    </row>
    <row r="36" spans="1:11" s="1" customFormat="1" outlineLevel="1" x14ac:dyDescent="0.2">
      <c r="A36" s="156" t="s">
        <v>110</v>
      </c>
      <c r="B36" s="157" t="s">
        <v>142</v>
      </c>
      <c r="C36" s="158">
        <v>6</v>
      </c>
      <c r="D36" s="161">
        <v>1000</v>
      </c>
      <c r="E36" s="159">
        <f t="shared" ref="E36" si="5">+D36*C36</f>
        <v>6000</v>
      </c>
      <c r="F36" s="163"/>
    </row>
    <row r="37" spans="1:11" s="1" customFormat="1" outlineLevel="1" x14ac:dyDescent="0.2">
      <c r="A37" s="156" t="s">
        <v>111</v>
      </c>
      <c r="B37" s="157" t="s">
        <v>141</v>
      </c>
      <c r="C37" s="158"/>
      <c r="D37" s="161"/>
      <c r="E37" s="159"/>
      <c r="F37" s="163"/>
    </row>
    <row r="38" spans="1:11" s="144" customFormat="1" x14ac:dyDescent="0.2">
      <c r="A38" s="150" t="s">
        <v>149</v>
      </c>
      <c r="B38" s="151" t="s">
        <v>205</v>
      </c>
      <c r="C38" s="152"/>
      <c r="D38" s="153"/>
      <c r="E38" s="153">
        <f>+E39+E40</f>
        <v>1500000</v>
      </c>
      <c r="F38" s="126"/>
    </row>
    <row r="39" spans="1:11" s="1" customFormat="1" outlineLevel="1" x14ac:dyDescent="0.2">
      <c r="A39" s="156" t="s">
        <v>150</v>
      </c>
      <c r="B39" s="157" t="s">
        <v>144</v>
      </c>
      <c r="C39" s="158">
        <v>50</v>
      </c>
      <c r="D39" s="161">
        <v>30000</v>
      </c>
      <c r="E39" s="159">
        <f>+D39*C39</f>
        <v>1500000</v>
      </c>
      <c r="F39" s="163"/>
      <c r="H39" s="1">
        <f>1520000/50</f>
        <v>30400</v>
      </c>
      <c r="K39" s="1" t="s">
        <v>187</v>
      </c>
    </row>
    <row r="40" spans="1:11" s="1" customFormat="1" outlineLevel="1" x14ac:dyDescent="0.2">
      <c r="A40" s="156" t="s">
        <v>160</v>
      </c>
      <c r="B40" s="157" t="s">
        <v>141</v>
      </c>
      <c r="C40" s="158"/>
      <c r="D40" s="161"/>
      <c r="E40" s="159"/>
      <c r="F40" s="163"/>
    </row>
    <row r="41" spans="1:11" s="144" customFormat="1" x14ac:dyDescent="0.2">
      <c r="A41" s="150" t="s">
        <v>126</v>
      </c>
      <c r="B41" s="151" t="s">
        <v>60</v>
      </c>
      <c r="C41" s="152"/>
      <c r="D41" s="153"/>
      <c r="E41" s="153">
        <f>+E42+E43</f>
        <v>400000</v>
      </c>
      <c r="F41" s="126"/>
    </row>
    <row r="42" spans="1:11" s="1" customFormat="1" outlineLevel="1" x14ac:dyDescent="0.2">
      <c r="A42" s="156" t="s">
        <v>139</v>
      </c>
      <c r="B42" s="157" t="s">
        <v>143</v>
      </c>
      <c r="C42" s="158">
        <v>20</v>
      </c>
      <c r="D42" s="161">
        <v>20000</v>
      </c>
      <c r="E42" s="159">
        <f>+D42*C42</f>
        <v>400000</v>
      </c>
      <c r="F42" s="163"/>
      <c r="H42" s="1">
        <f>460000/20</f>
        <v>23000</v>
      </c>
    </row>
    <row r="43" spans="1:11" s="1" customFormat="1" outlineLevel="1" x14ac:dyDescent="0.2">
      <c r="A43" s="156" t="s">
        <v>140</v>
      </c>
      <c r="B43" s="157" t="s">
        <v>141</v>
      </c>
      <c r="C43" s="158"/>
      <c r="D43" s="161"/>
      <c r="E43" s="159"/>
      <c r="F43" s="163"/>
    </row>
    <row r="44" spans="1:11" s="144" customFormat="1" x14ac:dyDescent="0.2">
      <c r="A44" s="140">
        <v>2</v>
      </c>
      <c r="B44" s="141" t="s">
        <v>130</v>
      </c>
      <c r="C44" s="142"/>
      <c r="D44" s="143"/>
      <c r="E44" s="143">
        <f>+E45+E52</f>
        <v>1033000</v>
      </c>
      <c r="F44" s="126"/>
    </row>
    <row r="45" spans="1:11" s="144" customFormat="1" x14ac:dyDescent="0.2">
      <c r="A45" s="150" t="s">
        <v>0</v>
      </c>
      <c r="B45" s="151" t="s">
        <v>138</v>
      </c>
      <c r="C45" s="152" t="s">
        <v>145</v>
      </c>
      <c r="D45" s="153"/>
      <c r="E45" s="153">
        <f>+E46+E47+E48+E49+E50+E51</f>
        <v>828000</v>
      </c>
      <c r="F45" s="126"/>
    </row>
    <row r="46" spans="1:11" s="166" customFormat="1" outlineLevel="1" x14ac:dyDescent="0.2">
      <c r="A46" s="165" t="s">
        <v>11</v>
      </c>
      <c r="B46" s="157" t="s">
        <v>206</v>
      </c>
      <c r="C46" s="158">
        <v>60</v>
      </c>
      <c r="D46" s="159">
        <v>3200</v>
      </c>
      <c r="E46" s="159">
        <f>+D46*C46</f>
        <v>192000</v>
      </c>
      <c r="F46" s="163"/>
    </row>
    <row r="47" spans="1:11" s="166" customFormat="1" outlineLevel="1" x14ac:dyDescent="0.2">
      <c r="A47" s="165" t="s">
        <v>131</v>
      </c>
      <c r="B47" s="157" t="s">
        <v>207</v>
      </c>
      <c r="C47" s="158">
        <v>60</v>
      </c>
      <c r="D47" s="159">
        <v>2000</v>
      </c>
      <c r="E47" s="159">
        <f t="shared" ref="E47:E51" si="6">+D47*C47</f>
        <v>120000</v>
      </c>
      <c r="F47" s="163"/>
    </row>
    <row r="48" spans="1:11" s="166" customFormat="1" outlineLevel="1" x14ac:dyDescent="0.2">
      <c r="A48" s="165" t="s">
        <v>132</v>
      </c>
      <c r="B48" s="157" t="s">
        <v>53</v>
      </c>
      <c r="C48" s="158">
        <v>60</v>
      </c>
      <c r="D48" s="159">
        <v>2600</v>
      </c>
      <c r="E48" s="159">
        <f t="shared" si="6"/>
        <v>156000</v>
      </c>
      <c r="F48" s="163"/>
    </row>
    <row r="49" spans="1:6" s="166" customFormat="1" outlineLevel="1" x14ac:dyDescent="0.2">
      <c r="A49" s="165" t="s">
        <v>133</v>
      </c>
      <c r="B49" s="157" t="s">
        <v>88</v>
      </c>
      <c r="C49" s="158">
        <v>60</v>
      </c>
      <c r="D49" s="159">
        <v>2000</v>
      </c>
      <c r="E49" s="159">
        <f t="shared" si="6"/>
        <v>120000</v>
      </c>
      <c r="F49" s="163"/>
    </row>
    <row r="50" spans="1:6" s="166" customFormat="1" outlineLevel="1" x14ac:dyDescent="0.2">
      <c r="A50" s="165" t="s">
        <v>134</v>
      </c>
      <c r="B50" s="157" t="s">
        <v>137</v>
      </c>
      <c r="C50" s="158">
        <v>60</v>
      </c>
      <c r="D50" s="159">
        <v>2000</v>
      </c>
      <c r="E50" s="159">
        <f t="shared" si="6"/>
        <v>120000</v>
      </c>
      <c r="F50" s="163"/>
    </row>
    <row r="51" spans="1:6" s="166" customFormat="1" outlineLevel="1" x14ac:dyDescent="0.2">
      <c r="A51" s="165" t="s">
        <v>135</v>
      </c>
      <c r="B51" s="157" t="s">
        <v>161</v>
      </c>
      <c r="C51" s="158">
        <v>120</v>
      </c>
      <c r="D51" s="159">
        <v>1000</v>
      </c>
      <c r="E51" s="159">
        <f t="shared" si="6"/>
        <v>120000</v>
      </c>
      <c r="F51" s="163"/>
    </row>
    <row r="52" spans="1:6" s="144" customFormat="1" x14ac:dyDescent="0.2">
      <c r="A52" s="150" t="s">
        <v>1</v>
      </c>
      <c r="B52" s="151" t="s">
        <v>136</v>
      </c>
      <c r="C52" s="152"/>
      <c r="D52" s="153"/>
      <c r="E52" s="153">
        <f>+E53+E54+E55</f>
        <v>205000</v>
      </c>
      <c r="F52" s="126"/>
    </row>
    <row r="53" spans="1:6" s="166" customFormat="1" outlineLevel="1" x14ac:dyDescent="0.2">
      <c r="A53" s="165" t="s">
        <v>2</v>
      </c>
      <c r="B53" s="157" t="s">
        <v>196</v>
      </c>
      <c r="C53" s="158">
        <v>5</v>
      </c>
      <c r="D53" s="159">
        <v>25000</v>
      </c>
      <c r="E53" s="159">
        <f>+D53*C53</f>
        <v>125000</v>
      </c>
      <c r="F53" s="163"/>
    </row>
    <row r="54" spans="1:6" s="166" customFormat="1" outlineLevel="1" x14ac:dyDescent="0.2">
      <c r="A54" s="165" t="s">
        <v>55</v>
      </c>
      <c r="B54" s="157" t="s">
        <v>86</v>
      </c>
      <c r="C54" s="158">
        <v>1</v>
      </c>
      <c r="D54" s="159">
        <v>30000</v>
      </c>
      <c r="E54" s="159">
        <f t="shared" ref="E54:E55" si="7">+D54*C54</f>
        <v>30000</v>
      </c>
      <c r="F54" s="163"/>
    </row>
    <row r="55" spans="1:6" s="166" customFormat="1" outlineLevel="1" x14ac:dyDescent="0.2">
      <c r="A55" s="165" t="s">
        <v>56</v>
      </c>
      <c r="B55" s="157" t="s">
        <v>87</v>
      </c>
      <c r="C55" s="158">
        <v>1</v>
      </c>
      <c r="D55" s="159">
        <v>50000</v>
      </c>
      <c r="E55" s="159">
        <f t="shared" si="7"/>
        <v>50000</v>
      </c>
      <c r="F55" s="163"/>
    </row>
    <row r="56" spans="1:6" s="144" customFormat="1" x14ac:dyDescent="0.2">
      <c r="A56" s="140">
        <v>3</v>
      </c>
      <c r="B56" s="141" t="s">
        <v>35</v>
      </c>
      <c r="C56" s="142"/>
      <c r="D56" s="143"/>
      <c r="E56" s="143">
        <v>88000</v>
      </c>
      <c r="F56" s="126"/>
    </row>
    <row r="57" spans="1:6" x14ac:dyDescent="0.2">
      <c r="A57" s="167"/>
      <c r="D57" s="168"/>
    </row>
    <row r="58" spans="1:6" x14ac:dyDescent="0.2">
      <c r="D58" s="168"/>
    </row>
    <row r="65" s="4" customFormat="1" x14ac:dyDescent="0.2"/>
    <row r="66" s="4" customFormat="1" x14ac:dyDescent="0.2"/>
  </sheetData>
  <autoFilter ref="A7:E30"/>
  <mergeCells count="3">
    <mergeCell ref="A5:E5"/>
    <mergeCell ref="A1:E1"/>
    <mergeCell ref="A2:E2"/>
  </mergeCells>
  <printOptions horizontalCentered="1"/>
  <pageMargins left="0.70866141732283505" right="0.70866141732283505" top="0.74803149606299202" bottom="0.74803149606299202" header="0.31496062992126" footer="0.31496062992126"/>
  <pageSetup scale="80" orientation="portrait" r:id="rId1"/>
  <rowBreaks count="1" manualBreakCount="1">
    <brk id="51"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17"/>
  <sheetViews>
    <sheetView showGridLines="0" zoomScalePageLayoutView="60" workbookViewId="0">
      <selection activeCell="E21" sqref="E21"/>
    </sheetView>
  </sheetViews>
  <sheetFormatPr defaultColWidth="11.42578125" defaultRowHeight="12.75" x14ac:dyDescent="0.2"/>
  <cols>
    <col min="1" max="1" width="6" style="2" customWidth="1"/>
    <col min="2" max="2" width="38.5703125" style="3" customWidth="1"/>
    <col min="3" max="3" width="12.28515625" style="6" customWidth="1"/>
    <col min="4" max="4" width="12.28515625" style="8" customWidth="1"/>
    <col min="5" max="5" width="6.5703125" style="10" customWidth="1"/>
    <col min="6" max="222" width="11.42578125" style="2"/>
    <col min="223" max="223" width="44.42578125" style="2" customWidth="1"/>
    <col min="224" max="224" width="13" style="2" customWidth="1"/>
    <col min="225" max="230" width="2" style="2" customWidth="1"/>
    <col min="231" max="231" width="2.42578125" style="2" customWidth="1"/>
    <col min="232" max="232" width="3" style="2" customWidth="1"/>
    <col min="233" max="235" width="2" style="2" customWidth="1"/>
    <col min="236" max="236" width="2.85546875" style="2" customWidth="1"/>
    <col min="237" max="237" width="3" style="2" customWidth="1"/>
    <col min="238" max="238" width="2.7109375" style="2" customWidth="1"/>
    <col min="239" max="239" width="2.42578125" style="2" customWidth="1"/>
    <col min="240" max="240" width="3.28515625" style="2" customWidth="1"/>
    <col min="241" max="241" width="3.5703125" style="2" customWidth="1"/>
    <col min="242" max="242" width="4" style="2" customWidth="1"/>
    <col min="243" max="243" width="3.42578125" style="2" customWidth="1"/>
    <col min="244" max="244" width="3" style="2" customWidth="1"/>
    <col min="245" max="478" width="11.42578125" style="2"/>
    <col min="479" max="479" width="44.42578125" style="2" customWidth="1"/>
    <col min="480" max="480" width="13" style="2" customWidth="1"/>
    <col min="481" max="486" width="2" style="2" customWidth="1"/>
    <col min="487" max="487" width="2.42578125" style="2" customWidth="1"/>
    <col min="488" max="488" width="3" style="2" customWidth="1"/>
    <col min="489" max="491" width="2" style="2" customWidth="1"/>
    <col min="492" max="492" width="2.85546875" style="2" customWidth="1"/>
    <col min="493" max="493" width="3" style="2" customWidth="1"/>
    <col min="494" max="494" width="2.7109375" style="2" customWidth="1"/>
    <col min="495" max="495" width="2.42578125" style="2" customWidth="1"/>
    <col min="496" max="496" width="3.28515625" style="2" customWidth="1"/>
    <col min="497" max="497" width="3.5703125" style="2" customWidth="1"/>
    <col min="498" max="498" width="4" style="2" customWidth="1"/>
    <col min="499" max="499" width="3.42578125" style="2" customWidth="1"/>
    <col min="500" max="500" width="3" style="2" customWidth="1"/>
    <col min="501" max="734" width="11.42578125" style="2"/>
    <col min="735" max="735" width="44.42578125" style="2" customWidth="1"/>
    <col min="736" max="736" width="13" style="2" customWidth="1"/>
    <col min="737" max="742" width="2" style="2" customWidth="1"/>
    <col min="743" max="743" width="2.42578125" style="2" customWidth="1"/>
    <col min="744" max="744" width="3" style="2" customWidth="1"/>
    <col min="745" max="747" width="2" style="2" customWidth="1"/>
    <col min="748" max="748" width="2.85546875" style="2" customWidth="1"/>
    <col min="749" max="749" width="3" style="2" customWidth="1"/>
    <col min="750" max="750" width="2.7109375" style="2" customWidth="1"/>
    <col min="751" max="751" width="2.42578125" style="2" customWidth="1"/>
    <col min="752" max="752" width="3.28515625" style="2" customWidth="1"/>
    <col min="753" max="753" width="3.5703125" style="2" customWidth="1"/>
    <col min="754" max="754" width="4" style="2" customWidth="1"/>
    <col min="755" max="755" width="3.42578125" style="2" customWidth="1"/>
    <col min="756" max="756" width="3" style="2" customWidth="1"/>
    <col min="757" max="990" width="11.42578125" style="2"/>
    <col min="991" max="991" width="44.42578125" style="2" customWidth="1"/>
    <col min="992" max="992" width="13" style="2" customWidth="1"/>
    <col min="993" max="998" width="2" style="2" customWidth="1"/>
    <col min="999" max="999" width="2.42578125" style="2" customWidth="1"/>
    <col min="1000" max="1000" width="3" style="2" customWidth="1"/>
    <col min="1001" max="1003" width="2" style="2" customWidth="1"/>
    <col min="1004" max="1004" width="2.85546875" style="2" customWidth="1"/>
    <col min="1005" max="1005" width="3" style="2" customWidth="1"/>
    <col min="1006" max="1006" width="2.7109375" style="2" customWidth="1"/>
    <col min="1007" max="1007" width="2.42578125" style="2" customWidth="1"/>
    <col min="1008" max="1008" width="3.28515625" style="2" customWidth="1"/>
    <col min="1009" max="1009" width="3.5703125" style="2" customWidth="1"/>
    <col min="1010" max="1010" width="4" style="2" customWidth="1"/>
    <col min="1011" max="1011" width="3.42578125" style="2" customWidth="1"/>
    <col min="1012" max="1012" width="3" style="2" customWidth="1"/>
    <col min="1013" max="1246" width="11.42578125" style="2"/>
    <col min="1247" max="1247" width="44.42578125" style="2" customWidth="1"/>
    <col min="1248" max="1248" width="13" style="2" customWidth="1"/>
    <col min="1249" max="1254" width="2" style="2" customWidth="1"/>
    <col min="1255" max="1255" width="2.42578125" style="2" customWidth="1"/>
    <col min="1256" max="1256" width="3" style="2" customWidth="1"/>
    <col min="1257" max="1259" width="2" style="2" customWidth="1"/>
    <col min="1260" max="1260" width="2.85546875" style="2" customWidth="1"/>
    <col min="1261" max="1261" width="3" style="2" customWidth="1"/>
    <col min="1262" max="1262" width="2.7109375" style="2" customWidth="1"/>
    <col min="1263" max="1263" width="2.42578125" style="2" customWidth="1"/>
    <col min="1264" max="1264" width="3.28515625" style="2" customWidth="1"/>
    <col min="1265" max="1265" width="3.5703125" style="2" customWidth="1"/>
    <col min="1266" max="1266" width="4" style="2" customWidth="1"/>
    <col min="1267" max="1267" width="3.42578125" style="2" customWidth="1"/>
    <col min="1268" max="1268" width="3" style="2" customWidth="1"/>
    <col min="1269" max="1502" width="11.42578125" style="2"/>
    <col min="1503" max="1503" width="44.42578125" style="2" customWidth="1"/>
    <col min="1504" max="1504" width="13" style="2" customWidth="1"/>
    <col min="1505" max="1510" width="2" style="2" customWidth="1"/>
    <col min="1511" max="1511" width="2.42578125" style="2" customWidth="1"/>
    <col min="1512" max="1512" width="3" style="2" customWidth="1"/>
    <col min="1513" max="1515" width="2" style="2" customWidth="1"/>
    <col min="1516" max="1516" width="2.85546875" style="2" customWidth="1"/>
    <col min="1517" max="1517" width="3" style="2" customWidth="1"/>
    <col min="1518" max="1518" width="2.7109375" style="2" customWidth="1"/>
    <col min="1519" max="1519" width="2.42578125" style="2" customWidth="1"/>
    <col min="1520" max="1520" width="3.28515625" style="2" customWidth="1"/>
    <col min="1521" max="1521" width="3.5703125" style="2" customWidth="1"/>
    <col min="1522" max="1522" width="4" style="2" customWidth="1"/>
    <col min="1523" max="1523" width="3.42578125" style="2" customWidth="1"/>
    <col min="1524" max="1524" width="3" style="2" customWidth="1"/>
    <col min="1525" max="1758" width="11.42578125" style="2"/>
    <col min="1759" max="1759" width="44.42578125" style="2" customWidth="1"/>
    <col min="1760" max="1760" width="13" style="2" customWidth="1"/>
    <col min="1761" max="1766" width="2" style="2" customWidth="1"/>
    <col min="1767" max="1767" width="2.42578125" style="2" customWidth="1"/>
    <col min="1768" max="1768" width="3" style="2" customWidth="1"/>
    <col min="1769" max="1771" width="2" style="2" customWidth="1"/>
    <col min="1772" max="1772" width="2.85546875" style="2" customWidth="1"/>
    <col min="1773" max="1773" width="3" style="2" customWidth="1"/>
    <col min="1774" max="1774" width="2.7109375" style="2" customWidth="1"/>
    <col min="1775" max="1775" width="2.42578125" style="2" customWidth="1"/>
    <col min="1776" max="1776" width="3.28515625" style="2" customWidth="1"/>
    <col min="1777" max="1777" width="3.5703125" style="2" customWidth="1"/>
    <col min="1778" max="1778" width="4" style="2" customWidth="1"/>
    <col min="1779" max="1779" width="3.42578125" style="2" customWidth="1"/>
    <col min="1780" max="1780" width="3" style="2" customWidth="1"/>
    <col min="1781" max="2014" width="11.42578125" style="2"/>
    <col min="2015" max="2015" width="44.42578125" style="2" customWidth="1"/>
    <col min="2016" max="2016" width="13" style="2" customWidth="1"/>
    <col min="2017" max="2022" width="2" style="2" customWidth="1"/>
    <col min="2023" max="2023" width="2.42578125" style="2" customWidth="1"/>
    <col min="2024" max="2024" width="3" style="2" customWidth="1"/>
    <col min="2025" max="2027" width="2" style="2" customWidth="1"/>
    <col min="2028" max="2028" width="2.85546875" style="2" customWidth="1"/>
    <col min="2029" max="2029" width="3" style="2" customWidth="1"/>
    <col min="2030" max="2030" width="2.7109375" style="2" customWidth="1"/>
    <col min="2031" max="2031" width="2.42578125" style="2" customWidth="1"/>
    <col min="2032" max="2032" width="3.28515625" style="2" customWidth="1"/>
    <col min="2033" max="2033" width="3.5703125" style="2" customWidth="1"/>
    <col min="2034" max="2034" width="4" style="2" customWidth="1"/>
    <col min="2035" max="2035" width="3.42578125" style="2" customWidth="1"/>
    <col min="2036" max="2036" width="3" style="2" customWidth="1"/>
    <col min="2037" max="2270" width="11.42578125" style="2"/>
    <col min="2271" max="2271" width="44.42578125" style="2" customWidth="1"/>
    <col min="2272" max="2272" width="13" style="2" customWidth="1"/>
    <col min="2273" max="2278" width="2" style="2" customWidth="1"/>
    <col min="2279" max="2279" width="2.42578125" style="2" customWidth="1"/>
    <col min="2280" max="2280" width="3" style="2" customWidth="1"/>
    <col min="2281" max="2283" width="2" style="2" customWidth="1"/>
    <col min="2284" max="2284" width="2.85546875" style="2" customWidth="1"/>
    <col min="2285" max="2285" width="3" style="2" customWidth="1"/>
    <col min="2286" max="2286" width="2.7109375" style="2" customWidth="1"/>
    <col min="2287" max="2287" width="2.42578125" style="2" customWidth="1"/>
    <col min="2288" max="2288" width="3.28515625" style="2" customWidth="1"/>
    <col min="2289" max="2289" width="3.5703125" style="2" customWidth="1"/>
    <col min="2290" max="2290" width="4" style="2" customWidth="1"/>
    <col min="2291" max="2291" width="3.42578125" style="2" customWidth="1"/>
    <col min="2292" max="2292" width="3" style="2" customWidth="1"/>
    <col min="2293" max="2526" width="11.42578125" style="2"/>
    <col min="2527" max="2527" width="44.42578125" style="2" customWidth="1"/>
    <col min="2528" max="2528" width="13" style="2" customWidth="1"/>
    <col min="2529" max="2534" width="2" style="2" customWidth="1"/>
    <col min="2535" max="2535" width="2.42578125" style="2" customWidth="1"/>
    <col min="2536" max="2536" width="3" style="2" customWidth="1"/>
    <col min="2537" max="2539" width="2" style="2" customWidth="1"/>
    <col min="2540" max="2540" width="2.85546875" style="2" customWidth="1"/>
    <col min="2541" max="2541" width="3" style="2" customWidth="1"/>
    <col min="2542" max="2542" width="2.7109375" style="2" customWidth="1"/>
    <col min="2543" max="2543" width="2.42578125" style="2" customWidth="1"/>
    <col min="2544" max="2544" width="3.28515625" style="2" customWidth="1"/>
    <col min="2545" max="2545" width="3.5703125" style="2" customWidth="1"/>
    <col min="2546" max="2546" width="4" style="2" customWidth="1"/>
    <col min="2547" max="2547" width="3.42578125" style="2" customWidth="1"/>
    <col min="2548" max="2548" width="3" style="2" customWidth="1"/>
    <col min="2549" max="2782" width="11.42578125" style="2"/>
    <col min="2783" max="2783" width="44.42578125" style="2" customWidth="1"/>
    <col min="2784" max="2784" width="13" style="2" customWidth="1"/>
    <col min="2785" max="2790" width="2" style="2" customWidth="1"/>
    <col min="2791" max="2791" width="2.42578125" style="2" customWidth="1"/>
    <col min="2792" max="2792" width="3" style="2" customWidth="1"/>
    <col min="2793" max="2795" width="2" style="2" customWidth="1"/>
    <col min="2796" max="2796" width="2.85546875" style="2" customWidth="1"/>
    <col min="2797" max="2797" width="3" style="2" customWidth="1"/>
    <col min="2798" max="2798" width="2.7109375" style="2" customWidth="1"/>
    <col min="2799" max="2799" width="2.42578125" style="2" customWidth="1"/>
    <col min="2800" max="2800" width="3.28515625" style="2" customWidth="1"/>
    <col min="2801" max="2801" width="3.5703125" style="2" customWidth="1"/>
    <col min="2802" max="2802" width="4" style="2" customWidth="1"/>
    <col min="2803" max="2803" width="3.42578125" style="2" customWidth="1"/>
    <col min="2804" max="2804" width="3" style="2" customWidth="1"/>
    <col min="2805" max="3038" width="11.42578125" style="2"/>
    <col min="3039" max="3039" width="44.42578125" style="2" customWidth="1"/>
    <col min="3040" max="3040" width="13" style="2" customWidth="1"/>
    <col min="3041" max="3046" width="2" style="2" customWidth="1"/>
    <col min="3047" max="3047" width="2.42578125" style="2" customWidth="1"/>
    <col min="3048" max="3048" width="3" style="2" customWidth="1"/>
    <col min="3049" max="3051" width="2" style="2" customWidth="1"/>
    <col min="3052" max="3052" width="2.85546875" style="2" customWidth="1"/>
    <col min="3053" max="3053" width="3" style="2" customWidth="1"/>
    <col min="3054" max="3054" width="2.7109375" style="2" customWidth="1"/>
    <col min="3055" max="3055" width="2.42578125" style="2" customWidth="1"/>
    <col min="3056" max="3056" width="3.28515625" style="2" customWidth="1"/>
    <col min="3057" max="3057" width="3.5703125" style="2" customWidth="1"/>
    <col min="3058" max="3058" width="4" style="2" customWidth="1"/>
    <col min="3059" max="3059" width="3.42578125" style="2" customWidth="1"/>
    <col min="3060" max="3060" width="3" style="2" customWidth="1"/>
    <col min="3061" max="3294" width="11.42578125" style="2"/>
    <col min="3295" max="3295" width="44.42578125" style="2" customWidth="1"/>
    <col min="3296" max="3296" width="13" style="2" customWidth="1"/>
    <col min="3297" max="3302" width="2" style="2" customWidth="1"/>
    <col min="3303" max="3303" width="2.42578125" style="2" customWidth="1"/>
    <col min="3304" max="3304" width="3" style="2" customWidth="1"/>
    <col min="3305" max="3307" width="2" style="2" customWidth="1"/>
    <col min="3308" max="3308" width="2.85546875" style="2" customWidth="1"/>
    <col min="3309" max="3309" width="3" style="2" customWidth="1"/>
    <col min="3310" max="3310" width="2.7109375" style="2" customWidth="1"/>
    <col min="3311" max="3311" width="2.42578125" style="2" customWidth="1"/>
    <col min="3312" max="3312" width="3.28515625" style="2" customWidth="1"/>
    <col min="3313" max="3313" width="3.5703125" style="2" customWidth="1"/>
    <col min="3314" max="3314" width="4" style="2" customWidth="1"/>
    <col min="3315" max="3315" width="3.42578125" style="2" customWidth="1"/>
    <col min="3316" max="3316" width="3" style="2" customWidth="1"/>
    <col min="3317" max="3550" width="11.42578125" style="2"/>
    <col min="3551" max="3551" width="44.42578125" style="2" customWidth="1"/>
    <col min="3552" max="3552" width="13" style="2" customWidth="1"/>
    <col min="3553" max="3558" width="2" style="2" customWidth="1"/>
    <col min="3559" max="3559" width="2.42578125" style="2" customWidth="1"/>
    <col min="3560" max="3560" width="3" style="2" customWidth="1"/>
    <col min="3561" max="3563" width="2" style="2" customWidth="1"/>
    <col min="3564" max="3564" width="2.85546875" style="2" customWidth="1"/>
    <col min="3565" max="3565" width="3" style="2" customWidth="1"/>
    <col min="3566" max="3566" width="2.7109375" style="2" customWidth="1"/>
    <col min="3567" max="3567" width="2.42578125" style="2" customWidth="1"/>
    <col min="3568" max="3568" width="3.28515625" style="2" customWidth="1"/>
    <col min="3569" max="3569" width="3.5703125" style="2" customWidth="1"/>
    <col min="3570" max="3570" width="4" style="2" customWidth="1"/>
    <col min="3571" max="3571" width="3.42578125" style="2" customWidth="1"/>
    <col min="3572" max="3572" width="3" style="2" customWidth="1"/>
    <col min="3573" max="3806" width="11.42578125" style="2"/>
    <col min="3807" max="3807" width="44.42578125" style="2" customWidth="1"/>
    <col min="3808" max="3808" width="13" style="2" customWidth="1"/>
    <col min="3809" max="3814" width="2" style="2" customWidth="1"/>
    <col min="3815" max="3815" width="2.42578125" style="2" customWidth="1"/>
    <col min="3816" max="3816" width="3" style="2" customWidth="1"/>
    <col min="3817" max="3819" width="2" style="2" customWidth="1"/>
    <col min="3820" max="3820" width="2.85546875" style="2" customWidth="1"/>
    <col min="3821" max="3821" width="3" style="2" customWidth="1"/>
    <col min="3822" max="3822" width="2.7109375" style="2" customWidth="1"/>
    <col min="3823" max="3823" width="2.42578125" style="2" customWidth="1"/>
    <col min="3824" max="3824" width="3.28515625" style="2" customWidth="1"/>
    <col min="3825" max="3825" width="3.5703125" style="2" customWidth="1"/>
    <col min="3826" max="3826" width="4" style="2" customWidth="1"/>
    <col min="3827" max="3827" width="3.42578125" style="2" customWidth="1"/>
    <col min="3828" max="3828" width="3" style="2" customWidth="1"/>
    <col min="3829" max="4062" width="11.42578125" style="2"/>
    <col min="4063" max="4063" width="44.42578125" style="2" customWidth="1"/>
    <col min="4064" max="4064" width="13" style="2" customWidth="1"/>
    <col min="4065" max="4070" width="2" style="2" customWidth="1"/>
    <col min="4071" max="4071" width="2.42578125" style="2" customWidth="1"/>
    <col min="4072" max="4072" width="3" style="2" customWidth="1"/>
    <col min="4073" max="4075" width="2" style="2" customWidth="1"/>
    <col min="4076" max="4076" width="2.85546875" style="2" customWidth="1"/>
    <col min="4077" max="4077" width="3" style="2" customWidth="1"/>
    <col min="4078" max="4078" width="2.7109375" style="2" customWidth="1"/>
    <col min="4079" max="4079" width="2.42578125" style="2" customWidth="1"/>
    <col min="4080" max="4080" width="3.28515625" style="2" customWidth="1"/>
    <col min="4081" max="4081" width="3.5703125" style="2" customWidth="1"/>
    <col min="4082" max="4082" width="4" style="2" customWidth="1"/>
    <col min="4083" max="4083" width="3.42578125" style="2" customWidth="1"/>
    <col min="4084" max="4084" width="3" style="2" customWidth="1"/>
    <col min="4085" max="4318" width="11.42578125" style="2"/>
    <col min="4319" max="4319" width="44.42578125" style="2" customWidth="1"/>
    <col min="4320" max="4320" width="13" style="2" customWidth="1"/>
    <col min="4321" max="4326" width="2" style="2" customWidth="1"/>
    <col min="4327" max="4327" width="2.42578125" style="2" customWidth="1"/>
    <col min="4328" max="4328" width="3" style="2" customWidth="1"/>
    <col min="4329" max="4331" width="2" style="2" customWidth="1"/>
    <col min="4332" max="4332" width="2.85546875" style="2" customWidth="1"/>
    <col min="4333" max="4333" width="3" style="2" customWidth="1"/>
    <col min="4334" max="4334" width="2.7109375" style="2" customWidth="1"/>
    <col min="4335" max="4335" width="2.42578125" style="2" customWidth="1"/>
    <col min="4336" max="4336" width="3.28515625" style="2" customWidth="1"/>
    <col min="4337" max="4337" width="3.5703125" style="2" customWidth="1"/>
    <col min="4338" max="4338" width="4" style="2" customWidth="1"/>
    <col min="4339" max="4339" width="3.42578125" style="2" customWidth="1"/>
    <col min="4340" max="4340" width="3" style="2" customWidth="1"/>
    <col min="4341" max="4574" width="11.42578125" style="2"/>
    <col min="4575" max="4575" width="44.42578125" style="2" customWidth="1"/>
    <col min="4576" max="4576" width="13" style="2" customWidth="1"/>
    <col min="4577" max="4582" width="2" style="2" customWidth="1"/>
    <col min="4583" max="4583" width="2.42578125" style="2" customWidth="1"/>
    <col min="4584" max="4584" width="3" style="2" customWidth="1"/>
    <col min="4585" max="4587" width="2" style="2" customWidth="1"/>
    <col min="4588" max="4588" width="2.85546875" style="2" customWidth="1"/>
    <col min="4589" max="4589" width="3" style="2" customWidth="1"/>
    <col min="4590" max="4590" width="2.7109375" style="2" customWidth="1"/>
    <col min="4591" max="4591" width="2.42578125" style="2" customWidth="1"/>
    <col min="4592" max="4592" width="3.28515625" style="2" customWidth="1"/>
    <col min="4593" max="4593" width="3.5703125" style="2" customWidth="1"/>
    <col min="4594" max="4594" width="4" style="2" customWidth="1"/>
    <col min="4595" max="4595" width="3.42578125" style="2" customWidth="1"/>
    <col min="4596" max="4596" width="3" style="2" customWidth="1"/>
    <col min="4597" max="4830" width="11.42578125" style="2"/>
    <col min="4831" max="4831" width="44.42578125" style="2" customWidth="1"/>
    <col min="4832" max="4832" width="13" style="2" customWidth="1"/>
    <col min="4833" max="4838" width="2" style="2" customWidth="1"/>
    <col min="4839" max="4839" width="2.42578125" style="2" customWidth="1"/>
    <col min="4840" max="4840" width="3" style="2" customWidth="1"/>
    <col min="4841" max="4843" width="2" style="2" customWidth="1"/>
    <col min="4844" max="4844" width="2.85546875" style="2" customWidth="1"/>
    <col min="4845" max="4845" width="3" style="2" customWidth="1"/>
    <col min="4846" max="4846" width="2.7109375" style="2" customWidth="1"/>
    <col min="4847" max="4847" width="2.42578125" style="2" customWidth="1"/>
    <col min="4848" max="4848" width="3.28515625" style="2" customWidth="1"/>
    <col min="4849" max="4849" width="3.5703125" style="2" customWidth="1"/>
    <col min="4850" max="4850" width="4" style="2" customWidth="1"/>
    <col min="4851" max="4851" width="3.42578125" style="2" customWidth="1"/>
    <col min="4852" max="4852" width="3" style="2" customWidth="1"/>
    <col min="4853" max="5086" width="11.42578125" style="2"/>
    <col min="5087" max="5087" width="44.42578125" style="2" customWidth="1"/>
    <col min="5088" max="5088" width="13" style="2" customWidth="1"/>
    <col min="5089" max="5094" width="2" style="2" customWidth="1"/>
    <col min="5095" max="5095" width="2.42578125" style="2" customWidth="1"/>
    <col min="5096" max="5096" width="3" style="2" customWidth="1"/>
    <col min="5097" max="5099" width="2" style="2" customWidth="1"/>
    <col min="5100" max="5100" width="2.85546875" style="2" customWidth="1"/>
    <col min="5101" max="5101" width="3" style="2" customWidth="1"/>
    <col min="5102" max="5102" width="2.7109375" style="2" customWidth="1"/>
    <col min="5103" max="5103" width="2.42578125" style="2" customWidth="1"/>
    <col min="5104" max="5104" width="3.28515625" style="2" customWidth="1"/>
    <col min="5105" max="5105" width="3.5703125" style="2" customWidth="1"/>
    <col min="5106" max="5106" width="4" style="2" customWidth="1"/>
    <col min="5107" max="5107" width="3.42578125" style="2" customWidth="1"/>
    <col min="5108" max="5108" width="3" style="2" customWidth="1"/>
    <col min="5109" max="5342" width="11.42578125" style="2"/>
    <col min="5343" max="5343" width="44.42578125" style="2" customWidth="1"/>
    <col min="5344" max="5344" width="13" style="2" customWidth="1"/>
    <col min="5345" max="5350" width="2" style="2" customWidth="1"/>
    <col min="5351" max="5351" width="2.42578125" style="2" customWidth="1"/>
    <col min="5352" max="5352" width="3" style="2" customWidth="1"/>
    <col min="5353" max="5355" width="2" style="2" customWidth="1"/>
    <col min="5356" max="5356" width="2.85546875" style="2" customWidth="1"/>
    <col min="5357" max="5357" width="3" style="2" customWidth="1"/>
    <col min="5358" max="5358" width="2.7109375" style="2" customWidth="1"/>
    <col min="5359" max="5359" width="2.42578125" style="2" customWidth="1"/>
    <col min="5360" max="5360" width="3.28515625" style="2" customWidth="1"/>
    <col min="5361" max="5361" width="3.5703125" style="2" customWidth="1"/>
    <col min="5362" max="5362" width="4" style="2" customWidth="1"/>
    <col min="5363" max="5363" width="3.42578125" style="2" customWidth="1"/>
    <col min="5364" max="5364" width="3" style="2" customWidth="1"/>
    <col min="5365" max="5598" width="11.42578125" style="2"/>
    <col min="5599" max="5599" width="44.42578125" style="2" customWidth="1"/>
    <col min="5600" max="5600" width="13" style="2" customWidth="1"/>
    <col min="5601" max="5606" width="2" style="2" customWidth="1"/>
    <col min="5607" max="5607" width="2.42578125" style="2" customWidth="1"/>
    <col min="5608" max="5608" width="3" style="2" customWidth="1"/>
    <col min="5609" max="5611" width="2" style="2" customWidth="1"/>
    <col min="5612" max="5612" width="2.85546875" style="2" customWidth="1"/>
    <col min="5613" max="5613" width="3" style="2" customWidth="1"/>
    <col min="5614" max="5614" width="2.7109375" style="2" customWidth="1"/>
    <col min="5615" max="5615" width="2.42578125" style="2" customWidth="1"/>
    <col min="5616" max="5616" width="3.28515625" style="2" customWidth="1"/>
    <col min="5617" max="5617" width="3.5703125" style="2" customWidth="1"/>
    <col min="5618" max="5618" width="4" style="2" customWidth="1"/>
    <col min="5619" max="5619" width="3.42578125" style="2" customWidth="1"/>
    <col min="5620" max="5620" width="3" style="2" customWidth="1"/>
    <col min="5621" max="5854" width="11.42578125" style="2"/>
    <col min="5855" max="5855" width="44.42578125" style="2" customWidth="1"/>
    <col min="5856" max="5856" width="13" style="2" customWidth="1"/>
    <col min="5857" max="5862" width="2" style="2" customWidth="1"/>
    <col min="5863" max="5863" width="2.42578125" style="2" customWidth="1"/>
    <col min="5864" max="5864" width="3" style="2" customWidth="1"/>
    <col min="5865" max="5867" width="2" style="2" customWidth="1"/>
    <col min="5868" max="5868" width="2.85546875" style="2" customWidth="1"/>
    <col min="5869" max="5869" width="3" style="2" customWidth="1"/>
    <col min="5870" max="5870" width="2.7109375" style="2" customWidth="1"/>
    <col min="5871" max="5871" width="2.42578125" style="2" customWidth="1"/>
    <col min="5872" max="5872" width="3.28515625" style="2" customWidth="1"/>
    <col min="5873" max="5873" width="3.5703125" style="2" customWidth="1"/>
    <col min="5874" max="5874" width="4" style="2" customWidth="1"/>
    <col min="5875" max="5875" width="3.42578125" style="2" customWidth="1"/>
    <col min="5876" max="5876" width="3" style="2" customWidth="1"/>
    <col min="5877" max="6110" width="11.42578125" style="2"/>
    <col min="6111" max="6111" width="44.42578125" style="2" customWidth="1"/>
    <col min="6112" max="6112" width="13" style="2" customWidth="1"/>
    <col min="6113" max="6118" width="2" style="2" customWidth="1"/>
    <col min="6119" max="6119" width="2.42578125" style="2" customWidth="1"/>
    <col min="6120" max="6120" width="3" style="2" customWidth="1"/>
    <col min="6121" max="6123" width="2" style="2" customWidth="1"/>
    <col min="6124" max="6124" width="2.85546875" style="2" customWidth="1"/>
    <col min="6125" max="6125" width="3" style="2" customWidth="1"/>
    <col min="6126" max="6126" width="2.7109375" style="2" customWidth="1"/>
    <col min="6127" max="6127" width="2.42578125" style="2" customWidth="1"/>
    <col min="6128" max="6128" width="3.28515625" style="2" customWidth="1"/>
    <col min="6129" max="6129" width="3.5703125" style="2" customWidth="1"/>
    <col min="6130" max="6130" width="4" style="2" customWidth="1"/>
    <col min="6131" max="6131" width="3.42578125" style="2" customWidth="1"/>
    <col min="6132" max="6132" width="3" style="2" customWidth="1"/>
    <col min="6133" max="6366" width="11.42578125" style="2"/>
    <col min="6367" max="6367" width="44.42578125" style="2" customWidth="1"/>
    <col min="6368" max="6368" width="13" style="2" customWidth="1"/>
    <col min="6369" max="6374" width="2" style="2" customWidth="1"/>
    <col min="6375" max="6375" width="2.42578125" style="2" customWidth="1"/>
    <col min="6376" max="6376" width="3" style="2" customWidth="1"/>
    <col min="6377" max="6379" width="2" style="2" customWidth="1"/>
    <col min="6380" max="6380" width="2.85546875" style="2" customWidth="1"/>
    <col min="6381" max="6381" width="3" style="2" customWidth="1"/>
    <col min="6382" max="6382" width="2.7109375" style="2" customWidth="1"/>
    <col min="6383" max="6383" width="2.42578125" style="2" customWidth="1"/>
    <col min="6384" max="6384" width="3.28515625" style="2" customWidth="1"/>
    <col min="6385" max="6385" width="3.5703125" style="2" customWidth="1"/>
    <col min="6386" max="6386" width="4" style="2" customWidth="1"/>
    <col min="6387" max="6387" width="3.42578125" style="2" customWidth="1"/>
    <col min="6388" max="6388" width="3" style="2" customWidth="1"/>
    <col min="6389" max="6622" width="11.42578125" style="2"/>
    <col min="6623" max="6623" width="44.42578125" style="2" customWidth="1"/>
    <col min="6624" max="6624" width="13" style="2" customWidth="1"/>
    <col min="6625" max="6630" width="2" style="2" customWidth="1"/>
    <col min="6631" max="6631" width="2.42578125" style="2" customWidth="1"/>
    <col min="6632" max="6632" width="3" style="2" customWidth="1"/>
    <col min="6633" max="6635" width="2" style="2" customWidth="1"/>
    <col min="6636" max="6636" width="2.85546875" style="2" customWidth="1"/>
    <col min="6637" max="6637" width="3" style="2" customWidth="1"/>
    <col min="6638" max="6638" width="2.7109375" style="2" customWidth="1"/>
    <col min="6639" max="6639" width="2.42578125" style="2" customWidth="1"/>
    <col min="6640" max="6640" width="3.28515625" style="2" customWidth="1"/>
    <col min="6641" max="6641" width="3.5703125" style="2" customWidth="1"/>
    <col min="6642" max="6642" width="4" style="2" customWidth="1"/>
    <col min="6643" max="6643" width="3.42578125" style="2" customWidth="1"/>
    <col min="6644" max="6644" width="3" style="2" customWidth="1"/>
    <col min="6645" max="6878" width="11.42578125" style="2"/>
    <col min="6879" max="6879" width="44.42578125" style="2" customWidth="1"/>
    <col min="6880" max="6880" width="13" style="2" customWidth="1"/>
    <col min="6881" max="6886" width="2" style="2" customWidth="1"/>
    <col min="6887" max="6887" width="2.42578125" style="2" customWidth="1"/>
    <col min="6888" max="6888" width="3" style="2" customWidth="1"/>
    <col min="6889" max="6891" width="2" style="2" customWidth="1"/>
    <col min="6892" max="6892" width="2.85546875" style="2" customWidth="1"/>
    <col min="6893" max="6893" width="3" style="2" customWidth="1"/>
    <col min="6894" max="6894" width="2.7109375" style="2" customWidth="1"/>
    <col min="6895" max="6895" width="2.42578125" style="2" customWidth="1"/>
    <col min="6896" max="6896" width="3.28515625" style="2" customWidth="1"/>
    <col min="6897" max="6897" width="3.5703125" style="2" customWidth="1"/>
    <col min="6898" max="6898" width="4" style="2" customWidth="1"/>
    <col min="6899" max="6899" width="3.42578125" style="2" customWidth="1"/>
    <col min="6900" max="6900" width="3" style="2" customWidth="1"/>
    <col min="6901" max="7134" width="11.42578125" style="2"/>
    <col min="7135" max="7135" width="44.42578125" style="2" customWidth="1"/>
    <col min="7136" max="7136" width="13" style="2" customWidth="1"/>
    <col min="7137" max="7142" width="2" style="2" customWidth="1"/>
    <col min="7143" max="7143" width="2.42578125" style="2" customWidth="1"/>
    <col min="7144" max="7144" width="3" style="2" customWidth="1"/>
    <col min="7145" max="7147" width="2" style="2" customWidth="1"/>
    <col min="7148" max="7148" width="2.85546875" style="2" customWidth="1"/>
    <col min="7149" max="7149" width="3" style="2" customWidth="1"/>
    <col min="7150" max="7150" width="2.7109375" style="2" customWidth="1"/>
    <col min="7151" max="7151" width="2.42578125" style="2" customWidth="1"/>
    <col min="7152" max="7152" width="3.28515625" style="2" customWidth="1"/>
    <col min="7153" max="7153" width="3.5703125" style="2" customWidth="1"/>
    <col min="7154" max="7154" width="4" style="2" customWidth="1"/>
    <col min="7155" max="7155" width="3.42578125" style="2" customWidth="1"/>
    <col min="7156" max="7156" width="3" style="2" customWidth="1"/>
    <col min="7157" max="7390" width="11.42578125" style="2"/>
    <col min="7391" max="7391" width="44.42578125" style="2" customWidth="1"/>
    <col min="7392" max="7392" width="13" style="2" customWidth="1"/>
    <col min="7393" max="7398" width="2" style="2" customWidth="1"/>
    <col min="7399" max="7399" width="2.42578125" style="2" customWidth="1"/>
    <col min="7400" max="7400" width="3" style="2" customWidth="1"/>
    <col min="7401" max="7403" width="2" style="2" customWidth="1"/>
    <col min="7404" max="7404" width="2.85546875" style="2" customWidth="1"/>
    <col min="7405" max="7405" width="3" style="2" customWidth="1"/>
    <col min="7406" max="7406" width="2.7109375" style="2" customWidth="1"/>
    <col min="7407" max="7407" width="2.42578125" style="2" customWidth="1"/>
    <col min="7408" max="7408" width="3.28515625" style="2" customWidth="1"/>
    <col min="7409" max="7409" width="3.5703125" style="2" customWidth="1"/>
    <col min="7410" max="7410" width="4" style="2" customWidth="1"/>
    <col min="7411" max="7411" width="3.42578125" style="2" customWidth="1"/>
    <col min="7412" max="7412" width="3" style="2" customWidth="1"/>
    <col min="7413" max="7646" width="11.42578125" style="2"/>
    <col min="7647" max="7647" width="44.42578125" style="2" customWidth="1"/>
    <col min="7648" max="7648" width="13" style="2" customWidth="1"/>
    <col min="7649" max="7654" width="2" style="2" customWidth="1"/>
    <col min="7655" max="7655" width="2.42578125" style="2" customWidth="1"/>
    <col min="7656" max="7656" width="3" style="2" customWidth="1"/>
    <col min="7657" max="7659" width="2" style="2" customWidth="1"/>
    <col min="7660" max="7660" width="2.85546875" style="2" customWidth="1"/>
    <col min="7661" max="7661" width="3" style="2" customWidth="1"/>
    <col min="7662" max="7662" width="2.7109375" style="2" customWidth="1"/>
    <col min="7663" max="7663" width="2.42578125" style="2" customWidth="1"/>
    <col min="7664" max="7664" width="3.28515625" style="2" customWidth="1"/>
    <col min="7665" max="7665" width="3.5703125" style="2" customWidth="1"/>
    <col min="7666" max="7666" width="4" style="2" customWidth="1"/>
    <col min="7667" max="7667" width="3.42578125" style="2" customWidth="1"/>
    <col min="7668" max="7668" width="3" style="2" customWidth="1"/>
    <col min="7669" max="7902" width="11.42578125" style="2"/>
    <col min="7903" max="7903" width="44.42578125" style="2" customWidth="1"/>
    <col min="7904" max="7904" width="13" style="2" customWidth="1"/>
    <col min="7905" max="7910" width="2" style="2" customWidth="1"/>
    <col min="7911" max="7911" width="2.42578125" style="2" customWidth="1"/>
    <col min="7912" max="7912" width="3" style="2" customWidth="1"/>
    <col min="7913" max="7915" width="2" style="2" customWidth="1"/>
    <col min="7916" max="7916" width="2.85546875" style="2" customWidth="1"/>
    <col min="7917" max="7917" width="3" style="2" customWidth="1"/>
    <col min="7918" max="7918" width="2.7109375" style="2" customWidth="1"/>
    <col min="7919" max="7919" width="2.42578125" style="2" customWidth="1"/>
    <col min="7920" max="7920" width="3.28515625" style="2" customWidth="1"/>
    <col min="7921" max="7921" width="3.5703125" style="2" customWidth="1"/>
    <col min="7922" max="7922" width="4" style="2" customWidth="1"/>
    <col min="7923" max="7923" width="3.42578125" style="2" customWidth="1"/>
    <col min="7924" max="7924" width="3" style="2" customWidth="1"/>
    <col min="7925" max="8158" width="11.42578125" style="2"/>
    <col min="8159" max="8159" width="44.42578125" style="2" customWidth="1"/>
    <col min="8160" max="8160" width="13" style="2" customWidth="1"/>
    <col min="8161" max="8166" width="2" style="2" customWidth="1"/>
    <col min="8167" max="8167" width="2.42578125" style="2" customWidth="1"/>
    <col min="8168" max="8168" width="3" style="2" customWidth="1"/>
    <col min="8169" max="8171" width="2" style="2" customWidth="1"/>
    <col min="8172" max="8172" width="2.85546875" style="2" customWidth="1"/>
    <col min="8173" max="8173" width="3" style="2" customWidth="1"/>
    <col min="8174" max="8174" width="2.7109375" style="2" customWidth="1"/>
    <col min="8175" max="8175" width="2.42578125" style="2" customWidth="1"/>
    <col min="8176" max="8176" width="3.28515625" style="2" customWidth="1"/>
    <col min="8177" max="8177" width="3.5703125" style="2" customWidth="1"/>
    <col min="8178" max="8178" width="4" style="2" customWidth="1"/>
    <col min="8179" max="8179" width="3.42578125" style="2" customWidth="1"/>
    <col min="8180" max="8180" width="3" style="2" customWidth="1"/>
    <col min="8181" max="8414" width="11.42578125" style="2"/>
    <col min="8415" max="8415" width="44.42578125" style="2" customWidth="1"/>
    <col min="8416" max="8416" width="13" style="2" customWidth="1"/>
    <col min="8417" max="8422" width="2" style="2" customWidth="1"/>
    <col min="8423" max="8423" width="2.42578125" style="2" customWidth="1"/>
    <col min="8424" max="8424" width="3" style="2" customWidth="1"/>
    <col min="8425" max="8427" width="2" style="2" customWidth="1"/>
    <col min="8428" max="8428" width="2.85546875" style="2" customWidth="1"/>
    <col min="8429" max="8429" width="3" style="2" customWidth="1"/>
    <col min="8430" max="8430" width="2.7109375" style="2" customWidth="1"/>
    <col min="8431" max="8431" width="2.42578125" style="2" customWidth="1"/>
    <col min="8432" max="8432" width="3.28515625" style="2" customWidth="1"/>
    <col min="8433" max="8433" width="3.5703125" style="2" customWidth="1"/>
    <col min="8434" max="8434" width="4" style="2" customWidth="1"/>
    <col min="8435" max="8435" width="3.42578125" style="2" customWidth="1"/>
    <col min="8436" max="8436" width="3" style="2" customWidth="1"/>
    <col min="8437" max="8670" width="11.42578125" style="2"/>
    <col min="8671" max="8671" width="44.42578125" style="2" customWidth="1"/>
    <col min="8672" max="8672" width="13" style="2" customWidth="1"/>
    <col min="8673" max="8678" width="2" style="2" customWidth="1"/>
    <col min="8679" max="8679" width="2.42578125" style="2" customWidth="1"/>
    <col min="8680" max="8680" width="3" style="2" customWidth="1"/>
    <col min="8681" max="8683" width="2" style="2" customWidth="1"/>
    <col min="8684" max="8684" width="2.85546875" style="2" customWidth="1"/>
    <col min="8685" max="8685" width="3" style="2" customWidth="1"/>
    <col min="8686" max="8686" width="2.7109375" style="2" customWidth="1"/>
    <col min="8687" max="8687" width="2.42578125" style="2" customWidth="1"/>
    <col min="8688" max="8688" width="3.28515625" style="2" customWidth="1"/>
    <col min="8689" max="8689" width="3.5703125" style="2" customWidth="1"/>
    <col min="8690" max="8690" width="4" style="2" customWidth="1"/>
    <col min="8691" max="8691" width="3.42578125" style="2" customWidth="1"/>
    <col min="8692" max="8692" width="3" style="2" customWidth="1"/>
    <col min="8693" max="8926" width="11.42578125" style="2"/>
    <col min="8927" max="8927" width="44.42578125" style="2" customWidth="1"/>
    <col min="8928" max="8928" width="13" style="2" customWidth="1"/>
    <col min="8929" max="8934" width="2" style="2" customWidth="1"/>
    <col min="8935" max="8935" width="2.42578125" style="2" customWidth="1"/>
    <col min="8936" max="8936" width="3" style="2" customWidth="1"/>
    <col min="8937" max="8939" width="2" style="2" customWidth="1"/>
    <col min="8940" max="8940" width="2.85546875" style="2" customWidth="1"/>
    <col min="8941" max="8941" width="3" style="2" customWidth="1"/>
    <col min="8942" max="8942" width="2.7109375" style="2" customWidth="1"/>
    <col min="8943" max="8943" width="2.42578125" style="2" customWidth="1"/>
    <col min="8944" max="8944" width="3.28515625" style="2" customWidth="1"/>
    <col min="8945" max="8945" width="3.5703125" style="2" customWidth="1"/>
    <col min="8946" max="8946" width="4" style="2" customWidth="1"/>
    <col min="8947" max="8947" width="3.42578125" style="2" customWidth="1"/>
    <col min="8948" max="8948" width="3" style="2" customWidth="1"/>
    <col min="8949" max="9182" width="11.42578125" style="2"/>
    <col min="9183" max="9183" width="44.42578125" style="2" customWidth="1"/>
    <col min="9184" max="9184" width="13" style="2" customWidth="1"/>
    <col min="9185" max="9190" width="2" style="2" customWidth="1"/>
    <col min="9191" max="9191" width="2.42578125" style="2" customWidth="1"/>
    <col min="9192" max="9192" width="3" style="2" customWidth="1"/>
    <col min="9193" max="9195" width="2" style="2" customWidth="1"/>
    <col min="9196" max="9196" width="2.85546875" style="2" customWidth="1"/>
    <col min="9197" max="9197" width="3" style="2" customWidth="1"/>
    <col min="9198" max="9198" width="2.7109375" style="2" customWidth="1"/>
    <col min="9199" max="9199" width="2.42578125" style="2" customWidth="1"/>
    <col min="9200" max="9200" width="3.28515625" style="2" customWidth="1"/>
    <col min="9201" max="9201" width="3.5703125" style="2" customWidth="1"/>
    <col min="9202" max="9202" width="4" style="2" customWidth="1"/>
    <col min="9203" max="9203" width="3.42578125" style="2" customWidth="1"/>
    <col min="9204" max="9204" width="3" style="2" customWidth="1"/>
    <col min="9205" max="9438" width="11.42578125" style="2"/>
    <col min="9439" max="9439" width="44.42578125" style="2" customWidth="1"/>
    <col min="9440" max="9440" width="13" style="2" customWidth="1"/>
    <col min="9441" max="9446" width="2" style="2" customWidth="1"/>
    <col min="9447" max="9447" width="2.42578125" style="2" customWidth="1"/>
    <col min="9448" max="9448" width="3" style="2" customWidth="1"/>
    <col min="9449" max="9451" width="2" style="2" customWidth="1"/>
    <col min="9452" max="9452" width="2.85546875" style="2" customWidth="1"/>
    <col min="9453" max="9453" width="3" style="2" customWidth="1"/>
    <col min="9454" max="9454" width="2.7109375" style="2" customWidth="1"/>
    <col min="9455" max="9455" width="2.42578125" style="2" customWidth="1"/>
    <col min="9456" max="9456" width="3.28515625" style="2" customWidth="1"/>
    <col min="9457" max="9457" width="3.5703125" style="2" customWidth="1"/>
    <col min="9458" max="9458" width="4" style="2" customWidth="1"/>
    <col min="9459" max="9459" width="3.42578125" style="2" customWidth="1"/>
    <col min="9460" max="9460" width="3" style="2" customWidth="1"/>
    <col min="9461" max="9694" width="11.42578125" style="2"/>
    <col min="9695" max="9695" width="44.42578125" style="2" customWidth="1"/>
    <col min="9696" max="9696" width="13" style="2" customWidth="1"/>
    <col min="9697" max="9702" width="2" style="2" customWidth="1"/>
    <col min="9703" max="9703" width="2.42578125" style="2" customWidth="1"/>
    <col min="9704" max="9704" width="3" style="2" customWidth="1"/>
    <col min="9705" max="9707" width="2" style="2" customWidth="1"/>
    <col min="9708" max="9708" width="2.85546875" style="2" customWidth="1"/>
    <col min="9709" max="9709" width="3" style="2" customWidth="1"/>
    <col min="9710" max="9710" width="2.7109375" style="2" customWidth="1"/>
    <col min="9711" max="9711" width="2.42578125" style="2" customWidth="1"/>
    <col min="9712" max="9712" width="3.28515625" style="2" customWidth="1"/>
    <col min="9713" max="9713" width="3.5703125" style="2" customWidth="1"/>
    <col min="9714" max="9714" width="4" style="2" customWidth="1"/>
    <col min="9715" max="9715" width="3.42578125" style="2" customWidth="1"/>
    <col min="9716" max="9716" width="3" style="2" customWidth="1"/>
    <col min="9717" max="9950" width="11.42578125" style="2"/>
    <col min="9951" max="9951" width="44.42578125" style="2" customWidth="1"/>
    <col min="9952" max="9952" width="13" style="2" customWidth="1"/>
    <col min="9953" max="9958" width="2" style="2" customWidth="1"/>
    <col min="9959" max="9959" width="2.42578125" style="2" customWidth="1"/>
    <col min="9960" max="9960" width="3" style="2" customWidth="1"/>
    <col min="9961" max="9963" width="2" style="2" customWidth="1"/>
    <col min="9964" max="9964" width="2.85546875" style="2" customWidth="1"/>
    <col min="9965" max="9965" width="3" style="2" customWidth="1"/>
    <col min="9966" max="9966" width="2.7109375" style="2" customWidth="1"/>
    <col min="9967" max="9967" width="2.42578125" style="2" customWidth="1"/>
    <col min="9968" max="9968" width="3.28515625" style="2" customWidth="1"/>
    <col min="9969" max="9969" width="3.5703125" style="2" customWidth="1"/>
    <col min="9970" max="9970" width="4" style="2" customWidth="1"/>
    <col min="9971" max="9971" width="3.42578125" style="2" customWidth="1"/>
    <col min="9972" max="9972" width="3" style="2" customWidth="1"/>
    <col min="9973" max="10206" width="11.42578125" style="2"/>
    <col min="10207" max="10207" width="44.42578125" style="2" customWidth="1"/>
    <col min="10208" max="10208" width="13" style="2" customWidth="1"/>
    <col min="10209" max="10214" width="2" style="2" customWidth="1"/>
    <col min="10215" max="10215" width="2.42578125" style="2" customWidth="1"/>
    <col min="10216" max="10216" width="3" style="2" customWidth="1"/>
    <col min="10217" max="10219" width="2" style="2" customWidth="1"/>
    <col min="10220" max="10220" width="2.85546875" style="2" customWidth="1"/>
    <col min="10221" max="10221" width="3" style="2" customWidth="1"/>
    <col min="10222" max="10222" width="2.7109375" style="2" customWidth="1"/>
    <col min="10223" max="10223" width="2.42578125" style="2" customWidth="1"/>
    <col min="10224" max="10224" width="3.28515625" style="2" customWidth="1"/>
    <col min="10225" max="10225" width="3.5703125" style="2" customWidth="1"/>
    <col min="10226" max="10226" width="4" style="2" customWidth="1"/>
    <col min="10227" max="10227" width="3.42578125" style="2" customWidth="1"/>
    <col min="10228" max="10228" width="3" style="2" customWidth="1"/>
    <col min="10229" max="10462" width="11.42578125" style="2"/>
    <col min="10463" max="10463" width="44.42578125" style="2" customWidth="1"/>
    <col min="10464" max="10464" width="13" style="2" customWidth="1"/>
    <col min="10465" max="10470" width="2" style="2" customWidth="1"/>
    <col min="10471" max="10471" width="2.42578125" style="2" customWidth="1"/>
    <col min="10472" max="10472" width="3" style="2" customWidth="1"/>
    <col min="10473" max="10475" width="2" style="2" customWidth="1"/>
    <col min="10476" max="10476" width="2.85546875" style="2" customWidth="1"/>
    <col min="10477" max="10477" width="3" style="2" customWidth="1"/>
    <col min="10478" max="10478" width="2.7109375" style="2" customWidth="1"/>
    <col min="10479" max="10479" width="2.42578125" style="2" customWidth="1"/>
    <col min="10480" max="10480" width="3.28515625" style="2" customWidth="1"/>
    <col min="10481" max="10481" width="3.5703125" style="2" customWidth="1"/>
    <col min="10482" max="10482" width="4" style="2" customWidth="1"/>
    <col min="10483" max="10483" width="3.42578125" style="2" customWidth="1"/>
    <col min="10484" max="10484" width="3" style="2" customWidth="1"/>
    <col min="10485" max="10718" width="11.42578125" style="2"/>
    <col min="10719" max="10719" width="44.42578125" style="2" customWidth="1"/>
    <col min="10720" max="10720" width="13" style="2" customWidth="1"/>
    <col min="10721" max="10726" width="2" style="2" customWidth="1"/>
    <col min="10727" max="10727" width="2.42578125" style="2" customWidth="1"/>
    <col min="10728" max="10728" width="3" style="2" customWidth="1"/>
    <col min="10729" max="10731" width="2" style="2" customWidth="1"/>
    <col min="10732" max="10732" width="2.85546875" style="2" customWidth="1"/>
    <col min="10733" max="10733" width="3" style="2" customWidth="1"/>
    <col min="10734" max="10734" width="2.7109375" style="2" customWidth="1"/>
    <col min="10735" max="10735" width="2.42578125" style="2" customWidth="1"/>
    <col min="10736" max="10736" width="3.28515625" style="2" customWidth="1"/>
    <col min="10737" max="10737" width="3.5703125" style="2" customWidth="1"/>
    <col min="10738" max="10738" width="4" style="2" customWidth="1"/>
    <col min="10739" max="10739" width="3.42578125" style="2" customWidth="1"/>
    <col min="10740" max="10740" width="3" style="2" customWidth="1"/>
    <col min="10741" max="10974" width="11.42578125" style="2"/>
    <col min="10975" max="10975" width="44.42578125" style="2" customWidth="1"/>
    <col min="10976" max="10976" width="13" style="2" customWidth="1"/>
    <col min="10977" max="10982" width="2" style="2" customWidth="1"/>
    <col min="10983" max="10983" width="2.42578125" style="2" customWidth="1"/>
    <col min="10984" max="10984" width="3" style="2" customWidth="1"/>
    <col min="10985" max="10987" width="2" style="2" customWidth="1"/>
    <col min="10988" max="10988" width="2.85546875" style="2" customWidth="1"/>
    <col min="10989" max="10989" width="3" style="2" customWidth="1"/>
    <col min="10990" max="10990" width="2.7109375" style="2" customWidth="1"/>
    <col min="10991" max="10991" width="2.42578125" style="2" customWidth="1"/>
    <col min="10992" max="10992" width="3.28515625" style="2" customWidth="1"/>
    <col min="10993" max="10993" width="3.5703125" style="2" customWidth="1"/>
    <col min="10994" max="10994" width="4" style="2" customWidth="1"/>
    <col min="10995" max="10995" width="3.42578125" style="2" customWidth="1"/>
    <col min="10996" max="10996" width="3" style="2" customWidth="1"/>
    <col min="10997" max="11230" width="11.42578125" style="2"/>
    <col min="11231" max="11231" width="44.42578125" style="2" customWidth="1"/>
    <col min="11232" max="11232" width="13" style="2" customWidth="1"/>
    <col min="11233" max="11238" width="2" style="2" customWidth="1"/>
    <col min="11239" max="11239" width="2.42578125" style="2" customWidth="1"/>
    <col min="11240" max="11240" width="3" style="2" customWidth="1"/>
    <col min="11241" max="11243" width="2" style="2" customWidth="1"/>
    <col min="11244" max="11244" width="2.85546875" style="2" customWidth="1"/>
    <col min="11245" max="11245" width="3" style="2" customWidth="1"/>
    <col min="11246" max="11246" width="2.7109375" style="2" customWidth="1"/>
    <col min="11247" max="11247" width="2.42578125" style="2" customWidth="1"/>
    <col min="11248" max="11248" width="3.28515625" style="2" customWidth="1"/>
    <col min="11249" max="11249" width="3.5703125" style="2" customWidth="1"/>
    <col min="11250" max="11250" width="4" style="2" customWidth="1"/>
    <col min="11251" max="11251" width="3.42578125" style="2" customWidth="1"/>
    <col min="11252" max="11252" width="3" style="2" customWidth="1"/>
    <col min="11253" max="11486" width="11.42578125" style="2"/>
    <col min="11487" max="11487" width="44.42578125" style="2" customWidth="1"/>
    <col min="11488" max="11488" width="13" style="2" customWidth="1"/>
    <col min="11489" max="11494" width="2" style="2" customWidth="1"/>
    <col min="11495" max="11495" width="2.42578125" style="2" customWidth="1"/>
    <col min="11496" max="11496" width="3" style="2" customWidth="1"/>
    <col min="11497" max="11499" width="2" style="2" customWidth="1"/>
    <col min="11500" max="11500" width="2.85546875" style="2" customWidth="1"/>
    <col min="11501" max="11501" width="3" style="2" customWidth="1"/>
    <col min="11502" max="11502" width="2.7109375" style="2" customWidth="1"/>
    <col min="11503" max="11503" width="2.42578125" style="2" customWidth="1"/>
    <col min="11504" max="11504" width="3.28515625" style="2" customWidth="1"/>
    <col min="11505" max="11505" width="3.5703125" style="2" customWidth="1"/>
    <col min="11506" max="11506" width="4" style="2" customWidth="1"/>
    <col min="11507" max="11507" width="3.42578125" style="2" customWidth="1"/>
    <col min="11508" max="11508" width="3" style="2" customWidth="1"/>
    <col min="11509" max="11742" width="11.42578125" style="2"/>
    <col min="11743" max="11743" width="44.42578125" style="2" customWidth="1"/>
    <col min="11744" max="11744" width="13" style="2" customWidth="1"/>
    <col min="11745" max="11750" width="2" style="2" customWidth="1"/>
    <col min="11751" max="11751" width="2.42578125" style="2" customWidth="1"/>
    <col min="11752" max="11752" width="3" style="2" customWidth="1"/>
    <col min="11753" max="11755" width="2" style="2" customWidth="1"/>
    <col min="11756" max="11756" width="2.85546875" style="2" customWidth="1"/>
    <col min="11757" max="11757" width="3" style="2" customWidth="1"/>
    <col min="11758" max="11758" width="2.7109375" style="2" customWidth="1"/>
    <col min="11759" max="11759" width="2.42578125" style="2" customWidth="1"/>
    <col min="11760" max="11760" width="3.28515625" style="2" customWidth="1"/>
    <col min="11761" max="11761" width="3.5703125" style="2" customWidth="1"/>
    <col min="11762" max="11762" width="4" style="2" customWidth="1"/>
    <col min="11763" max="11763" width="3.42578125" style="2" customWidth="1"/>
    <col min="11764" max="11764" width="3" style="2" customWidth="1"/>
    <col min="11765" max="11998" width="11.42578125" style="2"/>
    <col min="11999" max="11999" width="44.42578125" style="2" customWidth="1"/>
    <col min="12000" max="12000" width="13" style="2" customWidth="1"/>
    <col min="12001" max="12006" width="2" style="2" customWidth="1"/>
    <col min="12007" max="12007" width="2.42578125" style="2" customWidth="1"/>
    <col min="12008" max="12008" width="3" style="2" customWidth="1"/>
    <col min="12009" max="12011" width="2" style="2" customWidth="1"/>
    <col min="12012" max="12012" width="2.85546875" style="2" customWidth="1"/>
    <col min="12013" max="12013" width="3" style="2" customWidth="1"/>
    <col min="12014" max="12014" width="2.7109375" style="2" customWidth="1"/>
    <col min="12015" max="12015" width="2.42578125" style="2" customWidth="1"/>
    <col min="12016" max="12016" width="3.28515625" style="2" customWidth="1"/>
    <col min="12017" max="12017" width="3.5703125" style="2" customWidth="1"/>
    <col min="12018" max="12018" width="4" style="2" customWidth="1"/>
    <col min="12019" max="12019" width="3.42578125" style="2" customWidth="1"/>
    <col min="12020" max="12020" width="3" style="2" customWidth="1"/>
    <col min="12021" max="12254" width="11.42578125" style="2"/>
    <col min="12255" max="12255" width="44.42578125" style="2" customWidth="1"/>
    <col min="12256" max="12256" width="13" style="2" customWidth="1"/>
    <col min="12257" max="12262" width="2" style="2" customWidth="1"/>
    <col min="12263" max="12263" width="2.42578125" style="2" customWidth="1"/>
    <col min="12264" max="12264" width="3" style="2" customWidth="1"/>
    <col min="12265" max="12267" width="2" style="2" customWidth="1"/>
    <col min="12268" max="12268" width="2.85546875" style="2" customWidth="1"/>
    <col min="12269" max="12269" width="3" style="2" customWidth="1"/>
    <col min="12270" max="12270" width="2.7109375" style="2" customWidth="1"/>
    <col min="12271" max="12271" width="2.42578125" style="2" customWidth="1"/>
    <col min="12272" max="12272" width="3.28515625" style="2" customWidth="1"/>
    <col min="12273" max="12273" width="3.5703125" style="2" customWidth="1"/>
    <col min="12274" max="12274" width="4" style="2" customWidth="1"/>
    <col min="12275" max="12275" width="3.42578125" style="2" customWidth="1"/>
    <col min="12276" max="12276" width="3" style="2" customWidth="1"/>
    <col min="12277" max="12510" width="11.42578125" style="2"/>
    <col min="12511" max="12511" width="44.42578125" style="2" customWidth="1"/>
    <col min="12512" max="12512" width="13" style="2" customWidth="1"/>
    <col min="12513" max="12518" width="2" style="2" customWidth="1"/>
    <col min="12519" max="12519" width="2.42578125" style="2" customWidth="1"/>
    <col min="12520" max="12520" width="3" style="2" customWidth="1"/>
    <col min="12521" max="12523" width="2" style="2" customWidth="1"/>
    <col min="12524" max="12524" width="2.85546875" style="2" customWidth="1"/>
    <col min="12525" max="12525" width="3" style="2" customWidth="1"/>
    <col min="12526" max="12526" width="2.7109375" style="2" customWidth="1"/>
    <col min="12527" max="12527" width="2.42578125" style="2" customWidth="1"/>
    <col min="12528" max="12528" width="3.28515625" style="2" customWidth="1"/>
    <col min="12529" max="12529" width="3.5703125" style="2" customWidth="1"/>
    <col min="12530" max="12530" width="4" style="2" customWidth="1"/>
    <col min="12531" max="12531" width="3.42578125" style="2" customWidth="1"/>
    <col min="12532" max="12532" width="3" style="2" customWidth="1"/>
    <col min="12533" max="12766" width="11.42578125" style="2"/>
    <col min="12767" max="12767" width="44.42578125" style="2" customWidth="1"/>
    <col min="12768" max="12768" width="13" style="2" customWidth="1"/>
    <col min="12769" max="12774" width="2" style="2" customWidth="1"/>
    <col min="12775" max="12775" width="2.42578125" style="2" customWidth="1"/>
    <col min="12776" max="12776" width="3" style="2" customWidth="1"/>
    <col min="12777" max="12779" width="2" style="2" customWidth="1"/>
    <col min="12780" max="12780" width="2.85546875" style="2" customWidth="1"/>
    <col min="12781" max="12781" width="3" style="2" customWidth="1"/>
    <col min="12782" max="12782" width="2.7109375" style="2" customWidth="1"/>
    <col min="12783" max="12783" width="2.42578125" style="2" customWidth="1"/>
    <col min="12784" max="12784" width="3.28515625" style="2" customWidth="1"/>
    <col min="12785" max="12785" width="3.5703125" style="2" customWidth="1"/>
    <col min="12786" max="12786" width="4" style="2" customWidth="1"/>
    <col min="12787" max="12787" width="3.42578125" style="2" customWidth="1"/>
    <col min="12788" max="12788" width="3" style="2" customWidth="1"/>
    <col min="12789" max="13022" width="11.42578125" style="2"/>
    <col min="13023" max="13023" width="44.42578125" style="2" customWidth="1"/>
    <col min="13024" max="13024" width="13" style="2" customWidth="1"/>
    <col min="13025" max="13030" width="2" style="2" customWidth="1"/>
    <col min="13031" max="13031" width="2.42578125" style="2" customWidth="1"/>
    <col min="13032" max="13032" width="3" style="2" customWidth="1"/>
    <col min="13033" max="13035" width="2" style="2" customWidth="1"/>
    <col min="13036" max="13036" width="2.85546875" style="2" customWidth="1"/>
    <col min="13037" max="13037" width="3" style="2" customWidth="1"/>
    <col min="13038" max="13038" width="2.7109375" style="2" customWidth="1"/>
    <col min="13039" max="13039" width="2.42578125" style="2" customWidth="1"/>
    <col min="13040" max="13040" width="3.28515625" style="2" customWidth="1"/>
    <col min="13041" max="13041" width="3.5703125" style="2" customWidth="1"/>
    <col min="13042" max="13042" width="4" style="2" customWidth="1"/>
    <col min="13043" max="13043" width="3.42578125" style="2" customWidth="1"/>
    <col min="13044" max="13044" width="3" style="2" customWidth="1"/>
    <col min="13045" max="13278" width="11.42578125" style="2"/>
    <col min="13279" max="13279" width="44.42578125" style="2" customWidth="1"/>
    <col min="13280" max="13280" width="13" style="2" customWidth="1"/>
    <col min="13281" max="13286" width="2" style="2" customWidth="1"/>
    <col min="13287" max="13287" width="2.42578125" style="2" customWidth="1"/>
    <col min="13288" max="13288" width="3" style="2" customWidth="1"/>
    <col min="13289" max="13291" width="2" style="2" customWidth="1"/>
    <col min="13292" max="13292" width="2.85546875" style="2" customWidth="1"/>
    <col min="13293" max="13293" width="3" style="2" customWidth="1"/>
    <col min="13294" max="13294" width="2.7109375" style="2" customWidth="1"/>
    <col min="13295" max="13295" width="2.42578125" style="2" customWidth="1"/>
    <col min="13296" max="13296" width="3.28515625" style="2" customWidth="1"/>
    <col min="13297" max="13297" width="3.5703125" style="2" customWidth="1"/>
    <col min="13298" max="13298" width="4" style="2" customWidth="1"/>
    <col min="13299" max="13299" width="3.42578125" style="2" customWidth="1"/>
    <col min="13300" max="13300" width="3" style="2" customWidth="1"/>
    <col min="13301" max="13534" width="11.42578125" style="2"/>
    <col min="13535" max="13535" width="44.42578125" style="2" customWidth="1"/>
    <col min="13536" max="13536" width="13" style="2" customWidth="1"/>
    <col min="13537" max="13542" width="2" style="2" customWidth="1"/>
    <col min="13543" max="13543" width="2.42578125" style="2" customWidth="1"/>
    <col min="13544" max="13544" width="3" style="2" customWidth="1"/>
    <col min="13545" max="13547" width="2" style="2" customWidth="1"/>
    <col min="13548" max="13548" width="2.85546875" style="2" customWidth="1"/>
    <col min="13549" max="13549" width="3" style="2" customWidth="1"/>
    <col min="13550" max="13550" width="2.7109375" style="2" customWidth="1"/>
    <col min="13551" max="13551" width="2.42578125" style="2" customWidth="1"/>
    <col min="13552" max="13552" width="3.28515625" style="2" customWidth="1"/>
    <col min="13553" max="13553" width="3.5703125" style="2" customWidth="1"/>
    <col min="13554" max="13554" width="4" style="2" customWidth="1"/>
    <col min="13555" max="13555" width="3.42578125" style="2" customWidth="1"/>
    <col min="13556" max="13556" width="3" style="2" customWidth="1"/>
    <col min="13557" max="13790" width="11.42578125" style="2"/>
    <col min="13791" max="13791" width="44.42578125" style="2" customWidth="1"/>
    <col min="13792" max="13792" width="13" style="2" customWidth="1"/>
    <col min="13793" max="13798" width="2" style="2" customWidth="1"/>
    <col min="13799" max="13799" width="2.42578125" style="2" customWidth="1"/>
    <col min="13800" max="13800" width="3" style="2" customWidth="1"/>
    <col min="13801" max="13803" width="2" style="2" customWidth="1"/>
    <col min="13804" max="13804" width="2.85546875" style="2" customWidth="1"/>
    <col min="13805" max="13805" width="3" style="2" customWidth="1"/>
    <col min="13806" max="13806" width="2.7109375" style="2" customWidth="1"/>
    <col min="13807" max="13807" width="2.42578125" style="2" customWidth="1"/>
    <col min="13808" max="13808" width="3.28515625" style="2" customWidth="1"/>
    <col min="13809" max="13809" width="3.5703125" style="2" customWidth="1"/>
    <col min="13810" max="13810" width="4" style="2" customWidth="1"/>
    <col min="13811" max="13811" width="3.42578125" style="2" customWidth="1"/>
    <col min="13812" max="13812" width="3" style="2" customWidth="1"/>
    <col min="13813" max="14046" width="11.42578125" style="2"/>
    <col min="14047" max="14047" width="44.42578125" style="2" customWidth="1"/>
    <col min="14048" max="14048" width="13" style="2" customWidth="1"/>
    <col min="14049" max="14054" width="2" style="2" customWidth="1"/>
    <col min="14055" max="14055" width="2.42578125" style="2" customWidth="1"/>
    <col min="14056" max="14056" width="3" style="2" customWidth="1"/>
    <col min="14057" max="14059" width="2" style="2" customWidth="1"/>
    <col min="14060" max="14060" width="2.85546875" style="2" customWidth="1"/>
    <col min="14061" max="14061" width="3" style="2" customWidth="1"/>
    <col min="14062" max="14062" width="2.7109375" style="2" customWidth="1"/>
    <col min="14063" max="14063" width="2.42578125" style="2" customWidth="1"/>
    <col min="14064" max="14064" width="3.28515625" style="2" customWidth="1"/>
    <col min="14065" max="14065" width="3.5703125" style="2" customWidth="1"/>
    <col min="14066" max="14066" width="4" style="2" customWidth="1"/>
    <col min="14067" max="14067" width="3.42578125" style="2" customWidth="1"/>
    <col min="14068" max="14068" width="3" style="2" customWidth="1"/>
    <col min="14069" max="14302" width="11.42578125" style="2"/>
    <col min="14303" max="14303" width="44.42578125" style="2" customWidth="1"/>
    <col min="14304" max="14304" width="13" style="2" customWidth="1"/>
    <col min="14305" max="14310" width="2" style="2" customWidth="1"/>
    <col min="14311" max="14311" width="2.42578125" style="2" customWidth="1"/>
    <col min="14312" max="14312" width="3" style="2" customWidth="1"/>
    <col min="14313" max="14315" width="2" style="2" customWidth="1"/>
    <col min="14316" max="14316" width="2.85546875" style="2" customWidth="1"/>
    <col min="14317" max="14317" width="3" style="2" customWidth="1"/>
    <col min="14318" max="14318" width="2.7109375" style="2" customWidth="1"/>
    <col min="14319" max="14319" width="2.42578125" style="2" customWidth="1"/>
    <col min="14320" max="14320" width="3.28515625" style="2" customWidth="1"/>
    <col min="14321" max="14321" width="3.5703125" style="2" customWidth="1"/>
    <col min="14322" max="14322" width="4" style="2" customWidth="1"/>
    <col min="14323" max="14323" width="3.42578125" style="2" customWidth="1"/>
    <col min="14324" max="14324" width="3" style="2" customWidth="1"/>
    <col min="14325" max="14558" width="11.42578125" style="2"/>
    <col min="14559" max="14559" width="44.42578125" style="2" customWidth="1"/>
    <col min="14560" max="14560" width="13" style="2" customWidth="1"/>
    <col min="14561" max="14566" width="2" style="2" customWidth="1"/>
    <col min="14567" max="14567" width="2.42578125" style="2" customWidth="1"/>
    <col min="14568" max="14568" width="3" style="2" customWidth="1"/>
    <col min="14569" max="14571" width="2" style="2" customWidth="1"/>
    <col min="14572" max="14572" width="2.85546875" style="2" customWidth="1"/>
    <col min="14573" max="14573" width="3" style="2" customWidth="1"/>
    <col min="14574" max="14574" width="2.7109375" style="2" customWidth="1"/>
    <col min="14575" max="14575" width="2.42578125" style="2" customWidth="1"/>
    <col min="14576" max="14576" width="3.28515625" style="2" customWidth="1"/>
    <col min="14577" max="14577" width="3.5703125" style="2" customWidth="1"/>
    <col min="14578" max="14578" width="4" style="2" customWidth="1"/>
    <col min="14579" max="14579" width="3.42578125" style="2" customWidth="1"/>
    <col min="14580" max="14580" width="3" style="2" customWidth="1"/>
    <col min="14581" max="14814" width="11.42578125" style="2"/>
    <col min="14815" max="14815" width="44.42578125" style="2" customWidth="1"/>
    <col min="14816" max="14816" width="13" style="2" customWidth="1"/>
    <col min="14817" max="14822" width="2" style="2" customWidth="1"/>
    <col min="14823" max="14823" width="2.42578125" style="2" customWidth="1"/>
    <col min="14824" max="14824" width="3" style="2" customWidth="1"/>
    <col min="14825" max="14827" width="2" style="2" customWidth="1"/>
    <col min="14828" max="14828" width="2.85546875" style="2" customWidth="1"/>
    <col min="14829" max="14829" width="3" style="2" customWidth="1"/>
    <col min="14830" max="14830" width="2.7109375" style="2" customWidth="1"/>
    <col min="14831" max="14831" width="2.42578125" style="2" customWidth="1"/>
    <col min="14832" max="14832" width="3.28515625" style="2" customWidth="1"/>
    <col min="14833" max="14833" width="3.5703125" style="2" customWidth="1"/>
    <col min="14834" max="14834" width="4" style="2" customWidth="1"/>
    <col min="14835" max="14835" width="3.42578125" style="2" customWidth="1"/>
    <col min="14836" max="14836" width="3" style="2" customWidth="1"/>
    <col min="14837" max="15070" width="11.42578125" style="2"/>
    <col min="15071" max="15071" width="44.42578125" style="2" customWidth="1"/>
    <col min="15072" max="15072" width="13" style="2" customWidth="1"/>
    <col min="15073" max="15078" width="2" style="2" customWidth="1"/>
    <col min="15079" max="15079" width="2.42578125" style="2" customWidth="1"/>
    <col min="15080" max="15080" width="3" style="2" customWidth="1"/>
    <col min="15081" max="15083" width="2" style="2" customWidth="1"/>
    <col min="15084" max="15084" width="2.85546875" style="2" customWidth="1"/>
    <col min="15085" max="15085" width="3" style="2" customWidth="1"/>
    <col min="15086" max="15086" width="2.7109375" style="2" customWidth="1"/>
    <col min="15087" max="15087" width="2.42578125" style="2" customWidth="1"/>
    <col min="15088" max="15088" width="3.28515625" style="2" customWidth="1"/>
    <col min="15089" max="15089" width="3.5703125" style="2" customWidth="1"/>
    <col min="15090" max="15090" width="4" style="2" customWidth="1"/>
    <col min="15091" max="15091" width="3.42578125" style="2" customWidth="1"/>
    <col min="15092" max="15092" width="3" style="2" customWidth="1"/>
    <col min="15093" max="15326" width="11.42578125" style="2"/>
    <col min="15327" max="15327" width="44.42578125" style="2" customWidth="1"/>
    <col min="15328" max="15328" width="13" style="2" customWidth="1"/>
    <col min="15329" max="15334" width="2" style="2" customWidth="1"/>
    <col min="15335" max="15335" width="2.42578125" style="2" customWidth="1"/>
    <col min="15336" max="15336" width="3" style="2" customWidth="1"/>
    <col min="15337" max="15339" width="2" style="2" customWidth="1"/>
    <col min="15340" max="15340" width="2.85546875" style="2" customWidth="1"/>
    <col min="15341" max="15341" width="3" style="2" customWidth="1"/>
    <col min="15342" max="15342" width="2.7109375" style="2" customWidth="1"/>
    <col min="15343" max="15343" width="2.42578125" style="2" customWidth="1"/>
    <col min="15344" max="15344" width="3.28515625" style="2" customWidth="1"/>
    <col min="15345" max="15345" width="3.5703125" style="2" customWidth="1"/>
    <col min="15346" max="15346" width="4" style="2" customWidth="1"/>
    <col min="15347" max="15347" width="3.42578125" style="2" customWidth="1"/>
    <col min="15348" max="15348" width="3" style="2" customWidth="1"/>
    <col min="15349" max="15582" width="11.42578125" style="2"/>
    <col min="15583" max="15583" width="44.42578125" style="2" customWidth="1"/>
    <col min="15584" max="15584" width="13" style="2" customWidth="1"/>
    <col min="15585" max="15590" width="2" style="2" customWidth="1"/>
    <col min="15591" max="15591" width="2.42578125" style="2" customWidth="1"/>
    <col min="15592" max="15592" width="3" style="2" customWidth="1"/>
    <col min="15593" max="15595" width="2" style="2" customWidth="1"/>
    <col min="15596" max="15596" width="2.85546875" style="2" customWidth="1"/>
    <col min="15597" max="15597" width="3" style="2" customWidth="1"/>
    <col min="15598" max="15598" width="2.7109375" style="2" customWidth="1"/>
    <col min="15599" max="15599" width="2.42578125" style="2" customWidth="1"/>
    <col min="15600" max="15600" width="3.28515625" style="2" customWidth="1"/>
    <col min="15601" max="15601" width="3.5703125" style="2" customWidth="1"/>
    <col min="15602" max="15602" width="4" style="2" customWidth="1"/>
    <col min="15603" max="15603" width="3.42578125" style="2" customWidth="1"/>
    <col min="15604" max="15604" width="3" style="2" customWidth="1"/>
    <col min="15605" max="15838" width="11.42578125" style="2"/>
    <col min="15839" max="15839" width="44.42578125" style="2" customWidth="1"/>
    <col min="15840" max="15840" width="13" style="2" customWidth="1"/>
    <col min="15841" max="15846" width="2" style="2" customWidth="1"/>
    <col min="15847" max="15847" width="2.42578125" style="2" customWidth="1"/>
    <col min="15848" max="15848" width="3" style="2" customWidth="1"/>
    <col min="15849" max="15851" width="2" style="2" customWidth="1"/>
    <col min="15852" max="15852" width="2.85546875" style="2" customWidth="1"/>
    <col min="15853" max="15853" width="3" style="2" customWidth="1"/>
    <col min="15854" max="15854" width="2.7109375" style="2" customWidth="1"/>
    <col min="15855" max="15855" width="2.42578125" style="2" customWidth="1"/>
    <col min="15856" max="15856" width="3.28515625" style="2" customWidth="1"/>
    <col min="15857" max="15857" width="3.5703125" style="2" customWidth="1"/>
    <col min="15858" max="15858" width="4" style="2" customWidth="1"/>
    <col min="15859" max="15859" width="3.42578125" style="2" customWidth="1"/>
    <col min="15860" max="15860" width="3" style="2" customWidth="1"/>
    <col min="15861" max="16094" width="11.42578125" style="2"/>
    <col min="16095" max="16095" width="44.42578125" style="2" customWidth="1"/>
    <col min="16096" max="16096" width="13" style="2" customWidth="1"/>
    <col min="16097" max="16102" width="2" style="2" customWidth="1"/>
    <col min="16103" max="16103" width="2.42578125" style="2" customWidth="1"/>
    <col min="16104" max="16104" width="3" style="2" customWidth="1"/>
    <col min="16105" max="16107" width="2" style="2" customWidth="1"/>
    <col min="16108" max="16108" width="2.85546875" style="2" customWidth="1"/>
    <col min="16109" max="16109" width="3" style="2" customWidth="1"/>
    <col min="16110" max="16110" width="2.7109375" style="2" customWidth="1"/>
    <col min="16111" max="16111" width="2.42578125" style="2" customWidth="1"/>
    <col min="16112" max="16112" width="3.28515625" style="2" customWidth="1"/>
    <col min="16113" max="16113" width="3.5703125" style="2" customWidth="1"/>
    <col min="16114" max="16114" width="4" style="2" customWidth="1"/>
    <col min="16115" max="16115" width="3.42578125" style="2" customWidth="1"/>
    <col min="16116" max="16116" width="3" style="2" customWidth="1"/>
    <col min="16117" max="16384" width="11.42578125" style="2"/>
  </cols>
  <sheetData>
    <row r="1" spans="1:9" s="4" customFormat="1" x14ac:dyDescent="0.2">
      <c r="A1" s="7" t="s">
        <v>147</v>
      </c>
      <c r="B1" s="7"/>
      <c r="C1" s="7"/>
      <c r="D1" s="7"/>
      <c r="E1" s="7"/>
      <c r="F1" s="7"/>
      <c r="G1" s="7"/>
      <c r="H1" s="7"/>
      <c r="I1" s="122"/>
    </row>
    <row r="2" spans="1:9" s="4" customFormat="1" x14ac:dyDescent="0.2">
      <c r="A2" s="7" t="s">
        <v>16</v>
      </c>
      <c r="B2" s="7"/>
      <c r="C2" s="7"/>
      <c r="D2" s="7"/>
      <c r="E2" s="7"/>
      <c r="F2" s="7"/>
      <c r="G2" s="7"/>
      <c r="H2" s="7"/>
      <c r="I2" s="122"/>
    </row>
    <row r="3" spans="1:9" s="4" customFormat="1" x14ac:dyDescent="0.2">
      <c r="A3" s="7"/>
      <c r="B3" s="7"/>
      <c r="C3" s="7"/>
      <c r="D3" s="7"/>
      <c r="E3" s="7"/>
      <c r="F3" s="7"/>
      <c r="G3" s="7"/>
      <c r="H3" s="127"/>
      <c r="I3" s="122"/>
    </row>
    <row r="4" spans="1:9" s="4" customFormat="1" x14ac:dyDescent="0.2">
      <c r="A4" s="7" t="s">
        <v>194</v>
      </c>
      <c r="B4" s="7"/>
      <c r="C4" s="7"/>
      <c r="D4" s="7"/>
      <c r="E4" s="7"/>
      <c r="F4" s="7"/>
      <c r="G4" s="7"/>
      <c r="H4" s="127"/>
      <c r="I4" s="122"/>
    </row>
    <row r="5" spans="1:9" s="4" customFormat="1" x14ac:dyDescent="0.2">
      <c r="A5" s="7" t="s">
        <v>36</v>
      </c>
      <c r="B5" s="7"/>
      <c r="C5" s="7"/>
      <c r="D5" s="7"/>
      <c r="E5" s="7"/>
      <c r="F5" s="7"/>
      <c r="G5" s="7"/>
      <c r="H5" s="127"/>
      <c r="I5" s="122"/>
    </row>
    <row r="6" spans="1:9" x14ac:dyDescent="0.2">
      <c r="A6" s="7"/>
      <c r="B6" s="7"/>
      <c r="C6" s="7"/>
      <c r="D6" s="7"/>
      <c r="E6" s="7"/>
      <c r="F6" s="7"/>
      <c r="G6" s="7"/>
    </row>
    <row r="7" spans="1:9" s="5" customFormat="1" ht="12.75" customHeight="1" x14ac:dyDescent="0.2">
      <c r="A7" s="203" t="s">
        <v>28</v>
      </c>
      <c r="B7" s="202" t="s">
        <v>17</v>
      </c>
      <c r="C7" s="202" t="s">
        <v>62</v>
      </c>
      <c r="D7" s="202" t="s">
        <v>13</v>
      </c>
      <c r="E7" s="9"/>
    </row>
    <row r="8" spans="1:9" s="5" customFormat="1" x14ac:dyDescent="0.2">
      <c r="A8" s="203"/>
      <c r="B8" s="202"/>
      <c r="C8" s="202"/>
      <c r="D8" s="202"/>
      <c r="E8" s="9"/>
    </row>
    <row r="9" spans="1:9" x14ac:dyDescent="0.2">
      <c r="A9" s="33">
        <f>'C. AUX'!A10</f>
        <v>1</v>
      </c>
      <c r="B9" s="34" t="str">
        <f>'2. CC D'!B9</f>
        <v>Costos Directos</v>
      </c>
      <c r="C9" s="35">
        <f>SUM(C10:C11)</f>
        <v>8879000</v>
      </c>
      <c r="D9" s="36">
        <f>+C9/C16</f>
        <v>0.88790000000000002</v>
      </c>
    </row>
    <row r="10" spans="1:9" x14ac:dyDescent="0.2">
      <c r="A10" s="17" t="str">
        <f>'C. AUX'!A11</f>
        <v>1.1</v>
      </c>
      <c r="B10" s="16" t="str">
        <f>'2. CC D'!B10</f>
        <v>Fomento a la innovación</v>
      </c>
      <c r="C10" s="37">
        <f>+'2. CC D'!E10</f>
        <v>6373000</v>
      </c>
      <c r="D10" s="31">
        <f>+C10/C16</f>
        <v>0.63729999999999998</v>
      </c>
      <c r="E10" s="45"/>
    </row>
    <row r="11" spans="1:9" x14ac:dyDescent="0.2">
      <c r="A11" s="17" t="str">
        <f>'C. AUX'!A39</f>
        <v>1.2</v>
      </c>
      <c r="B11" s="16" t="str">
        <f>'2. CC D'!B33</f>
        <v xml:space="preserve">Capital humano para la innovación                                        </v>
      </c>
      <c r="C11" s="37">
        <f>+'2. CC D'!E33</f>
        <v>2506000</v>
      </c>
      <c r="D11" s="31">
        <f>+C11/C16</f>
        <v>0.25059999999999999</v>
      </c>
      <c r="E11" s="45"/>
    </row>
    <row r="12" spans="1:9" x14ac:dyDescent="0.2">
      <c r="A12" s="14">
        <f>'C. AUX'!A49</f>
        <v>2</v>
      </c>
      <c r="B12" s="15" t="str">
        <f>'2. CC D'!B44</f>
        <v>Administración, Evaluación y Auditoria</v>
      </c>
      <c r="C12" s="12">
        <f>C13+C14</f>
        <v>1033000</v>
      </c>
      <c r="D12" s="30">
        <f>C12/C16</f>
        <v>0.1033</v>
      </c>
    </row>
    <row r="13" spans="1:9" s="1" customFormat="1" ht="13.5" customHeight="1" x14ac:dyDescent="0.2">
      <c r="A13" s="17" t="str">
        <f>'C. AUX'!A50</f>
        <v>2.1</v>
      </c>
      <c r="B13" s="16" t="str">
        <f>'2. CC D'!B45</f>
        <v xml:space="preserve">Administración </v>
      </c>
      <c r="C13" s="37">
        <f>+'2. CC D'!E45</f>
        <v>828000</v>
      </c>
      <c r="D13" s="31">
        <f>C13/C16</f>
        <v>8.2799999999999999E-2</v>
      </c>
      <c r="E13" s="11"/>
    </row>
    <row r="14" spans="1:9" s="1" customFormat="1" x14ac:dyDescent="0.2">
      <c r="A14" s="17" t="str">
        <f>'C. AUX'!A58</f>
        <v>2.2</v>
      </c>
      <c r="B14" s="16" t="str">
        <f>'2. CC D'!B52</f>
        <v>Auditoria y Evaluaciones</v>
      </c>
      <c r="C14" s="37">
        <f>+'2. CC D'!E52</f>
        <v>205000</v>
      </c>
      <c r="D14" s="31">
        <f>C14/C16</f>
        <v>2.0500000000000001E-2</v>
      </c>
      <c r="E14" s="11"/>
    </row>
    <row r="15" spans="1:9" s="1" customFormat="1" x14ac:dyDescent="0.2">
      <c r="A15" s="14">
        <f>'C. AUX'!A62</f>
        <v>3</v>
      </c>
      <c r="B15" s="15" t="str">
        <f>'2. CC D'!B56</f>
        <v>Imprevistos</v>
      </c>
      <c r="C15" s="12">
        <f>+'2. CC D'!E56</f>
        <v>88000</v>
      </c>
      <c r="D15" s="30">
        <f>C15/C16</f>
        <v>8.8000000000000005E-3</v>
      </c>
      <c r="E15" s="11"/>
    </row>
    <row r="16" spans="1:9" x14ac:dyDescent="0.2">
      <c r="A16" s="200" t="s">
        <v>15</v>
      </c>
      <c r="B16" s="201"/>
      <c r="C16" s="13">
        <f>C12+C9+C15</f>
        <v>10000000</v>
      </c>
      <c r="D16" s="32">
        <f>D12+D9+D15</f>
        <v>1</v>
      </c>
    </row>
    <row r="17" spans="2:2" x14ac:dyDescent="0.2">
      <c r="B17" s="19"/>
    </row>
  </sheetData>
  <mergeCells count="5">
    <mergeCell ref="A16:B16"/>
    <mergeCell ref="C7:C8"/>
    <mergeCell ref="B7:B8"/>
    <mergeCell ref="A7:A8"/>
    <mergeCell ref="D7:D8"/>
  </mergeCells>
  <printOptions horizontalCentere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9"/>
  <sheetViews>
    <sheetView tabSelected="1" topLeftCell="A8" workbookViewId="0">
      <selection activeCell="B25" sqref="B25"/>
    </sheetView>
  </sheetViews>
  <sheetFormatPr defaultColWidth="11.42578125" defaultRowHeight="12.75" outlineLevelRow="1" x14ac:dyDescent="0.2"/>
  <cols>
    <col min="1" max="1" width="8.140625" style="123" customWidth="1"/>
    <col min="2" max="2" width="67.7109375" style="124" customWidth="1"/>
    <col min="3" max="3" width="11.42578125" style="125" bestFit="1" customWidth="1"/>
    <col min="4" max="4" width="14.42578125" style="126" bestFit="1" customWidth="1"/>
    <col min="5" max="5" width="13.42578125" style="126" customWidth="1"/>
    <col min="6" max="6" width="14.28515625" style="126" bestFit="1" customWidth="1"/>
    <col min="7" max="9" width="13.42578125" style="126" customWidth="1"/>
    <col min="10" max="10" width="14.28515625" style="126" bestFit="1" customWidth="1"/>
    <col min="11" max="11" width="13.42578125" style="126" customWidth="1"/>
    <col min="12" max="12" width="14.28515625" style="126" bestFit="1" customWidth="1"/>
    <col min="13" max="13" width="13.42578125" style="126" customWidth="1"/>
    <col min="14" max="14" width="13.5703125" style="126" bestFit="1" customWidth="1"/>
    <col min="15" max="17" width="13.42578125" style="126" customWidth="1"/>
    <col min="18" max="19" width="15" style="4" bestFit="1" customWidth="1"/>
    <col min="20" max="20" width="11.42578125" style="4"/>
    <col min="21" max="21" width="16" style="4" bestFit="1" customWidth="1"/>
    <col min="22" max="23" width="15" style="4" bestFit="1" customWidth="1"/>
    <col min="24" max="24" width="8" style="4" bestFit="1" customWidth="1"/>
    <col min="25" max="25" width="16" style="4" bestFit="1" customWidth="1"/>
    <col min="26" max="27" width="15" style="4" bestFit="1" customWidth="1"/>
    <col min="28" max="28" width="8" style="4" bestFit="1" customWidth="1"/>
    <col min="29" max="31" width="15" style="4" bestFit="1" customWidth="1"/>
    <col min="32" max="32" width="8" style="4" bestFit="1" customWidth="1"/>
    <col min="33" max="33" width="15" style="4" bestFit="1" customWidth="1"/>
    <col min="34" max="34" width="16" style="4" bestFit="1" customWidth="1"/>
    <col min="35" max="35" width="11.42578125" style="4"/>
    <col min="36" max="36" width="14.85546875" style="4" bestFit="1" customWidth="1"/>
    <col min="37" max="16384" width="11.42578125" style="4"/>
  </cols>
  <sheetData>
    <row r="1" spans="1:18" x14ac:dyDescent="0.2">
      <c r="A1" s="199" t="s">
        <v>164</v>
      </c>
      <c r="B1" s="199"/>
      <c r="C1" s="199"/>
      <c r="D1" s="199"/>
      <c r="E1" s="199"/>
      <c r="F1" s="173"/>
      <c r="G1" s="4"/>
      <c r="H1" s="4"/>
      <c r="I1" s="4"/>
      <c r="J1" s="4"/>
      <c r="K1" s="4"/>
      <c r="L1" s="4"/>
      <c r="M1" s="4"/>
      <c r="N1" s="4"/>
      <c r="O1" s="4"/>
      <c r="P1" s="4"/>
      <c r="Q1" s="4"/>
    </row>
    <row r="2" spans="1:18" x14ac:dyDescent="0.2">
      <c r="A2" s="199" t="s">
        <v>16</v>
      </c>
      <c r="B2" s="199"/>
      <c r="C2" s="199"/>
      <c r="D2" s="199"/>
      <c r="E2" s="199"/>
      <c r="F2" s="173"/>
      <c r="G2" s="4"/>
      <c r="H2" s="4"/>
      <c r="I2" s="4"/>
      <c r="J2" s="4"/>
      <c r="K2" s="4"/>
      <c r="L2" s="4"/>
      <c r="M2" s="4"/>
      <c r="N2" s="4"/>
      <c r="O2" s="4"/>
      <c r="P2" s="4"/>
      <c r="Q2" s="4"/>
    </row>
    <row r="4" spans="1:18" x14ac:dyDescent="0.2">
      <c r="A4" s="7" t="s">
        <v>194</v>
      </c>
      <c r="B4" s="7"/>
      <c r="C4" s="7"/>
      <c r="D4" s="7"/>
      <c r="E4" s="128"/>
      <c r="F4" s="128"/>
      <c r="G4" s="128"/>
      <c r="H4" s="128"/>
      <c r="I4" s="128"/>
      <c r="J4" s="128"/>
      <c r="K4" s="128"/>
      <c r="L4" s="128"/>
      <c r="M4" s="128"/>
      <c r="N4" s="128"/>
      <c r="O4" s="128"/>
      <c r="P4" s="128"/>
      <c r="Q4" s="128"/>
    </row>
    <row r="5" spans="1:18" x14ac:dyDescent="0.2">
      <c r="A5" s="198" t="s">
        <v>36</v>
      </c>
      <c r="B5" s="198"/>
      <c r="C5" s="198"/>
      <c r="D5" s="198"/>
      <c r="E5" s="198"/>
      <c r="F5" s="172"/>
      <c r="G5" s="4"/>
      <c r="H5" s="4"/>
      <c r="I5" s="4"/>
      <c r="J5" s="4"/>
      <c r="K5" s="4"/>
      <c r="L5" s="4"/>
      <c r="M5" s="4"/>
      <c r="N5" s="4"/>
      <c r="O5" s="4"/>
      <c r="P5" s="4"/>
      <c r="Q5" s="4"/>
    </row>
    <row r="6" spans="1:18" x14ac:dyDescent="0.2">
      <c r="A6" s="7" t="s">
        <v>182</v>
      </c>
      <c r="B6" s="7"/>
      <c r="C6" s="7">
        <v>5344</v>
      </c>
      <c r="D6" s="7"/>
      <c r="E6" s="7"/>
      <c r="F6" s="7"/>
    </row>
    <row r="7" spans="1:18" s="42" customFormat="1" ht="25.5" x14ac:dyDescent="0.2">
      <c r="A7" s="132" t="s">
        <v>28</v>
      </c>
      <c r="B7" s="132" t="s">
        <v>29</v>
      </c>
      <c r="C7" s="133" t="s">
        <v>146</v>
      </c>
      <c r="D7" s="134" t="s">
        <v>69</v>
      </c>
      <c r="E7" s="204" t="s">
        <v>163</v>
      </c>
      <c r="F7" s="205"/>
      <c r="G7" s="204">
        <v>2016</v>
      </c>
      <c r="H7" s="205"/>
      <c r="I7" s="204">
        <v>2017</v>
      </c>
      <c r="J7" s="205"/>
      <c r="K7" s="204">
        <v>2018</v>
      </c>
      <c r="L7" s="205"/>
      <c r="M7" s="204">
        <v>2019</v>
      </c>
      <c r="N7" s="205"/>
      <c r="O7" s="204">
        <v>2020</v>
      </c>
      <c r="P7" s="205"/>
      <c r="Q7" s="134" t="s">
        <v>185</v>
      </c>
      <c r="R7" s="134" t="s">
        <v>186</v>
      </c>
    </row>
    <row r="8" spans="1:18" s="42" customFormat="1" x14ac:dyDescent="0.2">
      <c r="A8" s="132"/>
      <c r="B8" s="132"/>
      <c r="C8" s="133"/>
      <c r="D8" s="134"/>
      <c r="E8" s="134"/>
      <c r="F8" s="134"/>
      <c r="G8" s="134" t="s">
        <v>183</v>
      </c>
      <c r="H8" s="134" t="s">
        <v>184</v>
      </c>
      <c r="I8" s="134" t="s">
        <v>183</v>
      </c>
      <c r="J8" s="134" t="s">
        <v>184</v>
      </c>
      <c r="K8" s="134" t="s">
        <v>183</v>
      </c>
      <c r="L8" s="134" t="s">
        <v>184</v>
      </c>
      <c r="M8" s="134" t="s">
        <v>183</v>
      </c>
      <c r="N8" s="134" t="s">
        <v>184</v>
      </c>
      <c r="O8" s="134" t="s">
        <v>183</v>
      </c>
      <c r="P8" s="134" t="s">
        <v>184</v>
      </c>
      <c r="Q8" s="134"/>
      <c r="R8" s="134"/>
    </row>
    <row r="9" spans="1:18" x14ac:dyDescent="0.2">
      <c r="A9" s="136"/>
      <c r="B9" s="137" t="s">
        <v>195</v>
      </c>
      <c r="C9" s="138"/>
      <c r="D9" s="139"/>
      <c r="E9" s="139">
        <f>+E11+E34+E45+E57</f>
        <v>10000000</v>
      </c>
      <c r="F9" s="139">
        <f>+E9*$C$6</f>
        <v>53440000000</v>
      </c>
      <c r="G9" s="139">
        <f t="shared" ref="G9:O9" si="0">+G11+G34+G45+G57</f>
        <v>1489600</v>
      </c>
      <c r="H9" s="139">
        <f>+G9*$C$6</f>
        <v>7960422400</v>
      </c>
      <c r="I9" s="139">
        <f t="shared" si="0"/>
        <v>2973600</v>
      </c>
      <c r="J9" s="139">
        <f>+I9*$C$6</f>
        <v>15890918400</v>
      </c>
      <c r="K9" s="139">
        <f t="shared" si="0"/>
        <v>2205600</v>
      </c>
      <c r="L9" s="139">
        <f>+K9*$C$6</f>
        <v>11786726400</v>
      </c>
      <c r="M9" s="139">
        <f t="shared" si="0"/>
        <v>1640600</v>
      </c>
      <c r="N9" s="139">
        <f>+M9*$C$6</f>
        <v>8767366400</v>
      </c>
      <c r="O9" s="139">
        <f t="shared" si="0"/>
        <v>1690600</v>
      </c>
      <c r="P9" s="139">
        <f>+O9*$C$6</f>
        <v>9034566400</v>
      </c>
      <c r="Q9" s="139">
        <f>+E9-G9-I9-K9-M9-O9</f>
        <v>0</v>
      </c>
      <c r="R9" s="139">
        <f>+F9-H9-J9-L9-N9-P9</f>
        <v>0</v>
      </c>
    </row>
    <row r="10" spans="1:18" s="144" customFormat="1" x14ac:dyDescent="0.2">
      <c r="A10" s="140">
        <v>1</v>
      </c>
      <c r="B10" s="141" t="s">
        <v>18</v>
      </c>
      <c r="C10" s="142"/>
      <c r="D10" s="143"/>
      <c r="E10" s="143">
        <f>+E11+E34</f>
        <v>8879000</v>
      </c>
      <c r="F10" s="143">
        <f t="shared" ref="F10" si="1">+E10*$C$6</f>
        <v>47449376000</v>
      </c>
      <c r="G10" s="143">
        <f t="shared" ref="G10:O10" si="2">+G11+G34</f>
        <v>1291000</v>
      </c>
      <c r="H10" s="143">
        <f t="shared" ref="H10:J57" si="3">+G10*$C$6</f>
        <v>6899104000</v>
      </c>
      <c r="I10" s="143">
        <f t="shared" si="2"/>
        <v>2763000</v>
      </c>
      <c r="J10" s="143">
        <f t="shared" si="3"/>
        <v>14765472000</v>
      </c>
      <c r="K10" s="143">
        <f t="shared" si="2"/>
        <v>1965000</v>
      </c>
      <c r="L10" s="143">
        <f t="shared" ref="L10:N10" si="4">+K10*$C$6</f>
        <v>10500960000</v>
      </c>
      <c r="M10" s="143">
        <f t="shared" si="2"/>
        <v>1430000</v>
      </c>
      <c r="N10" s="143">
        <f t="shared" si="4"/>
        <v>7641920000</v>
      </c>
      <c r="O10" s="143">
        <f t="shared" si="2"/>
        <v>1430000</v>
      </c>
      <c r="P10" s="143">
        <f t="shared" ref="P10" si="5">+O10*$C$6</f>
        <v>7641920000</v>
      </c>
      <c r="Q10" s="143">
        <f t="shared" ref="Q10:Q57" si="6">+E10-G10-I10-K10-M10-O10</f>
        <v>0</v>
      </c>
      <c r="R10" s="143">
        <f t="shared" ref="R10:R57" si="7">+F10-H10-J10-L10-N10-P10</f>
        <v>0</v>
      </c>
    </row>
    <row r="11" spans="1:18" s="149" customFormat="1" x14ac:dyDescent="0.2">
      <c r="A11" s="145" t="s">
        <v>7</v>
      </c>
      <c r="B11" s="146" t="s">
        <v>76</v>
      </c>
      <c r="C11" s="147"/>
      <c r="D11" s="134"/>
      <c r="E11" s="134">
        <f>+E12+E16+E21+E25+E30</f>
        <v>6373000</v>
      </c>
      <c r="F11" s="134">
        <f t="shared" ref="F11" si="8">+E11*$C$6</f>
        <v>34057312000</v>
      </c>
      <c r="G11" s="134">
        <f t="shared" ref="G11:O11" si="9">+G12+G16+G21+G25+G30</f>
        <v>785000</v>
      </c>
      <c r="H11" s="134">
        <f t="shared" si="3"/>
        <v>4195040000</v>
      </c>
      <c r="I11" s="134">
        <f t="shared" si="9"/>
        <v>2013000</v>
      </c>
      <c r="J11" s="134">
        <f t="shared" si="3"/>
        <v>10757472000</v>
      </c>
      <c r="K11" s="134">
        <f t="shared" si="9"/>
        <v>1215000</v>
      </c>
      <c r="L11" s="134">
        <f t="shared" ref="L11:N11" si="10">+K11*$C$6</f>
        <v>6492960000</v>
      </c>
      <c r="M11" s="134">
        <f t="shared" si="9"/>
        <v>1180000</v>
      </c>
      <c r="N11" s="134">
        <f t="shared" si="10"/>
        <v>6305920000</v>
      </c>
      <c r="O11" s="134">
        <f t="shared" si="9"/>
        <v>1180000</v>
      </c>
      <c r="P11" s="134">
        <f t="shared" ref="P11" si="11">+O11*$C$6</f>
        <v>6305920000</v>
      </c>
      <c r="Q11" s="134">
        <f t="shared" si="6"/>
        <v>0</v>
      </c>
      <c r="R11" s="134">
        <f t="shared" si="7"/>
        <v>0</v>
      </c>
    </row>
    <row r="12" spans="1:18" s="144" customFormat="1" x14ac:dyDescent="0.2">
      <c r="A12" s="150" t="s">
        <v>6</v>
      </c>
      <c r="B12" s="151" t="s">
        <v>123</v>
      </c>
      <c r="C12" s="152"/>
      <c r="D12" s="154"/>
      <c r="E12" s="154">
        <f>SUM(E13:E15)</f>
        <v>1845000</v>
      </c>
      <c r="F12" s="154">
        <f t="shared" ref="F12" si="12">+E12*$C$6</f>
        <v>9859680000</v>
      </c>
      <c r="G12" s="154">
        <f t="shared" ref="G12:O12" si="13">SUM(G13:G15)</f>
        <v>15000</v>
      </c>
      <c r="H12" s="154">
        <f t="shared" si="3"/>
        <v>80160000</v>
      </c>
      <c r="I12" s="154">
        <f t="shared" si="13"/>
        <v>465000</v>
      </c>
      <c r="J12" s="154">
        <f t="shared" si="3"/>
        <v>2484960000</v>
      </c>
      <c r="K12" s="154">
        <f t="shared" si="13"/>
        <v>465000</v>
      </c>
      <c r="L12" s="154">
        <f t="shared" ref="L12:N12" si="14">+K12*$C$6</f>
        <v>2484960000</v>
      </c>
      <c r="M12" s="154">
        <f t="shared" si="13"/>
        <v>450000</v>
      </c>
      <c r="N12" s="154">
        <f t="shared" si="14"/>
        <v>2404800000</v>
      </c>
      <c r="O12" s="154">
        <f t="shared" si="13"/>
        <v>450000</v>
      </c>
      <c r="P12" s="154">
        <f t="shared" ref="P12" si="15">+O12*$C$6</f>
        <v>2404800000</v>
      </c>
      <c r="Q12" s="154">
        <f t="shared" si="6"/>
        <v>0</v>
      </c>
      <c r="R12" s="154">
        <f t="shared" si="7"/>
        <v>0</v>
      </c>
    </row>
    <row r="13" spans="1:18" s="160" customFormat="1" outlineLevel="1" x14ac:dyDescent="0.2">
      <c r="A13" s="156" t="s">
        <v>91</v>
      </c>
      <c r="B13" s="157" t="s">
        <v>197</v>
      </c>
      <c r="C13" s="158">
        <f>+'2. CC D'!C12</f>
        <v>18</v>
      </c>
      <c r="D13" s="189">
        <f>+'2. CC D'!D12</f>
        <v>100000</v>
      </c>
      <c r="E13" s="159">
        <f>+D13*C13</f>
        <v>1800000</v>
      </c>
      <c r="F13" s="159">
        <f t="shared" ref="F13" si="16">+E13*$C$6</f>
        <v>9619200000</v>
      </c>
      <c r="G13" s="159">
        <v>0</v>
      </c>
      <c r="H13" s="159">
        <f t="shared" si="3"/>
        <v>0</v>
      </c>
      <c r="I13" s="159">
        <f>E13/4</f>
        <v>450000</v>
      </c>
      <c r="J13" s="159">
        <f t="shared" si="3"/>
        <v>2404800000</v>
      </c>
      <c r="K13" s="159">
        <f>I13</f>
        <v>450000</v>
      </c>
      <c r="L13" s="159">
        <f t="shared" ref="L13:N13" si="17">+K13*$C$6</f>
        <v>2404800000</v>
      </c>
      <c r="M13" s="159">
        <f>K13</f>
        <v>450000</v>
      </c>
      <c r="N13" s="159">
        <f t="shared" si="17"/>
        <v>2404800000</v>
      </c>
      <c r="O13" s="159">
        <f>M13</f>
        <v>450000</v>
      </c>
      <c r="P13" s="159">
        <f t="shared" ref="P13" si="18">+O13*$C$6</f>
        <v>2404800000</v>
      </c>
      <c r="Q13" s="159">
        <f t="shared" si="6"/>
        <v>0</v>
      </c>
      <c r="R13" s="159">
        <f t="shared" si="7"/>
        <v>0</v>
      </c>
    </row>
    <row r="14" spans="1:18" s="160" customFormat="1" outlineLevel="1" x14ac:dyDescent="0.2">
      <c r="A14" s="156" t="s">
        <v>92</v>
      </c>
      <c r="B14" s="157" t="s">
        <v>198</v>
      </c>
      <c r="C14" s="158">
        <f>+'2. CC D'!C13</f>
        <v>75</v>
      </c>
      <c r="D14" s="189">
        <f>+'2. CC D'!D13</f>
        <v>600</v>
      </c>
      <c r="E14" s="159">
        <f t="shared" ref="E14" si="19">+D14*C14</f>
        <v>45000</v>
      </c>
      <c r="F14" s="159">
        <f t="shared" ref="F14" si="20">+E14*$C$6</f>
        <v>240480000</v>
      </c>
      <c r="G14" s="159">
        <v>15000</v>
      </c>
      <c r="H14" s="159">
        <f t="shared" si="3"/>
        <v>80160000</v>
      </c>
      <c r="I14" s="159">
        <v>15000</v>
      </c>
      <c r="J14" s="159">
        <f t="shared" si="3"/>
        <v>80160000</v>
      </c>
      <c r="K14" s="159">
        <v>15000</v>
      </c>
      <c r="L14" s="159">
        <f t="shared" ref="L14:N14" si="21">+K14*$C$6</f>
        <v>80160000</v>
      </c>
      <c r="M14" s="159">
        <v>0</v>
      </c>
      <c r="N14" s="159">
        <f t="shared" si="21"/>
        <v>0</v>
      </c>
      <c r="O14" s="159">
        <v>0</v>
      </c>
      <c r="P14" s="159">
        <f t="shared" ref="P14" si="22">+O14*$C$6</f>
        <v>0</v>
      </c>
      <c r="Q14" s="159">
        <f t="shared" si="6"/>
        <v>0</v>
      </c>
      <c r="R14" s="159">
        <f t="shared" si="7"/>
        <v>0</v>
      </c>
    </row>
    <row r="15" spans="1:18" s="160" customFormat="1" hidden="1" outlineLevel="1" x14ac:dyDescent="0.2">
      <c r="A15" s="156" t="s">
        <v>93</v>
      </c>
      <c r="B15" s="157" t="s">
        <v>141</v>
      </c>
      <c r="C15" s="158"/>
      <c r="D15" s="189"/>
      <c r="E15" s="159"/>
      <c r="F15" s="159"/>
      <c r="G15" s="159"/>
      <c r="H15" s="159"/>
      <c r="I15" s="159"/>
      <c r="J15" s="159"/>
      <c r="K15" s="159"/>
      <c r="L15" s="159"/>
      <c r="M15" s="159"/>
      <c r="N15" s="159"/>
      <c r="O15" s="159"/>
      <c r="P15" s="159"/>
      <c r="Q15" s="159"/>
      <c r="R15" s="159"/>
    </row>
    <row r="16" spans="1:18" s="144" customFormat="1" collapsed="1" x14ac:dyDescent="0.2">
      <c r="A16" s="150" t="s">
        <v>58</v>
      </c>
      <c r="B16" s="151" t="s">
        <v>124</v>
      </c>
      <c r="C16" s="152"/>
      <c r="D16" s="154"/>
      <c r="E16" s="154">
        <f>SUM(E17:E20)</f>
        <v>848000</v>
      </c>
      <c r="F16" s="154">
        <f t="shared" ref="F16" si="23">+E16*$C$6</f>
        <v>4531712000</v>
      </c>
      <c r="G16" s="154">
        <f t="shared" ref="G16:O16" si="24">SUM(G17:G20)</f>
        <v>0</v>
      </c>
      <c r="H16" s="154">
        <f t="shared" si="3"/>
        <v>0</v>
      </c>
      <c r="I16" s="154">
        <f t="shared" si="24"/>
        <v>248000</v>
      </c>
      <c r="J16" s="154">
        <f t="shared" si="3"/>
        <v>1325312000</v>
      </c>
      <c r="K16" s="154">
        <f t="shared" si="24"/>
        <v>200000</v>
      </c>
      <c r="L16" s="154">
        <f t="shared" ref="L16:N16" si="25">+K16*$C$6</f>
        <v>1068800000</v>
      </c>
      <c r="M16" s="154">
        <f t="shared" si="24"/>
        <v>200000</v>
      </c>
      <c r="N16" s="154">
        <f t="shared" si="25"/>
        <v>1068800000</v>
      </c>
      <c r="O16" s="154">
        <f t="shared" si="24"/>
        <v>200000</v>
      </c>
      <c r="P16" s="154">
        <f t="shared" ref="P16" si="26">+O16*$C$6</f>
        <v>1068800000</v>
      </c>
      <c r="Q16" s="154">
        <f t="shared" si="6"/>
        <v>0</v>
      </c>
      <c r="R16" s="154">
        <f t="shared" si="7"/>
        <v>0</v>
      </c>
    </row>
    <row r="17" spans="1:18" s="1" customFormat="1" outlineLevel="1" x14ac:dyDescent="0.2">
      <c r="A17" s="156" t="s">
        <v>8</v>
      </c>
      <c r="B17" s="157" t="s">
        <v>199</v>
      </c>
      <c r="C17" s="158">
        <f>+'2. CC D'!C16</f>
        <v>8</v>
      </c>
      <c r="D17" s="189">
        <f>+'2. CC D'!D16</f>
        <v>5000</v>
      </c>
      <c r="E17" s="159">
        <f>+D17*C17</f>
        <v>40000</v>
      </c>
      <c r="F17" s="159">
        <f t="shared" ref="F17" si="27">+E17*$C$6</f>
        <v>213760000</v>
      </c>
      <c r="G17" s="159">
        <v>0</v>
      </c>
      <c r="H17" s="159">
        <f t="shared" si="3"/>
        <v>0</v>
      </c>
      <c r="I17" s="159">
        <v>40000</v>
      </c>
      <c r="J17" s="159">
        <f t="shared" si="3"/>
        <v>213760000</v>
      </c>
      <c r="K17" s="159">
        <v>0</v>
      </c>
      <c r="L17" s="159">
        <f t="shared" ref="L17:N17" si="28">+K17*$C$6</f>
        <v>0</v>
      </c>
      <c r="M17" s="159">
        <v>0</v>
      </c>
      <c r="N17" s="159">
        <f t="shared" si="28"/>
        <v>0</v>
      </c>
      <c r="O17" s="159">
        <v>0</v>
      </c>
      <c r="P17" s="159">
        <f t="shared" ref="P17" si="29">+O17*$C$6</f>
        <v>0</v>
      </c>
      <c r="Q17" s="159">
        <f t="shared" si="6"/>
        <v>0</v>
      </c>
      <c r="R17" s="159">
        <f t="shared" si="7"/>
        <v>0</v>
      </c>
    </row>
    <row r="18" spans="1:18" s="1" customFormat="1" outlineLevel="1" x14ac:dyDescent="0.2">
      <c r="A18" s="156" t="s">
        <v>9</v>
      </c>
      <c r="B18" s="157" t="s">
        <v>200</v>
      </c>
      <c r="C18" s="158">
        <f>+'2. CC D'!C17</f>
        <v>4</v>
      </c>
      <c r="D18" s="189">
        <f>+'2. CC D'!D17</f>
        <v>200000</v>
      </c>
      <c r="E18" s="159">
        <f t="shared" ref="E18:E19" si="30">+D18*C18</f>
        <v>800000</v>
      </c>
      <c r="F18" s="159">
        <f t="shared" ref="F18" si="31">+E18*$C$6</f>
        <v>4275200000</v>
      </c>
      <c r="G18" s="159">
        <v>0</v>
      </c>
      <c r="H18" s="159">
        <f t="shared" si="3"/>
        <v>0</v>
      </c>
      <c r="I18" s="159">
        <f>E18/4</f>
        <v>200000</v>
      </c>
      <c r="J18" s="159">
        <f t="shared" si="3"/>
        <v>1068800000</v>
      </c>
      <c r="K18" s="159">
        <f>I18</f>
        <v>200000</v>
      </c>
      <c r="L18" s="159">
        <f t="shared" ref="L18:N18" si="32">+K18*$C$6</f>
        <v>1068800000</v>
      </c>
      <c r="M18" s="159">
        <f>K18</f>
        <v>200000</v>
      </c>
      <c r="N18" s="159">
        <f t="shared" si="32"/>
        <v>1068800000</v>
      </c>
      <c r="O18" s="159">
        <f>M18</f>
        <v>200000</v>
      </c>
      <c r="P18" s="159">
        <f t="shared" ref="P18" si="33">+O18*$C$6</f>
        <v>1068800000</v>
      </c>
      <c r="Q18" s="159">
        <f t="shared" si="6"/>
        <v>0</v>
      </c>
      <c r="R18" s="159">
        <f t="shared" si="7"/>
        <v>0</v>
      </c>
    </row>
    <row r="19" spans="1:18" s="1" customFormat="1" outlineLevel="1" x14ac:dyDescent="0.2">
      <c r="A19" s="156" t="s">
        <v>10</v>
      </c>
      <c r="B19" s="157" t="s">
        <v>198</v>
      </c>
      <c r="C19" s="158">
        <f>+'2. CC D'!C18</f>
        <v>8</v>
      </c>
      <c r="D19" s="189">
        <f>+'2. CC D'!D18</f>
        <v>1000</v>
      </c>
      <c r="E19" s="159">
        <f t="shared" si="30"/>
        <v>8000</v>
      </c>
      <c r="F19" s="159">
        <f t="shared" ref="F19" si="34">+E19*$C$6</f>
        <v>42752000</v>
      </c>
      <c r="G19" s="159">
        <v>0</v>
      </c>
      <c r="H19" s="159">
        <f t="shared" si="3"/>
        <v>0</v>
      </c>
      <c r="I19" s="159">
        <v>8000</v>
      </c>
      <c r="J19" s="159">
        <f t="shared" si="3"/>
        <v>42752000</v>
      </c>
      <c r="K19" s="159">
        <v>0</v>
      </c>
      <c r="L19" s="159">
        <f t="shared" ref="L19:N19" si="35">+K19*$C$6</f>
        <v>0</v>
      </c>
      <c r="M19" s="159">
        <v>0</v>
      </c>
      <c r="N19" s="159">
        <f t="shared" si="35"/>
        <v>0</v>
      </c>
      <c r="O19" s="159">
        <v>0</v>
      </c>
      <c r="P19" s="159">
        <f t="shared" ref="P19" si="36">+O19*$C$6</f>
        <v>0</v>
      </c>
      <c r="Q19" s="159">
        <f t="shared" si="6"/>
        <v>0</v>
      </c>
      <c r="R19" s="159">
        <f t="shared" si="7"/>
        <v>0</v>
      </c>
    </row>
    <row r="20" spans="1:18" s="160" customFormat="1" hidden="1" outlineLevel="1" x14ac:dyDescent="0.2">
      <c r="A20" s="156" t="s">
        <v>99</v>
      </c>
      <c r="B20" s="157" t="s">
        <v>141</v>
      </c>
      <c r="C20" s="158"/>
      <c r="D20" s="189"/>
      <c r="E20" s="159"/>
      <c r="F20" s="159"/>
      <c r="G20" s="159"/>
      <c r="H20" s="159"/>
      <c r="I20" s="159"/>
      <c r="J20" s="159"/>
      <c r="K20" s="159"/>
      <c r="L20" s="159"/>
      <c r="M20" s="159"/>
      <c r="N20" s="159"/>
      <c r="O20" s="159"/>
      <c r="P20" s="159"/>
      <c r="Q20" s="159"/>
      <c r="R20" s="159"/>
    </row>
    <row r="21" spans="1:18" s="144" customFormat="1" collapsed="1" x14ac:dyDescent="0.2">
      <c r="A21" s="150" t="s">
        <v>59</v>
      </c>
      <c r="B21" s="151" t="s">
        <v>151</v>
      </c>
      <c r="C21" s="152"/>
      <c r="D21" s="154"/>
      <c r="E21" s="154">
        <f>SUM(E22:E24)</f>
        <v>885000</v>
      </c>
      <c r="F21" s="154">
        <f t="shared" ref="F21" si="37">+E21*$C$6</f>
        <v>4729440000</v>
      </c>
      <c r="G21" s="154">
        <f t="shared" ref="G21:O21" si="38">SUM(G22:G24)</f>
        <v>20000</v>
      </c>
      <c r="H21" s="154">
        <f t="shared" si="3"/>
        <v>106880000</v>
      </c>
      <c r="I21" s="154">
        <f t="shared" si="38"/>
        <v>226250</v>
      </c>
      <c r="J21" s="154">
        <f t="shared" si="3"/>
        <v>1209080000</v>
      </c>
      <c r="K21" s="154">
        <f t="shared" si="38"/>
        <v>226250</v>
      </c>
      <c r="L21" s="154">
        <f t="shared" ref="L21:N21" si="39">+K21*$C$6</f>
        <v>1209080000</v>
      </c>
      <c r="M21" s="154">
        <f t="shared" si="38"/>
        <v>206250</v>
      </c>
      <c r="N21" s="154">
        <f t="shared" si="39"/>
        <v>1102200000</v>
      </c>
      <c r="O21" s="154">
        <f t="shared" si="38"/>
        <v>206250</v>
      </c>
      <c r="P21" s="154">
        <f t="shared" ref="P21" si="40">+O21*$C$6</f>
        <v>1102200000</v>
      </c>
      <c r="Q21" s="154">
        <f t="shared" si="6"/>
        <v>0</v>
      </c>
      <c r="R21" s="154">
        <f t="shared" si="7"/>
        <v>0</v>
      </c>
    </row>
    <row r="22" spans="1:18" s="1" customFormat="1" outlineLevel="1" x14ac:dyDescent="0.2">
      <c r="A22" s="156" t="s">
        <v>102</v>
      </c>
      <c r="B22" s="157" t="s">
        <v>201</v>
      </c>
      <c r="C22" s="158">
        <f>+'2. CC D'!C21</f>
        <v>30</v>
      </c>
      <c r="D22" s="156">
        <f>+'2. CC D'!D21</f>
        <v>27500</v>
      </c>
      <c r="E22" s="159">
        <f>+D22*C22</f>
        <v>825000</v>
      </c>
      <c r="F22" s="159">
        <f t="shared" ref="F22" si="41">+E22*$C$6</f>
        <v>4408800000</v>
      </c>
      <c r="G22" s="159">
        <v>0</v>
      </c>
      <c r="H22" s="159">
        <f t="shared" si="3"/>
        <v>0</v>
      </c>
      <c r="I22" s="159">
        <f>E22/4</f>
        <v>206250</v>
      </c>
      <c r="J22" s="159">
        <f t="shared" si="3"/>
        <v>1102200000</v>
      </c>
      <c r="K22" s="159">
        <f>I22</f>
        <v>206250</v>
      </c>
      <c r="L22" s="159">
        <f t="shared" ref="L22:N22" si="42">+K22*$C$6</f>
        <v>1102200000</v>
      </c>
      <c r="M22" s="159">
        <f>K22</f>
        <v>206250</v>
      </c>
      <c r="N22" s="159">
        <f t="shared" si="42"/>
        <v>1102200000</v>
      </c>
      <c r="O22" s="159">
        <f>M22</f>
        <v>206250</v>
      </c>
      <c r="P22" s="159">
        <f t="shared" ref="P22" si="43">+O22*$C$6</f>
        <v>1102200000</v>
      </c>
      <c r="Q22" s="159">
        <f t="shared" si="6"/>
        <v>0</v>
      </c>
      <c r="R22" s="159">
        <f t="shared" si="7"/>
        <v>0</v>
      </c>
    </row>
    <row r="23" spans="1:18" s="1" customFormat="1" outlineLevel="1" x14ac:dyDescent="0.2">
      <c r="A23" s="156" t="s">
        <v>103</v>
      </c>
      <c r="B23" s="157" t="s">
        <v>198</v>
      </c>
      <c r="C23" s="158">
        <f>+'2. CC D'!C22</f>
        <v>120</v>
      </c>
      <c r="D23" s="156">
        <f>+'2. CC D'!D22</f>
        <v>500</v>
      </c>
      <c r="E23" s="159">
        <f t="shared" ref="E23" si="44">+D23*C23</f>
        <v>60000</v>
      </c>
      <c r="F23" s="159">
        <f t="shared" ref="F23" si="45">+E23*$C$6</f>
        <v>320640000</v>
      </c>
      <c r="G23" s="159">
        <v>20000</v>
      </c>
      <c r="H23" s="159">
        <f t="shared" si="3"/>
        <v>106880000</v>
      </c>
      <c r="I23" s="159">
        <v>20000</v>
      </c>
      <c r="J23" s="159">
        <f t="shared" si="3"/>
        <v>106880000</v>
      </c>
      <c r="K23" s="159">
        <v>20000</v>
      </c>
      <c r="L23" s="159">
        <f t="shared" ref="L23:N23" si="46">+K23*$C$6</f>
        <v>106880000</v>
      </c>
      <c r="M23" s="159">
        <v>0</v>
      </c>
      <c r="N23" s="159">
        <f t="shared" si="46"/>
        <v>0</v>
      </c>
      <c r="O23" s="159">
        <v>0</v>
      </c>
      <c r="P23" s="159">
        <f t="shared" ref="P23" si="47">+O23*$C$6</f>
        <v>0</v>
      </c>
      <c r="Q23" s="159">
        <f t="shared" si="6"/>
        <v>0</v>
      </c>
      <c r="R23" s="159">
        <f t="shared" si="7"/>
        <v>0</v>
      </c>
    </row>
    <row r="24" spans="1:18" s="1" customFormat="1" hidden="1" outlineLevel="1" x14ac:dyDescent="0.2">
      <c r="A24" s="156" t="s">
        <v>104</v>
      </c>
      <c r="B24" s="157" t="s">
        <v>141</v>
      </c>
      <c r="C24" s="158"/>
      <c r="D24" s="189"/>
      <c r="E24" s="159"/>
      <c r="F24" s="159"/>
      <c r="G24" s="159"/>
      <c r="H24" s="159"/>
      <c r="I24" s="159"/>
      <c r="J24" s="159"/>
      <c r="K24" s="159"/>
      <c r="L24" s="159"/>
      <c r="M24" s="159"/>
      <c r="N24" s="159"/>
      <c r="O24" s="159"/>
      <c r="P24" s="159"/>
      <c r="Q24" s="159"/>
      <c r="R24" s="159"/>
    </row>
    <row r="25" spans="1:18" s="144" customFormat="1" collapsed="1" x14ac:dyDescent="0.2">
      <c r="A25" s="150" t="s">
        <v>107</v>
      </c>
      <c r="B25" s="151" t="s">
        <v>125</v>
      </c>
      <c r="C25" s="152"/>
      <c r="D25" s="154"/>
      <c r="E25" s="154">
        <f>SUM(E26:E29)</f>
        <v>1715000</v>
      </c>
      <c r="F25" s="154">
        <f t="shared" ref="F25" si="48">+E25*$C$6</f>
        <v>9164960000</v>
      </c>
      <c r="G25" s="154">
        <f t="shared" ref="G25:O25" si="49">SUM(G26:G29)</f>
        <v>450000</v>
      </c>
      <c r="H25" s="154">
        <f t="shared" si="3"/>
        <v>2404800000</v>
      </c>
      <c r="I25" s="154">
        <f t="shared" si="49"/>
        <v>653750</v>
      </c>
      <c r="J25" s="154">
        <f t="shared" si="3"/>
        <v>3493640000</v>
      </c>
      <c r="K25" s="154">
        <f t="shared" si="49"/>
        <v>203750</v>
      </c>
      <c r="L25" s="154">
        <f t="shared" ref="L25:N25" si="50">+K25*$C$6</f>
        <v>1088840000</v>
      </c>
      <c r="M25" s="154">
        <f t="shared" si="49"/>
        <v>203750</v>
      </c>
      <c r="N25" s="154">
        <f t="shared" si="50"/>
        <v>1088840000</v>
      </c>
      <c r="O25" s="154">
        <f t="shared" si="49"/>
        <v>203750</v>
      </c>
      <c r="P25" s="154">
        <f t="shared" ref="P25" si="51">+O25*$C$6</f>
        <v>1088840000</v>
      </c>
      <c r="Q25" s="154">
        <f t="shared" si="6"/>
        <v>0</v>
      </c>
      <c r="R25" s="154">
        <f t="shared" si="7"/>
        <v>0</v>
      </c>
    </row>
    <row r="26" spans="1:18" s="1" customFormat="1" outlineLevel="1" x14ac:dyDescent="0.2">
      <c r="A26" s="156" t="s">
        <v>108</v>
      </c>
      <c r="B26" s="157" t="s">
        <v>202</v>
      </c>
      <c r="C26" s="170">
        <f>+'2. CC D'!C25</f>
        <v>4</v>
      </c>
      <c r="D26" s="190">
        <f>+'2. CC D'!D25</f>
        <v>200000</v>
      </c>
      <c r="E26" s="159">
        <f>+D26*C26</f>
        <v>800000</v>
      </c>
      <c r="F26" s="159">
        <f t="shared" ref="F26" si="52">+E26*$C$6</f>
        <v>4275200000</v>
      </c>
      <c r="G26" s="159">
        <v>0</v>
      </c>
      <c r="H26" s="159">
        <f t="shared" si="3"/>
        <v>0</v>
      </c>
      <c r="I26" s="159">
        <f>E26/4</f>
        <v>200000</v>
      </c>
      <c r="J26" s="159">
        <f t="shared" si="3"/>
        <v>1068800000</v>
      </c>
      <c r="K26" s="159">
        <f>I26</f>
        <v>200000</v>
      </c>
      <c r="L26" s="159">
        <f t="shared" ref="L26:N26" si="53">+K26*$C$6</f>
        <v>1068800000</v>
      </c>
      <c r="M26" s="159">
        <f>K26</f>
        <v>200000</v>
      </c>
      <c r="N26" s="159">
        <f t="shared" si="53"/>
        <v>1068800000</v>
      </c>
      <c r="O26" s="159">
        <f>M26</f>
        <v>200000</v>
      </c>
      <c r="P26" s="159">
        <f t="shared" ref="P26" si="54">+O26*$C$6</f>
        <v>1068800000</v>
      </c>
      <c r="Q26" s="159">
        <f t="shared" si="6"/>
        <v>0</v>
      </c>
      <c r="R26" s="159">
        <f t="shared" si="7"/>
        <v>0</v>
      </c>
    </row>
    <row r="27" spans="1:18" s="1" customFormat="1" outlineLevel="1" x14ac:dyDescent="0.2">
      <c r="A27" s="156" t="s">
        <v>63</v>
      </c>
      <c r="B27" s="157" t="s">
        <v>203</v>
      </c>
      <c r="C27" s="170">
        <f>+'2. CC D'!C26</f>
        <v>6</v>
      </c>
      <c r="D27" s="190">
        <f>+'2. CC D'!D26</f>
        <v>150000</v>
      </c>
      <c r="E27" s="159">
        <f t="shared" ref="E27:E28" si="55">+D27*C27</f>
        <v>900000</v>
      </c>
      <c r="F27" s="159">
        <f t="shared" ref="F27" si="56">+E27*$C$6</f>
        <v>4809600000</v>
      </c>
      <c r="G27" s="159">
        <v>450000</v>
      </c>
      <c r="H27" s="159">
        <f t="shared" si="3"/>
        <v>2404800000</v>
      </c>
      <c r="I27" s="159">
        <v>450000</v>
      </c>
      <c r="J27" s="159">
        <f t="shared" si="3"/>
        <v>2404800000</v>
      </c>
      <c r="K27" s="159">
        <v>0</v>
      </c>
      <c r="L27" s="159">
        <f t="shared" ref="L27:N27" si="57">+K27*$C$6</f>
        <v>0</v>
      </c>
      <c r="M27" s="159">
        <v>0</v>
      </c>
      <c r="N27" s="159">
        <f t="shared" si="57"/>
        <v>0</v>
      </c>
      <c r="O27" s="159">
        <v>0</v>
      </c>
      <c r="P27" s="159">
        <f t="shared" ref="P27" si="58">+O27*$C$6</f>
        <v>0</v>
      </c>
      <c r="Q27" s="159">
        <f t="shared" si="6"/>
        <v>0</v>
      </c>
      <c r="R27" s="159">
        <f t="shared" si="7"/>
        <v>0</v>
      </c>
    </row>
    <row r="28" spans="1:18" s="1" customFormat="1" outlineLevel="1" x14ac:dyDescent="0.2">
      <c r="A28" s="156" t="s">
        <v>64</v>
      </c>
      <c r="B28" s="157" t="s">
        <v>198</v>
      </c>
      <c r="C28" s="170">
        <f>+'2. CC D'!C27</f>
        <v>30</v>
      </c>
      <c r="D28" s="190">
        <f>+'2. CC D'!D27</f>
        <v>500</v>
      </c>
      <c r="E28" s="159">
        <f t="shared" si="55"/>
        <v>15000</v>
      </c>
      <c r="F28" s="159">
        <f t="shared" ref="F28" si="59">+E28*$C$6</f>
        <v>80160000</v>
      </c>
      <c r="G28" s="159">
        <v>0</v>
      </c>
      <c r="H28" s="159">
        <f t="shared" si="3"/>
        <v>0</v>
      </c>
      <c r="I28" s="159">
        <v>3750</v>
      </c>
      <c r="J28" s="159">
        <f t="shared" si="3"/>
        <v>20040000</v>
      </c>
      <c r="K28" s="159">
        <v>3750</v>
      </c>
      <c r="L28" s="159">
        <f t="shared" ref="L28:N28" si="60">+K28*$C$6</f>
        <v>20040000</v>
      </c>
      <c r="M28" s="159">
        <v>3750</v>
      </c>
      <c r="N28" s="159">
        <f t="shared" si="60"/>
        <v>20040000</v>
      </c>
      <c r="O28" s="159">
        <v>3750</v>
      </c>
      <c r="P28" s="159">
        <f t="shared" ref="P28" si="61">+O28*$C$6</f>
        <v>20040000</v>
      </c>
      <c r="Q28" s="159">
        <f t="shared" si="6"/>
        <v>0</v>
      </c>
      <c r="R28" s="159">
        <f t="shared" si="7"/>
        <v>0</v>
      </c>
    </row>
    <row r="29" spans="1:18" s="1" customFormat="1" hidden="1" outlineLevel="1" x14ac:dyDescent="0.2">
      <c r="A29" s="156" t="s">
        <v>109</v>
      </c>
      <c r="B29" s="157" t="s">
        <v>141</v>
      </c>
      <c r="C29" s="170" t="str">
        <f>+'2. CC D'!C28</f>
        <v xml:space="preserve"> </v>
      </c>
      <c r="D29" s="190" t="str">
        <f>+'2. CC D'!D28</f>
        <v xml:space="preserve"> </v>
      </c>
      <c r="E29" s="159"/>
      <c r="F29" s="159"/>
      <c r="G29" s="159"/>
      <c r="H29" s="159"/>
      <c r="I29" s="159"/>
      <c r="J29" s="159"/>
      <c r="K29" s="159"/>
      <c r="L29" s="159"/>
      <c r="M29" s="159"/>
      <c r="N29" s="159"/>
      <c r="O29" s="159"/>
      <c r="P29" s="159"/>
      <c r="Q29" s="159"/>
      <c r="R29" s="159"/>
    </row>
    <row r="30" spans="1:18" s="144" customFormat="1" collapsed="1" x14ac:dyDescent="0.2">
      <c r="A30" s="150" t="s">
        <v>122</v>
      </c>
      <c r="B30" s="151" t="s">
        <v>157</v>
      </c>
      <c r="C30" s="152"/>
      <c r="D30" s="154"/>
      <c r="E30" s="153">
        <f>+E31+E32+E33</f>
        <v>1080000</v>
      </c>
      <c r="F30" s="153">
        <f t="shared" ref="F30" si="62">+E30*$C$6</f>
        <v>5771520000</v>
      </c>
      <c r="G30" s="153">
        <f t="shared" ref="G30:O30" si="63">+G31+G32+G33</f>
        <v>300000</v>
      </c>
      <c r="H30" s="153">
        <f t="shared" si="3"/>
        <v>1603200000</v>
      </c>
      <c r="I30" s="153">
        <f t="shared" si="63"/>
        <v>420000</v>
      </c>
      <c r="J30" s="153">
        <f t="shared" si="3"/>
        <v>2244480000</v>
      </c>
      <c r="K30" s="153">
        <f t="shared" si="63"/>
        <v>120000</v>
      </c>
      <c r="L30" s="153">
        <f t="shared" ref="L30:N30" si="64">+K30*$C$6</f>
        <v>641280000</v>
      </c>
      <c r="M30" s="153">
        <f t="shared" si="63"/>
        <v>120000</v>
      </c>
      <c r="N30" s="153">
        <f t="shared" si="64"/>
        <v>641280000</v>
      </c>
      <c r="O30" s="153">
        <f t="shared" si="63"/>
        <v>120000</v>
      </c>
      <c r="P30" s="153">
        <f t="shared" ref="P30" si="65">+O30*$C$6</f>
        <v>641280000</v>
      </c>
      <c r="Q30" s="153">
        <f t="shared" si="6"/>
        <v>0</v>
      </c>
      <c r="R30" s="153">
        <f t="shared" si="7"/>
        <v>0</v>
      </c>
    </row>
    <row r="31" spans="1:18" s="1" customFormat="1" outlineLevel="1" x14ac:dyDescent="0.2">
      <c r="A31" s="156" t="s">
        <v>127</v>
      </c>
      <c r="B31" s="157" t="s">
        <v>73</v>
      </c>
      <c r="C31" s="158">
        <f>+'2. CC D'!C30</f>
        <v>2</v>
      </c>
      <c r="D31" s="156">
        <f>+'2. CC D'!D30</f>
        <v>90000</v>
      </c>
      <c r="E31" s="159">
        <f>+D31*C31</f>
        <v>180000</v>
      </c>
      <c r="F31" s="159">
        <f t="shared" ref="F31" si="66">+E31*$C$6</f>
        <v>961920000</v>
      </c>
      <c r="G31" s="159">
        <v>0</v>
      </c>
      <c r="H31" s="159">
        <f t="shared" si="3"/>
        <v>0</v>
      </c>
      <c r="I31" s="159">
        <v>45000</v>
      </c>
      <c r="J31" s="159">
        <f t="shared" si="3"/>
        <v>240480000</v>
      </c>
      <c r="K31" s="159">
        <v>45000</v>
      </c>
      <c r="L31" s="159">
        <f t="shared" ref="L31:N31" si="67">+K31*$C$6</f>
        <v>240480000</v>
      </c>
      <c r="M31" s="159">
        <v>45000</v>
      </c>
      <c r="N31" s="159">
        <f t="shared" si="67"/>
        <v>240480000</v>
      </c>
      <c r="O31" s="159">
        <v>45000</v>
      </c>
      <c r="P31" s="159">
        <f t="shared" ref="P31" si="68">+O31*$C$6</f>
        <v>240480000</v>
      </c>
      <c r="Q31" s="159">
        <f t="shared" si="6"/>
        <v>0</v>
      </c>
      <c r="R31" s="159">
        <f t="shared" si="7"/>
        <v>0</v>
      </c>
    </row>
    <row r="32" spans="1:18" s="1" customFormat="1" outlineLevel="1" x14ac:dyDescent="0.2">
      <c r="A32" s="156" t="s">
        <v>128</v>
      </c>
      <c r="B32" s="171" t="s">
        <v>155</v>
      </c>
      <c r="C32" s="158">
        <f>+'2. CC D'!C31</f>
        <v>10</v>
      </c>
      <c r="D32" s="156">
        <f>+'2. CC D'!D31</f>
        <v>30000</v>
      </c>
      <c r="E32" s="159">
        <f t="shared" ref="E32:E33" si="69">+D32*C32</f>
        <v>300000</v>
      </c>
      <c r="F32" s="159">
        <f t="shared" ref="F32" si="70">+E32*$C$6</f>
        <v>1603200000</v>
      </c>
      <c r="G32" s="159">
        <v>0</v>
      </c>
      <c r="H32" s="159">
        <f t="shared" si="3"/>
        <v>0</v>
      </c>
      <c r="I32" s="159">
        <f>E32/4</f>
        <v>75000</v>
      </c>
      <c r="J32" s="159">
        <f t="shared" si="3"/>
        <v>400800000</v>
      </c>
      <c r="K32" s="159">
        <f>I32</f>
        <v>75000</v>
      </c>
      <c r="L32" s="159">
        <f t="shared" ref="L32:N32" si="71">+K32*$C$6</f>
        <v>400800000</v>
      </c>
      <c r="M32" s="159">
        <f>K32</f>
        <v>75000</v>
      </c>
      <c r="N32" s="159">
        <f t="shared" si="71"/>
        <v>400800000</v>
      </c>
      <c r="O32" s="159">
        <f>M32</f>
        <v>75000</v>
      </c>
      <c r="P32" s="159">
        <f t="shared" ref="P32" si="72">+O32*$C$6</f>
        <v>400800000</v>
      </c>
      <c r="Q32" s="159">
        <f t="shared" si="6"/>
        <v>0</v>
      </c>
      <c r="R32" s="159">
        <f t="shared" si="7"/>
        <v>0</v>
      </c>
    </row>
    <row r="33" spans="1:18" s="1" customFormat="1" outlineLevel="1" x14ac:dyDescent="0.2">
      <c r="A33" s="156" t="s">
        <v>129</v>
      </c>
      <c r="B33" s="171" t="s">
        <v>156</v>
      </c>
      <c r="C33" s="158">
        <f>+'2. CC D'!C32</f>
        <v>6</v>
      </c>
      <c r="D33" s="156">
        <f>+'2. CC D'!D32</f>
        <v>100000</v>
      </c>
      <c r="E33" s="159">
        <f t="shared" si="69"/>
        <v>600000</v>
      </c>
      <c r="F33" s="159">
        <f t="shared" ref="F33" si="73">+E33*$C$6</f>
        <v>3206400000</v>
      </c>
      <c r="G33" s="159">
        <f>E33/2</f>
        <v>300000</v>
      </c>
      <c r="H33" s="159">
        <f t="shared" si="3"/>
        <v>1603200000</v>
      </c>
      <c r="I33" s="159">
        <f>G33</f>
        <v>300000</v>
      </c>
      <c r="J33" s="159">
        <f t="shared" si="3"/>
        <v>1603200000</v>
      </c>
      <c r="K33" s="159">
        <v>0</v>
      </c>
      <c r="L33" s="159">
        <f t="shared" ref="L33:N33" si="74">+K33*$C$6</f>
        <v>0</v>
      </c>
      <c r="M33" s="159">
        <v>0</v>
      </c>
      <c r="N33" s="159">
        <f t="shared" si="74"/>
        <v>0</v>
      </c>
      <c r="O33" s="159">
        <f>+M33*K33</f>
        <v>0</v>
      </c>
      <c r="P33" s="159">
        <f t="shared" ref="P33" si="75">+O33*$C$6</f>
        <v>0</v>
      </c>
      <c r="Q33" s="159">
        <f t="shared" si="6"/>
        <v>0</v>
      </c>
      <c r="R33" s="159">
        <f t="shared" si="7"/>
        <v>0</v>
      </c>
    </row>
    <row r="34" spans="1:18" s="149" customFormat="1" x14ac:dyDescent="0.2">
      <c r="A34" s="145" t="s">
        <v>39</v>
      </c>
      <c r="B34" s="146" t="s">
        <v>190</v>
      </c>
      <c r="C34" s="147"/>
      <c r="D34" s="191"/>
      <c r="E34" s="134">
        <f>+E35+E39+E42</f>
        <v>2506000</v>
      </c>
      <c r="F34" s="134">
        <f t="shared" ref="F34" si="76">+E34*$C$6</f>
        <v>13392064000</v>
      </c>
      <c r="G34" s="134">
        <f t="shared" ref="G34:O34" si="77">+G35+G39+G42</f>
        <v>506000</v>
      </c>
      <c r="H34" s="134">
        <f t="shared" si="3"/>
        <v>2704064000</v>
      </c>
      <c r="I34" s="134">
        <f t="shared" si="77"/>
        <v>750000</v>
      </c>
      <c r="J34" s="134">
        <f t="shared" si="3"/>
        <v>4008000000</v>
      </c>
      <c r="K34" s="134">
        <f t="shared" si="77"/>
        <v>750000</v>
      </c>
      <c r="L34" s="134">
        <f t="shared" ref="L34:N34" si="78">+K34*$C$6</f>
        <v>4008000000</v>
      </c>
      <c r="M34" s="134">
        <f t="shared" si="77"/>
        <v>250000</v>
      </c>
      <c r="N34" s="134">
        <f t="shared" si="78"/>
        <v>1336000000</v>
      </c>
      <c r="O34" s="134">
        <f t="shared" si="77"/>
        <v>250000</v>
      </c>
      <c r="P34" s="134">
        <f t="shared" ref="P34" si="79">+O34*$C$6</f>
        <v>1336000000</v>
      </c>
      <c r="Q34" s="134">
        <f t="shared" si="6"/>
        <v>0</v>
      </c>
      <c r="R34" s="134">
        <f t="shared" si="7"/>
        <v>0</v>
      </c>
    </row>
    <row r="35" spans="1:18" s="144" customFormat="1" x14ac:dyDescent="0.2">
      <c r="A35" s="150" t="s">
        <v>40</v>
      </c>
      <c r="B35" s="151" t="s">
        <v>204</v>
      </c>
      <c r="C35" s="152"/>
      <c r="D35" s="154"/>
      <c r="E35" s="153">
        <f>+E36+E37+E38</f>
        <v>606000</v>
      </c>
      <c r="F35" s="153">
        <f t="shared" ref="F35" si="80">+E35*$C$6</f>
        <v>3238464000</v>
      </c>
      <c r="G35" s="153">
        <f t="shared" ref="G35:O35" si="81">+G36+G37+G38</f>
        <v>6000</v>
      </c>
      <c r="H35" s="153">
        <f t="shared" si="3"/>
        <v>32064000</v>
      </c>
      <c r="I35" s="153">
        <f t="shared" si="81"/>
        <v>150000</v>
      </c>
      <c r="J35" s="153">
        <f t="shared" si="3"/>
        <v>801600000</v>
      </c>
      <c r="K35" s="153">
        <f t="shared" si="81"/>
        <v>150000</v>
      </c>
      <c r="L35" s="153">
        <f t="shared" ref="L35:N35" si="82">+K35*$C$6</f>
        <v>801600000</v>
      </c>
      <c r="M35" s="153">
        <f t="shared" si="81"/>
        <v>150000</v>
      </c>
      <c r="N35" s="153">
        <f t="shared" si="82"/>
        <v>801600000</v>
      </c>
      <c r="O35" s="153">
        <f t="shared" si="81"/>
        <v>150000</v>
      </c>
      <c r="P35" s="153">
        <f t="shared" ref="P35" si="83">+O35*$C$6</f>
        <v>801600000</v>
      </c>
      <c r="Q35" s="153">
        <f t="shared" si="6"/>
        <v>0</v>
      </c>
      <c r="R35" s="153">
        <f t="shared" si="7"/>
        <v>0</v>
      </c>
    </row>
    <row r="36" spans="1:18" s="1" customFormat="1" outlineLevel="1" x14ac:dyDescent="0.2">
      <c r="A36" s="156" t="s">
        <v>41</v>
      </c>
      <c r="B36" s="157" t="s">
        <v>158</v>
      </c>
      <c r="C36" s="158">
        <f>+'2. CC D'!C35</f>
        <v>6</v>
      </c>
      <c r="D36" s="156">
        <f>+'2. CC D'!D35</f>
        <v>100000</v>
      </c>
      <c r="E36" s="159">
        <f>+D36*C36</f>
        <v>600000</v>
      </c>
      <c r="F36" s="159">
        <f t="shared" ref="F36" si="84">+E36*$C$6</f>
        <v>3206400000</v>
      </c>
      <c r="G36" s="159">
        <v>0</v>
      </c>
      <c r="H36" s="159">
        <f t="shared" si="3"/>
        <v>0</v>
      </c>
      <c r="I36" s="159">
        <f>E36/4</f>
        <v>150000</v>
      </c>
      <c r="J36" s="159">
        <f t="shared" si="3"/>
        <v>801600000</v>
      </c>
      <c r="K36" s="159">
        <f>I36</f>
        <v>150000</v>
      </c>
      <c r="L36" s="159">
        <f t="shared" ref="L36:N36" si="85">+K36*$C$6</f>
        <v>801600000</v>
      </c>
      <c r="M36" s="159">
        <f>K36</f>
        <v>150000</v>
      </c>
      <c r="N36" s="159">
        <f t="shared" si="85"/>
        <v>801600000</v>
      </c>
      <c r="O36" s="159">
        <f>M36</f>
        <v>150000</v>
      </c>
      <c r="P36" s="159">
        <f t="shared" ref="P36" si="86">+O36*$C$6</f>
        <v>801600000</v>
      </c>
      <c r="Q36" s="159">
        <f t="shared" si="6"/>
        <v>0</v>
      </c>
      <c r="R36" s="159">
        <f t="shared" si="7"/>
        <v>0</v>
      </c>
    </row>
    <row r="37" spans="1:18" s="1" customFormat="1" outlineLevel="1" x14ac:dyDescent="0.2">
      <c r="A37" s="156" t="s">
        <v>110</v>
      </c>
      <c r="B37" s="157" t="s">
        <v>142</v>
      </c>
      <c r="C37" s="158">
        <f>+'2. CC D'!C36</f>
        <v>6</v>
      </c>
      <c r="D37" s="156">
        <f>+'2. CC D'!D36</f>
        <v>1000</v>
      </c>
      <c r="E37" s="159">
        <f t="shared" ref="E37" si="87">+D37*C37</f>
        <v>6000</v>
      </c>
      <c r="F37" s="159">
        <f t="shared" ref="F37" si="88">+E37*$C$6</f>
        <v>32064000</v>
      </c>
      <c r="G37" s="159">
        <v>6000</v>
      </c>
      <c r="H37" s="159">
        <f t="shared" si="3"/>
        <v>32064000</v>
      </c>
      <c r="I37" s="159">
        <v>0</v>
      </c>
      <c r="J37" s="159">
        <f t="shared" si="3"/>
        <v>0</v>
      </c>
      <c r="K37" s="159">
        <v>0</v>
      </c>
      <c r="L37" s="159">
        <f t="shared" ref="L37:N37" si="89">+K37*$C$6</f>
        <v>0</v>
      </c>
      <c r="M37" s="159">
        <v>0</v>
      </c>
      <c r="N37" s="159">
        <f t="shared" si="89"/>
        <v>0</v>
      </c>
      <c r="O37" s="159">
        <v>0</v>
      </c>
      <c r="P37" s="159">
        <f t="shared" ref="P37" si="90">+O37*$C$6</f>
        <v>0</v>
      </c>
      <c r="Q37" s="159">
        <f t="shared" si="6"/>
        <v>0</v>
      </c>
      <c r="R37" s="159">
        <f t="shared" si="7"/>
        <v>0</v>
      </c>
    </row>
    <row r="38" spans="1:18" s="1" customFormat="1" hidden="1" outlineLevel="1" x14ac:dyDescent="0.2">
      <c r="A38" s="156" t="s">
        <v>111</v>
      </c>
      <c r="B38" s="157" t="s">
        <v>141</v>
      </c>
      <c r="C38" s="158"/>
      <c r="D38" s="189"/>
      <c r="E38" s="159"/>
      <c r="F38" s="159"/>
      <c r="G38" s="159"/>
      <c r="H38" s="159"/>
      <c r="I38" s="159"/>
      <c r="J38" s="159"/>
      <c r="K38" s="159"/>
      <c r="L38" s="159"/>
      <c r="M38" s="159"/>
      <c r="N38" s="159"/>
      <c r="O38" s="159"/>
      <c r="P38" s="159"/>
      <c r="Q38" s="159"/>
      <c r="R38" s="159"/>
    </row>
    <row r="39" spans="1:18" s="144" customFormat="1" collapsed="1" x14ac:dyDescent="0.2">
      <c r="A39" s="150" t="s">
        <v>149</v>
      </c>
      <c r="B39" s="151" t="s">
        <v>205</v>
      </c>
      <c r="C39" s="152"/>
      <c r="D39" s="154"/>
      <c r="E39" s="153">
        <f>+E40+E41</f>
        <v>1500000</v>
      </c>
      <c r="F39" s="153">
        <f t="shared" ref="F39" si="91">+E39*$C$6</f>
        <v>8016000000</v>
      </c>
      <c r="G39" s="153">
        <f t="shared" ref="G39:O39" si="92">+G40+G41</f>
        <v>500000</v>
      </c>
      <c r="H39" s="153">
        <f t="shared" si="3"/>
        <v>2672000000</v>
      </c>
      <c r="I39" s="153">
        <f t="shared" si="92"/>
        <v>500000</v>
      </c>
      <c r="J39" s="153">
        <f t="shared" si="3"/>
        <v>2672000000</v>
      </c>
      <c r="K39" s="153">
        <f t="shared" si="92"/>
        <v>500000</v>
      </c>
      <c r="L39" s="153">
        <f t="shared" ref="L39:N39" si="93">+K39*$C$6</f>
        <v>2672000000</v>
      </c>
      <c r="M39" s="153">
        <f t="shared" si="92"/>
        <v>0</v>
      </c>
      <c r="N39" s="153">
        <f t="shared" si="93"/>
        <v>0</v>
      </c>
      <c r="O39" s="153">
        <f t="shared" si="92"/>
        <v>0</v>
      </c>
      <c r="P39" s="153">
        <f t="shared" ref="P39" si="94">+O39*$C$6</f>
        <v>0</v>
      </c>
      <c r="Q39" s="153">
        <f t="shared" si="6"/>
        <v>0</v>
      </c>
      <c r="R39" s="153">
        <f t="shared" si="7"/>
        <v>0</v>
      </c>
    </row>
    <row r="40" spans="1:18" s="1" customFormat="1" outlineLevel="1" x14ac:dyDescent="0.2">
      <c r="A40" s="156" t="s">
        <v>150</v>
      </c>
      <c r="B40" s="157" t="s">
        <v>144</v>
      </c>
      <c r="C40" s="158">
        <f>+'2. CC D'!C39</f>
        <v>50</v>
      </c>
      <c r="D40" s="156">
        <f>+'2. CC D'!D39</f>
        <v>30000</v>
      </c>
      <c r="E40" s="159">
        <f>+D40*C40</f>
        <v>1500000</v>
      </c>
      <c r="F40" s="159">
        <f t="shared" ref="F40" si="95">+E40*$C$6</f>
        <v>8016000000</v>
      </c>
      <c r="G40" s="159">
        <f>E40/3</f>
        <v>500000</v>
      </c>
      <c r="H40" s="159">
        <f t="shared" si="3"/>
        <v>2672000000</v>
      </c>
      <c r="I40" s="159">
        <f>G40</f>
        <v>500000</v>
      </c>
      <c r="J40" s="159">
        <f t="shared" si="3"/>
        <v>2672000000</v>
      </c>
      <c r="K40" s="159">
        <f>I40</f>
        <v>500000</v>
      </c>
      <c r="L40" s="159">
        <f t="shared" ref="L40:N40" si="96">+K40*$C$6</f>
        <v>2672000000</v>
      </c>
      <c r="M40" s="159">
        <v>0</v>
      </c>
      <c r="N40" s="159">
        <f t="shared" si="96"/>
        <v>0</v>
      </c>
      <c r="O40" s="159">
        <v>0</v>
      </c>
      <c r="P40" s="159">
        <f t="shared" ref="P40" si="97">+O40*$C$6</f>
        <v>0</v>
      </c>
      <c r="Q40" s="159">
        <f t="shared" si="6"/>
        <v>0</v>
      </c>
      <c r="R40" s="159">
        <f t="shared" si="7"/>
        <v>0</v>
      </c>
    </row>
    <row r="41" spans="1:18" s="1" customFormat="1" hidden="1" outlineLevel="1" x14ac:dyDescent="0.2">
      <c r="A41" s="156" t="s">
        <v>160</v>
      </c>
      <c r="B41" s="157" t="s">
        <v>141</v>
      </c>
      <c r="C41" s="158"/>
      <c r="D41" s="189"/>
      <c r="E41" s="159"/>
      <c r="F41" s="159"/>
      <c r="G41" s="159"/>
      <c r="H41" s="159"/>
      <c r="I41" s="159"/>
      <c r="J41" s="159"/>
      <c r="K41" s="159"/>
      <c r="L41" s="159"/>
      <c r="M41" s="159"/>
      <c r="N41" s="159"/>
      <c r="O41" s="159"/>
      <c r="P41" s="159"/>
      <c r="Q41" s="159"/>
      <c r="R41" s="159"/>
    </row>
    <row r="42" spans="1:18" s="144" customFormat="1" collapsed="1" x14ac:dyDescent="0.2">
      <c r="A42" s="150" t="s">
        <v>126</v>
      </c>
      <c r="B42" s="151" t="s">
        <v>60</v>
      </c>
      <c r="C42" s="152"/>
      <c r="D42" s="154"/>
      <c r="E42" s="153">
        <f>+E43+E44</f>
        <v>400000</v>
      </c>
      <c r="F42" s="153">
        <f t="shared" ref="F42" si="98">+E42*$C$6</f>
        <v>2137600000</v>
      </c>
      <c r="G42" s="153">
        <f t="shared" ref="G42:O42" si="99">+G43+G44</f>
        <v>0</v>
      </c>
      <c r="H42" s="153">
        <f t="shared" si="3"/>
        <v>0</v>
      </c>
      <c r="I42" s="153">
        <f t="shared" si="99"/>
        <v>100000</v>
      </c>
      <c r="J42" s="153">
        <f t="shared" si="3"/>
        <v>534400000</v>
      </c>
      <c r="K42" s="153">
        <f t="shared" si="99"/>
        <v>100000</v>
      </c>
      <c r="L42" s="153">
        <f t="shared" ref="L42:N42" si="100">+K42*$C$6</f>
        <v>534400000</v>
      </c>
      <c r="M42" s="153">
        <f t="shared" si="99"/>
        <v>100000</v>
      </c>
      <c r="N42" s="153">
        <f t="shared" si="100"/>
        <v>534400000</v>
      </c>
      <c r="O42" s="153">
        <f t="shared" si="99"/>
        <v>100000</v>
      </c>
      <c r="P42" s="153">
        <f t="shared" ref="P42" si="101">+O42*$C$6</f>
        <v>534400000</v>
      </c>
      <c r="Q42" s="153">
        <f t="shared" si="6"/>
        <v>0</v>
      </c>
      <c r="R42" s="153">
        <f t="shared" si="7"/>
        <v>0</v>
      </c>
    </row>
    <row r="43" spans="1:18" s="1" customFormat="1" outlineLevel="1" x14ac:dyDescent="0.2">
      <c r="A43" s="156" t="s">
        <v>139</v>
      </c>
      <c r="B43" s="157" t="s">
        <v>143</v>
      </c>
      <c r="C43" s="158">
        <f>+'2. CC D'!C42</f>
        <v>20</v>
      </c>
      <c r="D43" s="156">
        <f>+'2. CC D'!D42</f>
        <v>20000</v>
      </c>
      <c r="E43" s="159">
        <f>+D43*C43</f>
        <v>400000</v>
      </c>
      <c r="F43" s="159">
        <f t="shared" ref="F43" si="102">+E43*$C$6</f>
        <v>2137600000</v>
      </c>
      <c r="G43" s="159">
        <v>0</v>
      </c>
      <c r="H43" s="159">
        <f t="shared" si="3"/>
        <v>0</v>
      </c>
      <c r="I43" s="159">
        <f>E43/4</f>
        <v>100000</v>
      </c>
      <c r="J43" s="159">
        <f t="shared" si="3"/>
        <v>534400000</v>
      </c>
      <c r="K43" s="159">
        <f>I43</f>
        <v>100000</v>
      </c>
      <c r="L43" s="159">
        <f t="shared" ref="L43:N43" si="103">+K43*$C$6</f>
        <v>534400000</v>
      </c>
      <c r="M43" s="159">
        <f>K43</f>
        <v>100000</v>
      </c>
      <c r="N43" s="159">
        <f t="shared" si="103"/>
        <v>534400000</v>
      </c>
      <c r="O43" s="159">
        <f>M43</f>
        <v>100000</v>
      </c>
      <c r="P43" s="159">
        <f t="shared" ref="P43" si="104">+O43*$C$6</f>
        <v>534400000</v>
      </c>
      <c r="Q43" s="159">
        <f t="shared" si="6"/>
        <v>0</v>
      </c>
      <c r="R43" s="159">
        <f t="shared" si="7"/>
        <v>0</v>
      </c>
    </row>
    <row r="44" spans="1:18" s="1" customFormat="1" hidden="1" outlineLevel="1" x14ac:dyDescent="0.2">
      <c r="A44" s="156" t="s">
        <v>140</v>
      </c>
      <c r="B44" s="157" t="s">
        <v>141</v>
      </c>
      <c r="C44" s="158"/>
      <c r="D44" s="161"/>
      <c r="E44" s="159"/>
      <c r="F44" s="159"/>
      <c r="G44" s="159"/>
      <c r="H44" s="159"/>
      <c r="I44" s="159"/>
      <c r="J44" s="159"/>
      <c r="K44" s="159"/>
      <c r="L44" s="159"/>
      <c r="M44" s="159"/>
      <c r="N44" s="159"/>
      <c r="O44" s="159"/>
      <c r="P44" s="159"/>
      <c r="Q44" s="159"/>
      <c r="R44" s="159"/>
    </row>
    <row r="45" spans="1:18" s="144" customFormat="1" collapsed="1" x14ac:dyDescent="0.2">
      <c r="A45" s="140">
        <v>2</v>
      </c>
      <c r="B45" s="141" t="s">
        <v>130</v>
      </c>
      <c r="C45" s="142"/>
      <c r="D45" s="143"/>
      <c r="E45" s="143">
        <f>+E46+E53</f>
        <v>1033000</v>
      </c>
      <c r="F45" s="143">
        <f t="shared" ref="F45" si="105">+E45*$C$6</f>
        <v>5520352000</v>
      </c>
      <c r="G45" s="143">
        <f t="shared" ref="G45:O45" si="106">+G46+G53</f>
        <v>190600</v>
      </c>
      <c r="H45" s="143">
        <f t="shared" si="3"/>
        <v>1018566400</v>
      </c>
      <c r="I45" s="143">
        <f t="shared" si="106"/>
        <v>190600</v>
      </c>
      <c r="J45" s="143">
        <f t="shared" si="3"/>
        <v>1018566400</v>
      </c>
      <c r="K45" s="143">
        <f t="shared" si="106"/>
        <v>220600</v>
      </c>
      <c r="L45" s="143">
        <f t="shared" ref="L45:N45" si="107">+K45*$C$6</f>
        <v>1178886400</v>
      </c>
      <c r="M45" s="143">
        <f t="shared" si="106"/>
        <v>190600</v>
      </c>
      <c r="N45" s="143">
        <f t="shared" si="107"/>
        <v>1018566400</v>
      </c>
      <c r="O45" s="143">
        <f t="shared" si="106"/>
        <v>240600</v>
      </c>
      <c r="P45" s="143">
        <f t="shared" ref="P45" si="108">+O45*$C$6</f>
        <v>1285766400</v>
      </c>
      <c r="Q45" s="143">
        <f t="shared" si="6"/>
        <v>0</v>
      </c>
      <c r="R45" s="143">
        <f t="shared" si="7"/>
        <v>0</v>
      </c>
    </row>
    <row r="46" spans="1:18" s="144" customFormat="1" x14ac:dyDescent="0.2">
      <c r="A46" s="150" t="s">
        <v>0</v>
      </c>
      <c r="B46" s="151" t="s">
        <v>138</v>
      </c>
      <c r="C46" s="152" t="s">
        <v>145</v>
      </c>
      <c r="D46" s="153"/>
      <c r="E46" s="153">
        <f>+E47+E48+E49+E50+E51+E52</f>
        <v>828000</v>
      </c>
      <c r="F46" s="153">
        <f t="shared" ref="F46" si="109">+E46*$C$6</f>
        <v>4424832000</v>
      </c>
      <c r="G46" s="153">
        <f t="shared" ref="G46:O46" si="110">+G47+G48+G49+G50+G51+G52</f>
        <v>165600</v>
      </c>
      <c r="H46" s="153">
        <f t="shared" si="3"/>
        <v>884966400</v>
      </c>
      <c r="I46" s="153">
        <f t="shared" si="110"/>
        <v>165600</v>
      </c>
      <c r="J46" s="153">
        <f t="shared" si="3"/>
        <v>884966400</v>
      </c>
      <c r="K46" s="153">
        <f t="shared" si="110"/>
        <v>165600</v>
      </c>
      <c r="L46" s="153">
        <f t="shared" ref="L46:N46" si="111">+K46*$C$6</f>
        <v>884966400</v>
      </c>
      <c r="M46" s="153">
        <f t="shared" si="110"/>
        <v>165600</v>
      </c>
      <c r="N46" s="153">
        <f t="shared" si="111"/>
        <v>884966400</v>
      </c>
      <c r="O46" s="153">
        <f t="shared" si="110"/>
        <v>165600</v>
      </c>
      <c r="P46" s="153">
        <f t="shared" ref="P46" si="112">+O46*$C$6</f>
        <v>884966400</v>
      </c>
      <c r="Q46" s="153">
        <f t="shared" si="6"/>
        <v>0</v>
      </c>
      <c r="R46" s="153">
        <f t="shared" si="7"/>
        <v>0</v>
      </c>
    </row>
    <row r="47" spans="1:18" s="166" customFormat="1" outlineLevel="1" x14ac:dyDescent="0.2">
      <c r="A47" s="165" t="s">
        <v>11</v>
      </c>
      <c r="B47" s="157" t="s">
        <v>206</v>
      </c>
      <c r="C47" s="158">
        <v>60</v>
      </c>
      <c r="D47" s="159">
        <v>3200</v>
      </c>
      <c r="E47" s="159">
        <f>+D47*C47</f>
        <v>192000</v>
      </c>
      <c r="F47" s="159">
        <f t="shared" ref="F47" si="113">+E47*$C$6</f>
        <v>1026048000</v>
      </c>
      <c r="G47" s="159">
        <f>+E47/5</f>
        <v>38400</v>
      </c>
      <c r="H47" s="159">
        <f t="shared" si="3"/>
        <v>205209600</v>
      </c>
      <c r="I47" s="159">
        <f t="shared" ref="I47:I52" si="114">+E47/5</f>
        <v>38400</v>
      </c>
      <c r="J47" s="159">
        <f t="shared" si="3"/>
        <v>205209600</v>
      </c>
      <c r="K47" s="159">
        <f t="shared" ref="K47:K52" si="115">+E47/5</f>
        <v>38400</v>
      </c>
      <c r="L47" s="159">
        <f t="shared" ref="L47:N47" si="116">+K47*$C$6</f>
        <v>205209600</v>
      </c>
      <c r="M47" s="159">
        <f t="shared" ref="M47:M52" si="117">+E47/5</f>
        <v>38400</v>
      </c>
      <c r="N47" s="159">
        <f t="shared" si="116"/>
        <v>205209600</v>
      </c>
      <c r="O47" s="159">
        <f t="shared" ref="O47:O52" si="118">+E47/5</f>
        <v>38400</v>
      </c>
      <c r="P47" s="159">
        <f t="shared" ref="P47" si="119">+O47*$C$6</f>
        <v>205209600</v>
      </c>
      <c r="Q47" s="159">
        <f t="shared" si="6"/>
        <v>0</v>
      </c>
      <c r="R47" s="159">
        <f t="shared" si="7"/>
        <v>0</v>
      </c>
    </row>
    <row r="48" spans="1:18" s="166" customFormat="1" outlineLevel="1" x14ac:dyDescent="0.2">
      <c r="A48" s="165" t="s">
        <v>131</v>
      </c>
      <c r="B48" s="157" t="s">
        <v>207</v>
      </c>
      <c r="C48" s="158">
        <v>60</v>
      </c>
      <c r="D48" s="159">
        <v>2000</v>
      </c>
      <c r="E48" s="159">
        <f t="shared" ref="E48:E52" si="120">+D48*C48</f>
        <v>120000</v>
      </c>
      <c r="F48" s="159">
        <f t="shared" ref="F48" si="121">+E48*$C$6</f>
        <v>641280000</v>
      </c>
      <c r="G48" s="159">
        <f t="shared" ref="G48:G52" si="122">+E48/5</f>
        <v>24000</v>
      </c>
      <c r="H48" s="159">
        <f t="shared" si="3"/>
        <v>128256000</v>
      </c>
      <c r="I48" s="159">
        <f t="shared" si="114"/>
        <v>24000</v>
      </c>
      <c r="J48" s="159">
        <f t="shared" si="3"/>
        <v>128256000</v>
      </c>
      <c r="K48" s="159">
        <f t="shared" si="115"/>
        <v>24000</v>
      </c>
      <c r="L48" s="159">
        <f t="shared" ref="L48:N48" si="123">+K48*$C$6</f>
        <v>128256000</v>
      </c>
      <c r="M48" s="159">
        <f t="shared" si="117"/>
        <v>24000</v>
      </c>
      <c r="N48" s="159">
        <f t="shared" si="123"/>
        <v>128256000</v>
      </c>
      <c r="O48" s="159">
        <f t="shared" si="118"/>
        <v>24000</v>
      </c>
      <c r="P48" s="159">
        <f t="shared" ref="P48" si="124">+O48*$C$6</f>
        <v>128256000</v>
      </c>
      <c r="Q48" s="159">
        <f t="shared" si="6"/>
        <v>0</v>
      </c>
      <c r="R48" s="159">
        <f t="shared" si="7"/>
        <v>0</v>
      </c>
    </row>
    <row r="49" spans="1:18" s="166" customFormat="1" outlineLevel="1" x14ac:dyDescent="0.2">
      <c r="A49" s="165" t="s">
        <v>132</v>
      </c>
      <c r="B49" s="157" t="s">
        <v>53</v>
      </c>
      <c r="C49" s="158">
        <v>60</v>
      </c>
      <c r="D49" s="159">
        <v>2600</v>
      </c>
      <c r="E49" s="159">
        <f t="shared" si="120"/>
        <v>156000</v>
      </c>
      <c r="F49" s="159">
        <f t="shared" ref="F49" si="125">+E49*$C$6</f>
        <v>833664000</v>
      </c>
      <c r="G49" s="159">
        <f t="shared" si="122"/>
        <v>31200</v>
      </c>
      <c r="H49" s="159">
        <f t="shared" si="3"/>
        <v>166732800</v>
      </c>
      <c r="I49" s="159">
        <f t="shared" si="114"/>
        <v>31200</v>
      </c>
      <c r="J49" s="159">
        <f t="shared" si="3"/>
        <v>166732800</v>
      </c>
      <c r="K49" s="159">
        <f t="shared" si="115"/>
        <v>31200</v>
      </c>
      <c r="L49" s="159">
        <f t="shared" ref="L49:N49" si="126">+K49*$C$6</f>
        <v>166732800</v>
      </c>
      <c r="M49" s="159">
        <f t="shared" si="117"/>
        <v>31200</v>
      </c>
      <c r="N49" s="159">
        <f t="shared" si="126"/>
        <v>166732800</v>
      </c>
      <c r="O49" s="159">
        <f t="shared" si="118"/>
        <v>31200</v>
      </c>
      <c r="P49" s="159">
        <f t="shared" ref="P49" si="127">+O49*$C$6</f>
        <v>166732800</v>
      </c>
      <c r="Q49" s="159">
        <f t="shared" si="6"/>
        <v>0</v>
      </c>
      <c r="R49" s="159">
        <f t="shared" si="7"/>
        <v>0</v>
      </c>
    </row>
    <row r="50" spans="1:18" s="166" customFormat="1" outlineLevel="1" x14ac:dyDescent="0.2">
      <c r="A50" s="165" t="s">
        <v>133</v>
      </c>
      <c r="B50" s="157" t="s">
        <v>88</v>
      </c>
      <c r="C50" s="158">
        <v>60</v>
      </c>
      <c r="D50" s="159">
        <v>2000</v>
      </c>
      <c r="E50" s="159">
        <f t="shared" si="120"/>
        <v>120000</v>
      </c>
      <c r="F50" s="159">
        <f t="shared" ref="F50" si="128">+E50*$C$6</f>
        <v>641280000</v>
      </c>
      <c r="G50" s="159">
        <f t="shared" si="122"/>
        <v>24000</v>
      </c>
      <c r="H50" s="159">
        <f t="shared" si="3"/>
        <v>128256000</v>
      </c>
      <c r="I50" s="159">
        <f t="shared" si="114"/>
        <v>24000</v>
      </c>
      <c r="J50" s="159">
        <f t="shared" si="3"/>
        <v>128256000</v>
      </c>
      <c r="K50" s="159">
        <f t="shared" si="115"/>
        <v>24000</v>
      </c>
      <c r="L50" s="159">
        <f t="shared" ref="L50:N50" si="129">+K50*$C$6</f>
        <v>128256000</v>
      </c>
      <c r="M50" s="159">
        <f t="shared" si="117"/>
        <v>24000</v>
      </c>
      <c r="N50" s="159">
        <f t="shared" si="129"/>
        <v>128256000</v>
      </c>
      <c r="O50" s="159">
        <f t="shared" si="118"/>
        <v>24000</v>
      </c>
      <c r="P50" s="159">
        <f t="shared" ref="P50" si="130">+O50*$C$6</f>
        <v>128256000</v>
      </c>
      <c r="Q50" s="159">
        <f t="shared" si="6"/>
        <v>0</v>
      </c>
      <c r="R50" s="159">
        <f t="shared" si="7"/>
        <v>0</v>
      </c>
    </row>
    <row r="51" spans="1:18" s="166" customFormat="1" outlineLevel="1" x14ac:dyDescent="0.2">
      <c r="A51" s="165" t="s">
        <v>134</v>
      </c>
      <c r="B51" s="157" t="s">
        <v>137</v>
      </c>
      <c r="C51" s="158">
        <v>60</v>
      </c>
      <c r="D51" s="159">
        <v>2000</v>
      </c>
      <c r="E51" s="159">
        <f t="shared" si="120"/>
        <v>120000</v>
      </c>
      <c r="F51" s="159">
        <f t="shared" ref="F51" si="131">+E51*$C$6</f>
        <v>641280000</v>
      </c>
      <c r="G51" s="159">
        <f t="shared" si="122"/>
        <v>24000</v>
      </c>
      <c r="H51" s="159">
        <f t="shared" si="3"/>
        <v>128256000</v>
      </c>
      <c r="I51" s="159">
        <f t="shared" si="114"/>
        <v>24000</v>
      </c>
      <c r="J51" s="159">
        <f t="shared" si="3"/>
        <v>128256000</v>
      </c>
      <c r="K51" s="159">
        <f t="shared" si="115"/>
        <v>24000</v>
      </c>
      <c r="L51" s="159">
        <f t="shared" ref="L51:N51" si="132">+K51*$C$6</f>
        <v>128256000</v>
      </c>
      <c r="M51" s="159">
        <f t="shared" si="117"/>
        <v>24000</v>
      </c>
      <c r="N51" s="159">
        <f t="shared" si="132"/>
        <v>128256000</v>
      </c>
      <c r="O51" s="159">
        <f t="shared" si="118"/>
        <v>24000</v>
      </c>
      <c r="P51" s="159">
        <f t="shared" ref="P51" si="133">+O51*$C$6</f>
        <v>128256000</v>
      </c>
      <c r="Q51" s="159">
        <f t="shared" si="6"/>
        <v>0</v>
      </c>
      <c r="R51" s="159">
        <f t="shared" si="7"/>
        <v>0</v>
      </c>
    </row>
    <row r="52" spans="1:18" s="166" customFormat="1" outlineLevel="1" x14ac:dyDescent="0.2">
      <c r="A52" s="165" t="s">
        <v>135</v>
      </c>
      <c r="B52" s="157" t="s">
        <v>161</v>
      </c>
      <c r="C52" s="158">
        <v>120</v>
      </c>
      <c r="D52" s="159">
        <v>1000</v>
      </c>
      <c r="E52" s="159">
        <f t="shared" si="120"/>
        <v>120000</v>
      </c>
      <c r="F52" s="159">
        <f t="shared" ref="F52" si="134">+E52*$C$6</f>
        <v>641280000</v>
      </c>
      <c r="G52" s="159">
        <f t="shared" si="122"/>
        <v>24000</v>
      </c>
      <c r="H52" s="159">
        <f t="shared" si="3"/>
        <v>128256000</v>
      </c>
      <c r="I52" s="159">
        <f t="shared" si="114"/>
        <v>24000</v>
      </c>
      <c r="J52" s="159">
        <f t="shared" si="3"/>
        <v>128256000</v>
      </c>
      <c r="K52" s="159">
        <f t="shared" si="115"/>
        <v>24000</v>
      </c>
      <c r="L52" s="159">
        <f t="shared" ref="L52:N52" si="135">+K52*$C$6</f>
        <v>128256000</v>
      </c>
      <c r="M52" s="159">
        <f t="shared" si="117"/>
        <v>24000</v>
      </c>
      <c r="N52" s="159">
        <f t="shared" si="135"/>
        <v>128256000</v>
      </c>
      <c r="O52" s="159">
        <f t="shared" si="118"/>
        <v>24000</v>
      </c>
      <c r="P52" s="159">
        <f t="shared" ref="P52" si="136">+O52*$C$6</f>
        <v>128256000</v>
      </c>
      <c r="Q52" s="159">
        <f t="shared" si="6"/>
        <v>0</v>
      </c>
      <c r="R52" s="159">
        <f t="shared" si="7"/>
        <v>0</v>
      </c>
    </row>
    <row r="53" spans="1:18" s="144" customFormat="1" x14ac:dyDescent="0.2">
      <c r="A53" s="150" t="s">
        <v>1</v>
      </c>
      <c r="B53" s="151" t="s">
        <v>136</v>
      </c>
      <c r="C53" s="152"/>
      <c r="D53" s="153"/>
      <c r="E53" s="153">
        <f>+E54+E55+E56</f>
        <v>205000</v>
      </c>
      <c r="F53" s="153">
        <f t="shared" ref="F53" si="137">+E53*$C$6</f>
        <v>1095520000</v>
      </c>
      <c r="G53" s="153">
        <f t="shared" ref="G53:O53" si="138">+G54+G55+G56</f>
        <v>25000</v>
      </c>
      <c r="H53" s="153">
        <f t="shared" si="3"/>
        <v>133600000</v>
      </c>
      <c r="I53" s="153">
        <f t="shared" si="138"/>
        <v>25000</v>
      </c>
      <c r="J53" s="153">
        <f t="shared" si="3"/>
        <v>133600000</v>
      </c>
      <c r="K53" s="153">
        <f t="shared" si="138"/>
        <v>55000</v>
      </c>
      <c r="L53" s="153">
        <f t="shared" ref="L53:N53" si="139">+K53*$C$6</f>
        <v>293920000</v>
      </c>
      <c r="M53" s="153">
        <f t="shared" si="138"/>
        <v>25000</v>
      </c>
      <c r="N53" s="153">
        <f t="shared" si="139"/>
        <v>133600000</v>
      </c>
      <c r="O53" s="153">
        <f t="shared" si="138"/>
        <v>75000</v>
      </c>
      <c r="P53" s="153">
        <f t="shared" ref="P53" si="140">+O53*$C$6</f>
        <v>400800000</v>
      </c>
      <c r="Q53" s="153">
        <f t="shared" si="6"/>
        <v>0</v>
      </c>
      <c r="R53" s="153">
        <f t="shared" si="7"/>
        <v>0</v>
      </c>
    </row>
    <row r="54" spans="1:18" s="166" customFormat="1" outlineLevel="1" x14ac:dyDescent="0.2">
      <c r="A54" s="165" t="s">
        <v>2</v>
      </c>
      <c r="B54" s="157" t="s">
        <v>196</v>
      </c>
      <c r="C54" s="158">
        <v>5</v>
      </c>
      <c r="D54" s="159">
        <v>25000</v>
      </c>
      <c r="E54" s="159">
        <f>+D54*C54</f>
        <v>125000</v>
      </c>
      <c r="F54" s="159">
        <f t="shared" ref="F54" si="141">+E54*$C$6</f>
        <v>668000000</v>
      </c>
      <c r="G54" s="159">
        <f>+E54/5</f>
        <v>25000</v>
      </c>
      <c r="H54" s="159">
        <f t="shared" si="3"/>
        <v>133600000</v>
      </c>
      <c r="I54" s="159">
        <f>+E54/5</f>
        <v>25000</v>
      </c>
      <c r="J54" s="159">
        <f t="shared" si="3"/>
        <v>133600000</v>
      </c>
      <c r="K54" s="159">
        <f>+E54/5</f>
        <v>25000</v>
      </c>
      <c r="L54" s="159">
        <f t="shared" ref="L54:N54" si="142">+K54*$C$6</f>
        <v>133600000</v>
      </c>
      <c r="M54" s="159">
        <f>+E54/5</f>
        <v>25000</v>
      </c>
      <c r="N54" s="159">
        <f t="shared" si="142"/>
        <v>133600000</v>
      </c>
      <c r="O54" s="159">
        <f>+E54/5</f>
        <v>25000</v>
      </c>
      <c r="P54" s="159">
        <f t="shared" ref="P54" si="143">+O54*$C$6</f>
        <v>133600000</v>
      </c>
      <c r="Q54" s="159">
        <f t="shared" si="6"/>
        <v>0</v>
      </c>
      <c r="R54" s="159">
        <f t="shared" si="7"/>
        <v>0</v>
      </c>
    </row>
    <row r="55" spans="1:18" s="166" customFormat="1" outlineLevel="1" x14ac:dyDescent="0.2">
      <c r="A55" s="165" t="s">
        <v>55</v>
      </c>
      <c r="B55" s="157" t="s">
        <v>86</v>
      </c>
      <c r="C55" s="158">
        <v>1</v>
      </c>
      <c r="D55" s="159">
        <v>30000</v>
      </c>
      <c r="E55" s="159">
        <f t="shared" ref="E55:E56" si="144">+D55*C55</f>
        <v>30000</v>
      </c>
      <c r="F55" s="159">
        <f t="shared" ref="F55" si="145">+E55*$C$6</f>
        <v>160320000</v>
      </c>
      <c r="G55" s="159">
        <v>0</v>
      </c>
      <c r="H55" s="159">
        <f t="shared" si="3"/>
        <v>0</v>
      </c>
      <c r="I55" s="159">
        <v>0</v>
      </c>
      <c r="J55" s="159">
        <f t="shared" si="3"/>
        <v>0</v>
      </c>
      <c r="K55" s="159">
        <v>30000</v>
      </c>
      <c r="L55" s="159">
        <f t="shared" ref="L55:N55" si="146">+K55*$C$6</f>
        <v>160320000</v>
      </c>
      <c r="M55" s="159">
        <v>0</v>
      </c>
      <c r="N55" s="159">
        <f t="shared" si="146"/>
        <v>0</v>
      </c>
      <c r="O55" s="159">
        <v>0</v>
      </c>
      <c r="P55" s="159">
        <f t="shared" ref="P55" si="147">+O55*$C$6</f>
        <v>0</v>
      </c>
      <c r="Q55" s="159">
        <f t="shared" si="6"/>
        <v>0</v>
      </c>
      <c r="R55" s="159">
        <f t="shared" si="7"/>
        <v>0</v>
      </c>
    </row>
    <row r="56" spans="1:18" s="166" customFormat="1" outlineLevel="1" x14ac:dyDescent="0.2">
      <c r="A56" s="165" t="s">
        <v>56</v>
      </c>
      <c r="B56" s="157" t="s">
        <v>87</v>
      </c>
      <c r="C56" s="158">
        <v>1</v>
      </c>
      <c r="D56" s="159">
        <v>50000</v>
      </c>
      <c r="E56" s="159">
        <f t="shared" si="144"/>
        <v>50000</v>
      </c>
      <c r="F56" s="159">
        <f t="shared" ref="F56" si="148">+E56*$C$6</f>
        <v>267200000</v>
      </c>
      <c r="G56" s="159">
        <v>0</v>
      </c>
      <c r="H56" s="159">
        <f t="shared" si="3"/>
        <v>0</v>
      </c>
      <c r="I56" s="159">
        <v>0</v>
      </c>
      <c r="J56" s="159">
        <f t="shared" si="3"/>
        <v>0</v>
      </c>
      <c r="K56" s="159">
        <v>0</v>
      </c>
      <c r="L56" s="159">
        <f t="shared" ref="L56:N56" si="149">+K56*$C$6</f>
        <v>0</v>
      </c>
      <c r="M56" s="159">
        <v>0</v>
      </c>
      <c r="N56" s="159">
        <f t="shared" si="149"/>
        <v>0</v>
      </c>
      <c r="O56" s="159">
        <v>50000</v>
      </c>
      <c r="P56" s="159">
        <f t="shared" ref="P56" si="150">+O56*$C$6</f>
        <v>267200000</v>
      </c>
      <c r="Q56" s="159">
        <f t="shared" si="6"/>
        <v>0</v>
      </c>
      <c r="R56" s="159">
        <f t="shared" si="7"/>
        <v>0</v>
      </c>
    </row>
    <row r="57" spans="1:18" s="144" customFormat="1" x14ac:dyDescent="0.2">
      <c r="A57" s="140">
        <v>3</v>
      </c>
      <c r="B57" s="141" t="s">
        <v>35</v>
      </c>
      <c r="C57" s="142"/>
      <c r="D57" s="143"/>
      <c r="E57" s="143">
        <f>+'2. CC D'!E56</f>
        <v>88000</v>
      </c>
      <c r="F57" s="143">
        <f t="shared" ref="F57" si="151">+E57*$C$6</f>
        <v>470272000</v>
      </c>
      <c r="G57" s="143">
        <v>8000</v>
      </c>
      <c r="H57" s="143">
        <f>+G57*$C$6</f>
        <v>42752000</v>
      </c>
      <c r="I57" s="143">
        <v>20000</v>
      </c>
      <c r="J57" s="143">
        <f t="shared" si="3"/>
        <v>106880000</v>
      </c>
      <c r="K57" s="143">
        <v>20000</v>
      </c>
      <c r="L57" s="143">
        <f t="shared" ref="L57:N57" si="152">+K57*$C$6</f>
        <v>106880000</v>
      </c>
      <c r="M57" s="143">
        <v>20000</v>
      </c>
      <c r="N57" s="143">
        <f t="shared" si="152"/>
        <v>106880000</v>
      </c>
      <c r="O57" s="143">
        <v>20000</v>
      </c>
      <c r="P57" s="143">
        <f t="shared" ref="P57" si="153">+O57*$C$6</f>
        <v>106880000</v>
      </c>
      <c r="Q57" s="143">
        <f t="shared" si="6"/>
        <v>0</v>
      </c>
      <c r="R57" s="143">
        <f t="shared" si="7"/>
        <v>0</v>
      </c>
    </row>
    <row r="58" spans="1:18" x14ac:dyDescent="0.2">
      <c r="A58" s="167"/>
      <c r="D58" s="168"/>
    </row>
    <row r="59" spans="1:18" x14ac:dyDescent="0.2">
      <c r="D59" s="168"/>
    </row>
  </sheetData>
  <mergeCells count="9">
    <mergeCell ref="K7:L7"/>
    <mergeCell ref="M7:N7"/>
    <mergeCell ref="O7:P7"/>
    <mergeCell ref="E7:F7"/>
    <mergeCell ref="A1:E1"/>
    <mergeCell ref="A2:E2"/>
    <mergeCell ref="A5:E5"/>
    <mergeCell ref="G7:H7"/>
    <mergeCell ref="I7:J7"/>
  </mergeCells>
  <pageMargins left="0.7" right="0.7" top="0.75" bottom="0.75" header="0.3" footer="0.3"/>
  <pageSetup scale="4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L130"/>
  <sheetViews>
    <sheetView workbookViewId="0">
      <selection activeCell="E2" sqref="E2"/>
    </sheetView>
  </sheetViews>
  <sheetFormatPr defaultColWidth="11.42578125" defaultRowHeight="12.75" x14ac:dyDescent="0.2"/>
  <cols>
    <col min="1" max="1" width="7.42578125" customWidth="1"/>
    <col min="2" max="2" width="55.7109375" customWidth="1"/>
    <col min="3" max="3" width="14.7109375" style="178" bestFit="1" customWidth="1"/>
    <col min="4" max="4" width="11.85546875" style="178" hidden="1" customWidth="1"/>
    <col min="5" max="5" width="51.42578125" style="179" customWidth="1"/>
  </cols>
  <sheetData>
    <row r="1" spans="1:350" s="174" customFormat="1" x14ac:dyDescent="0.2">
      <c r="A1" s="199" t="s">
        <v>188</v>
      </c>
      <c r="B1" s="199"/>
      <c r="C1" s="199"/>
      <c r="E1" s="179"/>
      <c r="F1" s="179"/>
      <c r="G1" s="179"/>
      <c r="H1" s="179"/>
      <c r="I1" s="179"/>
      <c r="J1" s="179"/>
      <c r="K1" s="179"/>
      <c r="L1" s="179"/>
      <c r="M1" s="179"/>
      <c r="N1" s="179"/>
      <c r="O1" s="179"/>
      <c r="P1" s="179"/>
      <c r="Q1" s="179"/>
      <c r="R1" s="179"/>
      <c r="S1" s="179"/>
      <c r="T1" s="179"/>
      <c r="U1" s="179"/>
      <c r="V1" s="179"/>
      <c r="W1" s="179"/>
      <c r="X1" s="179"/>
      <c r="Y1" s="179"/>
      <c r="Z1" s="179"/>
      <c r="AA1" s="179"/>
      <c r="AB1" s="179"/>
      <c r="AC1" s="179"/>
      <c r="AD1" s="179"/>
      <c r="AE1" s="179"/>
      <c r="AF1" s="179"/>
      <c r="AG1" s="179"/>
      <c r="AH1" s="179"/>
      <c r="AI1" s="179"/>
      <c r="AJ1" s="179"/>
      <c r="AK1" s="179"/>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c r="BV1" s="179"/>
      <c r="BW1" s="179"/>
      <c r="BX1" s="179"/>
      <c r="BY1" s="179"/>
      <c r="BZ1" s="179"/>
      <c r="CA1" s="179"/>
      <c r="CB1" s="179"/>
      <c r="CC1" s="179"/>
      <c r="CD1" s="179"/>
      <c r="CE1" s="179"/>
      <c r="CF1" s="179"/>
      <c r="CG1" s="179"/>
      <c r="CH1" s="179"/>
      <c r="CI1" s="179"/>
      <c r="CJ1" s="179"/>
      <c r="CK1" s="179"/>
      <c r="CL1" s="179"/>
      <c r="CM1" s="179"/>
      <c r="CN1" s="179"/>
      <c r="CO1" s="179"/>
      <c r="CP1" s="179"/>
      <c r="CQ1" s="179"/>
      <c r="CR1" s="179"/>
      <c r="CS1" s="179"/>
      <c r="CT1" s="179"/>
      <c r="CU1" s="179"/>
      <c r="CV1" s="179"/>
      <c r="CW1" s="179"/>
      <c r="CX1" s="179"/>
      <c r="CY1" s="179"/>
      <c r="CZ1" s="179"/>
      <c r="DA1" s="179"/>
      <c r="DB1" s="179"/>
      <c r="DC1" s="179"/>
      <c r="DD1" s="179"/>
      <c r="DE1" s="179"/>
      <c r="DF1" s="179"/>
      <c r="DG1" s="179"/>
      <c r="DH1" s="179"/>
      <c r="DI1" s="179"/>
      <c r="DJ1" s="179"/>
      <c r="DK1" s="179"/>
      <c r="DL1" s="179"/>
      <c r="DM1" s="179"/>
      <c r="DN1" s="179"/>
      <c r="DO1" s="179"/>
      <c r="DP1" s="179"/>
      <c r="DQ1" s="179"/>
      <c r="DR1" s="179"/>
      <c r="DS1" s="179"/>
      <c r="DT1" s="179"/>
      <c r="DU1" s="179"/>
      <c r="DV1" s="179"/>
      <c r="DW1" s="179"/>
      <c r="DX1" s="179"/>
      <c r="DY1" s="179"/>
      <c r="DZ1" s="179"/>
      <c r="EA1" s="179"/>
      <c r="EB1" s="179"/>
      <c r="EC1" s="179"/>
      <c r="ED1" s="179"/>
      <c r="EE1" s="179"/>
      <c r="EF1" s="179"/>
      <c r="EG1" s="179"/>
      <c r="EH1" s="179"/>
      <c r="EI1" s="179"/>
      <c r="EJ1" s="179"/>
      <c r="EK1" s="179"/>
      <c r="EL1" s="179"/>
      <c r="EM1" s="179"/>
      <c r="EN1" s="179"/>
      <c r="EO1" s="179"/>
      <c r="EP1" s="179"/>
      <c r="EQ1" s="179"/>
      <c r="ER1" s="179"/>
      <c r="ES1" s="179"/>
      <c r="ET1" s="179"/>
      <c r="EU1" s="179"/>
      <c r="EV1" s="179"/>
      <c r="EW1" s="179"/>
      <c r="EX1" s="179"/>
      <c r="EY1" s="179"/>
      <c r="EZ1" s="179"/>
      <c r="FA1" s="179"/>
      <c r="FB1" s="179"/>
      <c r="FC1" s="179"/>
      <c r="FD1" s="179"/>
      <c r="FE1" s="179"/>
      <c r="FF1" s="179"/>
      <c r="FG1" s="179"/>
      <c r="FH1" s="179"/>
      <c r="FI1" s="179"/>
      <c r="FJ1" s="179"/>
      <c r="FK1" s="179"/>
      <c r="FL1" s="179"/>
      <c r="FM1" s="179"/>
      <c r="FN1" s="179"/>
      <c r="FO1" s="179"/>
      <c r="FP1" s="179"/>
      <c r="FQ1" s="179"/>
      <c r="FR1" s="179"/>
      <c r="FS1" s="179"/>
      <c r="FT1" s="179"/>
      <c r="FU1" s="179"/>
      <c r="FV1" s="179"/>
      <c r="FW1" s="179"/>
      <c r="FX1" s="179"/>
      <c r="FY1" s="179"/>
      <c r="FZ1" s="179"/>
      <c r="GA1" s="179"/>
      <c r="GB1" s="179"/>
      <c r="GC1" s="179"/>
      <c r="GD1" s="179"/>
      <c r="GE1" s="179"/>
      <c r="GF1" s="179"/>
      <c r="GG1" s="179"/>
      <c r="GH1" s="179"/>
      <c r="GI1" s="179"/>
      <c r="GJ1" s="179"/>
      <c r="GK1" s="179"/>
      <c r="GL1" s="179"/>
      <c r="GM1" s="179"/>
      <c r="GN1" s="179"/>
      <c r="GO1" s="179"/>
      <c r="GP1" s="179"/>
      <c r="GQ1" s="179"/>
      <c r="GR1" s="179"/>
      <c r="GS1" s="179"/>
      <c r="GT1" s="179"/>
      <c r="GU1" s="179"/>
      <c r="GV1" s="179"/>
      <c r="GW1" s="179"/>
      <c r="GX1" s="179"/>
      <c r="GY1" s="179"/>
      <c r="GZ1" s="179"/>
      <c r="HA1" s="179"/>
      <c r="HB1" s="179"/>
      <c r="HC1" s="179"/>
      <c r="HD1" s="179"/>
      <c r="HE1" s="179"/>
      <c r="HF1" s="179"/>
      <c r="HG1" s="179"/>
      <c r="HH1" s="179"/>
      <c r="HI1" s="179"/>
      <c r="HJ1" s="179"/>
      <c r="HK1" s="179"/>
      <c r="HL1" s="179"/>
      <c r="HM1" s="179"/>
      <c r="HN1" s="179"/>
      <c r="HO1" s="179"/>
      <c r="HP1" s="179"/>
      <c r="HQ1" s="179"/>
      <c r="HR1" s="179"/>
      <c r="HS1" s="179"/>
      <c r="HT1" s="179"/>
      <c r="HU1" s="179"/>
      <c r="HV1" s="179"/>
      <c r="HW1" s="179"/>
      <c r="HX1" s="179"/>
      <c r="HY1" s="179"/>
      <c r="HZ1" s="179"/>
      <c r="IA1" s="179"/>
      <c r="IB1" s="179"/>
      <c r="IC1" s="179"/>
      <c r="ID1" s="179"/>
      <c r="IE1" s="179"/>
      <c r="IF1" s="179"/>
      <c r="IG1" s="179"/>
      <c r="IH1" s="179"/>
      <c r="II1" s="179"/>
      <c r="IJ1" s="179"/>
      <c r="IK1" s="179"/>
      <c r="IL1" s="179"/>
      <c r="IM1" s="179"/>
      <c r="IN1" s="179"/>
      <c r="IO1" s="179"/>
      <c r="IP1" s="179"/>
      <c r="IQ1" s="179"/>
      <c r="IR1" s="179"/>
      <c r="IS1" s="179"/>
      <c r="IT1" s="179"/>
      <c r="IU1" s="179"/>
      <c r="IV1" s="179"/>
      <c r="IW1" s="179"/>
      <c r="IX1" s="179"/>
      <c r="IY1" s="179"/>
      <c r="IZ1" s="179"/>
      <c r="JA1" s="179"/>
      <c r="JB1" s="179"/>
      <c r="JC1" s="179"/>
      <c r="JD1" s="179"/>
      <c r="JE1" s="179"/>
      <c r="JF1" s="179"/>
      <c r="JG1" s="179"/>
      <c r="JH1" s="179"/>
      <c r="JI1" s="179"/>
      <c r="JJ1" s="179"/>
      <c r="JK1" s="179"/>
      <c r="JL1" s="179"/>
      <c r="JM1" s="179"/>
      <c r="JN1" s="179"/>
      <c r="JO1" s="179"/>
      <c r="JP1" s="179"/>
      <c r="JQ1" s="179"/>
      <c r="JR1" s="179"/>
      <c r="JS1" s="179"/>
      <c r="JT1" s="179"/>
      <c r="JU1" s="179"/>
      <c r="JV1" s="179"/>
      <c r="JW1" s="179"/>
      <c r="JX1" s="179"/>
      <c r="JY1" s="179"/>
      <c r="JZ1" s="179"/>
      <c r="KA1" s="179"/>
      <c r="KB1" s="179"/>
      <c r="KC1" s="179"/>
      <c r="KD1" s="179"/>
      <c r="KE1" s="179"/>
      <c r="KF1" s="179"/>
      <c r="KG1" s="179"/>
      <c r="KH1" s="179"/>
      <c r="KI1" s="179"/>
      <c r="KJ1" s="179"/>
      <c r="KK1" s="179"/>
      <c r="KL1" s="179"/>
      <c r="KM1" s="179"/>
      <c r="KN1" s="179"/>
      <c r="KO1" s="179"/>
      <c r="KP1" s="179"/>
      <c r="KQ1" s="179"/>
      <c r="KR1" s="179"/>
      <c r="KS1" s="179"/>
      <c r="KT1" s="179"/>
      <c r="KU1" s="179"/>
      <c r="KV1" s="179"/>
      <c r="KW1" s="179"/>
      <c r="KX1" s="179"/>
      <c r="KY1" s="179"/>
      <c r="KZ1" s="179"/>
      <c r="LA1" s="179"/>
      <c r="LB1" s="179"/>
      <c r="LC1" s="179"/>
      <c r="LD1" s="179"/>
      <c r="LE1" s="179"/>
      <c r="LF1" s="179"/>
      <c r="LG1" s="179"/>
      <c r="LH1" s="179"/>
      <c r="LI1" s="179"/>
      <c r="LJ1" s="179"/>
      <c r="LK1" s="179"/>
      <c r="LL1" s="179"/>
      <c r="LM1" s="179"/>
      <c r="LN1" s="179"/>
      <c r="LO1" s="179"/>
      <c r="LP1" s="179"/>
      <c r="LQ1" s="179"/>
      <c r="LR1" s="179"/>
      <c r="LS1" s="179"/>
      <c r="LT1" s="179"/>
      <c r="LU1" s="179"/>
      <c r="LV1" s="179"/>
      <c r="LW1" s="179"/>
      <c r="LX1" s="179"/>
      <c r="LY1" s="179"/>
      <c r="LZ1" s="179"/>
      <c r="MA1" s="179"/>
      <c r="MB1" s="179"/>
      <c r="MC1" s="179"/>
      <c r="MD1" s="179"/>
      <c r="ME1" s="179"/>
      <c r="MF1" s="179"/>
      <c r="MG1" s="179"/>
      <c r="MH1" s="179"/>
      <c r="MI1" s="179"/>
      <c r="MJ1" s="179"/>
      <c r="MK1" s="179"/>
      <c r="ML1" s="179"/>
    </row>
    <row r="2" spans="1:350" s="174" customFormat="1" x14ac:dyDescent="0.2">
      <c r="A2" s="199" t="s">
        <v>16</v>
      </c>
      <c r="B2" s="199"/>
      <c r="C2" s="199"/>
      <c r="E2" s="179"/>
      <c r="F2" s="179"/>
      <c r="G2" s="179"/>
      <c r="H2" s="179"/>
      <c r="I2" s="179"/>
      <c r="J2" s="179"/>
      <c r="K2" s="179"/>
      <c r="L2" s="179"/>
      <c r="M2" s="179"/>
      <c r="N2" s="179"/>
      <c r="O2" s="179"/>
      <c r="P2" s="179"/>
      <c r="Q2" s="179"/>
      <c r="R2" s="179"/>
      <c r="S2" s="179"/>
      <c r="T2" s="179"/>
      <c r="U2" s="179"/>
      <c r="V2" s="179"/>
      <c r="W2" s="179"/>
      <c r="X2" s="179"/>
      <c r="Y2" s="179"/>
      <c r="Z2" s="179"/>
      <c r="AA2" s="179"/>
      <c r="AB2" s="179"/>
      <c r="AC2" s="179"/>
      <c r="AD2" s="179"/>
      <c r="AE2" s="179"/>
      <c r="AF2" s="179"/>
      <c r="AG2" s="179"/>
      <c r="AH2" s="179"/>
      <c r="AI2" s="179"/>
      <c r="AJ2" s="179"/>
      <c r="AK2" s="179"/>
      <c r="AL2" s="179"/>
      <c r="AM2" s="179"/>
      <c r="AN2" s="179"/>
      <c r="AO2" s="179"/>
      <c r="AP2" s="179"/>
      <c r="AQ2" s="179"/>
      <c r="AR2" s="179"/>
      <c r="AS2" s="179"/>
      <c r="AT2" s="179"/>
      <c r="AU2" s="179"/>
      <c r="AV2" s="179"/>
      <c r="AW2" s="179"/>
      <c r="AX2" s="179"/>
      <c r="AY2" s="179"/>
      <c r="AZ2" s="179"/>
      <c r="BA2" s="179"/>
      <c r="BB2" s="179"/>
      <c r="BC2" s="179"/>
      <c r="BD2" s="179"/>
      <c r="BE2" s="179"/>
      <c r="BF2" s="179"/>
      <c r="BG2" s="179"/>
      <c r="BH2" s="179"/>
      <c r="BI2" s="179"/>
      <c r="BJ2" s="179"/>
      <c r="BK2" s="179"/>
      <c r="BL2" s="179"/>
      <c r="BM2" s="179"/>
      <c r="BN2" s="179"/>
      <c r="BO2" s="179"/>
      <c r="BP2" s="179"/>
      <c r="BQ2" s="179"/>
      <c r="BR2" s="179"/>
      <c r="BS2" s="179"/>
      <c r="BT2" s="179"/>
      <c r="BU2" s="179"/>
      <c r="BV2" s="179"/>
      <c r="BW2" s="179"/>
      <c r="BX2" s="179"/>
      <c r="BY2" s="179"/>
      <c r="BZ2" s="179"/>
      <c r="CA2" s="179"/>
      <c r="CB2" s="179"/>
      <c r="CC2" s="179"/>
      <c r="CD2" s="179"/>
      <c r="CE2" s="179"/>
      <c r="CF2" s="179"/>
      <c r="CG2" s="179"/>
      <c r="CH2" s="179"/>
      <c r="CI2" s="179"/>
      <c r="CJ2" s="179"/>
      <c r="CK2" s="179"/>
      <c r="CL2" s="179"/>
      <c r="CM2" s="179"/>
      <c r="CN2" s="179"/>
      <c r="CO2" s="179"/>
      <c r="CP2" s="179"/>
      <c r="CQ2" s="179"/>
      <c r="CR2" s="179"/>
      <c r="CS2" s="179"/>
      <c r="CT2" s="179"/>
      <c r="CU2" s="179"/>
      <c r="CV2" s="179"/>
      <c r="CW2" s="179"/>
      <c r="CX2" s="179"/>
      <c r="CY2" s="179"/>
      <c r="CZ2" s="179"/>
      <c r="DA2" s="179"/>
      <c r="DB2" s="179"/>
      <c r="DC2" s="179"/>
      <c r="DD2" s="179"/>
      <c r="DE2" s="179"/>
      <c r="DF2" s="179"/>
      <c r="DG2" s="179"/>
      <c r="DH2" s="179"/>
      <c r="DI2" s="179"/>
      <c r="DJ2" s="179"/>
      <c r="DK2" s="179"/>
      <c r="DL2" s="179"/>
      <c r="DM2" s="179"/>
      <c r="DN2" s="179"/>
      <c r="DO2" s="179"/>
      <c r="DP2" s="179"/>
      <c r="DQ2" s="179"/>
      <c r="DR2" s="179"/>
      <c r="DS2" s="179"/>
      <c r="DT2" s="179"/>
      <c r="DU2" s="179"/>
      <c r="DV2" s="179"/>
      <c r="DW2" s="179"/>
      <c r="DX2" s="179"/>
      <c r="DY2" s="179"/>
      <c r="DZ2" s="179"/>
      <c r="EA2" s="179"/>
      <c r="EB2" s="179"/>
      <c r="EC2" s="179"/>
      <c r="ED2" s="179"/>
      <c r="EE2" s="179"/>
      <c r="EF2" s="179"/>
      <c r="EG2" s="179"/>
      <c r="EH2" s="179"/>
      <c r="EI2" s="179"/>
      <c r="EJ2" s="179"/>
      <c r="EK2" s="179"/>
      <c r="EL2" s="179"/>
      <c r="EM2" s="179"/>
      <c r="EN2" s="179"/>
      <c r="EO2" s="179"/>
      <c r="EP2" s="179"/>
      <c r="EQ2" s="179"/>
      <c r="ER2" s="179"/>
      <c r="ES2" s="179"/>
      <c r="ET2" s="179"/>
      <c r="EU2" s="179"/>
      <c r="EV2" s="179"/>
      <c r="EW2" s="179"/>
      <c r="EX2" s="179"/>
      <c r="EY2" s="179"/>
      <c r="EZ2" s="179"/>
      <c r="FA2" s="179"/>
      <c r="FB2" s="179"/>
      <c r="FC2" s="179"/>
      <c r="FD2" s="179"/>
      <c r="FE2" s="179"/>
      <c r="FF2" s="179"/>
      <c r="FG2" s="179"/>
      <c r="FH2" s="179"/>
      <c r="FI2" s="179"/>
      <c r="FJ2" s="179"/>
      <c r="FK2" s="179"/>
      <c r="FL2" s="179"/>
      <c r="FM2" s="179"/>
      <c r="FN2" s="179"/>
      <c r="FO2" s="179"/>
      <c r="FP2" s="179"/>
      <c r="FQ2" s="179"/>
      <c r="FR2" s="179"/>
      <c r="FS2" s="179"/>
      <c r="FT2" s="179"/>
      <c r="FU2" s="179"/>
      <c r="FV2" s="179"/>
      <c r="FW2" s="179"/>
      <c r="FX2" s="179"/>
      <c r="FY2" s="179"/>
      <c r="FZ2" s="179"/>
      <c r="GA2" s="179"/>
      <c r="GB2" s="179"/>
      <c r="GC2" s="179"/>
      <c r="GD2" s="179"/>
      <c r="GE2" s="179"/>
      <c r="GF2" s="179"/>
      <c r="GG2" s="179"/>
      <c r="GH2" s="179"/>
      <c r="GI2" s="179"/>
      <c r="GJ2" s="179"/>
      <c r="GK2" s="179"/>
      <c r="GL2" s="179"/>
      <c r="GM2" s="179"/>
      <c r="GN2" s="179"/>
      <c r="GO2" s="179"/>
      <c r="GP2" s="179"/>
      <c r="GQ2" s="179"/>
      <c r="GR2" s="179"/>
      <c r="GS2" s="179"/>
      <c r="GT2" s="179"/>
      <c r="GU2" s="179"/>
      <c r="GV2" s="179"/>
      <c r="GW2" s="179"/>
      <c r="GX2" s="179"/>
      <c r="GY2" s="179"/>
      <c r="GZ2" s="179"/>
      <c r="HA2" s="179"/>
      <c r="HB2" s="179"/>
      <c r="HC2" s="179"/>
      <c r="HD2" s="179"/>
      <c r="HE2" s="179"/>
      <c r="HF2" s="179"/>
      <c r="HG2" s="179"/>
      <c r="HH2" s="179"/>
      <c r="HI2" s="179"/>
      <c r="HJ2" s="179"/>
      <c r="HK2" s="179"/>
      <c r="HL2" s="179"/>
      <c r="HM2" s="179"/>
      <c r="HN2" s="179"/>
      <c r="HO2" s="179"/>
      <c r="HP2" s="179"/>
      <c r="HQ2" s="179"/>
      <c r="HR2" s="179"/>
      <c r="HS2" s="179"/>
      <c r="HT2" s="179"/>
      <c r="HU2" s="179"/>
      <c r="HV2" s="179"/>
      <c r="HW2" s="179"/>
      <c r="HX2" s="179"/>
      <c r="HY2" s="179"/>
      <c r="HZ2" s="179"/>
      <c r="IA2" s="179"/>
      <c r="IB2" s="179"/>
      <c r="IC2" s="179"/>
      <c r="ID2" s="179"/>
      <c r="IE2" s="179"/>
      <c r="IF2" s="179"/>
      <c r="IG2" s="179"/>
      <c r="IH2" s="179"/>
      <c r="II2" s="179"/>
      <c r="IJ2" s="179"/>
      <c r="IK2" s="179"/>
      <c r="IL2" s="179"/>
      <c r="IM2" s="179"/>
      <c r="IN2" s="179"/>
      <c r="IO2" s="179"/>
      <c r="IP2" s="179"/>
      <c r="IQ2" s="179"/>
      <c r="IR2" s="179"/>
      <c r="IS2" s="179"/>
      <c r="IT2" s="179"/>
      <c r="IU2" s="179"/>
      <c r="IV2" s="179"/>
      <c r="IW2" s="179"/>
      <c r="IX2" s="179"/>
      <c r="IY2" s="179"/>
      <c r="IZ2" s="179"/>
      <c r="JA2" s="179"/>
      <c r="JB2" s="179"/>
      <c r="JC2" s="179"/>
      <c r="JD2" s="179"/>
      <c r="JE2" s="179"/>
      <c r="JF2" s="179"/>
      <c r="JG2" s="179"/>
      <c r="JH2" s="179"/>
      <c r="JI2" s="179"/>
      <c r="JJ2" s="179"/>
      <c r="JK2" s="179"/>
      <c r="JL2" s="179"/>
      <c r="JM2" s="179"/>
      <c r="JN2" s="179"/>
      <c r="JO2" s="179"/>
      <c r="JP2" s="179"/>
      <c r="JQ2" s="179"/>
      <c r="JR2" s="179"/>
      <c r="JS2" s="179"/>
      <c r="JT2" s="179"/>
      <c r="JU2" s="179"/>
      <c r="JV2" s="179"/>
      <c r="JW2" s="179"/>
      <c r="JX2" s="179"/>
      <c r="JY2" s="179"/>
      <c r="JZ2" s="179"/>
      <c r="KA2" s="179"/>
      <c r="KB2" s="179"/>
      <c r="KC2" s="179"/>
      <c r="KD2" s="179"/>
      <c r="KE2" s="179"/>
      <c r="KF2" s="179"/>
      <c r="KG2" s="179"/>
      <c r="KH2" s="179"/>
      <c r="KI2" s="179"/>
      <c r="KJ2" s="179"/>
      <c r="KK2" s="179"/>
      <c r="KL2" s="179"/>
      <c r="KM2" s="179"/>
      <c r="KN2" s="179"/>
      <c r="KO2" s="179"/>
      <c r="KP2" s="179"/>
      <c r="KQ2" s="179"/>
      <c r="KR2" s="179"/>
      <c r="KS2" s="179"/>
      <c r="KT2" s="179"/>
      <c r="KU2" s="179"/>
      <c r="KV2" s="179"/>
      <c r="KW2" s="179"/>
      <c r="KX2" s="179"/>
      <c r="KY2" s="179"/>
      <c r="KZ2" s="179"/>
      <c r="LA2" s="179"/>
      <c r="LB2" s="179"/>
      <c r="LC2" s="179"/>
      <c r="LD2" s="179"/>
      <c r="LE2" s="179"/>
      <c r="LF2" s="179"/>
      <c r="LG2" s="179"/>
      <c r="LH2" s="179"/>
      <c r="LI2" s="179"/>
      <c r="LJ2" s="179"/>
      <c r="LK2" s="179"/>
      <c r="LL2" s="179"/>
      <c r="LM2" s="179"/>
      <c r="LN2" s="179"/>
      <c r="LO2" s="179"/>
      <c r="LP2" s="179"/>
      <c r="LQ2" s="179"/>
      <c r="LR2" s="179"/>
      <c r="LS2" s="179"/>
      <c r="LT2" s="179"/>
      <c r="LU2" s="179"/>
      <c r="LV2" s="179"/>
      <c r="LW2" s="179"/>
      <c r="LX2" s="179"/>
      <c r="LY2" s="179"/>
      <c r="LZ2" s="179"/>
      <c r="MA2" s="179"/>
      <c r="MB2" s="179"/>
      <c r="MC2" s="179"/>
      <c r="MD2" s="179"/>
      <c r="ME2" s="179"/>
      <c r="MF2" s="179"/>
      <c r="MG2" s="179"/>
      <c r="MH2" s="179"/>
      <c r="MI2" s="179"/>
      <c r="MJ2" s="179"/>
      <c r="MK2" s="179"/>
      <c r="ML2" s="179"/>
    </row>
    <row r="3" spans="1:350" s="174" customFormat="1" x14ac:dyDescent="0.2">
      <c r="A3" s="123"/>
      <c r="B3" s="124"/>
      <c r="C3" s="125"/>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c r="AG3" s="179"/>
      <c r="AH3" s="179"/>
      <c r="AI3" s="179"/>
      <c r="AJ3" s="179"/>
      <c r="AK3" s="179"/>
      <c r="AL3" s="179"/>
      <c r="AM3" s="179"/>
      <c r="AN3" s="179"/>
      <c r="AO3" s="179"/>
      <c r="AP3" s="179"/>
      <c r="AQ3" s="179"/>
      <c r="AR3" s="179"/>
      <c r="AS3" s="179"/>
      <c r="AT3" s="179"/>
      <c r="AU3" s="179"/>
      <c r="AV3" s="179"/>
      <c r="AW3" s="179"/>
      <c r="AX3" s="179"/>
      <c r="AY3" s="179"/>
      <c r="AZ3" s="179"/>
      <c r="BA3" s="179"/>
      <c r="BB3" s="179"/>
      <c r="BC3" s="179"/>
      <c r="BD3" s="179"/>
      <c r="BE3" s="179"/>
      <c r="BF3" s="179"/>
      <c r="BG3" s="179"/>
      <c r="BH3" s="179"/>
      <c r="BI3" s="179"/>
      <c r="BJ3" s="179"/>
      <c r="BK3" s="179"/>
      <c r="BL3" s="179"/>
      <c r="BM3" s="179"/>
      <c r="BN3" s="179"/>
      <c r="BO3" s="179"/>
      <c r="BP3" s="179"/>
      <c r="BQ3" s="179"/>
      <c r="BR3" s="179"/>
      <c r="BS3" s="179"/>
      <c r="BT3" s="179"/>
      <c r="BU3" s="179"/>
      <c r="BV3" s="179"/>
      <c r="BW3" s="179"/>
      <c r="BX3" s="179"/>
      <c r="BY3" s="179"/>
      <c r="BZ3" s="179"/>
      <c r="CA3" s="179"/>
      <c r="CB3" s="179"/>
      <c r="CC3" s="179"/>
      <c r="CD3" s="179"/>
      <c r="CE3" s="179"/>
      <c r="CF3" s="179"/>
      <c r="CG3" s="179"/>
      <c r="CH3" s="179"/>
      <c r="CI3" s="179"/>
      <c r="CJ3" s="179"/>
      <c r="CK3" s="179"/>
      <c r="CL3" s="179"/>
      <c r="CM3" s="179"/>
      <c r="CN3" s="179"/>
      <c r="CO3" s="179"/>
      <c r="CP3" s="179"/>
      <c r="CQ3" s="179"/>
      <c r="CR3" s="179"/>
      <c r="CS3" s="179"/>
      <c r="CT3" s="179"/>
      <c r="CU3" s="179"/>
      <c r="CV3" s="179"/>
      <c r="CW3" s="179"/>
      <c r="CX3" s="179"/>
      <c r="CY3" s="179"/>
      <c r="CZ3" s="179"/>
      <c r="DA3" s="179"/>
      <c r="DB3" s="179"/>
      <c r="DC3" s="179"/>
      <c r="DD3" s="179"/>
      <c r="DE3" s="179"/>
      <c r="DF3" s="179"/>
      <c r="DG3" s="179"/>
      <c r="DH3" s="179"/>
      <c r="DI3" s="179"/>
      <c r="DJ3" s="179"/>
      <c r="DK3" s="179"/>
      <c r="DL3" s="179"/>
      <c r="DM3" s="179"/>
      <c r="DN3" s="179"/>
      <c r="DO3" s="179"/>
      <c r="DP3" s="179"/>
      <c r="DQ3" s="179"/>
      <c r="DR3" s="179"/>
      <c r="DS3" s="179"/>
      <c r="DT3" s="179"/>
      <c r="DU3" s="179"/>
      <c r="DV3" s="179"/>
      <c r="DW3" s="179"/>
      <c r="DX3" s="179"/>
      <c r="DY3" s="179"/>
      <c r="DZ3" s="179"/>
      <c r="EA3" s="179"/>
      <c r="EB3" s="179"/>
      <c r="EC3" s="179"/>
      <c r="ED3" s="179"/>
      <c r="EE3" s="179"/>
      <c r="EF3" s="179"/>
      <c r="EG3" s="179"/>
      <c r="EH3" s="179"/>
      <c r="EI3" s="179"/>
      <c r="EJ3" s="179"/>
      <c r="EK3" s="179"/>
      <c r="EL3" s="179"/>
      <c r="EM3" s="179"/>
      <c r="EN3" s="179"/>
      <c r="EO3" s="179"/>
      <c r="EP3" s="179"/>
      <c r="EQ3" s="179"/>
      <c r="ER3" s="179"/>
      <c r="ES3" s="179"/>
      <c r="ET3" s="179"/>
      <c r="EU3" s="179"/>
      <c r="EV3" s="179"/>
      <c r="EW3" s="179"/>
      <c r="EX3" s="179"/>
      <c r="EY3" s="179"/>
      <c r="EZ3" s="179"/>
      <c r="FA3" s="179"/>
      <c r="FB3" s="179"/>
      <c r="FC3" s="179"/>
      <c r="FD3" s="179"/>
      <c r="FE3" s="179"/>
      <c r="FF3" s="179"/>
      <c r="FG3" s="179"/>
      <c r="FH3" s="179"/>
      <c r="FI3" s="179"/>
      <c r="FJ3" s="179"/>
      <c r="FK3" s="179"/>
      <c r="FL3" s="179"/>
      <c r="FM3" s="179"/>
      <c r="FN3" s="179"/>
      <c r="FO3" s="179"/>
      <c r="FP3" s="179"/>
      <c r="FQ3" s="179"/>
      <c r="FR3" s="179"/>
      <c r="FS3" s="179"/>
      <c r="FT3" s="179"/>
      <c r="FU3" s="179"/>
      <c r="FV3" s="179"/>
      <c r="FW3" s="179"/>
      <c r="FX3" s="179"/>
      <c r="FY3" s="179"/>
      <c r="FZ3" s="179"/>
      <c r="GA3" s="179"/>
      <c r="GB3" s="179"/>
      <c r="GC3" s="179"/>
      <c r="GD3" s="179"/>
      <c r="GE3" s="179"/>
      <c r="GF3" s="179"/>
      <c r="GG3" s="179"/>
      <c r="GH3" s="179"/>
      <c r="GI3" s="179"/>
      <c r="GJ3" s="179"/>
      <c r="GK3" s="179"/>
      <c r="GL3" s="179"/>
      <c r="GM3" s="179"/>
      <c r="GN3" s="179"/>
      <c r="GO3" s="179"/>
      <c r="GP3" s="179"/>
      <c r="GQ3" s="179"/>
      <c r="GR3" s="179"/>
      <c r="GS3" s="179"/>
      <c r="GT3" s="179"/>
      <c r="GU3" s="179"/>
      <c r="GV3" s="179"/>
      <c r="GW3" s="179"/>
      <c r="GX3" s="179"/>
      <c r="GY3" s="179"/>
      <c r="GZ3" s="179"/>
      <c r="HA3" s="179"/>
      <c r="HB3" s="179"/>
      <c r="HC3" s="179"/>
      <c r="HD3" s="179"/>
      <c r="HE3" s="179"/>
      <c r="HF3" s="179"/>
      <c r="HG3" s="179"/>
      <c r="HH3" s="179"/>
      <c r="HI3" s="179"/>
      <c r="HJ3" s="179"/>
      <c r="HK3" s="179"/>
      <c r="HL3" s="179"/>
      <c r="HM3" s="179"/>
      <c r="HN3" s="179"/>
      <c r="HO3" s="179"/>
      <c r="HP3" s="179"/>
      <c r="HQ3" s="179"/>
      <c r="HR3" s="179"/>
      <c r="HS3" s="179"/>
      <c r="HT3" s="179"/>
      <c r="HU3" s="179"/>
      <c r="HV3" s="179"/>
      <c r="HW3" s="179"/>
      <c r="HX3" s="179"/>
      <c r="HY3" s="179"/>
      <c r="HZ3" s="179"/>
      <c r="IA3" s="179"/>
      <c r="IB3" s="179"/>
      <c r="IC3" s="179"/>
      <c r="ID3" s="179"/>
      <c r="IE3" s="179"/>
      <c r="IF3" s="179"/>
      <c r="IG3" s="179"/>
      <c r="IH3" s="179"/>
      <c r="II3" s="179"/>
      <c r="IJ3" s="179"/>
      <c r="IK3" s="179"/>
      <c r="IL3" s="179"/>
      <c r="IM3" s="179"/>
      <c r="IN3" s="179"/>
      <c r="IO3" s="179"/>
      <c r="IP3" s="179"/>
      <c r="IQ3" s="179"/>
      <c r="IR3" s="179"/>
      <c r="IS3" s="179"/>
      <c r="IT3" s="179"/>
      <c r="IU3" s="179"/>
      <c r="IV3" s="179"/>
      <c r="IW3" s="179"/>
      <c r="IX3" s="179"/>
      <c r="IY3" s="179"/>
      <c r="IZ3" s="179"/>
      <c r="JA3" s="179"/>
      <c r="JB3" s="179"/>
      <c r="JC3" s="179"/>
      <c r="JD3" s="179"/>
      <c r="JE3" s="179"/>
      <c r="JF3" s="179"/>
      <c r="JG3" s="179"/>
      <c r="JH3" s="179"/>
      <c r="JI3" s="179"/>
      <c r="JJ3" s="179"/>
      <c r="JK3" s="179"/>
      <c r="JL3" s="179"/>
      <c r="JM3" s="179"/>
      <c r="JN3" s="179"/>
      <c r="JO3" s="179"/>
      <c r="JP3" s="179"/>
      <c r="JQ3" s="179"/>
      <c r="JR3" s="179"/>
      <c r="JS3" s="179"/>
      <c r="JT3" s="179"/>
      <c r="JU3" s="179"/>
      <c r="JV3" s="179"/>
      <c r="JW3" s="179"/>
      <c r="JX3" s="179"/>
      <c r="JY3" s="179"/>
      <c r="JZ3" s="179"/>
      <c r="KA3" s="179"/>
      <c r="KB3" s="179"/>
      <c r="KC3" s="179"/>
      <c r="KD3" s="179"/>
      <c r="KE3" s="179"/>
      <c r="KF3" s="179"/>
      <c r="KG3" s="179"/>
      <c r="KH3" s="179"/>
      <c r="KI3" s="179"/>
      <c r="KJ3" s="179"/>
      <c r="KK3" s="179"/>
      <c r="KL3" s="179"/>
      <c r="KM3" s="179"/>
      <c r="KN3" s="179"/>
      <c r="KO3" s="179"/>
      <c r="KP3" s="179"/>
      <c r="KQ3" s="179"/>
      <c r="KR3" s="179"/>
      <c r="KS3" s="179"/>
      <c r="KT3" s="179"/>
      <c r="KU3" s="179"/>
      <c r="KV3" s="179"/>
      <c r="KW3" s="179"/>
      <c r="KX3" s="179"/>
      <c r="KY3" s="179"/>
      <c r="KZ3" s="179"/>
      <c r="LA3" s="179"/>
      <c r="LB3" s="179"/>
      <c r="LC3" s="179"/>
      <c r="LD3" s="179"/>
      <c r="LE3" s="179"/>
      <c r="LF3" s="179"/>
      <c r="LG3" s="179"/>
      <c r="LH3" s="179"/>
      <c r="LI3" s="179"/>
      <c r="LJ3" s="179"/>
      <c r="LK3" s="179"/>
      <c r="LL3" s="179"/>
      <c r="LM3" s="179"/>
      <c r="LN3" s="179"/>
      <c r="LO3" s="179"/>
      <c r="LP3" s="179"/>
      <c r="LQ3" s="179"/>
      <c r="LR3" s="179"/>
      <c r="LS3" s="179"/>
      <c r="LT3" s="179"/>
      <c r="LU3" s="179"/>
      <c r="LV3" s="179"/>
      <c r="LW3" s="179"/>
      <c r="LX3" s="179"/>
      <c r="LY3" s="179"/>
      <c r="LZ3" s="179"/>
      <c r="MA3" s="179"/>
      <c r="MB3" s="179"/>
      <c r="MC3" s="179"/>
      <c r="MD3" s="179"/>
      <c r="ME3" s="179"/>
      <c r="MF3" s="179"/>
      <c r="MG3" s="179"/>
      <c r="MH3" s="179"/>
      <c r="MI3" s="179"/>
      <c r="MJ3" s="179"/>
      <c r="MK3" s="179"/>
      <c r="ML3" s="179"/>
    </row>
    <row r="4" spans="1:350" s="174" customFormat="1" x14ac:dyDescent="0.2">
      <c r="A4" s="7" t="s">
        <v>194</v>
      </c>
      <c r="B4" s="7"/>
      <c r="C4" s="7"/>
      <c r="E4" s="179"/>
      <c r="F4" s="179"/>
      <c r="G4" s="179"/>
      <c r="H4" s="179"/>
      <c r="I4" s="179"/>
      <c r="J4" s="179"/>
      <c r="K4" s="179"/>
      <c r="L4" s="179"/>
      <c r="M4" s="179"/>
      <c r="N4" s="179"/>
      <c r="O4" s="179"/>
      <c r="P4" s="179"/>
      <c r="Q4" s="179"/>
      <c r="R4" s="179"/>
      <c r="S4" s="179"/>
      <c r="T4" s="179"/>
      <c r="U4" s="179"/>
      <c r="V4" s="179"/>
      <c r="W4" s="179"/>
      <c r="X4" s="179"/>
      <c r="Y4" s="179"/>
      <c r="Z4" s="179"/>
      <c r="AA4" s="179"/>
      <c r="AB4" s="179"/>
      <c r="AC4" s="179"/>
      <c r="AD4" s="179"/>
      <c r="AE4" s="179"/>
      <c r="AF4" s="179"/>
      <c r="AG4" s="179"/>
      <c r="AH4" s="179"/>
      <c r="AI4" s="179"/>
      <c r="AJ4" s="179"/>
      <c r="AK4" s="179"/>
      <c r="AL4" s="179"/>
      <c r="AM4" s="179"/>
      <c r="AN4" s="179"/>
      <c r="AO4" s="179"/>
      <c r="AP4" s="179"/>
      <c r="AQ4" s="179"/>
      <c r="AR4" s="179"/>
      <c r="AS4" s="179"/>
      <c r="AT4" s="179"/>
      <c r="AU4" s="179"/>
      <c r="AV4" s="179"/>
      <c r="AW4" s="179"/>
      <c r="AX4" s="179"/>
      <c r="AY4" s="179"/>
      <c r="AZ4" s="179"/>
      <c r="BA4" s="179"/>
      <c r="BB4" s="179"/>
      <c r="BC4" s="179"/>
      <c r="BD4" s="179"/>
      <c r="BE4" s="179"/>
      <c r="BF4" s="179"/>
      <c r="BG4" s="179"/>
      <c r="BH4" s="179"/>
      <c r="BI4" s="179"/>
      <c r="BJ4" s="179"/>
      <c r="BK4" s="179"/>
      <c r="BL4" s="179"/>
      <c r="BM4" s="179"/>
      <c r="BN4" s="179"/>
      <c r="BO4" s="179"/>
      <c r="BP4" s="179"/>
      <c r="BQ4" s="179"/>
      <c r="BR4" s="179"/>
      <c r="BS4" s="179"/>
      <c r="BT4" s="179"/>
      <c r="BU4" s="179"/>
      <c r="BV4" s="179"/>
      <c r="BW4" s="179"/>
      <c r="BX4" s="179"/>
      <c r="BY4" s="179"/>
      <c r="BZ4" s="179"/>
      <c r="CA4" s="179"/>
      <c r="CB4" s="179"/>
      <c r="CC4" s="179"/>
      <c r="CD4" s="179"/>
      <c r="CE4" s="179"/>
      <c r="CF4" s="179"/>
      <c r="CG4" s="179"/>
      <c r="CH4" s="179"/>
      <c r="CI4" s="179"/>
      <c r="CJ4" s="179"/>
      <c r="CK4" s="179"/>
      <c r="CL4" s="179"/>
      <c r="CM4" s="179"/>
      <c r="CN4" s="179"/>
      <c r="CO4" s="179"/>
      <c r="CP4" s="179"/>
      <c r="CQ4" s="179"/>
      <c r="CR4" s="179"/>
      <c r="CS4" s="179"/>
      <c r="CT4" s="179"/>
      <c r="CU4" s="179"/>
      <c r="CV4" s="179"/>
      <c r="CW4" s="179"/>
      <c r="CX4" s="179"/>
      <c r="CY4" s="179"/>
      <c r="CZ4" s="179"/>
      <c r="DA4" s="179"/>
      <c r="DB4" s="179"/>
      <c r="DC4" s="179"/>
      <c r="DD4" s="179"/>
      <c r="DE4" s="179"/>
      <c r="DF4" s="179"/>
      <c r="DG4" s="179"/>
      <c r="DH4" s="179"/>
      <c r="DI4" s="179"/>
      <c r="DJ4" s="179"/>
      <c r="DK4" s="179"/>
      <c r="DL4" s="179"/>
      <c r="DM4" s="179"/>
      <c r="DN4" s="179"/>
      <c r="DO4" s="179"/>
      <c r="DP4" s="179"/>
      <c r="DQ4" s="179"/>
      <c r="DR4" s="179"/>
      <c r="DS4" s="179"/>
      <c r="DT4" s="179"/>
      <c r="DU4" s="179"/>
      <c r="DV4" s="179"/>
      <c r="DW4" s="179"/>
      <c r="DX4" s="179"/>
      <c r="DY4" s="179"/>
      <c r="DZ4" s="179"/>
      <c r="EA4" s="179"/>
      <c r="EB4" s="179"/>
      <c r="EC4" s="179"/>
      <c r="ED4" s="179"/>
      <c r="EE4" s="179"/>
      <c r="EF4" s="179"/>
      <c r="EG4" s="179"/>
      <c r="EH4" s="179"/>
      <c r="EI4" s="179"/>
      <c r="EJ4" s="179"/>
      <c r="EK4" s="179"/>
      <c r="EL4" s="179"/>
      <c r="EM4" s="179"/>
      <c r="EN4" s="179"/>
      <c r="EO4" s="179"/>
      <c r="EP4" s="179"/>
      <c r="EQ4" s="179"/>
      <c r="ER4" s="179"/>
      <c r="ES4" s="179"/>
      <c r="ET4" s="179"/>
      <c r="EU4" s="179"/>
      <c r="EV4" s="179"/>
      <c r="EW4" s="179"/>
      <c r="EX4" s="179"/>
      <c r="EY4" s="179"/>
      <c r="EZ4" s="179"/>
      <c r="FA4" s="179"/>
      <c r="FB4" s="179"/>
      <c r="FC4" s="179"/>
      <c r="FD4" s="179"/>
      <c r="FE4" s="179"/>
      <c r="FF4" s="179"/>
      <c r="FG4" s="179"/>
      <c r="FH4" s="179"/>
      <c r="FI4" s="179"/>
      <c r="FJ4" s="179"/>
      <c r="FK4" s="179"/>
      <c r="FL4" s="179"/>
      <c r="FM4" s="179"/>
      <c r="FN4" s="179"/>
      <c r="FO4" s="179"/>
      <c r="FP4" s="179"/>
      <c r="FQ4" s="179"/>
      <c r="FR4" s="179"/>
      <c r="FS4" s="179"/>
      <c r="FT4" s="179"/>
      <c r="FU4" s="179"/>
      <c r="FV4" s="179"/>
      <c r="FW4" s="179"/>
      <c r="FX4" s="179"/>
      <c r="FY4" s="179"/>
      <c r="FZ4" s="179"/>
      <c r="GA4" s="179"/>
      <c r="GB4" s="179"/>
      <c r="GC4" s="179"/>
      <c r="GD4" s="179"/>
      <c r="GE4" s="179"/>
      <c r="GF4" s="179"/>
      <c r="GG4" s="179"/>
      <c r="GH4" s="179"/>
      <c r="GI4" s="179"/>
      <c r="GJ4" s="179"/>
      <c r="GK4" s="179"/>
      <c r="GL4" s="179"/>
      <c r="GM4" s="179"/>
      <c r="GN4" s="179"/>
      <c r="GO4" s="179"/>
      <c r="GP4" s="179"/>
      <c r="GQ4" s="179"/>
      <c r="GR4" s="179"/>
      <c r="GS4" s="179"/>
      <c r="GT4" s="179"/>
      <c r="GU4" s="179"/>
      <c r="GV4" s="179"/>
      <c r="GW4" s="179"/>
      <c r="GX4" s="179"/>
      <c r="GY4" s="179"/>
      <c r="GZ4" s="179"/>
      <c r="HA4" s="179"/>
      <c r="HB4" s="179"/>
      <c r="HC4" s="179"/>
      <c r="HD4" s="179"/>
      <c r="HE4" s="179"/>
      <c r="HF4" s="179"/>
      <c r="HG4" s="179"/>
      <c r="HH4" s="179"/>
      <c r="HI4" s="179"/>
      <c r="HJ4" s="179"/>
      <c r="HK4" s="179"/>
      <c r="HL4" s="179"/>
      <c r="HM4" s="179"/>
      <c r="HN4" s="179"/>
      <c r="HO4" s="179"/>
      <c r="HP4" s="179"/>
      <c r="HQ4" s="179"/>
      <c r="HR4" s="179"/>
      <c r="HS4" s="179"/>
      <c r="HT4" s="179"/>
      <c r="HU4" s="179"/>
      <c r="HV4" s="179"/>
      <c r="HW4" s="179"/>
      <c r="HX4" s="179"/>
      <c r="HY4" s="179"/>
      <c r="HZ4" s="179"/>
      <c r="IA4" s="179"/>
      <c r="IB4" s="179"/>
      <c r="IC4" s="179"/>
      <c r="ID4" s="179"/>
      <c r="IE4" s="179"/>
      <c r="IF4" s="179"/>
      <c r="IG4" s="179"/>
      <c r="IH4" s="179"/>
      <c r="II4" s="179"/>
      <c r="IJ4" s="179"/>
      <c r="IK4" s="179"/>
      <c r="IL4" s="179"/>
      <c r="IM4" s="179"/>
      <c r="IN4" s="179"/>
      <c r="IO4" s="179"/>
      <c r="IP4" s="179"/>
      <c r="IQ4" s="179"/>
      <c r="IR4" s="179"/>
      <c r="IS4" s="179"/>
      <c r="IT4" s="179"/>
      <c r="IU4" s="179"/>
      <c r="IV4" s="179"/>
      <c r="IW4" s="179"/>
      <c r="IX4" s="179"/>
      <c r="IY4" s="179"/>
      <c r="IZ4" s="179"/>
      <c r="JA4" s="179"/>
      <c r="JB4" s="179"/>
      <c r="JC4" s="179"/>
      <c r="JD4" s="179"/>
      <c r="JE4" s="179"/>
      <c r="JF4" s="179"/>
      <c r="JG4" s="179"/>
      <c r="JH4" s="179"/>
      <c r="JI4" s="179"/>
      <c r="JJ4" s="179"/>
      <c r="JK4" s="179"/>
      <c r="JL4" s="179"/>
      <c r="JM4" s="179"/>
      <c r="JN4" s="179"/>
      <c r="JO4" s="179"/>
      <c r="JP4" s="179"/>
      <c r="JQ4" s="179"/>
      <c r="JR4" s="179"/>
      <c r="JS4" s="179"/>
      <c r="JT4" s="179"/>
      <c r="JU4" s="179"/>
      <c r="JV4" s="179"/>
      <c r="JW4" s="179"/>
      <c r="JX4" s="179"/>
      <c r="JY4" s="179"/>
      <c r="JZ4" s="179"/>
      <c r="KA4" s="179"/>
      <c r="KB4" s="179"/>
      <c r="KC4" s="179"/>
      <c r="KD4" s="179"/>
      <c r="KE4" s="179"/>
      <c r="KF4" s="179"/>
      <c r="KG4" s="179"/>
      <c r="KH4" s="179"/>
      <c r="KI4" s="179"/>
      <c r="KJ4" s="179"/>
      <c r="KK4" s="179"/>
      <c r="KL4" s="179"/>
      <c r="KM4" s="179"/>
      <c r="KN4" s="179"/>
      <c r="KO4" s="179"/>
      <c r="KP4" s="179"/>
      <c r="KQ4" s="179"/>
      <c r="KR4" s="179"/>
      <c r="KS4" s="179"/>
      <c r="KT4" s="179"/>
      <c r="KU4" s="179"/>
      <c r="KV4" s="179"/>
      <c r="KW4" s="179"/>
      <c r="KX4" s="179"/>
      <c r="KY4" s="179"/>
      <c r="KZ4" s="179"/>
      <c r="LA4" s="179"/>
      <c r="LB4" s="179"/>
      <c r="LC4" s="179"/>
      <c r="LD4" s="179"/>
      <c r="LE4" s="179"/>
      <c r="LF4" s="179"/>
      <c r="LG4" s="179"/>
      <c r="LH4" s="179"/>
      <c r="LI4" s="179"/>
      <c r="LJ4" s="179"/>
      <c r="LK4" s="179"/>
      <c r="LL4" s="179"/>
      <c r="LM4" s="179"/>
      <c r="LN4" s="179"/>
      <c r="LO4" s="179"/>
      <c r="LP4" s="179"/>
      <c r="LQ4" s="179"/>
      <c r="LR4" s="179"/>
      <c r="LS4" s="179"/>
      <c r="LT4" s="179"/>
      <c r="LU4" s="179"/>
      <c r="LV4" s="179"/>
      <c r="LW4" s="179"/>
      <c r="LX4" s="179"/>
      <c r="LY4" s="179"/>
      <c r="LZ4" s="179"/>
      <c r="MA4" s="179"/>
      <c r="MB4" s="179"/>
      <c r="MC4" s="179"/>
      <c r="MD4" s="179"/>
      <c r="ME4" s="179"/>
      <c r="MF4" s="179"/>
      <c r="MG4" s="179"/>
      <c r="MH4" s="179"/>
      <c r="MI4" s="179"/>
      <c r="MJ4" s="179"/>
      <c r="MK4" s="179"/>
      <c r="ML4" s="179"/>
    </row>
    <row r="5" spans="1:350" s="174" customFormat="1" x14ac:dyDescent="0.2">
      <c r="A5" s="179"/>
      <c r="B5" s="179"/>
      <c r="C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c r="AS5" s="179"/>
      <c r="AT5" s="179"/>
      <c r="AU5" s="179"/>
      <c r="AV5" s="179"/>
      <c r="AW5" s="179"/>
      <c r="AX5" s="179"/>
      <c r="AY5" s="179"/>
      <c r="AZ5" s="179"/>
      <c r="BA5" s="179"/>
      <c r="BB5" s="179"/>
      <c r="BC5" s="179"/>
      <c r="BD5" s="179"/>
      <c r="BE5" s="179"/>
      <c r="BF5" s="179"/>
      <c r="BG5" s="179"/>
      <c r="BH5" s="179"/>
      <c r="BI5" s="179"/>
      <c r="BJ5" s="179"/>
      <c r="BK5" s="179"/>
      <c r="BL5" s="179"/>
      <c r="BM5" s="179"/>
      <c r="BN5" s="179"/>
      <c r="BO5" s="179"/>
      <c r="BP5" s="179"/>
      <c r="BQ5" s="179"/>
      <c r="BR5" s="179"/>
      <c r="BS5" s="179"/>
      <c r="BT5" s="179"/>
      <c r="BU5" s="179"/>
      <c r="BV5" s="179"/>
      <c r="BW5" s="179"/>
      <c r="BX5" s="179"/>
      <c r="BY5" s="179"/>
      <c r="BZ5" s="179"/>
      <c r="CA5" s="179"/>
      <c r="CB5" s="179"/>
      <c r="CC5" s="179"/>
      <c r="CD5" s="179"/>
      <c r="CE5" s="179"/>
      <c r="CF5" s="179"/>
      <c r="CG5" s="179"/>
      <c r="CH5" s="179"/>
      <c r="CI5" s="179"/>
      <c r="CJ5" s="179"/>
      <c r="CK5" s="179"/>
      <c r="CL5" s="179"/>
      <c r="CM5" s="179"/>
      <c r="CN5" s="179"/>
      <c r="CO5" s="179"/>
      <c r="CP5" s="179"/>
      <c r="CQ5" s="179"/>
      <c r="CR5" s="179"/>
      <c r="CS5" s="179"/>
      <c r="CT5" s="179"/>
      <c r="CU5" s="179"/>
      <c r="CV5" s="179"/>
      <c r="CW5" s="179"/>
      <c r="CX5" s="179"/>
      <c r="CY5" s="179"/>
      <c r="CZ5" s="179"/>
      <c r="DA5" s="179"/>
      <c r="DB5" s="179"/>
      <c r="DC5" s="179"/>
      <c r="DD5" s="179"/>
      <c r="DE5" s="179"/>
      <c r="DF5" s="179"/>
      <c r="DG5" s="179"/>
      <c r="DH5" s="179"/>
      <c r="DI5" s="179"/>
      <c r="DJ5" s="179"/>
      <c r="DK5" s="179"/>
      <c r="DL5" s="179"/>
      <c r="DM5" s="179"/>
      <c r="DN5" s="179"/>
      <c r="DO5" s="179"/>
      <c r="DP5" s="179"/>
      <c r="DQ5" s="179"/>
      <c r="DR5" s="179"/>
      <c r="DS5" s="179"/>
      <c r="DT5" s="179"/>
      <c r="DU5" s="179"/>
      <c r="DV5" s="179"/>
      <c r="DW5" s="179"/>
      <c r="DX5" s="179"/>
      <c r="DY5" s="179"/>
      <c r="DZ5" s="179"/>
      <c r="EA5" s="179"/>
      <c r="EB5" s="179"/>
      <c r="EC5" s="179"/>
      <c r="ED5" s="179"/>
      <c r="EE5" s="179"/>
      <c r="EF5" s="179"/>
      <c r="EG5" s="179"/>
      <c r="EH5" s="179"/>
      <c r="EI5" s="179"/>
      <c r="EJ5" s="179"/>
      <c r="EK5" s="179"/>
      <c r="EL5" s="179"/>
      <c r="EM5" s="179"/>
      <c r="EN5" s="179"/>
      <c r="EO5" s="179"/>
      <c r="EP5" s="179"/>
      <c r="EQ5" s="179"/>
      <c r="ER5" s="179"/>
      <c r="ES5" s="179"/>
      <c r="ET5" s="179"/>
      <c r="EU5" s="179"/>
      <c r="EV5" s="179"/>
      <c r="EW5" s="179"/>
      <c r="EX5" s="179"/>
      <c r="EY5" s="179"/>
      <c r="EZ5" s="179"/>
      <c r="FA5" s="179"/>
      <c r="FB5" s="179"/>
      <c r="FC5" s="179"/>
      <c r="FD5" s="179"/>
      <c r="FE5" s="179"/>
      <c r="FF5" s="179"/>
      <c r="FG5" s="179"/>
      <c r="FH5" s="179"/>
      <c r="FI5" s="179"/>
      <c r="FJ5" s="179"/>
      <c r="FK5" s="179"/>
      <c r="FL5" s="179"/>
      <c r="FM5" s="179"/>
      <c r="FN5" s="179"/>
      <c r="FO5" s="179"/>
      <c r="FP5" s="179"/>
      <c r="FQ5" s="179"/>
      <c r="FR5" s="179"/>
      <c r="FS5" s="179"/>
      <c r="FT5" s="179"/>
      <c r="FU5" s="179"/>
      <c r="FV5" s="179"/>
      <c r="FW5" s="179"/>
      <c r="FX5" s="179"/>
      <c r="FY5" s="179"/>
      <c r="FZ5" s="179"/>
      <c r="GA5" s="179"/>
      <c r="GB5" s="179"/>
      <c r="GC5" s="179"/>
      <c r="GD5" s="179"/>
      <c r="GE5" s="179"/>
      <c r="GF5" s="179"/>
      <c r="GG5" s="179"/>
      <c r="GH5" s="179"/>
      <c r="GI5" s="179"/>
      <c r="GJ5" s="179"/>
      <c r="GK5" s="179"/>
      <c r="GL5" s="179"/>
      <c r="GM5" s="179"/>
      <c r="GN5" s="179"/>
      <c r="GO5" s="179"/>
      <c r="GP5" s="179"/>
      <c r="GQ5" s="179"/>
      <c r="GR5" s="179"/>
      <c r="GS5" s="179"/>
      <c r="GT5" s="179"/>
      <c r="GU5" s="179"/>
      <c r="GV5" s="179"/>
      <c r="GW5" s="179"/>
      <c r="GX5" s="179"/>
      <c r="GY5" s="179"/>
      <c r="GZ5" s="179"/>
      <c r="HA5" s="179"/>
      <c r="HB5" s="179"/>
      <c r="HC5" s="179"/>
      <c r="HD5" s="179"/>
      <c r="HE5" s="179"/>
      <c r="HF5" s="179"/>
      <c r="HG5" s="179"/>
      <c r="HH5" s="179"/>
      <c r="HI5" s="179"/>
      <c r="HJ5" s="179"/>
      <c r="HK5" s="179"/>
      <c r="HL5" s="179"/>
      <c r="HM5" s="179"/>
      <c r="HN5" s="179"/>
      <c r="HO5" s="179"/>
      <c r="HP5" s="179"/>
      <c r="HQ5" s="179"/>
      <c r="HR5" s="179"/>
      <c r="HS5" s="179"/>
      <c r="HT5" s="179"/>
      <c r="HU5" s="179"/>
      <c r="HV5" s="179"/>
      <c r="HW5" s="179"/>
      <c r="HX5" s="179"/>
      <c r="HY5" s="179"/>
      <c r="HZ5" s="179"/>
      <c r="IA5" s="179"/>
      <c r="IB5" s="179"/>
      <c r="IC5" s="179"/>
      <c r="ID5" s="179"/>
      <c r="IE5" s="179"/>
      <c r="IF5" s="179"/>
      <c r="IG5" s="179"/>
      <c r="IH5" s="179"/>
      <c r="II5" s="179"/>
      <c r="IJ5" s="179"/>
      <c r="IK5" s="179"/>
      <c r="IL5" s="179"/>
      <c r="IM5" s="179"/>
      <c r="IN5" s="179"/>
      <c r="IO5" s="179"/>
      <c r="IP5" s="179"/>
      <c r="IQ5" s="179"/>
      <c r="IR5" s="179"/>
      <c r="IS5" s="179"/>
      <c r="IT5" s="179"/>
      <c r="IU5" s="179"/>
      <c r="IV5" s="179"/>
      <c r="IW5" s="179"/>
      <c r="IX5" s="179"/>
      <c r="IY5" s="179"/>
      <c r="IZ5" s="179"/>
      <c r="JA5" s="179"/>
      <c r="JB5" s="179"/>
      <c r="JC5" s="179"/>
      <c r="JD5" s="179"/>
      <c r="JE5" s="179"/>
      <c r="JF5" s="179"/>
      <c r="JG5" s="179"/>
      <c r="JH5" s="179"/>
      <c r="JI5" s="179"/>
      <c r="JJ5" s="179"/>
      <c r="JK5" s="179"/>
      <c r="JL5" s="179"/>
      <c r="JM5" s="179"/>
      <c r="JN5" s="179"/>
      <c r="JO5" s="179"/>
      <c r="JP5" s="179"/>
      <c r="JQ5" s="179"/>
      <c r="JR5" s="179"/>
      <c r="JS5" s="179"/>
      <c r="JT5" s="179"/>
      <c r="JU5" s="179"/>
      <c r="JV5" s="179"/>
      <c r="JW5" s="179"/>
      <c r="JX5" s="179"/>
      <c r="JY5" s="179"/>
      <c r="JZ5" s="179"/>
      <c r="KA5" s="179"/>
      <c r="KB5" s="179"/>
      <c r="KC5" s="179"/>
      <c r="KD5" s="179"/>
      <c r="KE5" s="179"/>
      <c r="KF5" s="179"/>
      <c r="KG5" s="179"/>
      <c r="KH5" s="179"/>
      <c r="KI5" s="179"/>
      <c r="KJ5" s="179"/>
      <c r="KK5" s="179"/>
      <c r="KL5" s="179"/>
      <c r="KM5" s="179"/>
      <c r="KN5" s="179"/>
      <c r="KO5" s="179"/>
      <c r="KP5" s="179"/>
      <c r="KQ5" s="179"/>
      <c r="KR5" s="179"/>
      <c r="KS5" s="179"/>
      <c r="KT5" s="179"/>
      <c r="KU5" s="179"/>
      <c r="KV5" s="179"/>
      <c r="KW5" s="179"/>
      <c r="KX5" s="179"/>
      <c r="KY5" s="179"/>
      <c r="KZ5" s="179"/>
      <c r="LA5" s="179"/>
      <c r="LB5" s="179"/>
      <c r="LC5" s="179"/>
      <c r="LD5" s="179"/>
      <c r="LE5" s="179"/>
      <c r="LF5" s="179"/>
      <c r="LG5" s="179"/>
      <c r="LH5" s="179"/>
      <c r="LI5" s="179"/>
      <c r="LJ5" s="179"/>
      <c r="LK5" s="179"/>
      <c r="LL5" s="179"/>
      <c r="LM5" s="179"/>
      <c r="LN5" s="179"/>
      <c r="LO5" s="179"/>
      <c r="LP5" s="179"/>
      <c r="LQ5" s="179"/>
      <c r="LR5" s="179"/>
      <c r="LS5" s="179"/>
      <c r="LT5" s="179"/>
      <c r="LU5" s="179"/>
      <c r="LV5" s="179"/>
      <c r="LW5" s="179"/>
      <c r="LX5" s="179"/>
      <c r="LY5" s="179"/>
      <c r="LZ5" s="179"/>
      <c r="MA5" s="179"/>
      <c r="MB5" s="179"/>
      <c r="MC5" s="179"/>
      <c r="MD5" s="179"/>
      <c r="ME5" s="179"/>
      <c r="MF5" s="179"/>
      <c r="MG5" s="179"/>
      <c r="MH5" s="179"/>
      <c r="MI5" s="179"/>
      <c r="MJ5" s="179"/>
      <c r="MK5" s="179"/>
      <c r="ML5" s="179"/>
    </row>
    <row r="6" spans="1:350" x14ac:dyDescent="0.2">
      <c r="A6" s="176" t="s">
        <v>28</v>
      </c>
      <c r="B6" s="176" t="s">
        <v>29</v>
      </c>
      <c r="C6" s="177" t="s">
        <v>165</v>
      </c>
      <c r="E6" s="176" t="s">
        <v>179</v>
      </c>
    </row>
    <row r="7" spans="1:350" x14ac:dyDescent="0.2">
      <c r="A7" s="181">
        <v>1</v>
      </c>
      <c r="B7" s="182" t="s">
        <v>18</v>
      </c>
      <c r="C7" s="177"/>
      <c r="E7" s="157"/>
    </row>
    <row r="8" spans="1:350" x14ac:dyDescent="0.2">
      <c r="A8" s="181" t="s">
        <v>7</v>
      </c>
      <c r="B8" s="183" t="s">
        <v>76</v>
      </c>
      <c r="C8" s="177"/>
      <c r="E8" s="157"/>
    </row>
    <row r="9" spans="1:350" hidden="1" x14ac:dyDescent="0.2">
      <c r="A9" s="184" t="s">
        <v>6</v>
      </c>
      <c r="B9" s="185" t="s">
        <v>123</v>
      </c>
      <c r="C9" s="177"/>
      <c r="E9" s="157"/>
    </row>
    <row r="10" spans="1:350" hidden="1" x14ac:dyDescent="0.2">
      <c r="A10" s="156" t="s">
        <v>93</v>
      </c>
      <c r="B10" s="157" t="s">
        <v>141</v>
      </c>
      <c r="C10" s="177"/>
      <c r="E10" s="157"/>
    </row>
    <row r="11" spans="1:350" ht="38.25" hidden="1" x14ac:dyDescent="0.2">
      <c r="A11" s="156"/>
      <c r="B11" s="157" t="s">
        <v>166</v>
      </c>
      <c r="C11" s="177"/>
      <c r="E11" s="157" t="s">
        <v>167</v>
      </c>
      <c r="F11" s="179"/>
      <c r="G11" s="179"/>
      <c r="H11" s="179"/>
      <c r="I11" s="179"/>
      <c r="J11" s="179"/>
    </row>
    <row r="12" spans="1:350" ht="25.5" hidden="1" x14ac:dyDescent="0.2">
      <c r="A12" s="156"/>
      <c r="B12" s="157" t="s">
        <v>168</v>
      </c>
      <c r="C12" s="177"/>
      <c r="E12" s="157" t="s">
        <v>169</v>
      </c>
    </row>
    <row r="13" spans="1:350" ht="51" hidden="1" x14ac:dyDescent="0.2">
      <c r="A13" s="156"/>
      <c r="B13" s="157" t="s">
        <v>170</v>
      </c>
      <c r="C13" s="177"/>
      <c r="E13" s="157" t="s">
        <v>171</v>
      </c>
    </row>
    <row r="14" spans="1:350" hidden="1" x14ac:dyDescent="0.2">
      <c r="A14" s="156"/>
      <c r="B14" s="157" t="s">
        <v>172</v>
      </c>
      <c r="C14" s="177"/>
      <c r="D14" s="187" t="e">
        <f>SUM(#REF!)</f>
        <v>#REF!</v>
      </c>
      <c r="E14" s="157"/>
    </row>
    <row r="15" spans="1:350" hidden="1" x14ac:dyDescent="0.2">
      <c r="A15" s="184" t="s">
        <v>58</v>
      </c>
      <c r="B15" s="185" t="s">
        <v>124</v>
      </c>
      <c r="C15" s="177"/>
      <c r="E15" s="157"/>
    </row>
    <row r="16" spans="1:350" hidden="1" x14ac:dyDescent="0.2">
      <c r="A16" s="156" t="s">
        <v>99</v>
      </c>
      <c r="B16" s="157" t="s">
        <v>141</v>
      </c>
      <c r="C16" s="177"/>
      <c r="E16" s="157"/>
    </row>
    <row r="17" spans="1:5" ht="38.25" hidden="1" x14ac:dyDescent="0.2">
      <c r="A17" s="156"/>
      <c r="B17" s="157" t="s">
        <v>166</v>
      </c>
      <c r="C17" s="177"/>
      <c r="E17" s="157" t="s">
        <v>167</v>
      </c>
    </row>
    <row r="18" spans="1:5" ht="25.5" hidden="1" x14ac:dyDescent="0.2">
      <c r="A18" s="156"/>
      <c r="B18" s="157" t="s">
        <v>168</v>
      </c>
      <c r="C18" s="177"/>
      <c r="E18" s="157" t="s">
        <v>169</v>
      </c>
    </row>
    <row r="19" spans="1:5" ht="51" hidden="1" x14ac:dyDescent="0.2">
      <c r="A19" s="156"/>
      <c r="B19" s="157" t="s">
        <v>170</v>
      </c>
      <c r="C19" s="177"/>
      <c r="E19" s="157" t="s">
        <v>171</v>
      </c>
    </row>
    <row r="20" spans="1:5" hidden="1" x14ac:dyDescent="0.2">
      <c r="A20" s="156"/>
      <c r="B20" t="s">
        <v>172</v>
      </c>
      <c r="C20" s="177"/>
      <c r="D20" s="187" t="e">
        <f>SUM(#REF!)</f>
        <v>#REF!</v>
      </c>
      <c r="E20" s="157"/>
    </row>
    <row r="21" spans="1:5" ht="25.5" hidden="1" x14ac:dyDescent="0.2">
      <c r="A21" s="184" t="s">
        <v>59</v>
      </c>
      <c r="B21" s="185" t="s">
        <v>151</v>
      </c>
      <c r="C21" s="177"/>
      <c r="E21" s="157"/>
    </row>
    <row r="22" spans="1:5" hidden="1" x14ac:dyDescent="0.2">
      <c r="A22" s="156" t="s">
        <v>104</v>
      </c>
      <c r="B22" s="157" t="s">
        <v>141</v>
      </c>
      <c r="C22" s="177"/>
      <c r="E22" s="157"/>
    </row>
    <row r="23" spans="1:5" ht="38.25" hidden="1" x14ac:dyDescent="0.2">
      <c r="A23" s="156"/>
      <c r="B23" s="157" t="s">
        <v>166</v>
      </c>
      <c r="C23" s="177"/>
      <c r="E23" s="157" t="s">
        <v>167</v>
      </c>
    </row>
    <row r="24" spans="1:5" ht="25.5" hidden="1" x14ac:dyDescent="0.2">
      <c r="A24" s="156"/>
      <c r="B24" s="157" t="s">
        <v>168</v>
      </c>
      <c r="C24" s="177"/>
      <c r="E24" s="157" t="s">
        <v>169</v>
      </c>
    </row>
    <row r="25" spans="1:5" ht="51" hidden="1" x14ac:dyDescent="0.2">
      <c r="A25" s="156"/>
      <c r="B25" s="157" t="s">
        <v>170</v>
      </c>
      <c r="C25" s="177"/>
      <c r="E25" s="157" t="s">
        <v>171</v>
      </c>
    </row>
    <row r="26" spans="1:5" hidden="1" x14ac:dyDescent="0.2">
      <c r="A26" s="156"/>
      <c r="B26" s="157" t="s">
        <v>172</v>
      </c>
      <c r="C26" s="177"/>
      <c r="D26" s="187" t="e">
        <f>SUM(#REF!)</f>
        <v>#REF!</v>
      </c>
      <c r="E26" s="157"/>
    </row>
    <row r="27" spans="1:5" ht="25.5" hidden="1" x14ac:dyDescent="0.2">
      <c r="A27" s="184" t="s">
        <v>107</v>
      </c>
      <c r="B27" s="185" t="s">
        <v>125</v>
      </c>
      <c r="C27" s="177"/>
      <c r="E27" s="157"/>
    </row>
    <row r="28" spans="1:5" hidden="1" x14ac:dyDescent="0.2">
      <c r="A28" s="180" t="s">
        <v>109</v>
      </c>
      <c r="B28" s="157" t="s">
        <v>141</v>
      </c>
      <c r="C28" s="177"/>
      <c r="E28" s="157"/>
    </row>
    <row r="29" spans="1:5" ht="38.25" hidden="1" x14ac:dyDescent="0.2">
      <c r="A29" s="180"/>
      <c r="B29" s="157" t="s">
        <v>166</v>
      </c>
      <c r="C29" s="177"/>
      <c r="E29" s="157" t="s">
        <v>167</v>
      </c>
    </row>
    <row r="30" spans="1:5" ht="25.5" hidden="1" x14ac:dyDescent="0.2">
      <c r="A30" s="180"/>
      <c r="B30" s="157" t="s">
        <v>168</v>
      </c>
      <c r="C30" s="177"/>
      <c r="E30" s="157" t="s">
        <v>169</v>
      </c>
    </row>
    <row r="31" spans="1:5" ht="51" hidden="1" x14ac:dyDescent="0.2">
      <c r="A31" s="180"/>
      <c r="B31" s="157" t="s">
        <v>170</v>
      </c>
      <c r="C31" s="177"/>
      <c r="E31" s="157" t="s">
        <v>171</v>
      </c>
    </row>
    <row r="32" spans="1:5" hidden="1" x14ac:dyDescent="0.2">
      <c r="A32" s="180"/>
      <c r="B32" s="157" t="s">
        <v>172</v>
      </c>
      <c r="C32" s="177"/>
      <c r="D32" s="187" t="e">
        <f>SUM(#REF!)</f>
        <v>#REF!</v>
      </c>
      <c r="E32" s="157"/>
    </row>
    <row r="33" spans="1:5" x14ac:dyDescent="0.2">
      <c r="A33" s="184" t="s">
        <v>122</v>
      </c>
      <c r="B33" s="185" t="s">
        <v>157</v>
      </c>
      <c r="C33" s="177"/>
      <c r="E33" s="157"/>
    </row>
    <row r="34" spans="1:5" x14ac:dyDescent="0.2">
      <c r="A34" s="156" t="s">
        <v>128</v>
      </c>
      <c r="B34" s="157" t="s">
        <v>155</v>
      </c>
      <c r="C34" s="177">
        <v>300000</v>
      </c>
      <c r="D34" s="187" t="e">
        <f>SUM(#REF!)</f>
        <v>#REF!</v>
      </c>
      <c r="E34" s="157"/>
    </row>
    <row r="35" spans="1:5" ht="165.75" x14ac:dyDescent="0.2">
      <c r="A35" s="156"/>
      <c r="B35" s="157" t="s">
        <v>173</v>
      </c>
      <c r="C35" s="177">
        <f>C34*0.8</f>
        <v>240000</v>
      </c>
      <c r="D35" s="187"/>
      <c r="E35" s="157" t="s">
        <v>180</v>
      </c>
    </row>
    <row r="36" spans="1:5" ht="204" x14ac:dyDescent="0.2">
      <c r="A36" s="156"/>
      <c r="B36" s="157" t="s">
        <v>174</v>
      </c>
      <c r="C36" s="177">
        <f>C34-C35-C37</f>
        <v>55000</v>
      </c>
      <c r="D36" s="187" t="e">
        <f>SUM(#REF!)</f>
        <v>#REF!</v>
      </c>
      <c r="E36" s="157" t="s">
        <v>181</v>
      </c>
    </row>
    <row r="37" spans="1:5" ht="25.5" x14ac:dyDescent="0.2">
      <c r="A37" s="156"/>
      <c r="B37" s="157" t="s">
        <v>175</v>
      </c>
      <c r="C37" s="177">
        <v>5000</v>
      </c>
      <c r="D37" s="187" t="e">
        <f>SUM(#REF!)</f>
        <v>#REF!</v>
      </c>
      <c r="E37" s="157"/>
    </row>
    <row r="38" spans="1:5" hidden="1" x14ac:dyDescent="0.2">
      <c r="A38" s="181" t="s">
        <v>39</v>
      </c>
      <c r="B38" s="183" t="s">
        <v>38</v>
      </c>
      <c r="C38" s="177"/>
      <c r="E38" s="157"/>
    </row>
    <row r="39" spans="1:5" hidden="1" x14ac:dyDescent="0.2">
      <c r="A39" s="184" t="s">
        <v>40</v>
      </c>
      <c r="B39" s="185" t="s">
        <v>154</v>
      </c>
      <c r="C39" s="177"/>
      <c r="E39" s="157"/>
    </row>
    <row r="40" spans="1:5" hidden="1" x14ac:dyDescent="0.2">
      <c r="A40" s="156" t="s">
        <v>111</v>
      </c>
      <c r="B40" s="157" t="s">
        <v>141</v>
      </c>
      <c r="C40" s="177"/>
      <c r="E40" s="157"/>
    </row>
    <row r="41" spans="1:5" ht="38.25" hidden="1" x14ac:dyDescent="0.2">
      <c r="A41" s="156"/>
      <c r="B41" s="157" t="s">
        <v>166</v>
      </c>
      <c r="C41" s="177"/>
      <c r="E41" s="157" t="s">
        <v>167</v>
      </c>
    </row>
    <row r="42" spans="1:5" ht="25.5" hidden="1" x14ac:dyDescent="0.2">
      <c r="A42" s="156"/>
      <c r="B42" s="157" t="s">
        <v>168</v>
      </c>
      <c r="C42" s="177"/>
      <c r="E42" s="157" t="s">
        <v>169</v>
      </c>
    </row>
    <row r="43" spans="1:5" ht="51" hidden="1" x14ac:dyDescent="0.2">
      <c r="A43" s="156"/>
      <c r="B43" s="157" t="s">
        <v>170</v>
      </c>
      <c r="C43" s="177"/>
      <c r="E43" s="157" t="s">
        <v>171</v>
      </c>
    </row>
    <row r="44" spans="1:5" hidden="1" x14ac:dyDescent="0.2">
      <c r="A44" s="156"/>
      <c r="B44" s="186" t="s">
        <v>172</v>
      </c>
      <c r="C44" s="177"/>
      <c r="D44" s="187" t="e">
        <f>SUM(#REF!)</f>
        <v>#REF!</v>
      </c>
      <c r="E44" s="157"/>
    </row>
    <row r="45" spans="1:5" hidden="1" x14ac:dyDescent="0.2">
      <c r="A45" s="184" t="s">
        <v>149</v>
      </c>
      <c r="B45" s="185" t="s">
        <v>159</v>
      </c>
      <c r="C45" s="177"/>
      <c r="E45" s="157"/>
    </row>
    <row r="46" spans="1:5" hidden="1" x14ac:dyDescent="0.2">
      <c r="A46" s="156" t="s">
        <v>160</v>
      </c>
      <c r="B46" s="157" t="s">
        <v>141</v>
      </c>
      <c r="C46" s="177"/>
      <c r="E46" s="157"/>
    </row>
    <row r="47" spans="1:5" ht="38.25" hidden="1" x14ac:dyDescent="0.2">
      <c r="A47" s="156"/>
      <c r="B47" s="157" t="s">
        <v>166</v>
      </c>
      <c r="C47" s="177"/>
      <c r="E47" s="157" t="s">
        <v>167</v>
      </c>
    </row>
    <row r="48" spans="1:5" ht="25.5" hidden="1" x14ac:dyDescent="0.2">
      <c r="A48" s="156"/>
      <c r="B48" s="157" t="s">
        <v>168</v>
      </c>
      <c r="C48" s="177"/>
      <c r="E48" s="157" t="s">
        <v>169</v>
      </c>
    </row>
    <row r="49" spans="1:15" ht="51" hidden="1" x14ac:dyDescent="0.2">
      <c r="A49" s="156"/>
      <c r="B49" s="157" t="s">
        <v>170</v>
      </c>
      <c r="C49" s="177"/>
      <c r="E49" s="157" t="s">
        <v>171</v>
      </c>
    </row>
    <row r="50" spans="1:15" hidden="1" x14ac:dyDescent="0.2">
      <c r="A50" s="156"/>
      <c r="B50" s="186" t="s">
        <v>172</v>
      </c>
      <c r="C50" s="177"/>
      <c r="D50" s="187" t="e">
        <f>SUM(#REF!)</f>
        <v>#REF!</v>
      </c>
      <c r="E50" s="157"/>
    </row>
    <row r="51" spans="1:15" hidden="1" x14ac:dyDescent="0.2">
      <c r="A51" s="184" t="s">
        <v>126</v>
      </c>
      <c r="B51" s="185" t="s">
        <v>60</v>
      </c>
      <c r="C51" s="177"/>
      <c r="E51" s="157"/>
    </row>
    <row r="52" spans="1:15" hidden="1" x14ac:dyDescent="0.2">
      <c r="A52" s="156" t="s">
        <v>140</v>
      </c>
      <c r="B52" s="157" t="s">
        <v>141</v>
      </c>
      <c r="C52" s="177"/>
      <c r="E52" s="157"/>
    </row>
    <row r="53" spans="1:15" ht="38.25" hidden="1" x14ac:dyDescent="0.2">
      <c r="A53" s="156"/>
      <c r="B53" s="157" t="s">
        <v>166</v>
      </c>
      <c r="C53" s="177"/>
      <c r="E53" s="157" t="s">
        <v>167</v>
      </c>
    </row>
    <row r="54" spans="1:15" ht="25.5" hidden="1" x14ac:dyDescent="0.2">
      <c r="A54" s="156"/>
      <c r="B54" s="157" t="s">
        <v>168</v>
      </c>
      <c r="C54" s="177"/>
      <c r="E54" s="157" t="s">
        <v>169</v>
      </c>
    </row>
    <row r="55" spans="1:15" ht="51" hidden="1" x14ac:dyDescent="0.2">
      <c r="A55" s="156"/>
      <c r="B55" s="157" t="s">
        <v>170</v>
      </c>
      <c r="C55" s="177"/>
      <c r="E55" s="157" t="s">
        <v>171</v>
      </c>
    </row>
    <row r="56" spans="1:15" hidden="1" x14ac:dyDescent="0.2">
      <c r="A56" s="156"/>
      <c r="B56" s="186" t="s">
        <v>172</v>
      </c>
      <c r="C56" s="177"/>
      <c r="D56" s="187" t="e">
        <f>SUM(#REF!)</f>
        <v>#REF!</v>
      </c>
      <c r="E56" s="157" t="s">
        <v>176</v>
      </c>
    </row>
    <row r="57" spans="1:15" s="174" customFormat="1" x14ac:dyDescent="0.2">
      <c r="A57"/>
      <c r="B57"/>
      <c r="C57"/>
      <c r="D57"/>
      <c r="E57"/>
      <c r="F57"/>
      <c r="G57"/>
      <c r="H57"/>
      <c r="I57"/>
      <c r="J57"/>
      <c r="K57"/>
      <c r="L57"/>
      <c r="M57"/>
      <c r="N57"/>
      <c r="O57"/>
    </row>
    <row r="58" spans="1:15" s="174" customFormat="1" hidden="1" x14ac:dyDescent="0.2">
      <c r="A58"/>
      <c r="B58"/>
      <c r="C58"/>
      <c r="D58"/>
      <c r="E58"/>
      <c r="F58"/>
      <c r="G58"/>
      <c r="H58"/>
      <c r="I58"/>
      <c r="J58"/>
      <c r="K58"/>
      <c r="L58"/>
      <c r="M58"/>
      <c r="N58"/>
      <c r="O58"/>
    </row>
    <row r="59" spans="1:15" s="174" customFormat="1" hidden="1" x14ac:dyDescent="0.2">
      <c r="A59"/>
      <c r="B59" t="s">
        <v>177</v>
      </c>
      <c r="C59"/>
      <c r="D59"/>
      <c r="E59"/>
      <c r="F59"/>
      <c r="G59"/>
      <c r="H59"/>
      <c r="I59"/>
      <c r="J59"/>
      <c r="K59"/>
      <c r="L59"/>
      <c r="M59"/>
      <c r="N59"/>
      <c r="O59"/>
    </row>
    <row r="60" spans="1:15" s="174" customFormat="1" hidden="1" x14ac:dyDescent="0.2">
      <c r="A60"/>
      <c r="B60" t="s">
        <v>166</v>
      </c>
      <c r="C60"/>
      <c r="D60"/>
      <c r="E60"/>
      <c r="F60"/>
      <c r="G60"/>
      <c r="H60"/>
      <c r="I60"/>
      <c r="J60"/>
      <c r="K60"/>
      <c r="L60"/>
      <c r="M60"/>
      <c r="N60"/>
      <c r="O60"/>
    </row>
    <row r="61" spans="1:15" s="174" customFormat="1" hidden="1" x14ac:dyDescent="0.2">
      <c r="A61"/>
      <c r="B61" t="s">
        <v>168</v>
      </c>
      <c r="C61"/>
      <c r="D61"/>
      <c r="E61"/>
      <c r="F61"/>
      <c r="G61"/>
      <c r="H61"/>
      <c r="I61"/>
      <c r="J61"/>
      <c r="K61"/>
      <c r="L61"/>
      <c r="M61"/>
      <c r="N61"/>
      <c r="O61"/>
    </row>
    <row r="62" spans="1:15" s="174" customFormat="1" hidden="1" x14ac:dyDescent="0.2">
      <c r="A62"/>
      <c r="B62" t="s">
        <v>170</v>
      </c>
      <c r="C62"/>
      <c r="D62"/>
      <c r="E62"/>
      <c r="F62"/>
      <c r="G62"/>
      <c r="H62"/>
      <c r="I62"/>
      <c r="J62"/>
      <c r="K62"/>
      <c r="L62"/>
      <c r="M62"/>
      <c r="N62"/>
      <c r="O62"/>
    </row>
    <row r="63" spans="1:15" s="174" customFormat="1" x14ac:dyDescent="0.2">
      <c r="A63"/>
      <c r="D63"/>
      <c r="E63"/>
      <c r="F63"/>
      <c r="G63"/>
      <c r="H63"/>
      <c r="I63"/>
      <c r="J63"/>
      <c r="K63"/>
      <c r="L63"/>
      <c r="M63"/>
      <c r="N63"/>
      <c r="O63"/>
    </row>
    <row r="64" spans="1:15" s="174" customFormat="1" x14ac:dyDescent="0.2">
      <c r="A64"/>
      <c r="B64" t="s">
        <v>178</v>
      </c>
      <c r="C64">
        <f>+C65+C66+C67</f>
        <v>300000</v>
      </c>
      <c r="D64"/>
      <c r="E64"/>
      <c r="F64"/>
      <c r="G64"/>
      <c r="H64"/>
      <c r="I64"/>
      <c r="J64"/>
      <c r="K64"/>
      <c r="L64"/>
      <c r="M64"/>
      <c r="N64"/>
      <c r="O64"/>
    </row>
    <row r="65" spans="1:15" s="174" customFormat="1" x14ac:dyDescent="0.2">
      <c r="A65"/>
      <c r="B65" t="s">
        <v>173</v>
      </c>
      <c r="C65">
        <f>C35</f>
        <v>240000</v>
      </c>
      <c r="D65"/>
      <c r="E65"/>
      <c r="F65"/>
      <c r="G65"/>
      <c r="H65"/>
      <c r="I65"/>
      <c r="J65"/>
      <c r="K65"/>
      <c r="L65"/>
      <c r="M65"/>
      <c r="N65"/>
      <c r="O65"/>
    </row>
    <row r="66" spans="1:15" s="174" customFormat="1" x14ac:dyDescent="0.2">
      <c r="A66"/>
      <c r="B66" t="s">
        <v>174</v>
      </c>
      <c r="C66">
        <f>C36</f>
        <v>55000</v>
      </c>
      <c r="D66"/>
      <c r="E66"/>
      <c r="F66"/>
      <c r="G66"/>
      <c r="H66"/>
      <c r="I66"/>
      <c r="J66"/>
      <c r="K66"/>
      <c r="L66"/>
      <c r="M66"/>
      <c r="N66"/>
      <c r="O66"/>
    </row>
    <row r="67" spans="1:15" s="174" customFormat="1" x14ac:dyDescent="0.2">
      <c r="A67"/>
      <c r="B67" t="s">
        <v>189</v>
      </c>
      <c r="C67">
        <f>C56+C50+C44+C37+C32+C26+C20+C14</f>
        <v>5000</v>
      </c>
      <c r="D67"/>
      <c r="E67"/>
      <c r="F67"/>
      <c r="G67"/>
      <c r="H67"/>
      <c r="I67"/>
      <c r="J67"/>
      <c r="K67"/>
      <c r="L67"/>
      <c r="M67"/>
      <c r="N67"/>
      <c r="O67"/>
    </row>
    <row r="68" spans="1:15" s="174" customFormat="1" x14ac:dyDescent="0.2">
      <c r="A68"/>
      <c r="B68" s="188" t="s">
        <v>15</v>
      </c>
      <c r="C68" s="188">
        <f>+C64+C59</f>
        <v>300000</v>
      </c>
      <c r="D68"/>
      <c r="E68"/>
      <c r="F68"/>
      <c r="G68"/>
      <c r="H68"/>
      <c r="I68"/>
      <c r="J68"/>
      <c r="K68"/>
      <c r="L68"/>
      <c r="M68"/>
      <c r="N68"/>
      <c r="O68"/>
    </row>
    <row r="69" spans="1:15" s="174" customFormat="1" x14ac:dyDescent="0.2">
      <c r="A69"/>
      <c r="B69"/>
      <c r="C69"/>
      <c r="D69"/>
      <c r="E69"/>
      <c r="F69"/>
      <c r="G69"/>
      <c r="H69"/>
      <c r="I69"/>
      <c r="J69"/>
      <c r="K69"/>
      <c r="L69"/>
      <c r="M69"/>
      <c r="N69"/>
      <c r="O69"/>
    </row>
    <row r="70" spans="1:15" s="174" customFormat="1" x14ac:dyDescent="0.2">
      <c r="A70"/>
      <c r="B70"/>
      <c r="C70"/>
      <c r="D70"/>
      <c r="E70"/>
      <c r="F70"/>
      <c r="G70"/>
      <c r="H70"/>
      <c r="I70"/>
      <c r="J70"/>
      <c r="K70"/>
      <c r="L70"/>
      <c r="M70"/>
      <c r="N70"/>
      <c r="O70"/>
    </row>
    <row r="71" spans="1:15" s="174" customFormat="1" x14ac:dyDescent="0.2">
      <c r="A71"/>
      <c r="B71"/>
      <c r="C71"/>
      <c r="D71"/>
      <c r="E71"/>
      <c r="F71"/>
      <c r="G71"/>
      <c r="H71"/>
      <c r="I71"/>
      <c r="J71"/>
      <c r="K71"/>
      <c r="L71"/>
      <c r="M71"/>
      <c r="N71"/>
      <c r="O71"/>
    </row>
    <row r="72" spans="1:15" s="174" customFormat="1" x14ac:dyDescent="0.2">
      <c r="A72"/>
      <c r="B72"/>
      <c r="C72"/>
      <c r="D72"/>
      <c r="E72"/>
      <c r="F72"/>
      <c r="G72"/>
      <c r="H72"/>
      <c r="I72"/>
      <c r="J72"/>
      <c r="K72"/>
      <c r="L72"/>
      <c r="M72"/>
      <c r="N72"/>
      <c r="O72"/>
    </row>
    <row r="73" spans="1:15" s="174" customFormat="1" x14ac:dyDescent="0.2">
      <c r="A73"/>
      <c r="B73"/>
      <c r="C73"/>
      <c r="D73"/>
      <c r="E73"/>
      <c r="F73"/>
      <c r="G73"/>
      <c r="H73"/>
      <c r="I73"/>
      <c r="J73"/>
      <c r="K73"/>
      <c r="L73"/>
      <c r="M73"/>
      <c r="N73"/>
      <c r="O73"/>
    </row>
    <row r="74" spans="1:15" s="174" customFormat="1" x14ac:dyDescent="0.2">
      <c r="A74"/>
      <c r="B74"/>
      <c r="C74"/>
      <c r="D74"/>
      <c r="E74"/>
      <c r="F74"/>
      <c r="G74"/>
      <c r="H74"/>
      <c r="I74"/>
      <c r="J74"/>
      <c r="K74"/>
      <c r="L74"/>
      <c r="M74"/>
      <c r="N74"/>
      <c r="O74"/>
    </row>
    <row r="75" spans="1:15" s="174" customFormat="1" x14ac:dyDescent="0.2">
      <c r="A75"/>
      <c r="B75"/>
      <c r="C75"/>
      <c r="D75"/>
      <c r="E75"/>
      <c r="F75"/>
      <c r="G75"/>
      <c r="H75"/>
      <c r="I75"/>
      <c r="J75"/>
      <c r="K75"/>
      <c r="L75"/>
      <c r="M75"/>
      <c r="N75"/>
      <c r="O75"/>
    </row>
    <row r="76" spans="1:15" s="174" customFormat="1" x14ac:dyDescent="0.2">
      <c r="A76"/>
      <c r="B76"/>
      <c r="C76"/>
      <c r="D76"/>
      <c r="E76"/>
      <c r="F76"/>
      <c r="G76"/>
      <c r="H76"/>
      <c r="I76"/>
      <c r="J76"/>
      <c r="K76"/>
      <c r="L76"/>
      <c r="M76"/>
      <c r="N76"/>
      <c r="O76"/>
    </row>
    <row r="77" spans="1:15" s="174" customFormat="1" x14ac:dyDescent="0.2">
      <c r="A77"/>
      <c r="B77"/>
      <c r="C77"/>
      <c r="D77"/>
      <c r="E77"/>
      <c r="F77"/>
      <c r="G77"/>
      <c r="H77"/>
      <c r="I77"/>
      <c r="J77"/>
      <c r="K77"/>
      <c r="L77"/>
      <c r="M77"/>
      <c r="N77"/>
      <c r="O77"/>
    </row>
    <row r="78" spans="1:15" s="174" customFormat="1" x14ac:dyDescent="0.2">
      <c r="A78"/>
      <c r="B78"/>
      <c r="C78"/>
      <c r="D78"/>
      <c r="E78"/>
      <c r="F78"/>
      <c r="G78"/>
      <c r="H78"/>
      <c r="I78"/>
      <c r="J78"/>
      <c r="K78"/>
      <c r="L78"/>
      <c r="M78"/>
      <c r="N78"/>
      <c r="O78"/>
    </row>
    <row r="79" spans="1:15" s="174" customFormat="1" x14ac:dyDescent="0.2">
      <c r="A79"/>
      <c r="B79"/>
      <c r="C79"/>
      <c r="D79"/>
      <c r="E79"/>
      <c r="F79"/>
      <c r="G79"/>
      <c r="H79"/>
      <c r="I79"/>
      <c r="J79"/>
      <c r="K79"/>
      <c r="L79"/>
      <c r="M79"/>
      <c r="N79"/>
      <c r="O79"/>
    </row>
    <row r="80" spans="1:15" s="174" customFormat="1" x14ac:dyDescent="0.2">
      <c r="A80"/>
      <c r="B80"/>
      <c r="C80"/>
      <c r="D80"/>
      <c r="E80"/>
      <c r="F80"/>
      <c r="G80"/>
      <c r="H80"/>
      <c r="I80"/>
      <c r="J80"/>
      <c r="K80"/>
      <c r="L80"/>
      <c r="M80"/>
      <c r="N80"/>
      <c r="O80"/>
    </row>
    <row r="81" spans="1:15" s="174" customFormat="1" x14ac:dyDescent="0.2">
      <c r="A81"/>
      <c r="B81"/>
      <c r="C81"/>
      <c r="D81"/>
      <c r="E81"/>
      <c r="F81"/>
      <c r="G81"/>
      <c r="H81"/>
      <c r="I81"/>
      <c r="J81"/>
      <c r="K81"/>
      <c r="L81"/>
      <c r="M81"/>
      <c r="N81"/>
      <c r="O81"/>
    </row>
    <row r="82" spans="1:15" s="174" customFormat="1" x14ac:dyDescent="0.2">
      <c r="A82"/>
      <c r="B82"/>
      <c r="C82"/>
      <c r="D82"/>
      <c r="E82"/>
      <c r="F82"/>
      <c r="G82"/>
      <c r="H82"/>
      <c r="I82"/>
      <c r="J82"/>
      <c r="K82"/>
      <c r="L82"/>
      <c r="M82"/>
      <c r="N82"/>
      <c r="O82"/>
    </row>
    <row r="83" spans="1:15" s="174" customFormat="1" x14ac:dyDescent="0.2">
      <c r="A83"/>
      <c r="B83"/>
      <c r="C83"/>
      <c r="D83"/>
      <c r="E83"/>
      <c r="F83"/>
      <c r="G83"/>
      <c r="H83"/>
      <c r="I83"/>
      <c r="J83"/>
      <c r="K83"/>
      <c r="L83"/>
      <c r="M83"/>
      <c r="N83"/>
      <c r="O83"/>
    </row>
    <row r="84" spans="1:15" s="174" customFormat="1" x14ac:dyDescent="0.2">
      <c r="A84"/>
      <c r="B84"/>
      <c r="C84"/>
      <c r="D84"/>
      <c r="E84"/>
      <c r="F84"/>
      <c r="G84"/>
      <c r="H84"/>
      <c r="I84"/>
      <c r="J84"/>
      <c r="K84"/>
      <c r="L84"/>
      <c r="M84"/>
      <c r="N84"/>
      <c r="O84"/>
    </row>
    <row r="85" spans="1:15" s="174" customFormat="1" x14ac:dyDescent="0.2">
      <c r="A85"/>
      <c r="B85"/>
      <c r="C85"/>
      <c r="D85"/>
      <c r="E85"/>
      <c r="F85"/>
      <c r="G85"/>
      <c r="H85"/>
      <c r="I85"/>
      <c r="J85"/>
      <c r="K85"/>
      <c r="L85"/>
      <c r="M85"/>
      <c r="N85"/>
      <c r="O85"/>
    </row>
    <row r="86" spans="1:15" s="174" customFormat="1" x14ac:dyDescent="0.2">
      <c r="A86"/>
      <c r="B86"/>
      <c r="C86"/>
      <c r="D86"/>
      <c r="E86"/>
      <c r="F86"/>
      <c r="G86"/>
      <c r="H86"/>
      <c r="I86"/>
      <c r="J86"/>
      <c r="K86"/>
      <c r="L86"/>
      <c r="M86"/>
      <c r="N86"/>
      <c r="O86"/>
    </row>
    <row r="87" spans="1:15" s="174" customFormat="1" x14ac:dyDescent="0.2">
      <c r="A87"/>
      <c r="B87"/>
      <c r="C87"/>
      <c r="D87"/>
      <c r="E87"/>
      <c r="F87"/>
      <c r="G87"/>
      <c r="H87"/>
      <c r="I87"/>
      <c r="J87"/>
      <c r="K87"/>
      <c r="L87"/>
      <c r="M87"/>
      <c r="N87"/>
      <c r="O87"/>
    </row>
    <row r="88" spans="1:15" s="174" customFormat="1" x14ac:dyDescent="0.2">
      <c r="A88"/>
      <c r="B88"/>
      <c r="C88"/>
      <c r="D88"/>
      <c r="E88"/>
      <c r="F88"/>
      <c r="G88"/>
      <c r="H88"/>
      <c r="I88"/>
      <c r="J88"/>
      <c r="K88"/>
      <c r="L88"/>
      <c r="M88"/>
      <c r="N88"/>
      <c r="O88"/>
    </row>
    <row r="89" spans="1:15" s="174" customFormat="1" x14ac:dyDescent="0.2">
      <c r="A89"/>
      <c r="B89"/>
      <c r="C89"/>
      <c r="D89"/>
      <c r="E89"/>
      <c r="F89"/>
      <c r="G89"/>
      <c r="H89"/>
      <c r="I89"/>
      <c r="J89"/>
      <c r="K89"/>
      <c r="L89"/>
      <c r="M89"/>
      <c r="N89"/>
      <c r="O89"/>
    </row>
    <row r="90" spans="1:15" s="174" customFormat="1" x14ac:dyDescent="0.2">
      <c r="A90"/>
      <c r="B90"/>
      <c r="C90"/>
      <c r="D90"/>
      <c r="E90"/>
      <c r="F90"/>
      <c r="G90"/>
      <c r="H90"/>
      <c r="I90"/>
      <c r="J90"/>
      <c r="K90"/>
      <c r="L90"/>
      <c r="M90"/>
      <c r="N90"/>
      <c r="O90"/>
    </row>
    <row r="91" spans="1:15" s="174" customFormat="1" x14ac:dyDescent="0.2">
      <c r="A91"/>
      <c r="B91"/>
      <c r="C91"/>
      <c r="D91"/>
      <c r="E91"/>
      <c r="F91"/>
      <c r="G91"/>
      <c r="H91"/>
      <c r="I91"/>
      <c r="J91"/>
      <c r="K91"/>
      <c r="L91"/>
      <c r="M91"/>
      <c r="N91"/>
      <c r="O91"/>
    </row>
    <row r="92" spans="1:15" s="174" customFormat="1" x14ac:dyDescent="0.2">
      <c r="A92"/>
      <c r="B92"/>
      <c r="C92"/>
      <c r="D92"/>
      <c r="E92"/>
      <c r="F92"/>
      <c r="G92"/>
      <c r="H92"/>
      <c r="I92"/>
      <c r="J92"/>
      <c r="K92"/>
      <c r="L92"/>
      <c r="M92"/>
      <c r="N92"/>
      <c r="O92"/>
    </row>
    <row r="93" spans="1:15" s="174" customFormat="1" x14ac:dyDescent="0.2">
      <c r="A93"/>
      <c r="B93"/>
      <c r="C93"/>
      <c r="D93"/>
      <c r="E93"/>
      <c r="F93"/>
      <c r="G93"/>
      <c r="H93"/>
      <c r="I93"/>
      <c r="J93"/>
      <c r="K93"/>
      <c r="L93"/>
      <c r="M93"/>
      <c r="N93"/>
      <c r="O93"/>
    </row>
    <row r="94" spans="1:15" s="174" customFormat="1" x14ac:dyDescent="0.2">
      <c r="A94"/>
      <c r="B94"/>
      <c r="C94"/>
      <c r="D94"/>
      <c r="E94"/>
      <c r="F94"/>
      <c r="G94"/>
      <c r="H94"/>
      <c r="I94"/>
      <c r="J94"/>
      <c r="K94"/>
      <c r="L94"/>
      <c r="M94"/>
      <c r="N94"/>
      <c r="O94"/>
    </row>
    <row r="95" spans="1:15" s="174" customFormat="1" x14ac:dyDescent="0.2">
      <c r="A95"/>
      <c r="B95"/>
      <c r="C95"/>
      <c r="D95"/>
      <c r="E95"/>
      <c r="F95"/>
      <c r="G95"/>
      <c r="H95"/>
      <c r="I95"/>
      <c r="J95"/>
      <c r="K95"/>
      <c r="L95"/>
      <c r="M95"/>
      <c r="N95"/>
      <c r="O95"/>
    </row>
    <row r="96" spans="1:15" s="174" customFormat="1" x14ac:dyDescent="0.2">
      <c r="A96"/>
      <c r="B96"/>
      <c r="C96"/>
      <c r="D96"/>
      <c r="E96"/>
      <c r="F96"/>
      <c r="G96"/>
      <c r="H96"/>
      <c r="I96"/>
      <c r="J96"/>
      <c r="K96"/>
      <c r="L96"/>
      <c r="M96"/>
      <c r="N96"/>
      <c r="O96"/>
    </row>
    <row r="97" spans="1:15" s="174" customFormat="1" x14ac:dyDescent="0.2">
      <c r="A97"/>
      <c r="B97"/>
      <c r="C97"/>
      <c r="D97"/>
      <c r="E97"/>
      <c r="F97"/>
      <c r="G97"/>
      <c r="H97"/>
      <c r="I97"/>
      <c r="J97"/>
      <c r="K97"/>
      <c r="L97"/>
      <c r="M97"/>
      <c r="N97"/>
      <c r="O97"/>
    </row>
    <row r="98" spans="1:15" s="174" customFormat="1" x14ac:dyDescent="0.2">
      <c r="A98"/>
      <c r="B98"/>
      <c r="C98"/>
      <c r="D98"/>
      <c r="E98"/>
      <c r="F98"/>
      <c r="G98"/>
      <c r="H98"/>
      <c r="I98"/>
      <c r="J98"/>
      <c r="K98"/>
      <c r="L98"/>
      <c r="M98"/>
      <c r="N98"/>
      <c r="O98"/>
    </row>
    <row r="99" spans="1:15" s="174" customFormat="1" x14ac:dyDescent="0.2">
      <c r="A99"/>
      <c r="B99"/>
      <c r="C99"/>
      <c r="D99"/>
      <c r="E99"/>
      <c r="F99"/>
      <c r="G99"/>
      <c r="H99"/>
      <c r="I99"/>
      <c r="J99"/>
      <c r="K99"/>
      <c r="L99"/>
      <c r="M99"/>
      <c r="N99"/>
      <c r="O99"/>
    </row>
    <row r="100" spans="1:15" s="174" customFormat="1" x14ac:dyDescent="0.2">
      <c r="A100"/>
      <c r="B100"/>
      <c r="C100"/>
      <c r="D100"/>
      <c r="E100"/>
      <c r="F100"/>
      <c r="G100"/>
      <c r="H100"/>
      <c r="I100"/>
      <c r="J100"/>
      <c r="K100"/>
      <c r="L100"/>
      <c r="M100"/>
      <c r="N100"/>
      <c r="O100"/>
    </row>
    <row r="101" spans="1:15" s="174" customFormat="1" x14ac:dyDescent="0.2">
      <c r="A101"/>
      <c r="B101"/>
      <c r="C101"/>
      <c r="D101"/>
      <c r="E101"/>
      <c r="F101"/>
      <c r="G101"/>
      <c r="H101"/>
      <c r="I101"/>
      <c r="J101"/>
      <c r="K101"/>
      <c r="L101"/>
      <c r="M101"/>
      <c r="N101"/>
      <c r="O101"/>
    </row>
    <row r="102" spans="1:15" s="174" customFormat="1" x14ac:dyDescent="0.2">
      <c r="A102"/>
      <c r="B102"/>
      <c r="C102"/>
      <c r="D102"/>
      <c r="E102"/>
      <c r="F102"/>
      <c r="G102"/>
      <c r="H102"/>
      <c r="I102"/>
      <c r="J102"/>
      <c r="K102"/>
      <c r="L102"/>
      <c r="M102"/>
      <c r="N102"/>
      <c r="O102"/>
    </row>
    <row r="103" spans="1:15" s="174" customFormat="1" x14ac:dyDescent="0.2">
      <c r="A103"/>
      <c r="B103"/>
      <c r="C103"/>
      <c r="D103"/>
      <c r="E103"/>
      <c r="F103"/>
      <c r="G103"/>
      <c r="H103"/>
      <c r="I103"/>
      <c r="J103"/>
      <c r="K103"/>
      <c r="L103"/>
      <c r="M103"/>
      <c r="N103"/>
      <c r="O103"/>
    </row>
    <row r="104" spans="1:15" s="174" customFormat="1" x14ac:dyDescent="0.2">
      <c r="A104"/>
      <c r="B104"/>
      <c r="C104"/>
      <c r="D104"/>
      <c r="E104"/>
      <c r="F104"/>
      <c r="G104"/>
      <c r="H104"/>
      <c r="I104"/>
      <c r="J104"/>
      <c r="K104"/>
      <c r="L104"/>
      <c r="M104"/>
      <c r="N104"/>
      <c r="O104"/>
    </row>
    <row r="105" spans="1:15" s="174" customFormat="1" x14ac:dyDescent="0.2">
      <c r="A105"/>
      <c r="B105"/>
      <c r="C105"/>
      <c r="D105"/>
      <c r="E105"/>
      <c r="F105"/>
      <c r="G105"/>
      <c r="H105"/>
      <c r="I105"/>
      <c r="J105"/>
      <c r="K105"/>
      <c r="L105"/>
      <c r="M105"/>
      <c r="N105"/>
      <c r="O105"/>
    </row>
    <row r="106" spans="1:15" s="174" customFormat="1" x14ac:dyDescent="0.2">
      <c r="A106"/>
      <c r="B106"/>
      <c r="C106"/>
      <c r="D106"/>
      <c r="E106"/>
      <c r="F106"/>
      <c r="G106"/>
      <c r="H106"/>
      <c r="I106"/>
      <c r="J106"/>
      <c r="K106"/>
      <c r="L106"/>
      <c r="M106"/>
      <c r="N106"/>
      <c r="O106"/>
    </row>
    <row r="107" spans="1:15" s="174" customFormat="1" x14ac:dyDescent="0.2">
      <c r="E107" s="175"/>
    </row>
    <row r="108" spans="1:15" s="174" customFormat="1" x14ac:dyDescent="0.2">
      <c r="E108" s="175"/>
    </row>
    <row r="109" spans="1:15" s="174" customFormat="1" x14ac:dyDescent="0.2">
      <c r="E109" s="175"/>
    </row>
    <row r="110" spans="1:15" s="174" customFormat="1" x14ac:dyDescent="0.2">
      <c r="E110" s="175"/>
    </row>
    <row r="111" spans="1:15" s="174" customFormat="1" x14ac:dyDescent="0.2">
      <c r="E111" s="175"/>
    </row>
    <row r="112" spans="1:15" s="174" customFormat="1" x14ac:dyDescent="0.2">
      <c r="E112" s="175"/>
    </row>
    <row r="113" spans="5:5" s="174" customFormat="1" x14ac:dyDescent="0.2">
      <c r="E113" s="175"/>
    </row>
    <row r="114" spans="5:5" s="174" customFormat="1" x14ac:dyDescent="0.2">
      <c r="E114" s="175"/>
    </row>
    <row r="115" spans="5:5" s="174" customFormat="1" x14ac:dyDescent="0.2">
      <c r="E115" s="175"/>
    </row>
    <row r="116" spans="5:5" s="174" customFormat="1" x14ac:dyDescent="0.2">
      <c r="E116" s="175"/>
    </row>
    <row r="117" spans="5:5" s="174" customFormat="1" x14ac:dyDescent="0.2">
      <c r="E117" s="175"/>
    </row>
    <row r="118" spans="5:5" s="174" customFormat="1" x14ac:dyDescent="0.2">
      <c r="E118" s="175"/>
    </row>
    <row r="119" spans="5:5" s="174" customFormat="1" x14ac:dyDescent="0.2">
      <c r="E119" s="175"/>
    </row>
    <row r="120" spans="5:5" s="174" customFormat="1" x14ac:dyDescent="0.2">
      <c r="E120" s="175"/>
    </row>
    <row r="121" spans="5:5" s="174" customFormat="1" x14ac:dyDescent="0.2">
      <c r="E121" s="175"/>
    </row>
    <row r="122" spans="5:5" s="174" customFormat="1" x14ac:dyDescent="0.2">
      <c r="E122" s="175"/>
    </row>
    <row r="123" spans="5:5" s="174" customFormat="1" x14ac:dyDescent="0.2">
      <c r="E123" s="175"/>
    </row>
    <row r="124" spans="5:5" s="174" customFormat="1" x14ac:dyDescent="0.2">
      <c r="E124" s="175"/>
    </row>
    <row r="125" spans="5:5" s="174" customFormat="1" x14ac:dyDescent="0.2">
      <c r="E125" s="175"/>
    </row>
    <row r="126" spans="5:5" s="174" customFormat="1" x14ac:dyDescent="0.2">
      <c r="E126" s="175"/>
    </row>
    <row r="127" spans="5:5" s="174" customFormat="1" x14ac:dyDescent="0.2">
      <c r="E127" s="175"/>
    </row>
    <row r="128" spans="5:5" s="174" customFormat="1" x14ac:dyDescent="0.2">
      <c r="E128" s="175"/>
    </row>
    <row r="129" spans="5:5" s="174" customFormat="1" x14ac:dyDescent="0.2">
      <c r="E129" s="175"/>
    </row>
    <row r="130" spans="5:5" s="174" customFormat="1" x14ac:dyDescent="0.2">
      <c r="E130" s="175"/>
    </row>
  </sheetData>
  <mergeCells count="2">
    <mergeCell ref="A1:C1"/>
    <mergeCell ref="A2:C2"/>
  </mergeCells>
  <pageMargins left="1" right="1" top="1" bottom="1" header="0.5" footer="0.5"/>
  <pageSetup scale="6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BCF8896E1841C842949D0F901AA0D771" ma:contentTypeVersion="6" ma:contentTypeDescription="A content type to manage public (operations) IDB documents" ma:contentTypeScope="" ma:versionID="0102ec3d50b4e7ef566a89942b7337f4">
  <xsd:schema xmlns:xsd="http://www.w3.org/2001/XMLSchema" xmlns:xs="http://www.w3.org/2001/XMLSchema" xmlns:p="http://schemas.microsoft.com/office/2006/metadata/properties" xmlns:ns2="cdc7663a-08f0-4737-9e8c-148ce897a09c" targetNamespace="http://schemas.microsoft.com/office/2006/metadata/properties" ma:root="true" ma:fieldsID="4a2b00a3559290db0aee23e76ac17fb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04e1e40-5c2d-4772-8def-99c6b9ea1318}" ma:internalName="TaxCatchAll" ma:showField="CatchAllData" ma:web="233f10b4-5a4f-4cf6-afe0-2b7183415a0c">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04e1e40-5c2d-4772-8def-99c6b9ea1318}" ma:internalName="TaxCatchAllLabel" ma:readOnly="true" ma:showField="CatchAllDataLabel" ma:web="233f10b4-5a4f-4cf6-afe0-2b7183415a0c">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TaxKeywordTaxHTField" ma:index="55" nillable="true" ma:taxonomy="true" ma:internalName="TaxKeywordTaxHTField" ma:taxonomyFieldName="TaxKeyword" ma:displayName="Tags" ma:fieldId="{23f27201-bee3-471e-b2e7-b64fd8b7ca38}" ma:taxonomyMulti="true" ma:sspId="ae61f9b1-e23d-4f49-b3d7-56b991556c4b"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Abstract xmlns="cdc7663a-08f0-4737-9e8c-148ce897a09c" xsi:nil="true"/>
    <Record_x0020_Number xmlns="cdc7663a-08f0-4737-9e8c-148ce897a09c" xsi:nil="true"/>
    <Disclosure_x0020_Activity xmlns="cdc7663a-08f0-4737-9e8c-148ce897a09c">Loan Proposal</Disclosure_x0020_Activity>
    <Region xmlns="cdc7663a-08f0-4737-9e8c-148ce897a09c" xsi:nil="true"/>
    <Division_x0020_or_x0020_Unit xmlns="cdc7663a-08f0-4737-9e8c-148ce897a09c">IFD/CTI</Division_x0020_or_x0020_Unit>
    <Other_x0020_Author xmlns="cdc7663a-08f0-4737-9e8c-148ce897a09c" xsi:nil="true"/>
    <Key_x0020_Document xmlns="cdc7663a-08f0-4737-9e8c-148ce897a09c">false</Key_x0020_Document>
    <IDBDocs_x0020_Number xmlns="cdc7663a-08f0-4737-9e8c-148ce897a09c">37386605</IDBDocs_x0020_Number>
    <Publication_x0020_Type xmlns="cdc7663a-08f0-4737-9e8c-148ce897a09c" xsi:nil="true"/>
    <Document_x0020_Author xmlns="cdc7663a-08f0-4737-9e8c-148ce897a09c">Angelelli, Pablo Javier</Document_x0020_Author>
    <Operation_x0020_Type xmlns="cdc7663a-08f0-4737-9e8c-148ce897a09c" xsi:nil="true"/>
    <TaxCatchAll xmlns="cdc7663a-08f0-4737-9e8c-148ce897a09c">
      <Value>38</Value>
      <Value>81</Value>
    </TaxCatchAll>
    <Issue_x0020_Date xmlns="cdc7663a-08f0-4737-9e8c-148ce897a09c" xsi:nil="true"/>
    <Fiscal_x0020_Year_x0020_IDB xmlns="cdc7663a-08f0-4737-9e8c-148ce897a09c">2015</Fiscal_x0020_Year_x0020_IDB>
    <TaxKeywordTaxHTField xmlns="cdc7663a-08f0-4737-9e8c-148ce897a09c">
      <Terms xmlns="http://schemas.microsoft.com/office/infopath/2007/PartnerControls"/>
    </TaxKeywordTaxHTField>
    <Project_x0020_Number xmlns="cdc7663a-08f0-4737-9e8c-148ce897a09c">N/A</Project_x0020_Number>
    <Package_x0020_Code xmlns="cdc7663a-08f0-4737-9e8c-148ce897a09c" xsi:nil="true"/>
    <Migration_x0020_Info xmlns="cdc7663a-08f0-4737-9e8c-148ce897a09c">&lt;Data&gt;&lt;APPLICATION&gt;MS EXCEL&lt;/APPLICATION&gt;&lt;STAGE_CODE&gt;LP&lt;/STAGE_CODE&gt;&lt;USER_STAGE&gt;Loan Proposal&lt;/USER_STAGE&gt;&lt;APPROVAL_CODE&gt;OP&lt;/APPROVAL_CODE&gt;&lt;APPROVAL_DESC&gt;Operations Policy Committee&lt;/APPROVAL_DESC&gt;&lt;PD_OBJ_TYPE&gt;0&lt;/PD_OBJ_TYPE&gt;&lt;MAKERECORD&gt;N&lt;/MAKERECORD&gt;&lt;PD_FILEPT_NO&gt;PO-PR-L1070-Plan&lt;/PD_FILEPT_NO&gt;&lt;PD_FILE_PART&gt;121018071&lt;/PD_FILE_PART&gt;&lt;/Data&gt;</Migration_x0020_Info>
    <Approval_x0020_Number xmlns="cdc7663a-08f0-4737-9e8c-148ce897a09c" xsi:nil="true"/>
    <Business_x0020_Area xmlns="cdc7663a-08f0-4737-9e8c-148ce897a09c" xsi:nil="true"/>
    <SISCOR_x0020_Number xmlns="cdc7663a-08f0-4737-9e8c-148ce897a09c" xsi:nil="true"/>
    <Webtopic xmlns="cdc7663a-08f0-4737-9e8c-148ce897a09c">Science and Technology;Small and Medium Enterprise</Webtopic>
    <Publishing_x0020_House xmlns="cdc7663a-08f0-4737-9e8c-148ce897a09c" xsi:nil="true"/>
    <Identifier xmlns="cdc7663a-08f0-4737-9e8c-148ce897a09c"> TECFILE</Identifier>
    <Disclosed xmlns="cdc7663a-08f0-4737-9e8c-148ce897a09c">false</Disclosed>
    <KP_x0020_Topics xmlns="cdc7663a-08f0-4737-9e8c-148ce897a09c" xsi:nil="true"/>
    <Document_x0020_Language_x0020_IDB xmlns="cdc7663a-08f0-4737-9e8c-148ce897a09c">Spanish</Document_x0020_Language_x0020_IDB>
    <Phase xmlns="cdc7663a-08f0-4737-9e8c-148ce897a09c" xsi:nil="true"/>
    <Editor1 xmlns="cdc7663a-08f0-4737-9e8c-148ce897a09c" xsi:nil="true"/>
    <Access_x0020_to_x0020_Information_x00a0_Policy xmlns="cdc7663a-08f0-4737-9e8c-148ce897a09c">Confidential</Access_x0020_to_x0020_Information_x00a0_Policy>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Paraguay</TermName>
          <TermId xmlns="http://schemas.microsoft.com/office/infopath/2007/PartnerControls">50282442-27e7-4526-9d04-55bf5da33a10</TermId>
        </TermInfo>
      </Terms>
    </ic46d7e087fd4a108fb86518ca413cc6>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Related_x0020_SisCor_x0020_Number xmlns="cdc7663a-08f0-4737-9e8c-148ce897a09c" xsi:nil="true"/>
    <nddeef1749674d76abdbe4b239a70bc6 xmlns="cdc7663a-08f0-4737-9e8c-148ce897a09c">
      <Terms xmlns="http://schemas.microsoft.com/office/infopath/2007/PartnerControls"/>
    </nddeef1749674d76abdbe4b239a70bc6>
    <_dlc_DocId xmlns="cdc7663a-08f0-4737-9e8c-148ce897a09c" xsi:nil="true"/>
  </documentManagement>
</p:properties>
</file>

<file path=customXml/item6.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BE7B9E43-FC5A-4D5C-AD7A-36E9728F4DAA}"/>
</file>

<file path=customXml/itemProps2.xml><?xml version="1.0" encoding="utf-8"?>
<ds:datastoreItem xmlns:ds="http://schemas.openxmlformats.org/officeDocument/2006/customXml" ds:itemID="{F6992323-C8EC-4612-9FC4-0FF25A8554B0}"/>
</file>

<file path=customXml/itemProps3.xml><?xml version="1.0" encoding="utf-8"?>
<ds:datastoreItem xmlns:ds="http://schemas.openxmlformats.org/officeDocument/2006/customXml" ds:itemID="{D4FD1F92-B8CC-4F4C-B8A4-962094491568}"/>
</file>

<file path=customXml/itemProps4.xml><?xml version="1.0" encoding="utf-8"?>
<ds:datastoreItem xmlns:ds="http://schemas.openxmlformats.org/officeDocument/2006/customXml" ds:itemID="{B5ECCE90-7D61-4018-87EA-993DE54BDEE9}"/>
</file>

<file path=customXml/itemProps5.xml><?xml version="1.0" encoding="utf-8"?>
<ds:datastoreItem xmlns:ds="http://schemas.openxmlformats.org/officeDocument/2006/customXml" ds:itemID="{41B2AA56-A28B-485A-9FB4-B4F75359C182}"/>
</file>

<file path=customXml/itemProps6.xml><?xml version="1.0" encoding="utf-8"?>
<ds:datastoreItem xmlns:ds="http://schemas.openxmlformats.org/officeDocument/2006/customXml" ds:itemID="{4B964A29-3279-4BED-9C41-CBB24142E17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INDICE </vt:lpstr>
      <vt:lpstr>1. EDT</vt:lpstr>
      <vt:lpstr>C. AUX</vt:lpstr>
      <vt:lpstr>2. CC D</vt:lpstr>
      <vt:lpstr>3. CC P</vt:lpstr>
      <vt:lpstr>4. CCA</vt:lpstr>
      <vt:lpstr>5. DetalleActivacionDemanda</vt:lpstr>
      <vt:lpstr>'2. CC D'!Print_Area</vt:lpstr>
      <vt:lpstr>'3. CC P'!Print_Area</vt:lpstr>
      <vt:lpstr>'5. DetalleActivacionDemanda'!Print_Area</vt:lpstr>
      <vt:lpstr>'C. AUX'!Print_Area</vt:lpstr>
      <vt:lpstr>'2. CC D'!Print_Titles</vt:lpstr>
      <vt:lpstr>'C. AUX'!Print_Titles</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Presupuesto Detallado</dc:title>
  <dc:creator>Jaime Jara</dc:creator>
  <cp:keywords/>
  <cp:lastModifiedBy>IADB</cp:lastModifiedBy>
  <cp:lastPrinted>2015-11-09T23:48:36Z</cp:lastPrinted>
  <dcterms:created xsi:type="dcterms:W3CDTF">2010-06-30T09:38:36Z</dcterms:created>
  <dcterms:modified xsi:type="dcterms:W3CDTF">2015-11-10T23:24:19Z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0x0101001A458A224826124E8B45B1D613300CFC00BCF8896E1841C842949D0F901AA0D771</vt:lpwstr>
  </property>
  <property fmtid="{D5CDD505-2E9C-101B-9397-08002B2CF9AE}" pid="5" name="Series Operations IDB">
    <vt:lpwstr/>
  </property>
  <property fmtid="{D5CDD505-2E9C-101B-9397-08002B2CF9AE}" pid="6" name="Sub-Sector">
    <vt:lpwstr/>
  </property>
  <property fmtid="{D5CDD505-2E9C-101B-9397-08002B2CF9AE}" pid="7" name="Country">
    <vt:lpwstr>38;#Paraguay|50282442-27e7-4526-9d04-55bf5da33a10</vt:lpwstr>
  </property>
  <property fmtid="{D5CDD505-2E9C-101B-9397-08002B2CF9AE}" pid="8" name="Fund IDB">
    <vt:lpwstr/>
  </property>
  <property fmtid="{D5CDD505-2E9C-101B-9397-08002B2CF9AE}" pid="9" name="Series_x0020_Operations_x0020_IDB">
    <vt:lpwstr/>
  </property>
  <property fmtid="{D5CDD505-2E9C-101B-9397-08002B2CF9AE}" pid="10" name="To:">
    <vt:lpwstr/>
  </property>
  <property fmtid="{D5CDD505-2E9C-101B-9397-08002B2CF9AE}" pid="11" name="From:">
    <vt:lpwstr/>
  </property>
  <property fmtid="{D5CDD505-2E9C-101B-9397-08002B2CF9AE}" pid="12" name="Sector IDB">
    <vt:lpwstr/>
  </property>
  <property fmtid="{D5CDD505-2E9C-101B-9397-08002B2CF9AE}" pid="13" name="Function Operations IDB">
    <vt:lpwstr>81;#IDBDocs|cca77002-e150-4b2d-ab1f-1d7a7cdcae16</vt:lpwstr>
  </property>
</Properties>
</file>