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19440" windowHeight="4035" tabRatio="658" firstSheet="1" activeTab="2"/>
  </bookViews>
  <sheets>
    <sheet name="C. AUX" sheetId="30" state="hidden" r:id="rId1"/>
    <sheet name="Estructura del Proyecto" sheetId="75" r:id="rId2"/>
    <sheet name="Plan de Adquisiciones" sheetId="76" r:id="rId3"/>
    <sheet name="Detalle Plan de Adquisiciones" sheetId="77" r:id="rId4"/>
    <sheet name="Adq" sheetId="74" state="hidden" r:id="rId5"/>
    <sheet name="3. CC P" sheetId="71" state="hidden" r:id="rId6"/>
    <sheet name="Costos detallados" sheetId="78" r:id="rId7"/>
  </sheets>
  <definedNames>
    <definedName name="_2" localSheetId="5">#REF!</definedName>
    <definedName name="_2">#REF!</definedName>
    <definedName name="_6" localSheetId="5">#REF!</definedName>
    <definedName name="_6">#REF!</definedName>
    <definedName name="_Fill" localSheetId="5" hidden="1">#REF!</definedName>
    <definedName name="_Fill" hidden="1">#REF!</definedName>
    <definedName name="_xlnm._FilterDatabase" localSheetId="0" hidden="1">'C. AUX'!$A$8:$J$16</definedName>
    <definedName name="_ftnref1" localSheetId="4">Adq!$A$13</definedName>
    <definedName name="aaa" localSheetId="5">#REF!</definedName>
    <definedName name="aaa">#REF!</definedName>
    <definedName name="e" localSheetId="5">#REF!</definedName>
    <definedName name="e">#REF!</definedName>
    <definedName name="ffff" localSheetId="5">#REF!</definedName>
    <definedName name="ffff">#REF!</definedName>
    <definedName name="GRAFI" localSheetId="5">#REF!</definedName>
    <definedName name="GRAFI">#REF!</definedName>
    <definedName name="GRAFICO" localSheetId="5">#REF!</definedName>
    <definedName name="GRAFICO">#REF!</definedName>
    <definedName name="Pres" localSheetId="5">#REF!</definedName>
    <definedName name="Pres">#REF!</definedName>
    <definedName name="_xlnm.Print_Area" localSheetId="5">'3. CC P'!$A$7:$F$18</definedName>
    <definedName name="_xlnm.Print_Area" localSheetId="0">'C. AUX'!$A$1:$I$62</definedName>
    <definedName name="_xlnm.Print_Area" localSheetId="2">'Plan de Adquisiciones'!$A$1:$C$30</definedName>
    <definedName name="_xlnm.Print_Titles" localSheetId="0">'C. AUX'!$8:$9</definedName>
    <definedName name="Resumen" localSheetId="5">#REF!</definedName>
    <definedName name="Resumen">#REF!</definedName>
    <definedName name="SFGH" localSheetId="5">#REF!</definedName>
    <definedName name="SFGH">#REF!</definedName>
  </definedNames>
  <calcPr calcId="145621"/>
</workbook>
</file>

<file path=xl/calcChain.xml><?xml version="1.0" encoding="utf-8"?>
<calcChain xmlns="http://schemas.openxmlformats.org/spreadsheetml/2006/main">
  <c r="C25" i="76" l="1"/>
  <c r="C26" i="76"/>
  <c r="C27" i="76"/>
  <c r="C24" i="76"/>
  <c r="B27" i="76"/>
  <c r="B26" i="76"/>
  <c r="B25" i="76"/>
  <c r="B24" i="76"/>
  <c r="G23" i="77"/>
  <c r="G12" i="78"/>
  <c r="C19" i="76"/>
  <c r="G68" i="77"/>
  <c r="G67" i="77"/>
  <c r="G66" i="77"/>
  <c r="B48" i="77"/>
  <c r="B47" i="77"/>
  <c r="B46" i="77"/>
  <c r="B45" i="77"/>
  <c r="B44" i="77"/>
  <c r="B43" i="77"/>
  <c r="F49" i="77"/>
  <c r="F48" i="77"/>
  <c r="F47" i="77"/>
  <c r="F46" i="77"/>
  <c r="F45" i="77"/>
  <c r="F44" i="77"/>
  <c r="F43" i="77"/>
  <c r="G36" i="77"/>
  <c r="G35" i="77"/>
  <c r="G34" i="77"/>
  <c r="G33" i="77"/>
  <c r="G32" i="77"/>
  <c r="E55" i="78"/>
  <c r="E52" i="78" s="1"/>
  <c r="E54" i="78"/>
  <c r="E53" i="78"/>
  <c r="E51" i="78"/>
  <c r="E50" i="78"/>
  <c r="E49" i="78"/>
  <c r="E48" i="78"/>
  <c r="E47" i="78"/>
  <c r="E45" i="78" s="1"/>
  <c r="E46" i="78"/>
  <c r="E43" i="78"/>
  <c r="E41" i="78" s="1"/>
  <c r="E42" i="78"/>
  <c r="E40" i="78"/>
  <c r="E38" i="78" s="1"/>
  <c r="K39" i="78"/>
  <c r="E39" i="78"/>
  <c r="E37" i="78"/>
  <c r="E36" i="78"/>
  <c r="E34" i="78" s="1"/>
  <c r="E35" i="78"/>
  <c r="E32" i="78"/>
  <c r="E29" i="78" s="1"/>
  <c r="E31" i="78"/>
  <c r="E30" i="78"/>
  <c r="E27" i="78"/>
  <c r="E24" i="78" s="1"/>
  <c r="E26" i="78"/>
  <c r="E25" i="78"/>
  <c r="E23" i="78"/>
  <c r="E20" i="78" s="1"/>
  <c r="E22" i="78"/>
  <c r="E21" i="78"/>
  <c r="E19" i="78"/>
  <c r="E15" i="78" s="1"/>
  <c r="E18" i="78"/>
  <c r="E17" i="78"/>
  <c r="E16" i="78"/>
  <c r="E14" i="78"/>
  <c r="E13" i="78"/>
  <c r="E12" i="78"/>
  <c r="E11" i="78"/>
  <c r="E10" i="78" l="1"/>
  <c r="E33" i="78"/>
  <c r="E44" i="78"/>
  <c r="E9" i="78" l="1"/>
  <c r="E8" i="78"/>
  <c r="B67" i="77" l="1"/>
  <c r="B68" i="77"/>
  <c r="B66" i="77"/>
  <c r="E26" i="74"/>
  <c r="D30" i="74"/>
  <c r="D33" i="74"/>
  <c r="B49" i="77"/>
  <c r="E4" i="74"/>
  <c r="E6" i="74"/>
  <c r="E14" i="74"/>
  <c r="E33" i="74"/>
  <c r="A25" i="76"/>
  <c r="A26" i="76"/>
  <c r="A24" i="76"/>
  <c r="A25" i="74"/>
  <c r="A24" i="74"/>
  <c r="A15" i="74"/>
  <c r="A16" i="74"/>
  <c r="A14" i="74"/>
  <c r="A21" i="74"/>
  <c r="A22" i="74"/>
  <c r="A23" i="74"/>
  <c r="A20" i="74"/>
  <c r="D6" i="74"/>
  <c r="D4" i="74"/>
  <c r="D15" i="71"/>
  <c r="C15" i="71"/>
  <c r="B15" i="71"/>
  <c r="B11" i="71"/>
  <c r="B10" i="71"/>
  <c r="B9" i="71"/>
  <c r="B12" i="71"/>
  <c r="B14" i="71"/>
  <c r="B13" i="71"/>
  <c r="E17" i="74"/>
  <c r="E11" i="74"/>
  <c r="D24" i="74"/>
  <c r="D22" i="74"/>
  <c r="D20" i="74"/>
  <c r="E16" i="74"/>
  <c r="E15" i="74"/>
  <c r="D12" i="74"/>
  <c r="D28" i="74"/>
  <c r="F48" i="30"/>
  <c r="H48" i="30" s="1"/>
  <c r="G43" i="30"/>
  <c r="F43" i="30"/>
  <c r="G33" i="30"/>
  <c r="F33" i="30"/>
  <c r="F38" i="30"/>
  <c r="I38" i="30" s="1"/>
  <c r="G27" i="30"/>
  <c r="F27" i="30"/>
  <c r="F20" i="30"/>
  <c r="H20" i="30"/>
  <c r="I20" i="30" s="1"/>
  <c r="E53" i="30"/>
  <c r="E57" i="30"/>
  <c r="E52" i="30"/>
  <c r="E56" i="30"/>
  <c r="E55" i="30"/>
  <c r="I62" i="30"/>
  <c r="F47" i="30"/>
  <c r="H47" i="30" s="1"/>
  <c r="F13" i="30"/>
  <c r="H13" i="30" s="1"/>
  <c r="I13" i="30" s="1"/>
  <c r="J13" i="30" s="1"/>
  <c r="D14" i="30"/>
  <c r="F14" i="30" s="1"/>
  <c r="F15" i="30"/>
  <c r="G15" i="30"/>
  <c r="F16" i="30"/>
  <c r="H16" i="30" s="1"/>
  <c r="I16" i="30" s="1"/>
  <c r="J16" i="30" s="1"/>
  <c r="D17" i="30"/>
  <c r="F17" i="30" s="1"/>
  <c r="F18" i="30"/>
  <c r="G18" i="30"/>
  <c r="I18" i="30" s="1"/>
  <c r="D19" i="30"/>
  <c r="G19" i="30" s="1"/>
  <c r="D24" i="30"/>
  <c r="G23" i="30"/>
  <c r="I23" i="30" s="1"/>
  <c r="J23" i="30" s="1"/>
  <c r="F23" i="30"/>
  <c r="D31" i="74" l="1"/>
  <c r="D29" i="74"/>
  <c r="D27" i="74" s="1"/>
  <c r="D26" i="74"/>
  <c r="H49" i="77" s="1"/>
  <c r="D16" i="74"/>
  <c r="D11" i="74"/>
  <c r="D17" i="74"/>
  <c r="I35" i="77" s="1"/>
  <c r="D14" i="74"/>
  <c r="I34" i="77" s="1"/>
  <c r="D15" i="74"/>
  <c r="E15" i="71"/>
  <c r="D9" i="74"/>
  <c r="E31" i="74"/>
  <c r="I68" i="77" s="1"/>
  <c r="D23" i="74"/>
  <c r="D25" i="74"/>
  <c r="D21" i="74"/>
  <c r="D14" i="71"/>
  <c r="E28" i="74"/>
  <c r="C14" i="71"/>
  <c r="E22" i="74"/>
  <c r="E24" i="74"/>
  <c r="I48" i="30"/>
  <c r="H27" i="30"/>
  <c r="I27" i="30" s="1"/>
  <c r="H43" i="30"/>
  <c r="I43" i="30" s="1"/>
  <c r="H33" i="30"/>
  <c r="I47" i="30"/>
  <c r="H15" i="30"/>
  <c r="I15" i="30" s="1"/>
  <c r="G14" i="30"/>
  <c r="G17" i="30"/>
  <c r="J18" i="30"/>
  <c r="H19" i="30"/>
  <c r="F19" i="30"/>
  <c r="G36" i="30"/>
  <c r="F36" i="30"/>
  <c r="G35" i="30"/>
  <c r="F35" i="30"/>
  <c r="E20" i="74" l="1"/>
  <c r="H43" i="77" s="1"/>
  <c r="E30" i="74"/>
  <c r="I67" i="77" s="1"/>
  <c r="E29" i="74"/>
  <c r="I66" i="77"/>
  <c r="E12" i="74"/>
  <c r="D8" i="74"/>
  <c r="H47" i="77"/>
  <c r="D18" i="74"/>
  <c r="E23" i="74"/>
  <c r="E21" i="74"/>
  <c r="D13" i="74"/>
  <c r="C11" i="71"/>
  <c r="C13" i="71"/>
  <c r="C12" i="71" s="1"/>
  <c r="E25" i="74"/>
  <c r="H48" i="77" s="1"/>
  <c r="G12" i="30"/>
  <c r="I33" i="30"/>
  <c r="H35" i="30"/>
  <c r="H14" i="30"/>
  <c r="H17" i="30"/>
  <c r="I19" i="30"/>
  <c r="J19" i="30" s="1"/>
  <c r="J15" i="30"/>
  <c r="H36" i="30"/>
  <c r="I36" i="30" s="1"/>
  <c r="E9" i="74" l="1"/>
  <c r="I23" i="77" s="1"/>
  <c r="E27" i="74"/>
  <c r="D10" i="74"/>
  <c r="E18" i="74"/>
  <c r="I33" i="77"/>
  <c r="E13" i="74"/>
  <c r="I32" i="77"/>
  <c r="E19" i="74"/>
  <c r="H45" i="77"/>
  <c r="H46" i="77"/>
  <c r="D19" i="74"/>
  <c r="C10" i="71"/>
  <c r="D13" i="71"/>
  <c r="D12" i="71" s="1"/>
  <c r="D11" i="71"/>
  <c r="E14" i="71"/>
  <c r="H12" i="30"/>
  <c r="I35" i="30"/>
  <c r="J35" i="30" s="1"/>
  <c r="I14" i="30"/>
  <c r="I17" i="30"/>
  <c r="J17" i="30" s="1"/>
  <c r="J36" i="30"/>
  <c r="G27" i="77" l="1"/>
  <c r="E8" i="74"/>
  <c r="E10" i="74"/>
  <c r="G69" i="77"/>
  <c r="B17" i="76" s="1"/>
  <c r="C17" i="76" s="1"/>
  <c r="I36" i="77"/>
  <c r="C9" i="71"/>
  <c r="C16" i="71" s="1"/>
  <c r="B30" i="76"/>
  <c r="H44" i="77"/>
  <c r="F52" i="77"/>
  <c r="D32" i="74"/>
  <c r="D34" i="74" s="1"/>
  <c r="D10" i="71"/>
  <c r="E13" i="71"/>
  <c r="E12" i="71" s="1"/>
  <c r="E10" i="71"/>
  <c r="I12" i="30"/>
  <c r="J14" i="30"/>
  <c r="C13" i="76" l="1"/>
  <c r="B13" i="76"/>
  <c r="E32" i="74"/>
  <c r="E34" i="74" s="1"/>
  <c r="G38" i="77"/>
  <c r="B16" i="76" s="1"/>
  <c r="C16" i="76" s="1"/>
  <c r="D9" i="71"/>
  <c r="D16" i="71" s="1"/>
  <c r="C30" i="76"/>
  <c r="E11" i="71"/>
  <c r="E9" i="71" s="1"/>
  <c r="E16" i="71" s="1"/>
  <c r="J62" i="30"/>
  <c r="C20" i="76" l="1"/>
  <c r="B20" i="76"/>
  <c r="G24" i="30"/>
  <c r="F46" i="30"/>
  <c r="H46" i="30" s="1"/>
  <c r="F22" i="30"/>
  <c r="H22" i="30" s="1"/>
  <c r="G45" i="30"/>
  <c r="F45" i="30"/>
  <c r="F32" i="30"/>
  <c r="F31" i="30"/>
  <c r="G30" i="30"/>
  <c r="F29" i="30"/>
  <c r="G29" i="30" s="1"/>
  <c r="H45" i="30" l="1"/>
  <c r="I45" i="30" s="1"/>
  <c r="G31" i="30"/>
  <c r="H31" i="30" s="1"/>
  <c r="I31" i="30" s="1"/>
  <c r="J31" i="30" s="1"/>
  <c r="G44" i="30"/>
  <c r="I22" i="30"/>
  <c r="I29" i="30"/>
  <c r="F24" i="30"/>
  <c r="H24" i="30"/>
  <c r="F30" i="30"/>
  <c r="G32" i="30"/>
  <c r="H30" i="30"/>
  <c r="H44" i="30" l="1"/>
  <c r="G28" i="30"/>
  <c r="J45" i="30"/>
  <c r="J29" i="30"/>
  <c r="I30" i="30"/>
  <c r="J30" i="30" s="1"/>
  <c r="J22" i="30"/>
  <c r="I46" i="30"/>
  <c r="I44" i="30" s="1"/>
  <c r="I24" i="30"/>
  <c r="H32" i="30"/>
  <c r="H28" i="30" s="1"/>
  <c r="F57" i="30"/>
  <c r="G57" i="30" s="1"/>
  <c r="F56" i="30"/>
  <c r="G56" i="30" s="1"/>
  <c r="F55" i="30"/>
  <c r="G55" i="30" s="1"/>
  <c r="F53" i="30"/>
  <c r="G53" i="30" s="1"/>
  <c r="A14" i="71"/>
  <c r="G61" i="30"/>
  <c r="F61" i="30"/>
  <c r="G60" i="30"/>
  <c r="F60" i="30"/>
  <c r="E54" i="30"/>
  <c r="F54" i="30" s="1"/>
  <c r="G54" i="30" s="1"/>
  <c r="E26" i="30"/>
  <c r="J24" i="30" l="1"/>
  <c r="J46" i="30"/>
  <c r="I32" i="30"/>
  <c r="I28" i="30" s="1"/>
  <c r="H61" i="30"/>
  <c r="H60" i="30"/>
  <c r="H56" i="30"/>
  <c r="H55" i="30"/>
  <c r="H54" i="30"/>
  <c r="H53" i="30"/>
  <c r="J28" i="30" l="1"/>
  <c r="J32" i="30"/>
  <c r="I61" i="30"/>
  <c r="I53" i="30"/>
  <c r="I60" i="30"/>
  <c r="J60" i="30" s="1"/>
  <c r="I56" i="30"/>
  <c r="J56" i="30" s="1"/>
  <c r="I55" i="30"/>
  <c r="J55" i="30" s="1"/>
  <c r="I54" i="30"/>
  <c r="J54" i="30" s="1"/>
  <c r="H57" i="30"/>
  <c r="A13" i="71"/>
  <c r="A15" i="71"/>
  <c r="A10" i="71"/>
  <c r="A11" i="71"/>
  <c r="F37" i="30"/>
  <c r="F41" i="30"/>
  <c r="F59" i="30"/>
  <c r="F52" i="30"/>
  <c r="G59" i="30"/>
  <c r="G58" i="30" s="1"/>
  <c r="G42" i="30"/>
  <c r="F26" i="30"/>
  <c r="E25" i="30"/>
  <c r="F25" i="30" s="1"/>
  <c r="G52" i="30" l="1"/>
  <c r="G51" i="30" s="1"/>
  <c r="J61" i="30"/>
  <c r="J53" i="30"/>
  <c r="J44" i="30"/>
  <c r="G41" i="30"/>
  <c r="G40" i="30" s="1"/>
  <c r="I57" i="30"/>
  <c r="J57" i="30" s="1"/>
  <c r="H42" i="30"/>
  <c r="F42" i="30"/>
  <c r="G26" i="30"/>
  <c r="G25" i="30"/>
  <c r="G21" i="30" l="1"/>
  <c r="H41" i="30"/>
  <c r="H40" i="30" s="1"/>
  <c r="I42" i="30"/>
  <c r="G50" i="30"/>
  <c r="H52" i="30"/>
  <c r="H51" i="30" s="1"/>
  <c r="H50" i="30" s="1"/>
  <c r="H26" i="30"/>
  <c r="H25" i="30"/>
  <c r="H21" i="30" l="1"/>
  <c r="I41" i="30"/>
  <c r="I40" i="30" s="1"/>
  <c r="G39" i="30"/>
  <c r="J42" i="30"/>
  <c r="H39" i="30"/>
  <c r="I25" i="30"/>
  <c r="I26" i="30"/>
  <c r="I52" i="30"/>
  <c r="J26" i="30" l="1"/>
  <c r="I21" i="30"/>
  <c r="J41" i="30"/>
  <c r="J25" i="30"/>
  <c r="J52" i="30"/>
  <c r="I51" i="30"/>
  <c r="I39" i="30"/>
  <c r="H59" i="30"/>
  <c r="H58" i="30" s="1"/>
  <c r="J40" i="30" l="1"/>
  <c r="I50" i="30"/>
  <c r="J51" i="30"/>
  <c r="J12" i="30"/>
  <c r="I59" i="30"/>
  <c r="G37" i="30"/>
  <c r="G34" i="30" s="1"/>
  <c r="J59" i="30" l="1"/>
  <c r="I58" i="30"/>
  <c r="G11" i="30"/>
  <c r="J21" i="30"/>
  <c r="J50" i="30"/>
  <c r="J39" i="30"/>
  <c r="H37" i="30"/>
  <c r="H34" i="30" s="1"/>
  <c r="G10" i="30" l="1"/>
  <c r="I37" i="30"/>
  <c r="I34" i="30" s="1"/>
  <c r="H11" i="30"/>
  <c r="H10" i="30" s="1"/>
  <c r="H49" i="30"/>
  <c r="A12" i="71"/>
  <c r="A9" i="71"/>
  <c r="J37" i="30" l="1"/>
  <c r="J58" i="30"/>
  <c r="I49" i="30"/>
  <c r="H9" i="30" l="1"/>
  <c r="I11" i="30" l="1"/>
  <c r="I10" i="30" s="1"/>
  <c r="J34" i="30"/>
  <c r="G49" i="30"/>
  <c r="I9" i="30" l="1"/>
  <c r="J11" i="30"/>
  <c r="G9" i="30"/>
  <c r="J10" i="30" l="1"/>
  <c r="J9" i="30"/>
  <c r="H7" i="30"/>
  <c r="G7" i="30"/>
  <c r="F14" i="71" l="1"/>
  <c r="F12" i="71"/>
  <c r="F13" i="71"/>
  <c r="F10" i="71" l="1"/>
  <c r="F15" i="71"/>
  <c r="F11" i="71"/>
  <c r="C17" i="71" l="1"/>
  <c r="E17" i="71"/>
  <c r="D17" i="71"/>
  <c r="F9" i="71"/>
  <c r="F16" i="71" s="1"/>
</calcChain>
</file>

<file path=xl/comments1.xml><?xml version="1.0" encoding="utf-8"?>
<comments xmlns="http://schemas.openxmlformats.org/spreadsheetml/2006/main">
  <authors>
    <author>User</author>
  </authors>
  <commentList>
    <comment ref="F15" author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subir a 1.5 mm
</t>
        </r>
      </text>
    </comment>
    <comment ref="F16" author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subir a 1.5 mm
</t>
        </r>
      </text>
    </comment>
  </commentList>
</comments>
</file>

<file path=xl/comments2.xml><?xml version="1.0" encoding="utf-8"?>
<comments xmlns="http://schemas.openxmlformats.org/spreadsheetml/2006/main">
  <authors>
    <author>ALBERTODE</author>
  </authors>
  <commentList>
    <comment ref="C10" authorId="0">
      <text>
        <r>
          <rPr>
            <b/>
            <sz val="9"/>
            <color indexed="81"/>
            <rFont val="Tahoma"/>
            <family val="2"/>
          </rPr>
          <t>ALBERTODE:</t>
        </r>
        <r>
          <rPr>
            <sz val="9"/>
            <color indexed="81"/>
            <rFont val="Tahoma"/>
            <family val="2"/>
          </rPr>
          <t xml:space="preserve">
¿NO DEBERIA SER MONTO TOAL CONTRAPARTE?</t>
        </r>
      </text>
    </comment>
    <comment ref="B13" authorId="0">
      <text>
        <r>
          <rPr>
            <b/>
            <sz val="9"/>
            <color indexed="81"/>
            <rFont val="Tahoma"/>
            <family val="2"/>
          </rPr>
          <t>ALBERTODE:</t>
        </r>
        <r>
          <rPr>
            <sz val="9"/>
            <color indexed="81"/>
            <rFont val="Tahoma"/>
            <family val="2"/>
          </rPr>
          <t xml:space="preserve">
EN EL PA FIGURA 688.000</t>
        </r>
      </text>
    </comment>
    <comment ref="B16" authorId="0">
      <text>
        <r>
          <rPr>
            <b/>
            <sz val="9"/>
            <color indexed="81"/>
            <rFont val="Tahoma"/>
            <family val="2"/>
          </rPr>
          <t>ALBERTODE:</t>
        </r>
        <r>
          <rPr>
            <sz val="9"/>
            <color indexed="81"/>
            <rFont val="Tahoma"/>
            <family val="2"/>
          </rPr>
          <t xml:space="preserve">
LA SUMA EN EL PA DA 1.847.000</t>
        </r>
      </text>
    </comment>
    <comment ref="B17" authorId="0">
      <text>
        <r>
          <rPr>
            <b/>
            <sz val="9"/>
            <color indexed="81"/>
            <rFont val="Tahoma"/>
            <family val="2"/>
          </rPr>
          <t>ALBERTODE:</t>
        </r>
        <r>
          <rPr>
            <sz val="9"/>
            <color indexed="81"/>
            <rFont val="Tahoma"/>
            <family val="2"/>
          </rPr>
          <t xml:space="preserve">
EN EL PA FIGURA 6.465.000</t>
        </r>
      </text>
    </comment>
  </commentList>
</comments>
</file>

<file path=xl/comments3.xml><?xml version="1.0" encoding="utf-8"?>
<comments xmlns="http://schemas.openxmlformats.org/spreadsheetml/2006/main">
  <authors>
    <author>ALBERTODE</author>
  </authors>
  <commentList>
    <comment ref="D23" authorId="0">
      <text>
        <r>
          <rPr>
            <b/>
            <sz val="9"/>
            <color indexed="81"/>
            <rFont val="Tahoma"/>
            <family val="2"/>
          </rPr>
          <t>ALBERTODE:</t>
        </r>
        <r>
          <rPr>
            <sz val="9"/>
            <color indexed="81"/>
            <rFont val="Tahoma"/>
            <family val="2"/>
          </rPr>
          <t xml:space="preserve">
Si va a haber 1 proceso por año y será por menos de US$ 250.000, recomendamos uso de Sistema Nacional Subasta a la Baja Electrónica</t>
        </r>
      </text>
    </comment>
    <comment ref="D34" authorId="0">
      <text>
        <r>
          <rPr>
            <b/>
            <sz val="9"/>
            <color indexed="81"/>
            <rFont val="Tahoma"/>
            <family val="2"/>
          </rPr>
          <t>ALBERTODE:</t>
        </r>
        <r>
          <rPr>
            <sz val="9"/>
            <color indexed="81"/>
            <rFont val="Tahoma"/>
            <family val="2"/>
          </rPr>
          <t xml:space="preserve">
Por el monto recomendamos el método SCC por se muy agil para el ejecutor.</t>
        </r>
      </text>
    </comment>
    <comment ref="D35" authorId="0">
      <text>
        <r>
          <rPr>
            <b/>
            <sz val="9"/>
            <color indexed="81"/>
            <rFont val="Tahoma"/>
            <family val="2"/>
          </rPr>
          <t>ALBERTODE:</t>
        </r>
        <r>
          <rPr>
            <sz val="9"/>
            <color indexed="81"/>
            <rFont val="Tahoma"/>
            <family val="2"/>
          </rPr>
          <t xml:space="preserve">
Por el monto recomendamos el método SCC por se muy agil para el ejecutor.</t>
        </r>
      </text>
    </comment>
    <comment ref="H36" authorId="0">
      <text>
        <r>
          <rPr>
            <b/>
            <sz val="9"/>
            <color indexed="81"/>
            <rFont val="Tahoma"/>
            <family val="2"/>
          </rPr>
          <t>ALBERTODE:</t>
        </r>
        <r>
          <rPr>
            <sz val="9"/>
            <color indexed="81"/>
            <rFont val="Tahoma"/>
            <family val="2"/>
          </rPr>
          <t xml:space="preserve">
Sugerimos verificar %</t>
        </r>
      </text>
    </comment>
    <comment ref="I36" authorId="0">
      <text>
        <r>
          <rPr>
            <b/>
            <sz val="9"/>
            <color indexed="81"/>
            <rFont val="Tahoma"/>
            <family val="2"/>
          </rPr>
          <t>ALBERTODE:</t>
        </r>
        <r>
          <rPr>
            <sz val="9"/>
            <color indexed="81"/>
            <rFont val="Tahoma"/>
            <family val="2"/>
          </rPr>
          <t xml:space="preserve">
Sugerimos verificar %</t>
        </r>
      </text>
    </comment>
    <comment ref="A63" authorId="0">
      <text>
        <r>
          <rPr>
            <b/>
            <sz val="9"/>
            <color indexed="81"/>
            <rFont val="Tahoma"/>
            <family val="2"/>
          </rPr>
          <t>ALBERTODE:</t>
        </r>
        <r>
          <rPr>
            <sz val="9"/>
            <color indexed="81"/>
            <rFont val="Tahoma"/>
            <family val="2"/>
          </rPr>
          <t xml:space="preserve">
SUGIERO CAMBIO DE NOMBRE A TRANSFERENCIAS PARA QUE QUEDE CLARO QUE NO SON ADDQUISICONES Y COINCIDA CON LA PLANILLA RESUMEN.</t>
        </r>
      </text>
    </comment>
  </commentList>
</comments>
</file>

<file path=xl/sharedStrings.xml><?xml version="1.0" encoding="utf-8"?>
<sst xmlns="http://schemas.openxmlformats.org/spreadsheetml/2006/main" count="646" uniqueCount="330">
  <si>
    <t>2.1</t>
  </si>
  <si>
    <t>2.2</t>
  </si>
  <si>
    <t>2.2.1</t>
  </si>
  <si>
    <t>TOTAL</t>
  </si>
  <si>
    <t>BID</t>
  </si>
  <si>
    <t>A. LOCAL</t>
  </si>
  <si>
    <t>1.1.1</t>
  </si>
  <si>
    <t>1.1</t>
  </si>
  <si>
    <t>1.1.2.1</t>
  </si>
  <si>
    <t>1.1.2.2</t>
  </si>
  <si>
    <t>1.1.2.3</t>
  </si>
  <si>
    <t>2.1.1</t>
  </si>
  <si>
    <t>2.1.1.1</t>
  </si>
  <si>
    <t>%</t>
  </si>
  <si>
    <t>Especialista en Planificación y Monitoreo</t>
  </si>
  <si>
    <t>Total</t>
  </si>
  <si>
    <t>(Expresado en USD.)</t>
  </si>
  <si>
    <t>Categoría y Componente de Inversión</t>
  </si>
  <si>
    <t>Porcentaje</t>
  </si>
  <si>
    <t>Costos Directos</t>
  </si>
  <si>
    <t>CUADRO DE COSTO DETALLADO</t>
  </si>
  <si>
    <t>ID</t>
  </si>
  <si>
    <t>NOMBRE DEL COMPONENTE/ACTIVIDAD</t>
  </si>
  <si>
    <t>CANT.</t>
  </si>
  <si>
    <t>UNID.</t>
  </si>
  <si>
    <t>OBSERVACION</t>
  </si>
  <si>
    <t>Acceso a bases de datos y publicaciones científicas internacionales (EBSCO).</t>
  </si>
  <si>
    <t>Acceso a bases de datos y publicaciones científicas internacionales (SPRINGER).</t>
  </si>
  <si>
    <t>Imprevistos</t>
  </si>
  <si>
    <t>Período comprendido:  60 meses</t>
  </si>
  <si>
    <t>PROCIT II</t>
  </si>
  <si>
    <t xml:space="preserve">Capital humano para innovación                                        </t>
  </si>
  <si>
    <t>1.2</t>
  </si>
  <si>
    <t>1.2.1</t>
  </si>
  <si>
    <t>1.2.1.1</t>
  </si>
  <si>
    <t>TOTAL Sin IVA</t>
  </si>
  <si>
    <t>TC - Año 2015</t>
  </si>
  <si>
    <t>Equipo técnico contratado</t>
  </si>
  <si>
    <t>1.3.2</t>
  </si>
  <si>
    <t>1.3.2.1</t>
  </si>
  <si>
    <t>Administración y Supervisión del Programa</t>
  </si>
  <si>
    <t>2.1.1.2</t>
  </si>
  <si>
    <t>2.1.1.3</t>
  </si>
  <si>
    <t>2.1.1.4</t>
  </si>
  <si>
    <t>2.1.1.5</t>
  </si>
  <si>
    <t>2.1.1.6</t>
  </si>
  <si>
    <t>Coordinador Administrativo y Financiero</t>
  </si>
  <si>
    <t>Especialista en Adquisiciones y Contrataciones</t>
  </si>
  <si>
    <t>2.2.2</t>
  </si>
  <si>
    <t>2.2.3</t>
  </si>
  <si>
    <t>Coordinador General del Programa</t>
  </si>
  <si>
    <t>1.1.2</t>
  </si>
  <si>
    <t>1.1.3</t>
  </si>
  <si>
    <t>Misiones tecnológicas</t>
  </si>
  <si>
    <t>Gestión de la Innovación en las empresas</t>
  </si>
  <si>
    <t>FONDOS 
BID</t>
  </si>
  <si>
    <t>1.1.4.2</t>
  </si>
  <si>
    <t>1.1.4.3</t>
  </si>
  <si>
    <t>Auditoria Externa, Evaluaciones Intermedia y Final del Programa realizadas</t>
  </si>
  <si>
    <t>Contratación Expertos en Gestión de la Innovación en las empresas</t>
  </si>
  <si>
    <t>CU</t>
  </si>
  <si>
    <t>Ventanilla abierta para incubadoras de empresas</t>
  </si>
  <si>
    <t>Proyectos de I+D con fondos concursables para investigadores, grupos de instituciones y grupos de investigadores establecidos</t>
  </si>
  <si>
    <t>Proyectos de I+D con fondos concursables para iniciación de investigadores</t>
  </si>
  <si>
    <t>Encuesta de Indicadores de Innovación.</t>
  </si>
  <si>
    <t>Encuesta de Indicadores de CyT.</t>
  </si>
  <si>
    <t>Encuesta de Indicadores de Percepción pública de la Ciencia.</t>
  </si>
  <si>
    <t>Fomento a la innovación</t>
  </si>
  <si>
    <t>Proyectos de innovación en empresas individuales y/o asociadas</t>
  </si>
  <si>
    <t>Proyectos de investigación aplicada</t>
  </si>
  <si>
    <t>Fortalecimiento de programas de postgrados nacionales</t>
  </si>
  <si>
    <t>Programas de postgrados nacionales fortalecidos</t>
  </si>
  <si>
    <t>APORTE LOCAL</t>
  </si>
  <si>
    <t>Evaluación de proyectos</t>
  </si>
  <si>
    <t>Proyectos de innovación para empresas nuevas</t>
  </si>
  <si>
    <t>Proyectos de innovación para gremios</t>
  </si>
  <si>
    <t xml:space="preserve">Proyectos de innovación de alto impacto para empresas </t>
  </si>
  <si>
    <t>Servicio de Auditoria Externa del Programa</t>
  </si>
  <si>
    <t>Evaluación Intermedia</t>
  </si>
  <si>
    <t>Evaluación Final</t>
  </si>
  <si>
    <t xml:space="preserve">Especialista Técnico de Fomento a la innovación         </t>
  </si>
  <si>
    <t xml:space="preserve">Especialista Técnico de Capital humano para innovación           </t>
  </si>
  <si>
    <t>Equipo Técnico del Programa PR-L1070 conformado</t>
  </si>
  <si>
    <t>1.1.1.1</t>
  </si>
  <si>
    <t>1.1.1.2</t>
  </si>
  <si>
    <t>1.1.1.3</t>
  </si>
  <si>
    <t>1.1.1.4</t>
  </si>
  <si>
    <t>1.1.1.5</t>
  </si>
  <si>
    <t>1.1.1.6</t>
  </si>
  <si>
    <t>1.1.1.7</t>
  </si>
  <si>
    <t>1.1.1.8</t>
  </si>
  <si>
    <t>1.1.2.4</t>
  </si>
  <si>
    <t>1.1.2.5</t>
  </si>
  <si>
    <t>1.1.2.6</t>
  </si>
  <si>
    <t>1.1.3.1</t>
  </si>
  <si>
    <t>1.1.3.2</t>
  </si>
  <si>
    <t>1.1.3.3</t>
  </si>
  <si>
    <t>1.1.3.4</t>
  </si>
  <si>
    <t>1.1.3.5</t>
  </si>
  <si>
    <t>1.1.4</t>
  </si>
  <si>
    <t>1.1.4.1</t>
  </si>
  <si>
    <t>1.1.4.4</t>
  </si>
  <si>
    <t>1.2.1.2</t>
  </si>
  <si>
    <t>1.2.1.3</t>
  </si>
  <si>
    <t>1.3.2.2</t>
  </si>
  <si>
    <t>1.3.2.3</t>
  </si>
  <si>
    <t>1.3.2.4</t>
  </si>
  <si>
    <t>Preparación de proyectos</t>
  </si>
  <si>
    <t>Promoción del programa</t>
  </si>
  <si>
    <t>Fomento a las Estructuras Tecnológicas de Interfaz</t>
  </si>
  <si>
    <t>Ventanilla abierta para centro tecnológicos</t>
  </si>
  <si>
    <t>Medición de indicadores para el monitoreo de la innovación</t>
  </si>
  <si>
    <t>Formación de gestores</t>
  </si>
  <si>
    <t>Operación: PROGRAMA DE APOYO AL DESARROLLO DE LA CIENCIA, LA TECNOLOGÍA Y LA INNOVACIÓN EMPRESARIAL PR-L1070</t>
  </si>
  <si>
    <t>1.1.5</t>
  </si>
  <si>
    <t>Proyectos individuales de innovación y desarrollo tecnológico</t>
  </si>
  <si>
    <t>Proyectos asociativos de innovación y desarrollo tecnológico</t>
  </si>
  <si>
    <t>Proyectos de fortalecimiento de servicios tecnológicos y de incubación</t>
  </si>
  <si>
    <t>1.2.3</t>
  </si>
  <si>
    <t>1.1.5.1</t>
  </si>
  <si>
    <t>1.1.5.2</t>
  </si>
  <si>
    <t>1.1.5.3</t>
  </si>
  <si>
    <t>Administración, Evaluación y Auditoria</t>
  </si>
  <si>
    <t>2.1.2</t>
  </si>
  <si>
    <t>2.1.3</t>
  </si>
  <si>
    <t>2.1.4</t>
  </si>
  <si>
    <t>2.1.5</t>
  </si>
  <si>
    <t>2.1.6</t>
  </si>
  <si>
    <t>Auditoria y Evaluaciones</t>
  </si>
  <si>
    <t>Especialista en Planificación y Monitoreo del Programa</t>
  </si>
  <si>
    <t xml:space="preserve">Especialista Técnico de Capital Humano para la innovación           </t>
  </si>
  <si>
    <t xml:space="preserve">Administración </t>
  </si>
  <si>
    <t>1.2.3.1</t>
  </si>
  <si>
    <t>1.2.3.2</t>
  </si>
  <si>
    <t>Evaluación de proyectos presentados</t>
  </si>
  <si>
    <t>Financiación de preparación de proyectos</t>
  </si>
  <si>
    <t>Co-financiación de proyectos asociativos de innovación</t>
  </si>
  <si>
    <t>Actividades de promoción, divulgación y visualización</t>
  </si>
  <si>
    <t>Co-financiación de proyectos para incubadoras de empresas</t>
  </si>
  <si>
    <t>Evaluación de propuestas presentadas</t>
  </si>
  <si>
    <t>Co-financiación de misiones tecnológicas</t>
  </si>
  <si>
    <t>Co-financiación de Expertos en Gestión de la Innovación en las empresas</t>
  </si>
  <si>
    <t>Co-financiación de proyectos individuales de innovación y desarrollo tecnológico</t>
  </si>
  <si>
    <t>Co-financiación de proyectos de creación de empresas de base tecnológica</t>
  </si>
  <si>
    <t>Meses</t>
  </si>
  <si>
    <t>Cantidad/
Tiempo</t>
  </si>
  <si>
    <t>CUADRO DE COSTO DEL PROGRAMA</t>
  </si>
  <si>
    <t>1.2.2</t>
  </si>
  <si>
    <t>1.2.2.1</t>
  </si>
  <si>
    <t>Proyectos de apoyo a la creación y arranque de empresas de base tecnológicas</t>
  </si>
  <si>
    <t>ADQUISICIONES PRINCIPALES</t>
  </si>
  <si>
    <t>Actividad</t>
  </si>
  <si>
    <t>Tipo de Licitación</t>
  </si>
  <si>
    <t>Fecha Estimada</t>
  </si>
  <si>
    <t>Monto Estimado</t>
  </si>
  <si>
    <t>Bienes</t>
  </si>
  <si>
    <t>Obras</t>
  </si>
  <si>
    <t xml:space="preserve">Servicios de no consultoría </t>
  </si>
  <si>
    <t>Individuos</t>
  </si>
  <si>
    <t>N/A</t>
  </si>
  <si>
    <t>Servicio de Auditoria Externa</t>
  </si>
  <si>
    <t>Servicios de promoción, divulgación y visualización</t>
  </si>
  <si>
    <t>LPN</t>
  </si>
  <si>
    <t>Firmas</t>
  </si>
  <si>
    <t>SBCC</t>
  </si>
  <si>
    <t>Servicio de suscripción de acceso a bases de datos y publicaciones científicas internacionales (EBSCO).</t>
  </si>
  <si>
    <t>SD</t>
  </si>
  <si>
    <t>3CV</t>
  </si>
  <si>
    <t>Consultoría de Evaluación Intermedia</t>
  </si>
  <si>
    <t>SCC</t>
  </si>
  <si>
    <t>Servicio de Evaluación Final</t>
  </si>
  <si>
    <t>Otros</t>
  </si>
  <si>
    <t>Fondos concursables para el sector privado</t>
  </si>
  <si>
    <t>Fondos concursables para proyectos de innovación</t>
  </si>
  <si>
    <t>Fondos concursables para fortalecimiento de postgrados</t>
  </si>
  <si>
    <t>Convocatorias</t>
  </si>
  <si>
    <t>Fondos concursables para proyectos de investigación</t>
  </si>
  <si>
    <t>Servicio de suscripción de acceso  a bases de datos y publicaciones científicas internacionales (SPRINGER).</t>
  </si>
  <si>
    <t xml:space="preserve">Contratación de Evaluadores </t>
  </si>
  <si>
    <t>----</t>
  </si>
  <si>
    <t>4to. Trimestre - Año 1</t>
  </si>
  <si>
    <t>1er Trimestre Año 1</t>
  </si>
  <si>
    <t>2do Trimestre Año 1</t>
  </si>
  <si>
    <t>4to Trimestre Año 3</t>
  </si>
  <si>
    <t>3er Trimestre Año 1</t>
  </si>
  <si>
    <t>2do Trimestre Año 5</t>
  </si>
  <si>
    <t>2do Trimestre Año 2</t>
  </si>
  <si>
    <t>Nombre Organismo Prestatario</t>
  </si>
  <si>
    <t>Nombre Organismo Sub-Ejecutor (si aplica)</t>
  </si>
  <si>
    <t>Iniciales Organismo Sub-ejecutor</t>
  </si>
  <si>
    <r>
      <rPr>
        <b/>
        <sz val="10"/>
        <color indexed="10"/>
        <rFont val="Calibri"/>
        <family val="2"/>
      </rPr>
      <t xml:space="preserve">NOTA: </t>
    </r>
    <r>
      <rPr>
        <sz val="10"/>
        <rFont val="Calibri"/>
        <family val="2"/>
      </rPr>
      <t xml:space="preserve">
</t>
    </r>
    <r>
      <rPr>
        <b/>
        <sz val="10"/>
        <rFont val="Calibri"/>
        <family val="2"/>
      </rPr>
      <t>1.</t>
    </r>
    <r>
      <rPr>
        <sz val="10"/>
        <rFont val="Calibri"/>
        <family val="2"/>
      </rPr>
      <t xml:space="preserve"> Solo puede existir un Organismo Coordinador que "coordina" y hace envio del Plan de Adquisiciones al Banco
</t>
    </r>
    <r>
      <rPr>
        <b/>
        <sz val="10"/>
        <rFont val="Calibri"/>
        <family val="2"/>
      </rPr>
      <t>2.</t>
    </r>
    <r>
      <rPr>
        <sz val="10"/>
        <rFont val="Calibri"/>
        <family val="2"/>
      </rPr>
      <t xml:space="preserve"> Para Cada Organismo Sub-ejecutor hay que cargar una ficha # 2 por separado ingresando los procesos que les corresponde</t>
    </r>
  </si>
  <si>
    <t>COMPONENTES? (SI / NO)</t>
  </si>
  <si>
    <t>Nombre de los componentes (listar por numero o letra)</t>
  </si>
  <si>
    <t>Componente 2</t>
  </si>
  <si>
    <t>Componente 3</t>
  </si>
  <si>
    <r>
      <rPr>
        <b/>
        <sz val="10"/>
        <color indexed="10"/>
        <rFont val="Calibri"/>
        <family val="2"/>
      </rPr>
      <t>NOTA:</t>
    </r>
    <r>
      <rPr>
        <sz val="10"/>
        <rFont val="Calibri"/>
        <family val="2"/>
      </rPr>
      <t xml:space="preserve">
Hacer nombramiento de los componentes que figuran en el acuerdo de prestamo; solo utilizar los componentes principales y no los sub-componentes</t>
    </r>
  </si>
  <si>
    <t>INFORMACIÓN PARA CARGA INICIAL DEL PLAN DE ADQUISICIONES 
EN CURSO Y/O ULTIMO PRESENTADO</t>
  </si>
  <si>
    <t>1. Cobertura del Plan de Adquisiciones</t>
  </si>
  <si>
    <t>Dato</t>
  </si>
  <si>
    <t>Desde</t>
  </si>
  <si>
    <t>Hasta</t>
  </si>
  <si>
    <t>Cobertura del Plan de Adquisiciones:</t>
  </si>
  <si>
    <t>2. Versión del Plan de Adquisiciones</t>
  </si>
  <si>
    <t>Versión ( 1-xxxx -Incluir Año-) :</t>
  </si>
  <si>
    <t>3. Tipos de Gasto</t>
  </si>
  <si>
    <t>Categoría de Adquisición</t>
  </si>
  <si>
    <t>Monto Financiado por el Banco</t>
  </si>
  <si>
    <t>Monto Total Proyecto (Incluyendo Contraparte)</t>
  </si>
  <si>
    <t>Servicios de No Consultoría</t>
  </si>
  <si>
    <t>Capacitación</t>
  </si>
  <si>
    <t>Gastos Operativos</t>
  </si>
  <si>
    <t>Consultoría (firmas + individuos)</t>
  </si>
  <si>
    <t>Transferencias</t>
  </si>
  <si>
    <t>Subproyectos Comunitarios</t>
  </si>
  <si>
    <t>No asignados</t>
  </si>
  <si>
    <t>4. Componentes</t>
  </si>
  <si>
    <t>Componente de Inversión</t>
  </si>
  <si>
    <t>INFORMACIÓN PARA CARGA INICIAL DEL PLAN DE ADQUISICIONES (EN CURSO Y/O ULTIMO PRESENTADO)</t>
  </si>
  <si>
    <t>OBRAS</t>
  </si>
  <si>
    <t>Unidad Ejecutora:</t>
  </si>
  <si>
    <t>Actividad:</t>
  </si>
  <si>
    <t>Descripción adicional:</t>
  </si>
  <si>
    <r>
      <t xml:space="preserve">Método de Selección/Adquisición
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</si>
  <si>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t>Cantidad de Lotes :</t>
  </si>
  <si>
    <t>Número de Proceso:</t>
  </si>
  <si>
    <t xml:space="preserve">Monto Estimado </t>
  </si>
  <si>
    <t>Componente Asociado :</t>
  </si>
  <si>
    <r>
      <t xml:space="preserve">Método de Revisión 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</si>
  <si>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t>Fechas</t>
  </si>
  <si>
    <t>Comentarios</t>
  </si>
  <si>
    <t>Ex-Post</t>
  </si>
  <si>
    <t>Monto Estimado, en u$s :</t>
  </si>
  <si>
    <t>Monto Estimado % BID:</t>
  </si>
  <si>
    <t>Monto Estimado % Contraparte:</t>
  </si>
  <si>
    <t>Aviso Especial de Adquisiciones</t>
  </si>
  <si>
    <t>Firma del Contrato</t>
  </si>
  <si>
    <t>Ex-Ante</t>
  </si>
  <si>
    <t>Previsto</t>
  </si>
  <si>
    <t>Proceso en curso</t>
  </si>
  <si>
    <t>Relicitación</t>
  </si>
  <si>
    <t>Proceso Cancelado</t>
  </si>
  <si>
    <t>Declaración de Licitación Desierta</t>
  </si>
  <si>
    <t>Rechazo de Ofertas</t>
  </si>
  <si>
    <t>BIENES</t>
  </si>
  <si>
    <t>Contrato En Ejecución</t>
  </si>
  <si>
    <r>
      <t xml:space="preserve">Método de Adquisición
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</si>
  <si>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t>Contrato Terminado</t>
  </si>
  <si>
    <t>Comparación de precios </t>
  </si>
  <si>
    <t>Licitación Pública Nacional </t>
  </si>
  <si>
    <t>Contratación Directa </t>
  </si>
  <si>
    <t>Licitación Pública Internacional </t>
  </si>
  <si>
    <t>SERVICIOS DE NO CONSULTORÍA</t>
  </si>
  <si>
    <t>Licitación Pública Internacional con Precalificación</t>
  </si>
  <si>
    <t>Licitación Pública Internacional en 2 etapas </t>
  </si>
  <si>
    <t>Documento de Licitación</t>
  </si>
  <si>
    <t>Licitación Pública Internacional por Lotes </t>
  </si>
  <si>
    <t>Comparación de Calificaciones</t>
  </si>
  <si>
    <t>Selección basada en el menor costo </t>
  </si>
  <si>
    <t>CONSULTORÍAS FIRMAS</t>
  </si>
  <si>
    <t>Selección Basada en la Calidad </t>
  </si>
  <si>
    <t>Selección Basada en la Calidad y Costo </t>
  </si>
  <si>
    <t>Aviso de Expresiones de Interés</t>
  </si>
  <si>
    <t>Selección basada en las calificaciones de los consultores</t>
  </si>
  <si>
    <t>Selección Basado en Presupuesto Fijo </t>
  </si>
  <si>
    <t>Llave en mano</t>
  </si>
  <si>
    <t>Bienes </t>
  </si>
  <si>
    <t>Precios Unitarios</t>
  </si>
  <si>
    <t>CONSULTORÍAS INDIVIDUOS</t>
  </si>
  <si>
    <t>Suma Alzada</t>
  </si>
  <si>
    <t>Cantidad Estimada de Consultores :</t>
  </si>
  <si>
    <t>Obras </t>
  </si>
  <si>
    <t>No Objeción a los TdR de la Actividad</t>
  </si>
  <si>
    <t>Firma Contrato</t>
  </si>
  <si>
    <t>Suma alzada</t>
  </si>
  <si>
    <t>Servicios de No Consultoría </t>
  </si>
  <si>
    <t>Suma global</t>
  </si>
  <si>
    <t>Consultoría - Firmas </t>
  </si>
  <si>
    <t>Suma global + Gastos Reembolsables</t>
  </si>
  <si>
    <t>CAPACITACIÓN</t>
  </si>
  <si>
    <t>Tiempo Trabajado</t>
  </si>
  <si>
    <t>Consultoría - Individuos </t>
  </si>
  <si>
    <t>Adq. libros de textos y material de lectura</t>
  </si>
  <si>
    <t>Adquisición de Bienes</t>
  </si>
  <si>
    <t>Adquisición de Bienes - Sector Salud</t>
  </si>
  <si>
    <t>Comparación de Precios para Bienes</t>
  </si>
  <si>
    <t>Especificaciones Técnicas</t>
  </si>
  <si>
    <t>Objeto de la Transferencia:</t>
  </si>
  <si>
    <t>Cantidad Estimada de Subproyectos:</t>
  </si>
  <si>
    <t>Suministro e instalación de plantas y equipos</t>
  </si>
  <si>
    <t>Firma del Contrato / Convenio por Adjudicación de los Subproyectos</t>
  </si>
  <si>
    <t>Fecha de 
Transferencia</t>
  </si>
  <si>
    <t>Suministro e instalación de sist. de información</t>
  </si>
  <si>
    <t>Contratación de Obras Mayores</t>
  </si>
  <si>
    <t>Contratación de Obras Menores</t>
  </si>
  <si>
    <t>Doc. de precalificación para construcción de obras</t>
  </si>
  <si>
    <t>Adquisición de Servicios de no consultoría</t>
  </si>
  <si>
    <t>Solicitud de Propuestas y Términos de Referencia</t>
  </si>
  <si>
    <t>Términos de Referencia</t>
  </si>
  <si>
    <t>Consejo Nacional de Ciencia y Tecnoligía (CONACYT)</t>
  </si>
  <si>
    <t>SI</t>
  </si>
  <si>
    <t>Componente 1: Fomento a la innovación</t>
  </si>
  <si>
    <t xml:space="preserve">Componente 2: Capital humano para innovación </t>
  </si>
  <si>
    <t>Componente 3: Administración, Evaluación y Auditoria</t>
  </si>
  <si>
    <t>Año 1</t>
  </si>
  <si>
    <t>Año 5</t>
  </si>
  <si>
    <t>CONACYT</t>
  </si>
  <si>
    <t>Contratación de Servicios de promoción, divulgación y visualización</t>
  </si>
  <si>
    <t>Componente 1 y 2</t>
  </si>
  <si>
    <t>1 proceso por año</t>
  </si>
  <si>
    <t>Contratación de Servicio de Auditoria Externa</t>
  </si>
  <si>
    <t>Componente 1</t>
  </si>
  <si>
    <t>Año 2</t>
  </si>
  <si>
    <t>Año 3</t>
  </si>
  <si>
    <t>Ventanilla permante</t>
  </si>
  <si>
    <t>Convocatoria anuales</t>
  </si>
  <si>
    <t>Servicio de Firma para Evaluaciones de proyectos financiados por el programa (OEI)</t>
  </si>
  <si>
    <t>Estudios de prospectiva</t>
  </si>
  <si>
    <t xml:space="preserve">Componente 1 </t>
  </si>
  <si>
    <t>TRANSFERENCIAS</t>
  </si>
  <si>
    <t xml:space="preserve">TOTAL </t>
  </si>
  <si>
    <t>Co-financiación de proyectos para centros de servicios tecnológicos</t>
  </si>
  <si>
    <t>Estadisticas de innovación, estudios y activación de demanda</t>
  </si>
  <si>
    <t>Actividades de activación de la demanda de innovación</t>
  </si>
  <si>
    <t>Estudios prospectivos para orientar las inversiones del programa</t>
  </si>
  <si>
    <t>Proyectos de creación y fortalecimiento de posgrados</t>
  </si>
  <si>
    <t>Co-financiación de programas de postgrados para la innovacion empresarial</t>
  </si>
  <si>
    <t>Apoyo a la incorporacion de gestores de innovacion en empresas</t>
  </si>
  <si>
    <t>1.2.2.2</t>
  </si>
  <si>
    <t>Especialistas en Finanzas y Adquisiciones</t>
  </si>
  <si>
    <t>Operación: PROYECTO DE INNOVACIÓN EN EMPRESAS PARAGUAYAS PR-L1070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</si>
</sst>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3" formatCode="_(* #,##0.00_);_(* \(#,##0.00\);_(* &quot;-&quot;??_);_(@_)"/>
    <numFmt numFmtId="164" formatCode="#,#00"/>
    <numFmt numFmtId="165" formatCode="\$#,#00"/>
    <numFmt numFmtId="166" formatCode="\$#,"/>
    <numFmt numFmtId="167" formatCode="%#,#00"/>
    <numFmt numFmtId="168" formatCode="#.##000"/>
    <numFmt numFmtId="169" formatCode="#.##0,"/>
    <numFmt numFmtId="170" formatCode="_(* #,##0_);_(* \(#,##0\);_(* &quot;-&quot;??_);_(@_)"/>
    <numFmt numFmtId="171" formatCode="#,##0.0"/>
    <numFmt numFmtId="172" formatCode="[$USD]\ #,##0.00"/>
    <numFmt numFmtId="173" formatCode="0.0%"/>
    <numFmt numFmtId="174" formatCode="[$USD]\ #,##0"/>
    <numFmt numFmtId="175" formatCode="&quot;Gs&quot;\ #,##0"/>
    <numFmt numFmtId="176" formatCode="#,##0\ [$USD];\-#,##0\ [$USD]"/>
  </numFmts>
  <fonts count="65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b/>
      <u/>
      <sz val="1"/>
      <color indexed="8"/>
      <name val="Courier"/>
      <family val="3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0"/>
      <name val="Verdana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9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Arial"/>
      <family val="2"/>
    </font>
    <font>
      <sz val="11"/>
      <color indexed="9"/>
      <name val="Calibri"/>
      <family val="2"/>
      <scheme val="minor"/>
    </font>
    <font>
      <b/>
      <sz val="10"/>
      <color indexed="10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b/>
      <sz val="10"/>
      <color indexed="9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i/>
      <sz val="10"/>
      <color indexed="9"/>
      <name val="Calibri"/>
      <family val="2"/>
    </font>
    <font>
      <sz val="10"/>
      <color indexed="9"/>
      <name val="Calibri"/>
      <family val="2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0033CC"/>
        <bgColor indexed="64"/>
      </patternFill>
    </fill>
    <fill>
      <patternFill patternType="solid">
        <fgColor rgb="FF000066"/>
        <bgColor indexed="64"/>
      </patternFill>
    </fill>
    <fill>
      <patternFill patternType="solid">
        <fgColor rgb="FF0000CC"/>
        <bgColor indexed="64"/>
      </patternFill>
    </fill>
    <fill>
      <patternFill patternType="solid">
        <fgColor rgb="FF333399"/>
        <bgColor indexed="64"/>
      </patternFill>
    </fill>
    <fill>
      <patternFill patternType="solid">
        <fgColor indexed="48"/>
        <bgColor indexed="64"/>
      </patternFill>
    </fill>
  </fills>
  <borders count="46">
    <border>
      <left/>
      <right/>
      <top/>
      <bottom/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3" tint="0.39991454817346722"/>
      </left>
      <right style="thin">
        <color theme="3" tint="0.39991454817346722"/>
      </right>
      <top style="thin">
        <color theme="3" tint="0.39991454817346722"/>
      </top>
      <bottom style="thin">
        <color theme="3" tint="0.39991454817346722"/>
      </bottom>
      <diagonal/>
    </border>
    <border>
      <left style="thin">
        <color theme="3" tint="0.39988402966399123"/>
      </left>
      <right style="thin">
        <color theme="3" tint="0.39988402966399123"/>
      </right>
      <top style="thin">
        <color theme="3" tint="0.39988402966399123"/>
      </top>
      <bottom style="thin">
        <color theme="3" tint="0.39988402966399123"/>
      </bottom>
      <diagonal/>
    </border>
    <border>
      <left style="thin">
        <color theme="3" tint="0.39991454817346722"/>
      </left>
      <right style="thin">
        <color theme="3" tint="0.39991454817346722"/>
      </right>
      <top/>
      <bottom style="thin">
        <color theme="3" tint="0.39991454817346722"/>
      </bottom>
      <diagonal/>
    </border>
    <border>
      <left style="thin">
        <color theme="3" tint="0.39988402966399123"/>
      </left>
      <right style="thin">
        <color theme="3" tint="0.39988402966399123"/>
      </right>
      <top style="thin">
        <color theme="3" tint="0.39988402966399123"/>
      </top>
      <bottom/>
      <diagonal/>
    </border>
    <border>
      <left style="thin">
        <color theme="3" tint="0.39988402966399123"/>
      </left>
      <right style="thin">
        <color theme="3" tint="0.39988402966399123"/>
      </right>
      <top/>
      <bottom style="thin">
        <color theme="3" tint="0.39988402966399123"/>
      </bottom>
      <diagonal/>
    </border>
    <border>
      <left style="thin">
        <color theme="3" tint="0.39991454817346722"/>
      </left>
      <right/>
      <top style="thin">
        <color theme="3" tint="0.39991454817346722"/>
      </top>
      <bottom style="thin">
        <color theme="3" tint="0.39991454817346722"/>
      </bottom>
      <diagonal/>
    </border>
    <border>
      <left/>
      <right style="thin">
        <color theme="3" tint="0.39991454817346722"/>
      </right>
      <top style="thin">
        <color theme="3" tint="0.39991454817346722"/>
      </top>
      <bottom style="thin">
        <color theme="3" tint="0.3999145481734672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00">
    <xf numFmtId="172" fontId="0" fillId="0" borderId="0"/>
    <xf numFmtId="172" fontId="12" fillId="0" borderId="0">
      <protection locked="0"/>
    </xf>
    <xf numFmtId="172" fontId="12" fillId="0" borderId="0">
      <protection locked="0"/>
    </xf>
    <xf numFmtId="172" fontId="11" fillId="0" borderId="0" applyFont="0" applyFill="0" applyBorder="0" applyAlignment="0" applyProtection="0"/>
    <xf numFmtId="172" fontId="13" fillId="0" borderId="0">
      <protection locked="0"/>
    </xf>
    <xf numFmtId="172" fontId="12" fillId="0" borderId="0">
      <protection locked="0"/>
    </xf>
    <xf numFmtId="172" fontId="14" fillId="0" borderId="0">
      <protection locked="0"/>
    </xf>
    <xf numFmtId="172" fontId="12" fillId="0" borderId="0">
      <protection locked="0"/>
    </xf>
    <xf numFmtId="172" fontId="13" fillId="0" borderId="0">
      <protection locked="0"/>
    </xf>
    <xf numFmtId="172" fontId="12" fillId="0" borderId="0">
      <protection locked="0"/>
    </xf>
    <xf numFmtId="172" fontId="13" fillId="0" borderId="0">
      <protection locked="0"/>
    </xf>
    <xf numFmtId="172" fontId="12" fillId="0" borderId="0">
      <protection locked="0"/>
    </xf>
    <xf numFmtId="164" fontId="12" fillId="0" borderId="0">
      <protection locked="0"/>
    </xf>
    <xf numFmtId="172" fontId="13" fillId="0" borderId="0">
      <protection locked="0"/>
    </xf>
    <xf numFmtId="172" fontId="13" fillId="0" borderId="0">
      <protection locked="0"/>
    </xf>
    <xf numFmtId="165" fontId="12" fillId="0" borderId="0">
      <protection locked="0"/>
    </xf>
    <xf numFmtId="166" fontId="12" fillId="0" borderId="0">
      <protection locked="0"/>
    </xf>
    <xf numFmtId="172" fontId="15" fillId="0" borderId="0"/>
    <xf numFmtId="172" fontId="11" fillId="0" borderId="0"/>
    <xf numFmtId="172" fontId="15" fillId="0" borderId="0"/>
    <xf numFmtId="167" fontId="12" fillId="0" borderId="0">
      <protection locked="0"/>
    </xf>
    <xf numFmtId="9" fontId="15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168" fontId="12" fillId="0" borderId="0">
      <protection locked="0"/>
    </xf>
    <xf numFmtId="169" fontId="12" fillId="0" borderId="0">
      <protection locked="0"/>
    </xf>
    <xf numFmtId="172" fontId="16" fillId="0" borderId="0"/>
    <xf numFmtId="172" fontId="17" fillId="0" borderId="0"/>
    <xf numFmtId="172" fontId="10" fillId="0" borderId="0"/>
    <xf numFmtId="172" fontId="11" fillId="0" borderId="0"/>
    <xf numFmtId="9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72" fontId="18" fillId="0" borderId="0"/>
    <xf numFmtId="9" fontId="9" fillId="0" borderId="0" applyFont="0" applyFill="0" applyBorder="0" applyAlignment="0" applyProtection="0"/>
    <xf numFmtId="172" fontId="8" fillId="0" borderId="0"/>
    <xf numFmtId="172" fontId="7" fillId="0" borderId="0"/>
    <xf numFmtId="43" fontId="7" fillId="0" borderId="0" applyFont="0" applyFill="0" applyBorder="0" applyAlignment="0" applyProtection="0"/>
    <xf numFmtId="43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172" fontId="6" fillId="0" borderId="0"/>
    <xf numFmtId="172" fontId="5" fillId="0" borderId="0"/>
    <xf numFmtId="172" fontId="11" fillId="0" borderId="0"/>
    <xf numFmtId="172" fontId="5" fillId="0" borderId="0"/>
    <xf numFmtId="172" fontId="5" fillId="0" borderId="0"/>
    <xf numFmtId="172" fontId="15" fillId="6" borderId="0" applyNumberFormat="0" applyBorder="0" applyAlignment="0" applyProtection="0"/>
    <xf numFmtId="172" fontId="15" fillId="7" borderId="0" applyNumberFormat="0" applyBorder="0" applyAlignment="0" applyProtection="0"/>
    <xf numFmtId="172" fontId="15" fillId="8" borderId="0" applyNumberFormat="0" applyBorder="0" applyAlignment="0" applyProtection="0"/>
    <xf numFmtId="172" fontId="15" fillId="9" borderId="0" applyNumberFormat="0" applyBorder="0" applyAlignment="0" applyProtection="0"/>
    <xf numFmtId="172" fontId="15" fillId="10" borderId="0" applyNumberFormat="0" applyBorder="0" applyAlignment="0" applyProtection="0"/>
    <xf numFmtId="172" fontId="15" fillId="11" borderId="0" applyNumberFormat="0" applyBorder="0" applyAlignment="0" applyProtection="0"/>
    <xf numFmtId="172" fontId="15" fillId="12" borderId="0" applyNumberFormat="0" applyBorder="0" applyAlignment="0" applyProtection="0"/>
    <xf numFmtId="172" fontId="15" fillId="13" borderId="0" applyNumberFormat="0" applyBorder="0" applyAlignment="0" applyProtection="0"/>
    <xf numFmtId="172" fontId="15" fillId="14" borderId="0" applyNumberFormat="0" applyBorder="0" applyAlignment="0" applyProtection="0"/>
    <xf numFmtId="172" fontId="15" fillId="9" borderId="0" applyNumberFormat="0" applyBorder="0" applyAlignment="0" applyProtection="0"/>
    <xf numFmtId="172" fontId="15" fillId="12" borderId="0" applyNumberFormat="0" applyBorder="0" applyAlignment="0" applyProtection="0"/>
    <xf numFmtId="172" fontId="15" fillId="15" borderId="0" applyNumberFormat="0" applyBorder="0" applyAlignment="0" applyProtection="0"/>
    <xf numFmtId="172" fontId="27" fillId="16" borderId="0" applyNumberFormat="0" applyBorder="0" applyAlignment="0" applyProtection="0"/>
    <xf numFmtId="172" fontId="27" fillId="13" borderId="0" applyNumberFormat="0" applyBorder="0" applyAlignment="0" applyProtection="0"/>
    <xf numFmtId="172" fontId="27" fillId="14" borderId="0" applyNumberFormat="0" applyBorder="0" applyAlignment="0" applyProtection="0"/>
    <xf numFmtId="172" fontId="27" fillId="17" borderId="0" applyNumberFormat="0" applyBorder="0" applyAlignment="0" applyProtection="0"/>
    <xf numFmtId="172" fontId="27" fillId="18" borderId="0" applyNumberFormat="0" applyBorder="0" applyAlignment="0" applyProtection="0"/>
    <xf numFmtId="172" fontId="27" fillId="19" borderId="0" applyNumberFormat="0" applyBorder="0" applyAlignment="0" applyProtection="0"/>
    <xf numFmtId="172" fontId="27" fillId="20" borderId="0" applyNumberFormat="0" applyBorder="0" applyAlignment="0" applyProtection="0"/>
    <xf numFmtId="172" fontId="27" fillId="21" borderId="0" applyNumberFormat="0" applyBorder="0" applyAlignment="0" applyProtection="0"/>
    <xf numFmtId="172" fontId="27" fillId="22" borderId="0" applyNumberFormat="0" applyBorder="0" applyAlignment="0" applyProtection="0"/>
    <xf numFmtId="172" fontId="27" fillId="17" borderId="0" applyNumberFormat="0" applyBorder="0" applyAlignment="0" applyProtection="0"/>
    <xf numFmtId="172" fontId="27" fillId="18" borderId="0" applyNumberFormat="0" applyBorder="0" applyAlignment="0" applyProtection="0"/>
    <xf numFmtId="172" fontId="27" fillId="23" borderId="0" applyNumberFormat="0" applyBorder="0" applyAlignment="0" applyProtection="0"/>
    <xf numFmtId="172" fontId="28" fillId="7" borderId="0" applyNumberFormat="0" applyBorder="0" applyAlignment="0" applyProtection="0"/>
    <xf numFmtId="172" fontId="29" fillId="24" borderId="2" applyNumberFormat="0" applyAlignment="0" applyProtection="0"/>
    <xf numFmtId="172" fontId="30" fillId="25" borderId="3" applyNumberFormat="0" applyAlignment="0" applyProtection="0"/>
    <xf numFmtId="172" fontId="31" fillId="0" borderId="0" applyNumberFormat="0" applyFill="0" applyBorder="0" applyAlignment="0" applyProtection="0"/>
    <xf numFmtId="172" fontId="32" fillId="8" borderId="0" applyNumberFormat="0" applyBorder="0" applyAlignment="0" applyProtection="0"/>
    <xf numFmtId="172" fontId="33" fillId="0" borderId="4" applyNumberFormat="0" applyFill="0" applyAlignment="0" applyProtection="0"/>
    <xf numFmtId="172" fontId="34" fillId="0" borderId="5" applyNumberFormat="0" applyFill="0" applyAlignment="0" applyProtection="0"/>
    <xf numFmtId="172" fontId="35" fillId="0" borderId="6" applyNumberFormat="0" applyFill="0" applyAlignment="0" applyProtection="0"/>
    <xf numFmtId="172" fontId="35" fillId="0" borderId="0" applyNumberFormat="0" applyFill="0" applyBorder="0" applyAlignment="0" applyProtection="0"/>
    <xf numFmtId="172" fontId="36" fillId="11" borderId="2" applyNumberFormat="0" applyAlignment="0" applyProtection="0"/>
    <xf numFmtId="172" fontId="37" fillId="0" borderId="7" applyNumberFormat="0" applyFill="0" applyAlignment="0" applyProtection="0"/>
    <xf numFmtId="43" fontId="5" fillId="0" borderId="0" applyFont="0" applyFill="0" applyBorder="0" applyAlignment="0" applyProtection="0"/>
    <xf numFmtId="172" fontId="38" fillId="26" borderId="0" applyNumberFormat="0" applyBorder="0" applyAlignment="0" applyProtection="0"/>
    <xf numFmtId="172" fontId="11" fillId="27" borderId="8" applyNumberFormat="0" applyFont="0" applyAlignment="0" applyProtection="0"/>
    <xf numFmtId="172" fontId="39" fillId="24" borderId="9" applyNumberFormat="0" applyAlignment="0" applyProtection="0"/>
    <xf numFmtId="9" fontId="5" fillId="0" borderId="0" applyFont="0" applyFill="0" applyBorder="0" applyAlignment="0" applyProtection="0"/>
    <xf numFmtId="172" fontId="40" fillId="0" borderId="0" applyNumberFormat="0" applyFill="0" applyBorder="0" applyAlignment="0" applyProtection="0"/>
    <xf numFmtId="172" fontId="41" fillId="0" borderId="10" applyNumberFormat="0" applyFill="0" applyAlignment="0" applyProtection="0"/>
    <xf numFmtId="172" fontId="42" fillId="0" borderId="0" applyNumberFormat="0" applyFill="0" applyBorder="0" applyAlignment="0" applyProtection="0"/>
    <xf numFmtId="172" fontId="11" fillId="0" borderId="0"/>
    <xf numFmtId="172" fontId="4" fillId="0" borderId="0"/>
    <xf numFmtId="172" fontId="11" fillId="0" borderId="0"/>
    <xf numFmtId="172" fontId="4" fillId="0" borderId="0"/>
    <xf numFmtId="172" fontId="18" fillId="0" borderId="0"/>
    <xf numFmtId="172" fontId="11" fillId="0" borderId="0"/>
    <xf numFmtId="172" fontId="18" fillId="0" borderId="0"/>
    <xf numFmtId="0" fontId="43" fillId="0" borderId="0"/>
    <xf numFmtId="0" fontId="55" fillId="0" borderId="0"/>
    <xf numFmtId="0" fontId="2" fillId="0" borderId="0"/>
    <xf numFmtId="0" fontId="11" fillId="0" borderId="0"/>
  </cellStyleXfs>
  <cellXfs count="310">
    <xf numFmtId="172" fontId="0" fillId="0" borderId="0" xfId="0"/>
    <xf numFmtId="172" fontId="19" fillId="2" borderId="0" xfId="34" applyFont="1" applyFill="1" applyAlignment="1">
      <alignment vertical="center"/>
    </xf>
    <xf numFmtId="172" fontId="19" fillId="0" borderId="0" xfId="34" applyFont="1" applyAlignment="1">
      <alignment vertical="center"/>
    </xf>
    <xf numFmtId="172" fontId="19" fillId="0" borderId="0" xfId="34" applyFont="1" applyAlignment="1">
      <alignment vertical="center" wrapText="1"/>
    </xf>
    <xf numFmtId="172" fontId="20" fillId="0" borderId="0" xfId="34" applyFont="1" applyAlignment="1">
      <alignment vertical="center"/>
    </xf>
    <xf numFmtId="172" fontId="22" fillId="0" borderId="0" xfId="30" applyFont="1" applyAlignment="1">
      <alignment vertical="center"/>
    </xf>
    <xf numFmtId="170" fontId="19" fillId="0" borderId="0" xfId="39" applyNumberFormat="1" applyFont="1" applyAlignment="1">
      <alignment vertical="center"/>
    </xf>
    <xf numFmtId="172" fontId="24" fillId="0" borderId="0" xfId="0" applyFont="1" applyAlignment="1"/>
    <xf numFmtId="172" fontId="19" fillId="0" borderId="0" xfId="34" applyFont="1" applyAlignment="1">
      <alignment horizontal="center" vertical="center"/>
    </xf>
    <xf numFmtId="174" fontId="22" fillId="0" borderId="0" xfId="30" applyNumberFormat="1" applyFont="1" applyAlignment="1">
      <alignment vertical="center"/>
    </xf>
    <xf numFmtId="174" fontId="19" fillId="0" borderId="0" xfId="34" applyNumberFormat="1" applyFont="1" applyAlignment="1">
      <alignment vertical="center"/>
    </xf>
    <xf numFmtId="174" fontId="19" fillId="2" borderId="0" xfId="34" applyNumberFormat="1" applyFont="1" applyFill="1" applyAlignment="1">
      <alignment vertical="center"/>
    </xf>
    <xf numFmtId="170" fontId="20" fillId="0" borderId="0" xfId="39" applyNumberFormat="1" applyFont="1" applyAlignment="1">
      <alignment horizontal="right" vertical="center"/>
    </xf>
    <xf numFmtId="3" fontId="20" fillId="0" borderId="0" xfId="39" applyNumberFormat="1" applyFont="1" applyAlignment="1">
      <alignment horizontal="center" vertical="center"/>
    </xf>
    <xf numFmtId="170" fontId="23" fillId="29" borderId="11" xfId="39" applyNumberFormat="1" applyFont="1" applyFill="1" applyBorder="1" applyAlignment="1">
      <alignment vertical="center"/>
    </xf>
    <xf numFmtId="170" fontId="23" fillId="3" borderId="11" xfId="39" applyNumberFormat="1" applyFont="1" applyFill="1" applyBorder="1" applyAlignment="1">
      <alignment vertical="center"/>
    </xf>
    <xf numFmtId="37" fontId="23" fillId="29" borderId="11" xfId="39" applyNumberFormat="1" applyFont="1" applyFill="1" applyBorder="1" applyAlignment="1">
      <alignment horizontal="center" vertical="center" wrapText="1"/>
    </xf>
    <xf numFmtId="172" fontId="23" fillId="29" borderId="11" xfId="0" applyFont="1" applyFill="1" applyBorder="1" applyAlignment="1">
      <alignment vertical="center" wrapText="1"/>
    </xf>
    <xf numFmtId="172" fontId="19" fillId="2" borderId="11" xfId="41" applyFont="1" applyFill="1" applyBorder="1" applyAlignment="1">
      <alignment horizontal="left" vertical="center" wrapText="1"/>
    </xf>
    <xf numFmtId="172" fontId="19" fillId="2" borderId="11" xfId="41" applyFont="1" applyFill="1" applyBorder="1" applyAlignment="1">
      <alignment horizontal="center" vertical="center" wrapText="1"/>
    </xf>
    <xf numFmtId="173" fontId="23" fillId="3" borderId="11" xfId="40" applyNumberFormat="1" applyFont="1" applyFill="1" applyBorder="1" applyAlignment="1">
      <alignment horizontal="center" vertical="center"/>
    </xf>
    <xf numFmtId="172" fontId="19" fillId="0" borderId="0" xfId="0" applyFont="1" applyAlignment="1">
      <alignment horizontal="left" vertical="center"/>
    </xf>
    <xf numFmtId="10" fontId="23" fillId="29" borderId="11" xfId="40" applyNumberFormat="1" applyFont="1" applyFill="1" applyBorder="1" applyAlignment="1">
      <alignment horizontal="center" vertical="center"/>
    </xf>
    <xf numFmtId="10" fontId="19" fillId="0" borderId="11" xfId="40" applyNumberFormat="1" applyFont="1" applyBorder="1" applyAlignment="1">
      <alignment horizontal="center" vertical="center"/>
    </xf>
    <xf numFmtId="10" fontId="23" fillId="3" borderId="11" xfId="40" applyNumberFormat="1" applyFont="1" applyFill="1" applyBorder="1" applyAlignment="1">
      <alignment horizontal="center" vertical="center"/>
    </xf>
    <xf numFmtId="37" fontId="23" fillId="29" borderId="13" xfId="39" applyNumberFormat="1" applyFont="1" applyFill="1" applyBorder="1" applyAlignment="1">
      <alignment horizontal="center" vertical="center" wrapText="1"/>
    </xf>
    <xf numFmtId="172" fontId="23" fillId="29" borderId="13" xfId="0" applyFont="1" applyFill="1" applyBorder="1" applyAlignment="1">
      <alignment vertical="center" wrapText="1"/>
    </xf>
    <xf numFmtId="170" fontId="23" fillId="29" borderId="13" xfId="39" applyNumberFormat="1" applyFont="1" applyFill="1" applyBorder="1" applyAlignment="1">
      <alignment vertical="center"/>
    </xf>
    <xf numFmtId="10" fontId="23" fillId="29" borderId="13" xfId="40" applyNumberFormat="1" applyFont="1" applyFill="1" applyBorder="1" applyAlignment="1">
      <alignment horizontal="center" vertical="center"/>
    </xf>
    <xf numFmtId="170" fontId="19" fillId="2" borderId="11" xfId="39" applyNumberFormat="1" applyFont="1" applyFill="1" applyBorder="1" applyAlignment="1">
      <alignment horizontal="right" vertical="center"/>
    </xf>
    <xf numFmtId="172" fontId="23" fillId="3" borderId="11" xfId="34" applyFont="1" applyFill="1" applyBorder="1" applyAlignment="1">
      <alignment horizontal="center" vertical="center"/>
    </xf>
    <xf numFmtId="172" fontId="20" fillId="0" borderId="0" xfId="34" applyFont="1" applyAlignment="1">
      <alignment horizontal="center" vertical="center"/>
    </xf>
    <xf numFmtId="172" fontId="44" fillId="0" borderId="0" xfId="0" applyFont="1" applyAlignment="1"/>
    <xf numFmtId="172" fontId="44" fillId="0" borderId="0" xfId="0" applyFont="1" applyAlignment="1">
      <alignment horizontal="center"/>
    </xf>
    <xf numFmtId="9" fontId="19" fillId="0" borderId="0" xfId="40" applyFont="1" applyAlignment="1">
      <alignment horizontal="center" vertical="center"/>
    </xf>
    <xf numFmtId="170" fontId="26" fillId="0" borderId="0" xfId="34" applyNumberFormat="1" applyFont="1" applyAlignment="1">
      <alignment horizontal="center" vertical="center" wrapText="1"/>
    </xf>
    <xf numFmtId="170" fontId="26" fillId="0" borderId="0" xfId="34" applyNumberFormat="1" applyFont="1" applyAlignment="1">
      <alignment vertical="center"/>
    </xf>
    <xf numFmtId="172" fontId="26" fillId="0" borderId="0" xfId="34" applyFont="1" applyAlignment="1">
      <alignment vertical="center"/>
    </xf>
    <xf numFmtId="172" fontId="3" fillId="0" borderId="0" xfId="0" applyFont="1" applyAlignment="1">
      <alignment horizontal="center"/>
    </xf>
    <xf numFmtId="170" fontId="44" fillId="0" borderId="0" xfId="39" applyNumberFormat="1" applyFont="1" applyAlignment="1">
      <alignment horizontal="center"/>
    </xf>
    <xf numFmtId="170" fontId="48" fillId="0" borderId="0" xfId="0" applyNumberFormat="1" applyFont="1"/>
    <xf numFmtId="3" fontId="46" fillId="0" borderId="0" xfId="0" applyNumberFormat="1" applyFont="1" applyAlignment="1">
      <alignment horizontal="right"/>
    </xf>
    <xf numFmtId="172" fontId="26" fillId="0" borderId="0" xfId="34" applyFont="1" applyAlignment="1">
      <alignment horizontal="center" vertical="center"/>
    </xf>
    <xf numFmtId="171" fontId="26" fillId="0" borderId="0" xfId="39" applyNumberFormat="1" applyFont="1" applyAlignment="1">
      <alignment vertical="center"/>
    </xf>
    <xf numFmtId="170" fontId="26" fillId="0" borderId="0" xfId="39" applyNumberFormat="1" applyFont="1" applyAlignment="1">
      <alignment horizontal="center" vertical="center"/>
    </xf>
    <xf numFmtId="170" fontId="26" fillId="2" borderId="0" xfId="39" applyNumberFormat="1" applyFont="1" applyFill="1" applyAlignment="1">
      <alignment vertical="center"/>
    </xf>
    <xf numFmtId="170" fontId="26" fillId="2" borderId="0" xfId="39" applyNumberFormat="1" applyFont="1" applyFill="1" applyAlignment="1">
      <alignment horizontal="center" vertical="center" wrapText="1"/>
    </xf>
    <xf numFmtId="170" fontId="26" fillId="0" borderId="0" xfId="39" applyNumberFormat="1" applyFont="1" applyAlignment="1">
      <alignment horizontal="right" vertical="center"/>
    </xf>
    <xf numFmtId="172" fontId="26" fillId="2" borderId="0" xfId="34" applyFont="1" applyFill="1" applyAlignment="1">
      <alignment horizontal="right" vertical="center"/>
    </xf>
    <xf numFmtId="3" fontId="46" fillId="0" borderId="0" xfId="34" applyNumberFormat="1" applyFont="1" applyAlignment="1">
      <alignment horizontal="right" vertical="center"/>
    </xf>
    <xf numFmtId="172" fontId="44" fillId="0" borderId="0" xfId="0" applyFont="1" applyBorder="1" applyAlignment="1">
      <alignment horizontal="left"/>
    </xf>
    <xf numFmtId="175" fontId="26" fillId="2" borderId="0" xfId="34" applyNumberFormat="1" applyFont="1" applyFill="1" applyAlignment="1">
      <alignment horizontal="right" vertical="center" wrapText="1"/>
    </xf>
    <xf numFmtId="3" fontId="45" fillId="28" borderId="1" xfId="34" applyNumberFormat="1" applyFont="1" applyFill="1" applyBorder="1" applyAlignment="1">
      <alignment horizontal="center" vertical="center" wrapText="1"/>
    </xf>
    <xf numFmtId="3" fontId="45" fillId="28" borderId="1" xfId="39" applyNumberFormat="1" applyFont="1" applyFill="1" applyBorder="1" applyAlignment="1">
      <alignment horizontal="center" vertical="center" wrapText="1"/>
    </xf>
    <xf numFmtId="171" fontId="45" fillId="28" borderId="1" xfId="39" applyNumberFormat="1" applyFont="1" applyFill="1" applyBorder="1" applyAlignment="1">
      <alignment horizontal="center" vertical="center" wrapText="1"/>
    </xf>
    <xf numFmtId="170" fontId="45" fillId="28" borderId="1" xfId="39" applyNumberFormat="1" applyFont="1" applyFill="1" applyBorder="1" applyAlignment="1">
      <alignment horizontal="center" vertical="center" wrapText="1"/>
    </xf>
    <xf numFmtId="170" fontId="26" fillId="0" borderId="0" xfId="34" applyNumberFormat="1" applyFont="1" applyAlignment="1">
      <alignment horizontal="center" vertical="center"/>
    </xf>
    <xf numFmtId="3" fontId="46" fillId="3" borderId="1" xfId="34" applyNumberFormat="1" applyFont="1" applyFill="1" applyBorder="1" applyAlignment="1">
      <alignment horizontal="right" vertical="center" wrapText="1"/>
    </xf>
    <xf numFmtId="3" fontId="45" fillId="3" borderId="1" xfId="34" applyNumberFormat="1" applyFont="1" applyFill="1" applyBorder="1" applyAlignment="1">
      <alignment horizontal="left" vertical="center" wrapText="1"/>
    </xf>
    <xf numFmtId="3" fontId="45" fillId="3" borderId="1" xfId="39" applyNumberFormat="1" applyFont="1" applyFill="1" applyBorder="1" applyAlignment="1">
      <alignment horizontal="center" vertical="center" wrapText="1"/>
    </xf>
    <xf numFmtId="171" fontId="45" fillId="3" borderId="1" xfId="39" applyNumberFormat="1" applyFont="1" applyFill="1" applyBorder="1" applyAlignment="1">
      <alignment horizontal="center" vertical="center" wrapText="1"/>
    </xf>
    <xf numFmtId="170" fontId="45" fillId="3" borderId="1" xfId="39" applyNumberFormat="1" applyFont="1" applyFill="1" applyBorder="1" applyAlignment="1">
      <alignment horizontal="left" vertical="center" wrapText="1"/>
    </xf>
    <xf numFmtId="170" fontId="45" fillId="3" borderId="1" xfId="39" applyNumberFormat="1" applyFont="1" applyFill="1" applyBorder="1" applyAlignment="1">
      <alignment horizontal="right" vertical="center" wrapText="1"/>
    </xf>
    <xf numFmtId="170" fontId="26" fillId="2" borderId="1" xfId="39" applyNumberFormat="1" applyFont="1" applyFill="1" applyBorder="1" applyAlignment="1">
      <alignment horizontal="center" vertical="center" wrapText="1"/>
    </xf>
    <xf numFmtId="3" fontId="45" fillId="29" borderId="1" xfId="39" applyNumberFormat="1" applyFont="1" applyFill="1" applyBorder="1" applyAlignment="1">
      <alignment horizontal="right" vertical="center"/>
    </xf>
    <xf numFmtId="172" fontId="45" fillId="29" borderId="1" xfId="36" applyFont="1" applyFill="1" applyBorder="1" applyAlignment="1">
      <alignment vertical="center" wrapText="1"/>
    </xf>
    <xf numFmtId="3" fontId="45" fillId="29" borderId="1" xfId="39" applyNumberFormat="1" applyFont="1" applyFill="1" applyBorder="1" applyAlignment="1">
      <alignment horizontal="center" vertical="center"/>
    </xf>
    <xf numFmtId="171" fontId="45" fillId="29" borderId="1" xfId="39" applyNumberFormat="1" applyFont="1" applyFill="1" applyBorder="1" applyAlignment="1">
      <alignment horizontal="center" vertical="center"/>
    </xf>
    <xf numFmtId="170" fontId="45" fillId="29" borderId="1" xfId="39" applyNumberFormat="1" applyFont="1" applyFill="1" applyBorder="1" applyAlignment="1">
      <alignment horizontal="center" vertical="center" wrapText="1"/>
    </xf>
    <xf numFmtId="170" fontId="45" fillId="29" borderId="1" xfId="39" applyNumberFormat="1" applyFont="1" applyFill="1" applyBorder="1" applyAlignment="1">
      <alignment horizontal="right" vertical="center" wrapText="1"/>
    </xf>
    <xf numFmtId="172" fontId="26" fillId="0" borderId="0" xfId="34" applyFont="1" applyFill="1" applyAlignment="1">
      <alignment vertical="center"/>
    </xf>
    <xf numFmtId="3" fontId="45" fillId="28" borderId="1" xfId="39" applyNumberFormat="1" applyFont="1" applyFill="1" applyBorder="1" applyAlignment="1">
      <alignment horizontal="right" vertical="center"/>
    </xf>
    <xf numFmtId="172" fontId="45" fillId="28" borderId="1" xfId="36" applyFont="1" applyFill="1" applyBorder="1" applyAlignment="1">
      <alignment vertical="center" wrapText="1"/>
    </xf>
    <xf numFmtId="3" fontId="45" fillId="28" borderId="1" xfId="39" applyNumberFormat="1" applyFont="1" applyFill="1" applyBorder="1" applyAlignment="1">
      <alignment horizontal="center" vertical="center"/>
    </xf>
    <xf numFmtId="171" fontId="45" fillId="28" borderId="1" xfId="39" applyNumberFormat="1" applyFont="1" applyFill="1" applyBorder="1" applyAlignment="1">
      <alignment horizontal="center" vertical="center"/>
    </xf>
    <xf numFmtId="170" fontId="45" fillId="28" borderId="1" xfId="39" applyNumberFormat="1" applyFont="1" applyFill="1" applyBorder="1" applyAlignment="1">
      <alignment horizontal="right" vertical="center" wrapText="1"/>
    </xf>
    <xf numFmtId="172" fontId="45" fillId="0" borderId="0" xfId="34" applyFont="1" applyFill="1" applyAlignment="1">
      <alignment vertical="center"/>
    </xf>
    <xf numFmtId="3" fontId="25" fillId="5" borderId="1" xfId="34" applyNumberFormat="1" applyFont="1" applyFill="1" applyBorder="1" applyAlignment="1">
      <alignment horizontal="right" vertical="center"/>
    </xf>
    <xf numFmtId="3" fontId="26" fillId="5" borderId="1" xfId="34" applyNumberFormat="1" applyFont="1" applyFill="1" applyBorder="1" applyAlignment="1">
      <alignment vertical="center" wrapText="1"/>
    </xf>
    <xf numFmtId="3" fontId="44" fillId="5" borderId="1" xfId="39" applyNumberFormat="1" applyFont="1" applyFill="1" applyBorder="1" applyAlignment="1">
      <alignment horizontal="center" vertical="center"/>
    </xf>
    <xf numFmtId="171" fontId="44" fillId="5" borderId="1" xfId="39" applyNumberFormat="1" applyFont="1" applyFill="1" applyBorder="1" applyAlignment="1">
      <alignment horizontal="center" vertical="center"/>
    </xf>
    <xf numFmtId="170" fontId="44" fillId="5" borderId="1" xfId="39" applyNumberFormat="1" applyFont="1" applyFill="1" applyBorder="1" applyAlignment="1">
      <alignment horizontal="center" vertical="center"/>
    </xf>
    <xf numFmtId="170" fontId="44" fillId="5" borderId="1" xfId="39" applyNumberFormat="1" applyFont="1" applyFill="1" applyBorder="1" applyAlignment="1">
      <alignment horizontal="right" vertical="center"/>
    </xf>
    <xf numFmtId="3" fontId="25" fillId="4" borderId="1" xfId="34" applyNumberFormat="1" applyFont="1" applyFill="1" applyBorder="1" applyAlignment="1">
      <alignment vertical="center" wrapText="1"/>
    </xf>
    <xf numFmtId="3" fontId="3" fillId="4" borderId="1" xfId="39" applyNumberFormat="1" applyFont="1" applyFill="1" applyBorder="1" applyAlignment="1">
      <alignment horizontal="center" vertical="center"/>
    </xf>
    <xf numFmtId="171" fontId="3" fillId="4" borderId="1" xfId="39" applyNumberFormat="1" applyFont="1" applyFill="1" applyBorder="1" applyAlignment="1">
      <alignment horizontal="center" vertical="center"/>
    </xf>
    <xf numFmtId="170" fontId="3" fillId="4" borderId="1" xfId="39" applyNumberFormat="1" applyFont="1" applyFill="1" applyBorder="1" applyAlignment="1">
      <alignment horizontal="center" vertical="center"/>
    </xf>
    <xf numFmtId="170" fontId="3" fillId="4" borderId="1" xfId="39" applyNumberFormat="1" applyFont="1" applyFill="1" applyBorder="1" applyAlignment="1">
      <alignment horizontal="right" vertical="center"/>
    </xf>
    <xf numFmtId="170" fontId="25" fillId="0" borderId="0" xfId="39" applyNumberFormat="1" applyFont="1" applyAlignment="1">
      <alignment horizontal="center" vertical="center"/>
    </xf>
    <xf numFmtId="172" fontId="25" fillId="0" borderId="0" xfId="34" applyFont="1" applyFill="1" applyAlignment="1">
      <alignment vertical="center"/>
    </xf>
    <xf numFmtId="3" fontId="25" fillId="2" borderId="1" xfId="39" applyNumberFormat="1" applyFont="1" applyFill="1" applyBorder="1" applyAlignment="1">
      <alignment horizontal="right" vertical="center"/>
    </xf>
    <xf numFmtId="3" fontId="25" fillId="2" borderId="1" xfId="34" applyNumberFormat="1" applyFont="1" applyFill="1" applyBorder="1" applyAlignment="1">
      <alignment vertical="center" wrapText="1"/>
    </xf>
    <xf numFmtId="3" fontId="25" fillId="2" borderId="1" xfId="39" applyNumberFormat="1" applyFont="1" applyFill="1" applyBorder="1" applyAlignment="1">
      <alignment horizontal="center" vertical="center"/>
    </xf>
    <xf numFmtId="170" fontId="25" fillId="2" borderId="1" xfId="39" applyNumberFormat="1" applyFont="1" applyFill="1" applyBorder="1" applyAlignment="1">
      <alignment horizontal="center" vertical="center"/>
    </xf>
    <xf numFmtId="170" fontId="25" fillId="2" borderId="1" xfId="39" applyNumberFormat="1" applyFont="1" applyFill="1" applyBorder="1" applyAlignment="1">
      <alignment horizontal="right" vertical="center"/>
    </xf>
    <xf numFmtId="172" fontId="25" fillId="2" borderId="0" xfId="34" applyFont="1" applyFill="1" applyAlignment="1">
      <alignment vertical="center"/>
    </xf>
    <xf numFmtId="170" fontId="25" fillId="2" borderId="1" xfId="39" applyNumberFormat="1" applyFont="1" applyFill="1" applyBorder="1" applyAlignment="1">
      <alignment vertical="center"/>
    </xf>
    <xf numFmtId="3" fontId="25" fillId="5" borderId="1" xfId="34" applyNumberFormat="1" applyFont="1" applyFill="1" applyBorder="1" applyAlignment="1">
      <alignment horizontal="right" vertical="center" wrapText="1"/>
    </xf>
    <xf numFmtId="43" fontId="25" fillId="0" borderId="0" xfId="39" applyNumberFormat="1" applyFont="1" applyAlignment="1">
      <alignment horizontal="center" vertical="center"/>
    </xf>
    <xf numFmtId="3" fontId="25" fillId="2" borderId="1" xfId="34" applyNumberFormat="1" applyFont="1" applyFill="1" applyBorder="1" applyAlignment="1">
      <alignment horizontal="right" vertical="center" wrapText="1"/>
    </xf>
    <xf numFmtId="170" fontId="25" fillId="2" borderId="0" xfId="39" applyNumberFormat="1" applyFont="1" applyFill="1" applyAlignment="1">
      <alignment vertical="center"/>
    </xf>
    <xf numFmtId="3" fontId="47" fillId="29" borderId="1" xfId="39" applyNumberFormat="1" applyFont="1" applyFill="1" applyBorder="1" applyAlignment="1">
      <alignment horizontal="right" vertical="center"/>
    </xf>
    <xf numFmtId="3" fontId="25" fillId="4" borderId="1" xfId="34" applyNumberFormat="1" applyFont="1" applyFill="1" applyBorder="1" applyAlignment="1">
      <alignment horizontal="right" vertical="center"/>
    </xf>
    <xf numFmtId="3" fontId="25" fillId="0" borderId="1" xfId="34" applyNumberFormat="1" applyFont="1" applyFill="1" applyBorder="1" applyAlignment="1">
      <alignment horizontal="right" vertical="center"/>
    </xf>
    <xf numFmtId="3" fontId="25" fillId="0" borderId="0" xfId="34" applyNumberFormat="1" applyFont="1" applyFill="1" applyAlignment="1">
      <alignment horizontal="right" vertical="center"/>
    </xf>
    <xf numFmtId="172" fontId="26" fillId="0" borderId="0" xfId="34" applyFont="1" applyAlignment="1">
      <alignment vertical="center" wrapText="1"/>
    </xf>
    <xf numFmtId="3" fontId="26" fillId="0" borderId="0" xfId="39" applyNumberFormat="1" applyFont="1" applyAlignment="1">
      <alignment horizontal="center" vertical="center"/>
    </xf>
    <xf numFmtId="171" fontId="26" fillId="0" borderId="0" xfId="39" applyNumberFormat="1" applyFont="1" applyAlignment="1">
      <alignment horizontal="center" vertical="center"/>
    </xf>
    <xf numFmtId="3" fontId="46" fillId="0" borderId="0" xfId="34" applyNumberFormat="1" applyFont="1" applyFill="1" applyAlignment="1">
      <alignment horizontal="right" vertical="center"/>
    </xf>
    <xf numFmtId="9" fontId="26" fillId="2" borderId="1" xfId="40" applyFont="1" applyFill="1" applyBorder="1" applyAlignment="1">
      <alignment horizontal="center" vertical="center" wrapText="1"/>
    </xf>
    <xf numFmtId="43" fontId="25" fillId="0" borderId="0" xfId="39" applyFont="1" applyAlignment="1">
      <alignment horizontal="center" vertical="center"/>
    </xf>
    <xf numFmtId="170" fontId="21" fillId="0" borderId="0" xfId="0" applyNumberFormat="1" applyFont="1"/>
    <xf numFmtId="3" fontId="51" fillId="0" borderId="0" xfId="34" applyNumberFormat="1" applyFont="1" applyFill="1" applyAlignment="1">
      <alignment horizontal="right" vertical="center"/>
    </xf>
    <xf numFmtId="172" fontId="20" fillId="0" borderId="0" xfId="34" applyFont="1" applyAlignment="1">
      <alignment vertical="center" wrapText="1"/>
    </xf>
    <xf numFmtId="171" fontId="20" fillId="0" borderId="0" xfId="39" applyNumberFormat="1" applyFont="1" applyAlignment="1">
      <alignment horizontal="center" vertical="center"/>
    </xf>
    <xf numFmtId="170" fontId="20" fillId="0" borderId="0" xfId="39" applyNumberFormat="1" applyFont="1" applyAlignment="1">
      <alignment horizontal="center" vertical="center"/>
    </xf>
    <xf numFmtId="170" fontId="20" fillId="0" borderId="0" xfId="34" applyNumberFormat="1" applyFont="1" applyAlignment="1">
      <alignment horizontal="center" vertical="center" wrapText="1"/>
    </xf>
    <xf numFmtId="170" fontId="24" fillId="0" borderId="0" xfId="39" applyNumberFormat="1" applyFont="1" applyAlignment="1"/>
    <xf numFmtId="3" fontId="51" fillId="0" borderId="0" xfId="34" applyNumberFormat="1" applyFont="1" applyAlignment="1">
      <alignment horizontal="right" vertical="center"/>
    </xf>
    <xf numFmtId="171" fontId="20" fillId="0" borderId="0" xfId="39" applyNumberFormat="1" applyFont="1" applyAlignment="1">
      <alignment vertical="center"/>
    </xf>
    <xf numFmtId="170" fontId="20" fillId="0" borderId="0" xfId="34" applyNumberFormat="1" applyFont="1" applyAlignment="1">
      <alignment vertical="center"/>
    </xf>
    <xf numFmtId="3" fontId="23" fillId="28" borderId="1" xfId="34" applyNumberFormat="1" applyFont="1" applyFill="1" applyBorder="1" applyAlignment="1">
      <alignment horizontal="center" vertical="center" wrapText="1"/>
    </xf>
    <xf numFmtId="171" fontId="23" fillId="28" borderId="1" xfId="39" applyNumberFormat="1" applyFont="1" applyFill="1" applyBorder="1" applyAlignment="1">
      <alignment horizontal="center" vertical="center" wrapText="1"/>
    </xf>
    <xf numFmtId="170" fontId="23" fillId="28" borderId="1" xfId="39" applyNumberFormat="1" applyFont="1" applyFill="1" applyBorder="1" applyAlignment="1">
      <alignment horizontal="center" vertical="center" wrapText="1"/>
    </xf>
    <xf numFmtId="170" fontId="20" fillId="0" borderId="0" xfId="34" applyNumberFormat="1" applyFont="1" applyAlignment="1">
      <alignment horizontal="center" vertical="center"/>
    </xf>
    <xf numFmtId="3" fontId="51" fillId="3" borderId="1" xfId="34" applyNumberFormat="1" applyFont="1" applyFill="1" applyBorder="1" applyAlignment="1">
      <alignment horizontal="right" vertical="center" wrapText="1"/>
    </xf>
    <xf numFmtId="3" fontId="23" fillId="3" borderId="1" xfId="34" applyNumberFormat="1" applyFont="1" applyFill="1" applyBorder="1" applyAlignment="1">
      <alignment horizontal="left" vertical="center" wrapText="1"/>
    </xf>
    <xf numFmtId="171" fontId="23" fillId="3" borderId="1" xfId="39" applyNumberFormat="1" applyFont="1" applyFill="1" applyBorder="1" applyAlignment="1">
      <alignment horizontal="center" vertical="center" wrapText="1"/>
    </xf>
    <xf numFmtId="170" fontId="23" fillId="3" borderId="1" xfId="39" applyNumberFormat="1" applyFont="1" applyFill="1" applyBorder="1" applyAlignment="1">
      <alignment horizontal="left" vertical="center" wrapText="1"/>
    </xf>
    <xf numFmtId="3" fontId="23" fillId="29" borderId="1" xfId="39" applyNumberFormat="1" applyFont="1" applyFill="1" applyBorder="1" applyAlignment="1">
      <alignment horizontal="right" vertical="center"/>
    </xf>
    <xf numFmtId="172" fontId="23" fillId="29" borderId="1" xfId="36" applyFont="1" applyFill="1" applyBorder="1" applyAlignment="1">
      <alignment vertical="center" wrapText="1"/>
    </xf>
    <xf numFmtId="171" fontId="23" fillId="29" borderId="1" xfId="39" applyNumberFormat="1" applyFont="1" applyFill="1" applyBorder="1" applyAlignment="1">
      <alignment horizontal="center" vertical="center"/>
    </xf>
    <xf numFmtId="170" fontId="23" fillId="29" borderId="1" xfId="39" applyNumberFormat="1" applyFont="1" applyFill="1" applyBorder="1" applyAlignment="1">
      <alignment horizontal="center" vertical="center" wrapText="1"/>
    </xf>
    <xf numFmtId="172" fontId="20" fillId="0" borderId="0" xfId="34" applyFont="1" applyFill="1" applyAlignment="1">
      <alignment vertical="center"/>
    </xf>
    <xf numFmtId="3" fontId="23" fillId="28" borderId="1" xfId="39" applyNumberFormat="1" applyFont="1" applyFill="1" applyBorder="1" applyAlignment="1">
      <alignment horizontal="right" vertical="center"/>
    </xf>
    <xf numFmtId="172" fontId="23" fillId="28" borderId="1" xfId="36" applyFont="1" applyFill="1" applyBorder="1" applyAlignment="1">
      <alignment vertical="center" wrapText="1"/>
    </xf>
    <xf numFmtId="171" fontId="23" fillId="28" borderId="1" xfId="39" applyNumberFormat="1" applyFont="1" applyFill="1" applyBorder="1" applyAlignment="1">
      <alignment horizontal="center" vertical="center"/>
    </xf>
    <xf numFmtId="170" fontId="52" fillId="0" borderId="0" xfId="39" applyNumberFormat="1" applyFont="1" applyFill="1" applyAlignment="1">
      <alignment vertical="center"/>
    </xf>
    <xf numFmtId="172" fontId="23" fillId="0" borderId="0" xfId="34" applyFont="1" applyFill="1" applyAlignment="1">
      <alignment vertical="center"/>
    </xf>
    <xf numFmtId="3" fontId="20" fillId="5" borderId="1" xfId="34" applyNumberFormat="1" applyFont="1" applyFill="1" applyBorder="1" applyAlignment="1">
      <alignment horizontal="right" vertical="center"/>
    </xf>
    <xf numFmtId="3" fontId="20" fillId="5" borderId="1" xfId="34" applyNumberFormat="1" applyFont="1" applyFill="1" applyBorder="1" applyAlignment="1">
      <alignment vertical="center" wrapText="1"/>
    </xf>
    <xf numFmtId="171" fontId="24" fillId="5" borderId="1" xfId="39" applyNumberFormat="1" applyFont="1" applyFill="1" applyBorder="1" applyAlignment="1">
      <alignment horizontal="center" vertical="center"/>
    </xf>
    <xf numFmtId="170" fontId="24" fillId="5" borderId="1" xfId="39" applyNumberFormat="1" applyFont="1" applyFill="1" applyBorder="1" applyAlignment="1">
      <alignment horizontal="center" vertical="center"/>
    </xf>
    <xf numFmtId="170" fontId="24" fillId="5" borderId="1" xfId="39" applyNumberFormat="1" applyFont="1" applyFill="1" applyBorder="1" applyAlignment="1">
      <alignment horizontal="right" vertical="center"/>
    </xf>
    <xf numFmtId="170" fontId="20" fillId="0" borderId="0" xfId="39" applyNumberFormat="1" applyFont="1" applyFill="1" applyAlignment="1">
      <alignment vertical="center"/>
    </xf>
    <xf numFmtId="3" fontId="19" fillId="2" borderId="1" xfId="39" applyNumberFormat="1" applyFont="1" applyFill="1" applyBorder="1" applyAlignment="1">
      <alignment horizontal="right" vertical="center"/>
    </xf>
    <xf numFmtId="3" fontId="19" fillId="2" borderId="1" xfId="34" applyNumberFormat="1" applyFont="1" applyFill="1" applyBorder="1" applyAlignment="1">
      <alignment vertical="center" wrapText="1"/>
    </xf>
    <xf numFmtId="3" fontId="19" fillId="2" borderId="1" xfId="39" applyNumberFormat="1" applyFont="1" applyFill="1" applyBorder="1" applyAlignment="1">
      <alignment horizontal="center" vertical="center"/>
    </xf>
    <xf numFmtId="170" fontId="19" fillId="2" borderId="1" xfId="39" applyNumberFormat="1" applyFont="1" applyFill="1" applyBorder="1" applyAlignment="1">
      <alignment horizontal="center" vertical="center"/>
    </xf>
    <xf numFmtId="172" fontId="20" fillId="2" borderId="0" xfId="34" applyFont="1" applyFill="1" applyAlignment="1">
      <alignment vertical="center"/>
    </xf>
    <xf numFmtId="170" fontId="19" fillId="2" borderId="1" xfId="39" applyNumberFormat="1" applyFont="1" applyFill="1" applyBorder="1" applyAlignment="1">
      <alignment vertical="center"/>
    </xf>
    <xf numFmtId="170" fontId="20" fillId="2" borderId="0" xfId="39" applyNumberFormat="1" applyFont="1" applyFill="1" applyAlignment="1">
      <alignment horizontal="center" vertical="center"/>
    </xf>
    <xf numFmtId="170" fontId="19" fillId="0" borderId="0" xfId="39" applyNumberFormat="1" applyFont="1" applyAlignment="1">
      <alignment horizontal="center" vertical="center"/>
    </xf>
    <xf numFmtId="43" fontId="19" fillId="0" borderId="0" xfId="39" applyFont="1" applyAlignment="1">
      <alignment horizontal="center" vertical="center"/>
    </xf>
    <xf numFmtId="3" fontId="19" fillId="0" borderId="1" xfId="34" applyNumberFormat="1" applyFont="1" applyFill="1" applyBorder="1" applyAlignment="1">
      <alignment horizontal="right" vertical="center"/>
    </xf>
    <xf numFmtId="172" fontId="19" fillId="0" borderId="0" xfId="34" applyFont="1" applyFill="1" applyAlignment="1">
      <alignment vertical="center"/>
    </xf>
    <xf numFmtId="3" fontId="19" fillId="0" borderId="0" xfId="34" applyNumberFormat="1" applyFont="1" applyFill="1" applyAlignment="1">
      <alignment horizontal="right" vertical="center"/>
    </xf>
    <xf numFmtId="43" fontId="53" fillId="0" borderId="0" xfId="39" applyFont="1" applyAlignment="1">
      <alignment horizontal="center" vertical="center"/>
    </xf>
    <xf numFmtId="172" fontId="20" fillId="0" borderId="0" xfId="0" applyFont="1" applyAlignment="1">
      <alignment vertical="center"/>
    </xf>
    <xf numFmtId="172" fontId="19" fillId="0" borderId="0" xfId="0" applyFont="1" applyAlignment="1">
      <alignment vertical="center"/>
    </xf>
    <xf numFmtId="172" fontId="19" fillId="2" borderId="0" xfId="0" applyFont="1" applyFill="1" applyAlignment="1">
      <alignment vertical="center"/>
    </xf>
    <xf numFmtId="172" fontId="23" fillId="29" borderId="11" xfId="36" applyFont="1" applyFill="1" applyBorder="1" applyAlignment="1">
      <alignment horizontal="left" vertical="center" wrapText="1"/>
    </xf>
    <xf numFmtId="172" fontId="23" fillId="29" borderId="11" xfId="36" applyFont="1" applyFill="1" applyBorder="1" applyAlignment="1">
      <alignment horizontal="center" vertical="center" wrapText="1"/>
    </xf>
    <xf numFmtId="3" fontId="23" fillId="28" borderId="11" xfId="34" applyNumberFormat="1" applyFont="1" applyFill="1" applyBorder="1" applyAlignment="1">
      <alignment horizontal="left" vertical="center" wrapText="1"/>
    </xf>
    <xf numFmtId="3" fontId="23" fillId="28" borderId="11" xfId="34" applyNumberFormat="1" applyFont="1" applyFill="1" applyBorder="1" applyAlignment="1">
      <alignment horizontal="center" vertical="center" wrapText="1"/>
    </xf>
    <xf numFmtId="172" fontId="19" fillId="0" borderId="11" xfId="0" applyFont="1" applyBorder="1" applyAlignment="1">
      <alignment horizontal="left" vertical="center" wrapText="1"/>
    </xf>
    <xf numFmtId="176" fontId="19" fillId="0" borderId="11" xfId="0" applyNumberFormat="1" applyFont="1" applyBorder="1" applyAlignment="1">
      <alignment vertical="center" wrapText="1"/>
    </xf>
    <xf numFmtId="176" fontId="23" fillId="30" borderId="11" xfId="0" applyNumberFormat="1" applyFont="1" applyFill="1" applyBorder="1" applyAlignment="1">
      <alignment vertical="center" wrapText="1"/>
    </xf>
    <xf numFmtId="172" fontId="19" fillId="0" borderId="11" xfId="0" applyFont="1" applyBorder="1" applyAlignment="1">
      <alignment horizontal="center" vertical="center" wrapText="1"/>
    </xf>
    <xf numFmtId="172" fontId="19" fillId="2" borderId="11" xfId="0" applyFont="1" applyFill="1" applyBorder="1" applyAlignment="1">
      <alignment horizontal="left" vertical="center" wrapText="1"/>
    </xf>
    <xf numFmtId="172" fontId="19" fillId="2" borderId="11" xfId="0" applyFont="1" applyFill="1" applyBorder="1" applyAlignment="1">
      <alignment horizontal="center" vertical="center" wrapText="1"/>
    </xf>
    <xf numFmtId="3" fontId="19" fillId="2" borderId="11" xfId="34" applyNumberFormat="1" applyFont="1" applyFill="1" applyBorder="1" applyAlignment="1">
      <alignment vertical="center" wrapText="1"/>
    </xf>
    <xf numFmtId="172" fontId="19" fillId="0" borderId="11" xfId="0" applyFont="1" applyBorder="1" applyAlignment="1">
      <alignment horizontal="left" vertical="center"/>
    </xf>
    <xf numFmtId="172" fontId="19" fillId="0" borderId="11" xfId="0" applyFont="1" applyBorder="1" applyAlignment="1">
      <alignment horizontal="center" vertical="center"/>
    </xf>
    <xf numFmtId="176" fontId="19" fillId="0" borderId="11" xfId="0" applyNumberFormat="1" applyFont="1" applyBorder="1" applyAlignment="1">
      <alignment vertical="center"/>
    </xf>
    <xf numFmtId="172" fontId="19" fillId="5" borderId="11" xfId="0" applyFont="1" applyFill="1" applyBorder="1" applyAlignment="1">
      <alignment horizontal="left" vertical="center"/>
    </xf>
    <xf numFmtId="172" fontId="19" fillId="5" borderId="11" xfId="0" applyFont="1" applyFill="1" applyBorder="1" applyAlignment="1">
      <alignment horizontal="center" vertical="center"/>
    </xf>
    <xf numFmtId="176" fontId="19" fillId="5" borderId="11" xfId="0" applyNumberFormat="1" applyFont="1" applyFill="1" applyBorder="1" applyAlignment="1">
      <alignment vertical="center"/>
    </xf>
    <xf numFmtId="172" fontId="23" fillId="31" borderId="11" xfId="0" applyFont="1" applyFill="1" applyBorder="1" applyAlignment="1">
      <alignment horizontal="left" vertical="center"/>
    </xf>
    <xf numFmtId="172" fontId="23" fillId="31" borderId="11" xfId="0" applyFont="1" applyFill="1" applyBorder="1" applyAlignment="1">
      <alignment horizontal="center" vertical="center"/>
    </xf>
    <xf numFmtId="176" fontId="23" fillId="31" borderId="11" xfId="0" applyNumberFormat="1" applyFont="1" applyFill="1" applyBorder="1" applyAlignment="1">
      <alignment vertical="center"/>
    </xf>
    <xf numFmtId="172" fontId="19" fillId="0" borderId="11" xfId="0" quotePrefix="1" applyFont="1" applyBorder="1" applyAlignment="1">
      <alignment horizontal="center" vertical="center" wrapText="1"/>
    </xf>
    <xf numFmtId="172" fontId="19" fillId="0" borderId="0" xfId="0" applyFont="1" applyAlignment="1">
      <alignment horizontal="center" vertical="center"/>
    </xf>
    <xf numFmtId="172" fontId="24" fillId="0" borderId="0" xfId="0" applyFont="1" applyBorder="1" applyAlignment="1"/>
    <xf numFmtId="0" fontId="55" fillId="0" borderId="0" xfId="97"/>
    <xf numFmtId="0" fontId="2" fillId="0" borderId="0" xfId="98"/>
    <xf numFmtId="0" fontId="56" fillId="32" borderId="18" xfId="97" applyFont="1" applyFill="1" applyBorder="1" applyAlignment="1">
      <alignment horizontal="center" vertical="center"/>
    </xf>
    <xf numFmtId="0" fontId="56" fillId="32" borderId="19" xfId="97" applyFont="1" applyFill="1" applyBorder="1" applyAlignment="1">
      <alignment horizontal="center" vertical="center"/>
    </xf>
    <xf numFmtId="0" fontId="56" fillId="32" borderId="20" xfId="97" applyFont="1" applyFill="1" applyBorder="1" applyAlignment="1">
      <alignment horizontal="center" vertical="center" wrapText="1"/>
    </xf>
    <xf numFmtId="0" fontId="19" fillId="0" borderId="22" xfId="97" applyFont="1" applyBorder="1" applyAlignment="1">
      <alignment vertical="center"/>
    </xf>
    <xf numFmtId="0" fontId="19" fillId="0" borderId="23" xfId="97" applyFont="1" applyBorder="1" applyAlignment="1">
      <alignment vertical="center"/>
    </xf>
    <xf numFmtId="0" fontId="19" fillId="0" borderId="26" xfId="97" applyFont="1" applyBorder="1" applyAlignment="1">
      <alignment vertical="center"/>
    </xf>
    <xf numFmtId="0" fontId="19" fillId="0" borderId="27" xfId="97" applyFont="1" applyBorder="1" applyAlignment="1">
      <alignment vertical="center"/>
    </xf>
    <xf numFmtId="0" fontId="60" fillId="32" borderId="28" xfId="97" applyFont="1" applyFill="1" applyBorder="1" applyAlignment="1">
      <alignment horizontal="center" vertical="center"/>
    </xf>
    <xf numFmtId="0" fontId="60" fillId="32" borderId="29" xfId="97" applyFont="1" applyFill="1" applyBorder="1" applyAlignment="1">
      <alignment horizontal="center" vertical="center"/>
    </xf>
    <xf numFmtId="0" fontId="19" fillId="0" borderId="0" xfId="97" applyFont="1" applyAlignment="1">
      <alignment vertical="center"/>
    </xf>
    <xf numFmtId="0" fontId="61" fillId="32" borderId="30" xfId="97" applyFont="1" applyFill="1" applyBorder="1" applyAlignment="1">
      <alignment horizontal="center" vertical="center" wrapText="1"/>
    </xf>
    <xf numFmtId="0" fontId="61" fillId="32" borderId="22" xfId="97" applyFont="1" applyFill="1" applyBorder="1" applyAlignment="1">
      <alignment horizontal="center" vertical="center" wrapText="1"/>
    </xf>
    <xf numFmtId="0" fontId="61" fillId="32" borderId="23" xfId="97" applyFont="1" applyFill="1" applyBorder="1" applyAlignment="1">
      <alignment horizontal="center" vertical="center" wrapText="1"/>
    </xf>
    <xf numFmtId="0" fontId="20" fillId="0" borderId="31" xfId="97" applyFont="1" applyFill="1" applyBorder="1" applyAlignment="1">
      <alignment horizontal="left" vertical="center" wrapText="1"/>
    </xf>
    <xf numFmtId="0" fontId="19" fillId="0" borderId="30" xfId="97" quotePrefix="1" applyFont="1" applyBorder="1" applyAlignment="1" applyProtection="1"/>
    <xf numFmtId="172" fontId="19" fillId="0" borderId="22" xfId="97" applyNumberFormat="1" applyFont="1" applyFill="1" applyBorder="1" applyAlignment="1">
      <alignment horizontal="right" vertical="center" wrapText="1"/>
    </xf>
    <xf numFmtId="172" fontId="19" fillId="0" borderId="23" xfId="97" applyNumberFormat="1" applyFont="1" applyFill="1" applyBorder="1" applyAlignment="1">
      <alignment horizontal="right" vertical="center" wrapText="1"/>
    </xf>
    <xf numFmtId="0" fontId="19" fillId="0" borderId="30" xfId="97" applyFont="1" applyBorder="1" applyAlignment="1" applyProtection="1"/>
    <xf numFmtId="0" fontId="61" fillId="32" borderId="31" xfId="97" applyFont="1" applyFill="1" applyBorder="1" applyAlignment="1">
      <alignment horizontal="center" vertical="center" wrapText="1"/>
    </xf>
    <xf numFmtId="172" fontId="61" fillId="32" borderId="26" xfId="97" applyNumberFormat="1" applyFont="1" applyFill="1" applyBorder="1" applyAlignment="1">
      <alignment horizontal="right" vertical="center" wrapText="1"/>
    </xf>
    <xf numFmtId="172" fontId="61" fillId="32" borderId="27" xfId="97" applyNumberFormat="1" applyFont="1" applyFill="1" applyBorder="1" applyAlignment="1">
      <alignment horizontal="right" vertical="center" wrapText="1"/>
    </xf>
    <xf numFmtId="0" fontId="11" fillId="0" borderId="0" xfId="99"/>
    <xf numFmtId="0" fontId="19" fillId="0" borderId="0" xfId="97" applyFont="1" applyFill="1" applyAlignment="1">
      <alignment vertical="center" wrapText="1"/>
    </xf>
    <xf numFmtId="4" fontId="62" fillId="32" borderId="22" xfId="99" applyNumberFormat="1" applyFont="1" applyFill="1" applyBorder="1" applyAlignment="1">
      <alignment horizontal="center" vertical="center" wrapText="1"/>
    </xf>
    <xf numFmtId="10" fontId="62" fillId="32" borderId="22" xfId="99" applyNumberFormat="1" applyFont="1" applyFill="1" applyBorder="1" applyAlignment="1">
      <alignment horizontal="center" vertical="center" wrapText="1"/>
    </xf>
    <xf numFmtId="0" fontId="62" fillId="32" borderId="22" xfId="99" applyFont="1" applyFill="1" applyBorder="1" applyAlignment="1">
      <alignment horizontal="center" vertical="center" wrapText="1"/>
    </xf>
    <xf numFmtId="0" fontId="19" fillId="0" borderId="30" xfId="99" applyFont="1" applyFill="1" applyBorder="1" applyAlignment="1">
      <alignment vertical="center" wrapText="1"/>
    </xf>
    <xf numFmtId="0" fontId="19" fillId="0" borderId="22" xfId="99" applyFont="1" applyFill="1" applyBorder="1" applyAlignment="1">
      <alignment vertical="center" wrapText="1"/>
    </xf>
    <xf numFmtId="4" fontId="19" fillId="0" borderId="22" xfId="99" applyNumberFormat="1" applyFont="1" applyFill="1" applyBorder="1" applyAlignment="1">
      <alignment vertical="center" wrapText="1"/>
    </xf>
    <xf numFmtId="10" fontId="19" fillId="0" borderId="22" xfId="99" applyNumberFormat="1" applyFont="1" applyFill="1" applyBorder="1" applyAlignment="1">
      <alignment vertical="center" wrapText="1"/>
    </xf>
    <xf numFmtId="0" fontId="19" fillId="0" borderId="23" xfId="99" applyFont="1" applyFill="1" applyBorder="1" applyAlignment="1">
      <alignment vertical="center" wrapText="1"/>
    </xf>
    <xf numFmtId="0" fontId="19" fillId="0" borderId="37" xfId="97" applyFont="1" applyFill="1" applyBorder="1" applyAlignment="1">
      <alignment vertical="center" wrapText="1"/>
    </xf>
    <xf numFmtId="0" fontId="19" fillId="0" borderId="31" xfId="99" applyFont="1" applyFill="1" applyBorder="1" applyAlignment="1">
      <alignment vertical="center" wrapText="1"/>
    </xf>
    <xf numFmtId="0" fontId="19" fillId="0" borderId="26" xfId="99" applyFont="1" applyFill="1" applyBorder="1" applyAlignment="1">
      <alignment vertical="center" wrapText="1"/>
    </xf>
    <xf numFmtId="4" fontId="19" fillId="0" borderId="26" xfId="99" applyNumberFormat="1" applyFont="1" applyFill="1" applyBorder="1" applyAlignment="1">
      <alignment vertical="center" wrapText="1"/>
    </xf>
    <xf numFmtId="4" fontId="2" fillId="0" borderId="0" xfId="98" applyNumberFormat="1"/>
    <xf numFmtId="10" fontId="2" fillId="0" borderId="0" xfId="98" applyNumberFormat="1"/>
    <xf numFmtId="0" fontId="62" fillId="32" borderId="23" xfId="99" applyFont="1" applyFill="1" applyBorder="1" applyAlignment="1">
      <alignment horizontal="center" vertical="center" wrapText="1"/>
    </xf>
    <xf numFmtId="0" fontId="19" fillId="0" borderId="38" xfId="97" applyFont="1" applyFill="1" applyBorder="1" applyAlignment="1">
      <alignment vertical="center" wrapText="1"/>
    </xf>
    <xf numFmtId="0" fontId="19" fillId="0" borderId="39" xfId="97" applyFont="1" applyFill="1" applyBorder="1" applyAlignment="1">
      <alignment horizontal="left" vertical="center" wrapText="1"/>
    </xf>
    <xf numFmtId="0" fontId="19" fillId="0" borderId="22" xfId="97" applyFont="1" applyFill="1" applyBorder="1" applyAlignment="1">
      <alignment horizontal="left" vertical="center" wrapText="1"/>
    </xf>
    <xf numFmtId="0" fontId="19" fillId="0" borderId="0" xfId="99" applyFont="1" applyFill="1" applyBorder="1" applyAlignment="1">
      <alignment vertical="center" wrapText="1"/>
    </xf>
    <xf numFmtId="4" fontId="19" fillId="0" borderId="0" xfId="99" applyNumberFormat="1" applyFont="1" applyFill="1" applyBorder="1" applyAlignment="1">
      <alignment vertical="center" wrapText="1"/>
    </xf>
    <xf numFmtId="10" fontId="19" fillId="0" borderId="0" xfId="99" applyNumberFormat="1" applyFont="1" applyFill="1" applyBorder="1" applyAlignment="1">
      <alignment vertical="center" wrapText="1"/>
    </xf>
    <xf numFmtId="0" fontId="19" fillId="0" borderId="22" xfId="99" applyFont="1" applyFill="1" applyBorder="1" applyAlignment="1">
      <alignment horizontal="center" vertical="center" wrapText="1"/>
    </xf>
    <xf numFmtId="0" fontId="19" fillId="0" borderId="22" xfId="97" applyFont="1" applyFill="1" applyBorder="1" applyAlignment="1">
      <alignment vertical="center" wrapText="1"/>
    </xf>
    <xf numFmtId="0" fontId="19" fillId="0" borderId="26" xfId="97" applyFont="1" applyFill="1" applyBorder="1" applyAlignment="1">
      <alignment horizontal="center" vertical="center" wrapText="1"/>
    </xf>
    <xf numFmtId="0" fontId="19" fillId="0" borderId="27" xfId="97" applyFont="1" applyFill="1" applyBorder="1" applyAlignment="1">
      <alignment horizontal="center" vertical="center" wrapText="1"/>
    </xf>
    <xf numFmtId="0" fontId="19" fillId="0" borderId="21" xfId="99" applyFont="1" applyFill="1" applyBorder="1" applyAlignment="1">
      <alignment vertical="center" wrapText="1"/>
    </xf>
    <xf numFmtId="0" fontId="19" fillId="0" borderId="32" xfId="99" applyFont="1" applyFill="1" applyBorder="1" applyAlignment="1">
      <alignment vertical="center" wrapText="1"/>
    </xf>
    <xf numFmtId="4" fontId="19" fillId="0" borderId="32" xfId="99" applyNumberFormat="1" applyFont="1" applyFill="1" applyBorder="1" applyAlignment="1">
      <alignment vertical="center" wrapText="1"/>
    </xf>
    <xf numFmtId="10" fontId="19" fillId="0" borderId="32" xfId="99" applyNumberFormat="1" applyFont="1" applyFill="1" applyBorder="1" applyAlignment="1">
      <alignment vertical="center" wrapText="1"/>
    </xf>
    <xf numFmtId="0" fontId="19" fillId="0" borderId="42" xfId="99" applyFont="1" applyFill="1" applyBorder="1" applyAlignment="1">
      <alignment vertical="center" wrapText="1"/>
    </xf>
    <xf numFmtId="43" fontId="19" fillId="0" borderId="22" xfId="39" applyFont="1" applyFill="1" applyBorder="1" applyAlignment="1">
      <alignment vertical="center" wrapText="1"/>
    </xf>
    <xf numFmtId="9" fontId="19" fillId="0" borderId="22" xfId="40" applyFont="1" applyFill="1" applyBorder="1" applyAlignment="1">
      <alignment vertical="center" wrapText="1"/>
    </xf>
    <xf numFmtId="9" fontId="19" fillId="0" borderId="22" xfId="99" applyNumberFormat="1" applyFont="1" applyFill="1" applyBorder="1" applyAlignment="1">
      <alignment vertical="center" wrapText="1"/>
    </xf>
    <xf numFmtId="9" fontId="19" fillId="0" borderId="22" xfId="40" applyNumberFormat="1" applyFont="1" applyFill="1" applyBorder="1" applyAlignment="1">
      <alignment vertical="center" wrapText="1"/>
    </xf>
    <xf numFmtId="170" fontId="19" fillId="0" borderId="22" xfId="39" applyNumberFormat="1" applyFont="1" applyFill="1" applyBorder="1" applyAlignment="1">
      <alignment vertical="center" wrapText="1"/>
    </xf>
    <xf numFmtId="170" fontId="19" fillId="0" borderId="32" xfId="39" applyNumberFormat="1" applyFont="1" applyFill="1" applyBorder="1" applyAlignment="1">
      <alignment vertical="center" wrapText="1"/>
    </xf>
    <xf numFmtId="43" fontId="19" fillId="0" borderId="22" xfId="39" applyNumberFormat="1" applyFont="1" applyFill="1" applyBorder="1" applyAlignment="1">
      <alignment vertical="center" wrapText="1"/>
    </xf>
    <xf numFmtId="9" fontId="19" fillId="0" borderId="22" xfId="40" applyFont="1" applyFill="1" applyBorder="1" applyAlignment="1">
      <alignment horizontal="center" vertical="center" wrapText="1"/>
    </xf>
    <xf numFmtId="4" fontId="20" fillId="0" borderId="26" xfId="99" applyNumberFormat="1" applyFont="1" applyFill="1" applyBorder="1" applyAlignment="1">
      <alignment vertical="center" wrapText="1"/>
    </xf>
    <xf numFmtId="43" fontId="20" fillId="0" borderId="41" xfId="99" applyNumberFormat="1" applyFont="1" applyFill="1" applyBorder="1" applyAlignment="1">
      <alignment vertical="center" wrapText="1"/>
    </xf>
    <xf numFmtId="43" fontId="20" fillId="0" borderId="26" xfId="99" applyNumberFormat="1" applyFont="1" applyFill="1" applyBorder="1" applyAlignment="1">
      <alignment vertical="center" wrapText="1"/>
    </xf>
    <xf numFmtId="4" fontId="1" fillId="0" borderId="0" xfId="98" applyNumberFormat="1" applyFont="1"/>
    <xf numFmtId="0" fontId="1" fillId="0" borderId="0" xfId="98" applyFont="1"/>
    <xf numFmtId="172" fontId="24" fillId="0" borderId="0" xfId="0" applyFont="1" applyBorder="1" applyAlignment="1">
      <alignment horizontal="left"/>
    </xf>
    <xf numFmtId="3" fontId="19" fillId="0" borderId="1" xfId="39" applyNumberFormat="1" applyFont="1" applyFill="1" applyBorder="1" applyAlignment="1">
      <alignment horizontal="center" vertical="center"/>
    </xf>
    <xf numFmtId="3" fontId="19" fillId="0" borderId="1" xfId="34" applyNumberFormat="1" applyFont="1" applyFill="1" applyBorder="1" applyAlignment="1">
      <alignment vertical="center" wrapText="1"/>
    </xf>
    <xf numFmtId="172" fontId="24" fillId="0" borderId="0" xfId="34" applyFont="1" applyFill="1" applyAlignment="1">
      <alignment vertical="center"/>
    </xf>
    <xf numFmtId="3" fontId="19" fillId="0" borderId="22" xfId="99" applyNumberFormat="1" applyFont="1" applyFill="1" applyBorder="1" applyAlignment="1">
      <alignment vertical="center" wrapText="1"/>
    </xf>
    <xf numFmtId="172" fontId="44" fillId="0" borderId="0" xfId="0" applyFont="1" applyAlignment="1">
      <alignment horizontal="center"/>
    </xf>
    <xf numFmtId="172" fontId="44" fillId="0" borderId="0" xfId="0" applyFont="1" applyBorder="1" applyAlignment="1">
      <alignment horizontal="left"/>
    </xf>
    <xf numFmtId="0" fontId="19" fillId="0" borderId="21" xfId="97" applyFont="1" applyBorder="1" applyAlignment="1">
      <alignment horizontal="center" vertical="center"/>
    </xf>
    <xf numFmtId="0" fontId="19" fillId="0" borderId="24" xfId="97" applyFont="1" applyBorder="1" applyAlignment="1">
      <alignment horizontal="center" vertical="center"/>
    </xf>
    <xf numFmtId="0" fontId="19" fillId="0" borderId="25" xfId="97" applyFont="1" applyBorder="1" applyAlignment="1">
      <alignment horizontal="center" vertical="center"/>
    </xf>
    <xf numFmtId="0" fontId="19" fillId="0" borderId="0" xfId="97" applyFont="1" applyAlignment="1">
      <alignment horizontal="left" vertical="center" wrapText="1"/>
    </xf>
    <xf numFmtId="0" fontId="19" fillId="0" borderId="30" xfId="97" applyFont="1" applyBorder="1" applyAlignment="1">
      <alignment horizontal="center" vertical="center"/>
    </xf>
    <xf numFmtId="0" fontId="19" fillId="0" borderId="31" xfId="97" applyFont="1" applyBorder="1" applyAlignment="1">
      <alignment horizontal="center" vertical="center"/>
    </xf>
    <xf numFmtId="0" fontId="19" fillId="0" borderId="0" xfId="99" applyFont="1" applyAlignment="1">
      <alignment horizontal="left" vertical="center" wrapText="1"/>
    </xf>
    <xf numFmtId="0" fontId="61" fillId="32" borderId="18" xfId="97" applyFont="1" applyFill="1" applyBorder="1" applyAlignment="1">
      <alignment horizontal="center" vertical="center" wrapText="1"/>
    </xf>
    <xf numFmtId="0" fontId="61" fillId="32" borderId="19" xfId="97" applyFont="1" applyFill="1" applyBorder="1" applyAlignment="1">
      <alignment horizontal="center" vertical="center" wrapText="1"/>
    </xf>
    <xf numFmtId="0" fontId="61" fillId="32" borderId="20" xfId="97" applyFont="1" applyFill="1" applyBorder="1" applyAlignment="1">
      <alignment horizontal="center" vertical="center" wrapText="1"/>
    </xf>
    <xf numFmtId="0" fontId="26" fillId="0" borderId="32" xfId="97" applyFont="1" applyFill="1" applyBorder="1" applyAlignment="1">
      <alignment horizontal="center" vertical="center" wrapText="1"/>
    </xf>
    <xf numFmtId="0" fontId="20" fillId="0" borderId="33" xfId="97" applyFont="1" applyFill="1" applyBorder="1" applyAlignment="1">
      <alignment horizontal="center" vertical="center" wrapText="1"/>
    </xf>
    <xf numFmtId="0" fontId="19" fillId="0" borderId="26" xfId="97" applyFont="1" applyFill="1" applyBorder="1" applyAlignment="1">
      <alignment horizontal="center" vertical="center" wrapText="1"/>
    </xf>
    <xf numFmtId="0" fontId="19" fillId="0" borderId="27" xfId="97" applyFont="1" applyFill="1" applyBorder="1" applyAlignment="1">
      <alignment horizontal="center" vertical="center" wrapText="1"/>
    </xf>
    <xf numFmtId="0" fontId="62" fillId="32" borderId="22" xfId="99" applyFont="1" applyFill="1" applyBorder="1" applyAlignment="1">
      <alignment horizontal="center" vertical="center" wrapText="1"/>
    </xf>
    <xf numFmtId="0" fontId="19" fillId="0" borderId="37" xfId="99" applyFont="1" applyFill="1" applyBorder="1" applyAlignment="1">
      <alignment horizontal="center" vertical="center" wrapText="1"/>
    </xf>
    <xf numFmtId="0" fontId="19" fillId="0" borderId="39" xfId="99" applyFont="1" applyFill="1" applyBorder="1" applyAlignment="1">
      <alignment horizontal="center" vertical="center" wrapText="1"/>
    </xf>
    <xf numFmtId="0" fontId="61" fillId="32" borderId="18" xfId="99" applyFont="1" applyFill="1" applyBorder="1" applyAlignment="1">
      <alignment horizontal="left" vertical="center" wrapText="1"/>
    </xf>
    <xf numFmtId="0" fontId="61" fillId="32" borderId="19" xfId="99" applyFont="1" applyFill="1" applyBorder="1" applyAlignment="1">
      <alignment horizontal="left" vertical="center" wrapText="1"/>
    </xf>
    <xf numFmtId="0" fontId="61" fillId="32" borderId="20" xfId="99" applyFont="1" applyFill="1" applyBorder="1" applyAlignment="1">
      <alignment horizontal="left" vertical="center" wrapText="1"/>
    </xf>
    <xf numFmtId="0" fontId="62" fillId="32" borderId="30" xfId="99" applyFont="1" applyFill="1" applyBorder="1" applyAlignment="1">
      <alignment horizontal="center" vertical="center" wrapText="1"/>
    </xf>
    <xf numFmtId="0" fontId="61" fillId="32" borderId="22" xfId="99" applyFont="1" applyFill="1" applyBorder="1" applyAlignment="1">
      <alignment horizontal="left" vertical="center" wrapText="1"/>
    </xf>
    <xf numFmtId="0" fontId="62" fillId="32" borderId="22" xfId="99" applyFont="1" applyFill="1" applyBorder="1" applyAlignment="1">
      <alignment horizontal="center" vertical="center"/>
    </xf>
    <xf numFmtId="10" fontId="62" fillId="32" borderId="22" xfId="99" applyNumberFormat="1" applyFont="1" applyFill="1" applyBorder="1" applyAlignment="1">
      <alignment horizontal="center" vertical="center" wrapText="1"/>
    </xf>
    <xf numFmtId="0" fontId="19" fillId="0" borderId="26" xfId="99" applyFont="1" applyFill="1" applyBorder="1" applyAlignment="1">
      <alignment horizontal="center" vertical="center" wrapText="1"/>
    </xf>
    <xf numFmtId="0" fontId="62" fillId="32" borderId="23" xfId="99" applyFont="1" applyFill="1" applyBorder="1" applyAlignment="1">
      <alignment horizontal="center" vertical="center" wrapText="1"/>
    </xf>
    <xf numFmtId="0" fontId="19" fillId="0" borderId="22" xfId="99" applyFont="1" applyFill="1" applyBorder="1" applyAlignment="1">
      <alignment horizontal="center" vertical="center" wrapText="1"/>
    </xf>
    <xf numFmtId="0" fontId="19" fillId="0" borderId="43" xfId="99" applyFont="1" applyFill="1" applyBorder="1" applyAlignment="1">
      <alignment horizontal="center" vertical="center" wrapText="1"/>
    </xf>
    <xf numFmtId="0" fontId="19" fillId="0" borderId="44" xfId="99" applyFont="1" applyFill="1" applyBorder="1" applyAlignment="1">
      <alignment horizontal="center" vertical="center" wrapText="1"/>
    </xf>
    <xf numFmtId="0" fontId="19" fillId="0" borderId="41" xfId="99" applyFont="1" applyFill="1" applyBorder="1" applyAlignment="1">
      <alignment horizontal="center" vertical="center" wrapText="1"/>
    </xf>
    <xf numFmtId="10" fontId="19" fillId="0" borderId="40" xfId="99" applyNumberFormat="1" applyFont="1" applyFill="1" applyBorder="1" applyAlignment="1">
      <alignment horizontal="center" vertical="center" wrapText="1"/>
    </xf>
    <xf numFmtId="10" fontId="19" fillId="0" borderId="44" xfId="99" applyNumberFormat="1" applyFont="1" applyFill="1" applyBorder="1" applyAlignment="1">
      <alignment horizontal="center" vertical="center" wrapText="1"/>
    </xf>
    <xf numFmtId="10" fontId="19" fillId="0" borderId="45" xfId="99" applyNumberFormat="1" applyFont="1" applyFill="1" applyBorder="1" applyAlignment="1">
      <alignment horizontal="center" vertical="center" wrapText="1"/>
    </xf>
    <xf numFmtId="0" fontId="54" fillId="0" borderId="34" xfId="99" applyFont="1" applyFill="1" applyBorder="1" applyAlignment="1">
      <alignment horizontal="left" vertical="center" wrapText="1"/>
    </xf>
    <xf numFmtId="0" fontId="54" fillId="0" borderId="35" xfId="99" applyFont="1" applyFill="1" applyBorder="1" applyAlignment="1">
      <alignment horizontal="left" vertical="center" wrapText="1"/>
    </xf>
    <xf numFmtId="0" fontId="54" fillId="0" borderId="36" xfId="99" applyFont="1" applyFill="1" applyBorder="1" applyAlignment="1">
      <alignment horizontal="left" vertical="center" wrapText="1"/>
    </xf>
    <xf numFmtId="4" fontId="19" fillId="0" borderId="40" xfId="99" applyNumberFormat="1" applyFont="1" applyFill="1" applyBorder="1" applyAlignment="1">
      <alignment horizontal="center" vertical="center" wrapText="1"/>
    </xf>
    <xf numFmtId="4" fontId="19" fillId="0" borderId="44" xfId="99" applyNumberFormat="1" applyFont="1" applyFill="1" applyBorder="1" applyAlignment="1">
      <alignment horizontal="center" vertical="center" wrapText="1"/>
    </xf>
    <xf numFmtId="4" fontId="19" fillId="0" borderId="45" xfId="99" applyNumberFormat="1" applyFont="1" applyFill="1" applyBorder="1" applyAlignment="1">
      <alignment horizontal="center" vertical="center" wrapText="1"/>
    </xf>
    <xf numFmtId="0" fontId="19" fillId="0" borderId="40" xfId="99" applyFont="1" applyFill="1" applyBorder="1" applyAlignment="1">
      <alignment horizontal="center" vertical="center" wrapText="1"/>
    </xf>
    <xf numFmtId="0" fontId="19" fillId="0" borderId="45" xfId="99" applyFont="1" applyFill="1" applyBorder="1" applyAlignment="1">
      <alignment horizontal="center" vertical="center" wrapText="1"/>
    </xf>
    <xf numFmtId="172" fontId="54" fillId="0" borderId="0" xfId="0" applyFont="1" applyAlignment="1">
      <alignment horizontal="center" vertical="center"/>
    </xf>
    <xf numFmtId="172" fontId="24" fillId="0" borderId="0" xfId="0" applyFont="1" applyAlignment="1">
      <alignment horizontal="center"/>
    </xf>
    <xf numFmtId="172" fontId="23" fillId="3" borderId="16" xfId="0" applyFont="1" applyFill="1" applyBorder="1" applyAlignment="1">
      <alignment horizontal="right" vertical="center" wrapText="1"/>
    </xf>
    <xf numFmtId="172" fontId="23" fillId="3" borderId="17" xfId="0" applyFont="1" applyFill="1" applyBorder="1" applyAlignment="1">
      <alignment horizontal="right" vertical="center" wrapText="1"/>
    </xf>
    <xf numFmtId="172" fontId="23" fillId="3" borderId="12" xfId="0" applyFont="1" applyFill="1" applyBorder="1" applyAlignment="1">
      <alignment horizontal="center" vertical="center" wrapText="1"/>
    </xf>
    <xf numFmtId="172" fontId="23" fillId="3" borderId="12" xfId="30" applyFont="1" applyFill="1" applyBorder="1" applyAlignment="1">
      <alignment horizontal="center" vertical="center"/>
    </xf>
    <xf numFmtId="172" fontId="23" fillId="3" borderId="12" xfId="30" applyFont="1" applyFill="1" applyBorder="1" applyAlignment="1">
      <alignment horizontal="center" vertical="center" wrapText="1"/>
    </xf>
    <xf numFmtId="172" fontId="23" fillId="3" borderId="14" xfId="30" applyFont="1" applyFill="1" applyBorder="1" applyAlignment="1">
      <alignment horizontal="center" vertical="center" wrapText="1"/>
    </xf>
    <xf numFmtId="172" fontId="23" fillId="3" borderId="15" xfId="30" applyFont="1" applyFill="1" applyBorder="1" applyAlignment="1">
      <alignment horizontal="center" vertical="center" wrapText="1"/>
    </xf>
    <xf numFmtId="172" fontId="24" fillId="0" borderId="0" xfId="0" applyFont="1" applyBorder="1" applyAlignment="1">
      <alignment horizontal="left"/>
    </xf>
  </cellXfs>
  <cellStyles count="100">
    <cellStyle name="20% - Accent1 2" xfId="46"/>
    <cellStyle name="20% - Accent2 2" xfId="47"/>
    <cellStyle name="20% - Accent3 2" xfId="48"/>
    <cellStyle name="20% - Accent4 2" xfId="49"/>
    <cellStyle name="20% - Accent5 2" xfId="50"/>
    <cellStyle name="20% - Accent6 2" xfId="51"/>
    <cellStyle name="40% - Accent1 2" xfId="52"/>
    <cellStyle name="40% - Accent2 2" xfId="53"/>
    <cellStyle name="40% - Accent3 2" xfId="54"/>
    <cellStyle name="40% - Accent4 2" xfId="55"/>
    <cellStyle name="40% - Accent5 2" xfId="56"/>
    <cellStyle name="40% - Accent6 2" xfId="57"/>
    <cellStyle name="60% - Accent1 2" xfId="58"/>
    <cellStyle name="60% - Accent2 2" xfId="59"/>
    <cellStyle name="60% - Accent3 2" xfId="60"/>
    <cellStyle name="60% - Accent4 2" xfId="61"/>
    <cellStyle name="60% - Accent5 2" xfId="62"/>
    <cellStyle name="60% - Accent6 2" xfId="63"/>
    <cellStyle name="Accent1 2" xfId="64"/>
    <cellStyle name="Accent2 2" xfId="65"/>
    <cellStyle name="Accent3 2" xfId="66"/>
    <cellStyle name="Accent4 2" xfId="67"/>
    <cellStyle name="Accent5 2" xfId="68"/>
    <cellStyle name="Accent6 2" xfId="69"/>
    <cellStyle name="Bad 2" xfId="70"/>
    <cellStyle name="Cabecera 1" xfId="1"/>
    <cellStyle name="Cabecera 2" xfId="2"/>
    <cellStyle name="Calculation 2" xfId="71"/>
    <cellStyle name="Check Cell 2" xfId="72"/>
    <cellStyle name="Comma" xfId="39" builtinId="3"/>
    <cellStyle name="Euro" xfId="3"/>
    <cellStyle name="Explanatory Text 2" xfId="73"/>
    <cellStyle name="F2" xfId="4"/>
    <cellStyle name="F3" xfId="5"/>
    <cellStyle name="F4" xfId="6"/>
    <cellStyle name="F5" xfId="7"/>
    <cellStyle name="F6" xfId="8"/>
    <cellStyle name="F7" xfId="9"/>
    <cellStyle name="F8" xfId="10"/>
    <cellStyle name="Fecha" xfId="11"/>
    <cellStyle name="Fijo" xfId="12"/>
    <cellStyle name="Good 2" xfId="74"/>
    <cellStyle name="Heading 1 2" xfId="75"/>
    <cellStyle name="Heading 2 2" xfId="76"/>
    <cellStyle name="Heading 3 2" xfId="77"/>
    <cellStyle name="Heading 4 2" xfId="78"/>
    <cellStyle name="Heading1" xfId="13"/>
    <cellStyle name="Heading2" xfId="14"/>
    <cellStyle name="Input 2" xfId="79"/>
    <cellStyle name="Linked Cell 2" xfId="80"/>
    <cellStyle name="Millares 2" xfId="33"/>
    <cellStyle name="Millares 3" xfId="38"/>
    <cellStyle name="Millares 4" xfId="81"/>
    <cellStyle name="Monetario" xfId="15"/>
    <cellStyle name="Monetario0" xfId="16"/>
    <cellStyle name="Neutral 2" xfId="82"/>
    <cellStyle name="Normal" xfId="0" builtinId="0"/>
    <cellStyle name="Normal 10" xfId="44"/>
    <cellStyle name="Normal 10 2" xfId="90"/>
    <cellStyle name="Normal 11" xfId="94"/>
    <cellStyle name="Normal 12" xfId="96"/>
    <cellStyle name="Normal 13" xfId="98"/>
    <cellStyle name="Normal 2" xfId="17"/>
    <cellStyle name="Normal 2 2" xfId="18"/>
    <cellStyle name="Normal 2 2 2" xfId="91"/>
    <cellStyle name="Normal 2 3" xfId="99"/>
    <cellStyle name="Normal 2_POA 18 meses" xfId="19"/>
    <cellStyle name="Normal 3" xfId="28"/>
    <cellStyle name="Normal 3 2" xfId="43"/>
    <cellStyle name="Normal 3 2 2" xfId="89"/>
    <cellStyle name="Normal 3 3" xfId="97"/>
    <cellStyle name="Normal 4" xfId="29"/>
    <cellStyle name="Normal 5" xfId="30"/>
    <cellStyle name="Normal 5 2" xfId="42"/>
    <cellStyle name="Normal 6" xfId="31"/>
    <cellStyle name="Normal 7" xfId="34"/>
    <cellStyle name="Normal 7 2" xfId="93"/>
    <cellStyle name="Normal 7 3" xfId="95"/>
    <cellStyle name="Normal 8" xfId="37"/>
    <cellStyle name="Normal 9" xfId="45"/>
    <cellStyle name="Normal 9 2" xfId="92"/>
    <cellStyle name="Normal_PEP" xfId="36"/>
    <cellStyle name="Normal_PEP Completo " xfId="41"/>
    <cellStyle name="Note 2" xfId="83"/>
    <cellStyle name="Output 2" xfId="84"/>
    <cellStyle name="Percent" xfId="40" builtinId="5"/>
    <cellStyle name="Porcentaje" xfId="20"/>
    <cellStyle name="Porcentual 2" xfId="21"/>
    <cellStyle name="Porcentual 2 2" xfId="22"/>
    <cellStyle name="Porcentual 2 3" xfId="23"/>
    <cellStyle name="Porcentual 3" xfId="24"/>
    <cellStyle name="Porcentual 4" xfId="25"/>
    <cellStyle name="Porcentual 5" xfId="32"/>
    <cellStyle name="Porcentual 6" xfId="35"/>
    <cellStyle name="Porcentual 7" xfId="85"/>
    <cellStyle name="Punto" xfId="26"/>
    <cellStyle name="Punto0" xfId="27"/>
    <cellStyle name="Title 2" xfId="86"/>
    <cellStyle name="Total 2" xfId="87"/>
    <cellStyle name="Warning Text 2" xfId="88"/>
  </cellStyles>
  <dxfs count="0"/>
  <tableStyles count="0" defaultTableStyle="TableStyleMedium9" defaultPivotStyle="PivotStyleLight16"/>
  <colors>
    <mruColors>
      <color rgb="FF333399"/>
      <color rgb="FF0000CC"/>
      <color rgb="FF0033CC"/>
      <color rgb="FF0000FF"/>
      <color rgb="FF00FF00"/>
      <color rgb="FF000066"/>
      <color rgb="FFFFFF66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17" Type="http://schemas.openxmlformats.org/officeDocument/2006/relationships/customXml" Target="../customXml/item6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000"/>
  </sheetPr>
  <dimension ref="A1:K63"/>
  <sheetViews>
    <sheetView showGridLines="0" zoomScale="90" zoomScaleNormal="90" workbookViewId="0">
      <pane ySplit="9" topLeftCell="A10" activePane="bottomLeft" state="frozen"/>
      <selection pane="bottomLeft" activeCell="K21" sqref="K21"/>
    </sheetView>
  </sheetViews>
  <sheetFormatPr defaultColWidth="11.42578125" defaultRowHeight="15" outlineLevelRow="1" x14ac:dyDescent="0.25"/>
  <cols>
    <col min="1" max="1" width="9" style="108" customWidth="1"/>
    <col min="2" max="2" width="72.5703125" style="105" bestFit="1" customWidth="1"/>
    <col min="3" max="3" width="11.42578125" style="106" bestFit="1" customWidth="1"/>
    <col min="4" max="4" width="11.140625" style="107" bestFit="1" customWidth="1"/>
    <col min="5" max="5" width="9.5703125" style="44" bestFit="1" customWidth="1"/>
    <col min="6" max="6" width="15.28515625" style="44" bestFit="1" customWidth="1"/>
    <col min="7" max="7" width="11.85546875" style="47" bestFit="1" customWidth="1"/>
    <col min="8" max="9" width="12.5703125" style="47" customWidth="1"/>
    <col min="10" max="10" width="15.42578125" style="35" customWidth="1"/>
    <col min="11" max="11" width="16.7109375" style="40" bestFit="1" customWidth="1"/>
    <col min="12" max="12" width="14.85546875" style="37" bestFit="1" customWidth="1"/>
    <col min="13" max="228" width="11.42578125" style="37"/>
    <col min="229" max="229" width="44.42578125" style="37" customWidth="1"/>
    <col min="230" max="230" width="13" style="37" customWidth="1"/>
    <col min="231" max="236" width="2" style="37" customWidth="1"/>
    <col min="237" max="237" width="2.42578125" style="37" customWidth="1"/>
    <col min="238" max="238" width="3" style="37" customWidth="1"/>
    <col min="239" max="241" width="2" style="37" customWidth="1"/>
    <col min="242" max="242" width="2.85546875" style="37" customWidth="1"/>
    <col min="243" max="243" width="3" style="37" customWidth="1"/>
    <col min="244" max="244" width="2.7109375" style="37" customWidth="1"/>
    <col min="245" max="245" width="2.42578125" style="37" customWidth="1"/>
    <col min="246" max="246" width="3.28515625" style="37" customWidth="1"/>
    <col min="247" max="247" width="3.5703125" style="37" customWidth="1"/>
    <col min="248" max="248" width="4" style="37" customWidth="1"/>
    <col min="249" max="249" width="3.42578125" style="37" customWidth="1"/>
    <col min="250" max="250" width="3" style="37" customWidth="1"/>
    <col min="251" max="484" width="11.42578125" style="37"/>
    <col min="485" max="485" width="44.42578125" style="37" customWidth="1"/>
    <col min="486" max="486" width="13" style="37" customWidth="1"/>
    <col min="487" max="492" width="2" style="37" customWidth="1"/>
    <col min="493" max="493" width="2.42578125" style="37" customWidth="1"/>
    <col min="494" max="494" width="3" style="37" customWidth="1"/>
    <col min="495" max="497" width="2" style="37" customWidth="1"/>
    <col min="498" max="498" width="2.85546875" style="37" customWidth="1"/>
    <col min="499" max="499" width="3" style="37" customWidth="1"/>
    <col min="500" max="500" width="2.7109375" style="37" customWidth="1"/>
    <col min="501" max="501" width="2.42578125" style="37" customWidth="1"/>
    <col min="502" max="502" width="3.28515625" style="37" customWidth="1"/>
    <col min="503" max="503" width="3.5703125" style="37" customWidth="1"/>
    <col min="504" max="504" width="4" style="37" customWidth="1"/>
    <col min="505" max="505" width="3.42578125" style="37" customWidth="1"/>
    <col min="506" max="506" width="3" style="37" customWidth="1"/>
    <col min="507" max="740" width="11.42578125" style="37"/>
    <col min="741" max="741" width="44.42578125" style="37" customWidth="1"/>
    <col min="742" max="742" width="13" style="37" customWidth="1"/>
    <col min="743" max="748" width="2" style="37" customWidth="1"/>
    <col min="749" max="749" width="2.42578125" style="37" customWidth="1"/>
    <col min="750" max="750" width="3" style="37" customWidth="1"/>
    <col min="751" max="753" width="2" style="37" customWidth="1"/>
    <col min="754" max="754" width="2.85546875" style="37" customWidth="1"/>
    <col min="755" max="755" width="3" style="37" customWidth="1"/>
    <col min="756" max="756" width="2.7109375" style="37" customWidth="1"/>
    <col min="757" max="757" width="2.42578125" style="37" customWidth="1"/>
    <col min="758" max="758" width="3.28515625" style="37" customWidth="1"/>
    <col min="759" max="759" width="3.5703125" style="37" customWidth="1"/>
    <col min="760" max="760" width="4" style="37" customWidth="1"/>
    <col min="761" max="761" width="3.42578125" style="37" customWidth="1"/>
    <col min="762" max="762" width="3" style="37" customWidth="1"/>
    <col min="763" max="996" width="11.42578125" style="37"/>
    <col min="997" max="997" width="44.42578125" style="37" customWidth="1"/>
    <col min="998" max="998" width="13" style="37" customWidth="1"/>
    <col min="999" max="1004" width="2" style="37" customWidth="1"/>
    <col min="1005" max="1005" width="2.42578125" style="37" customWidth="1"/>
    <col min="1006" max="1006" width="3" style="37" customWidth="1"/>
    <col min="1007" max="1009" width="2" style="37" customWidth="1"/>
    <col min="1010" max="1010" width="2.85546875" style="37" customWidth="1"/>
    <col min="1011" max="1011" width="3" style="37" customWidth="1"/>
    <col min="1012" max="1012" width="2.7109375" style="37" customWidth="1"/>
    <col min="1013" max="1013" width="2.42578125" style="37" customWidth="1"/>
    <col min="1014" max="1014" width="3.28515625" style="37" customWidth="1"/>
    <col min="1015" max="1015" width="3.5703125" style="37" customWidth="1"/>
    <col min="1016" max="1016" width="4" style="37" customWidth="1"/>
    <col min="1017" max="1017" width="3.42578125" style="37" customWidth="1"/>
    <col min="1018" max="1018" width="3" style="37" customWidth="1"/>
    <col min="1019" max="1252" width="11.42578125" style="37"/>
    <col min="1253" max="1253" width="44.42578125" style="37" customWidth="1"/>
    <col min="1254" max="1254" width="13" style="37" customWidth="1"/>
    <col min="1255" max="1260" width="2" style="37" customWidth="1"/>
    <col min="1261" max="1261" width="2.42578125" style="37" customWidth="1"/>
    <col min="1262" max="1262" width="3" style="37" customWidth="1"/>
    <col min="1263" max="1265" width="2" style="37" customWidth="1"/>
    <col min="1266" max="1266" width="2.85546875" style="37" customWidth="1"/>
    <col min="1267" max="1267" width="3" style="37" customWidth="1"/>
    <col min="1268" max="1268" width="2.7109375" style="37" customWidth="1"/>
    <col min="1269" max="1269" width="2.42578125" style="37" customWidth="1"/>
    <col min="1270" max="1270" width="3.28515625" style="37" customWidth="1"/>
    <col min="1271" max="1271" width="3.5703125" style="37" customWidth="1"/>
    <col min="1272" max="1272" width="4" style="37" customWidth="1"/>
    <col min="1273" max="1273" width="3.42578125" style="37" customWidth="1"/>
    <col min="1274" max="1274" width="3" style="37" customWidth="1"/>
    <col min="1275" max="1508" width="11.42578125" style="37"/>
    <col min="1509" max="1509" width="44.42578125" style="37" customWidth="1"/>
    <col min="1510" max="1510" width="13" style="37" customWidth="1"/>
    <col min="1511" max="1516" width="2" style="37" customWidth="1"/>
    <col min="1517" max="1517" width="2.42578125" style="37" customWidth="1"/>
    <col min="1518" max="1518" width="3" style="37" customWidth="1"/>
    <col min="1519" max="1521" width="2" style="37" customWidth="1"/>
    <col min="1522" max="1522" width="2.85546875" style="37" customWidth="1"/>
    <col min="1523" max="1523" width="3" style="37" customWidth="1"/>
    <col min="1524" max="1524" width="2.7109375" style="37" customWidth="1"/>
    <col min="1525" max="1525" width="2.42578125" style="37" customWidth="1"/>
    <col min="1526" max="1526" width="3.28515625" style="37" customWidth="1"/>
    <col min="1527" max="1527" width="3.5703125" style="37" customWidth="1"/>
    <col min="1528" max="1528" width="4" style="37" customWidth="1"/>
    <col min="1529" max="1529" width="3.42578125" style="37" customWidth="1"/>
    <col min="1530" max="1530" width="3" style="37" customWidth="1"/>
    <col min="1531" max="1764" width="11.42578125" style="37"/>
    <col min="1765" max="1765" width="44.42578125" style="37" customWidth="1"/>
    <col min="1766" max="1766" width="13" style="37" customWidth="1"/>
    <col min="1767" max="1772" width="2" style="37" customWidth="1"/>
    <col min="1773" max="1773" width="2.42578125" style="37" customWidth="1"/>
    <col min="1774" max="1774" width="3" style="37" customWidth="1"/>
    <col min="1775" max="1777" width="2" style="37" customWidth="1"/>
    <col min="1778" max="1778" width="2.85546875" style="37" customWidth="1"/>
    <col min="1779" max="1779" width="3" style="37" customWidth="1"/>
    <col min="1780" max="1780" width="2.7109375" style="37" customWidth="1"/>
    <col min="1781" max="1781" width="2.42578125" style="37" customWidth="1"/>
    <col min="1782" max="1782" width="3.28515625" style="37" customWidth="1"/>
    <col min="1783" max="1783" width="3.5703125" style="37" customWidth="1"/>
    <col min="1784" max="1784" width="4" style="37" customWidth="1"/>
    <col min="1785" max="1785" width="3.42578125" style="37" customWidth="1"/>
    <col min="1786" max="1786" width="3" style="37" customWidth="1"/>
    <col min="1787" max="2020" width="11.42578125" style="37"/>
    <col min="2021" max="2021" width="44.42578125" style="37" customWidth="1"/>
    <col min="2022" max="2022" width="13" style="37" customWidth="1"/>
    <col min="2023" max="2028" width="2" style="37" customWidth="1"/>
    <col min="2029" max="2029" width="2.42578125" style="37" customWidth="1"/>
    <col min="2030" max="2030" width="3" style="37" customWidth="1"/>
    <col min="2031" max="2033" width="2" style="37" customWidth="1"/>
    <col min="2034" max="2034" width="2.85546875" style="37" customWidth="1"/>
    <col min="2035" max="2035" width="3" style="37" customWidth="1"/>
    <col min="2036" max="2036" width="2.7109375" style="37" customWidth="1"/>
    <col min="2037" max="2037" width="2.42578125" style="37" customWidth="1"/>
    <col min="2038" max="2038" width="3.28515625" style="37" customWidth="1"/>
    <col min="2039" max="2039" width="3.5703125" style="37" customWidth="1"/>
    <col min="2040" max="2040" width="4" style="37" customWidth="1"/>
    <col min="2041" max="2041" width="3.42578125" style="37" customWidth="1"/>
    <col min="2042" max="2042" width="3" style="37" customWidth="1"/>
    <col min="2043" max="2276" width="11.42578125" style="37"/>
    <col min="2277" max="2277" width="44.42578125" style="37" customWidth="1"/>
    <col min="2278" max="2278" width="13" style="37" customWidth="1"/>
    <col min="2279" max="2284" width="2" style="37" customWidth="1"/>
    <col min="2285" max="2285" width="2.42578125" style="37" customWidth="1"/>
    <col min="2286" max="2286" width="3" style="37" customWidth="1"/>
    <col min="2287" max="2289" width="2" style="37" customWidth="1"/>
    <col min="2290" max="2290" width="2.85546875" style="37" customWidth="1"/>
    <col min="2291" max="2291" width="3" style="37" customWidth="1"/>
    <col min="2292" max="2292" width="2.7109375" style="37" customWidth="1"/>
    <col min="2293" max="2293" width="2.42578125" style="37" customWidth="1"/>
    <col min="2294" max="2294" width="3.28515625" style="37" customWidth="1"/>
    <col min="2295" max="2295" width="3.5703125" style="37" customWidth="1"/>
    <col min="2296" max="2296" width="4" style="37" customWidth="1"/>
    <col min="2297" max="2297" width="3.42578125" style="37" customWidth="1"/>
    <col min="2298" max="2298" width="3" style="37" customWidth="1"/>
    <col min="2299" max="2532" width="11.42578125" style="37"/>
    <col min="2533" max="2533" width="44.42578125" style="37" customWidth="1"/>
    <col min="2534" max="2534" width="13" style="37" customWidth="1"/>
    <col min="2535" max="2540" width="2" style="37" customWidth="1"/>
    <col min="2541" max="2541" width="2.42578125" style="37" customWidth="1"/>
    <col min="2542" max="2542" width="3" style="37" customWidth="1"/>
    <col min="2543" max="2545" width="2" style="37" customWidth="1"/>
    <col min="2546" max="2546" width="2.85546875" style="37" customWidth="1"/>
    <col min="2547" max="2547" width="3" style="37" customWidth="1"/>
    <col min="2548" max="2548" width="2.7109375" style="37" customWidth="1"/>
    <col min="2549" max="2549" width="2.42578125" style="37" customWidth="1"/>
    <col min="2550" max="2550" width="3.28515625" style="37" customWidth="1"/>
    <col min="2551" max="2551" width="3.5703125" style="37" customWidth="1"/>
    <col min="2552" max="2552" width="4" style="37" customWidth="1"/>
    <col min="2553" max="2553" width="3.42578125" style="37" customWidth="1"/>
    <col min="2554" max="2554" width="3" style="37" customWidth="1"/>
    <col min="2555" max="2788" width="11.42578125" style="37"/>
    <col min="2789" max="2789" width="44.42578125" style="37" customWidth="1"/>
    <col min="2790" max="2790" width="13" style="37" customWidth="1"/>
    <col min="2791" max="2796" width="2" style="37" customWidth="1"/>
    <col min="2797" max="2797" width="2.42578125" style="37" customWidth="1"/>
    <col min="2798" max="2798" width="3" style="37" customWidth="1"/>
    <col min="2799" max="2801" width="2" style="37" customWidth="1"/>
    <col min="2802" max="2802" width="2.85546875" style="37" customWidth="1"/>
    <col min="2803" max="2803" width="3" style="37" customWidth="1"/>
    <col min="2804" max="2804" width="2.7109375" style="37" customWidth="1"/>
    <col min="2805" max="2805" width="2.42578125" style="37" customWidth="1"/>
    <col min="2806" max="2806" width="3.28515625" style="37" customWidth="1"/>
    <col min="2807" max="2807" width="3.5703125" style="37" customWidth="1"/>
    <col min="2808" max="2808" width="4" style="37" customWidth="1"/>
    <col min="2809" max="2809" width="3.42578125" style="37" customWidth="1"/>
    <col min="2810" max="2810" width="3" style="37" customWidth="1"/>
    <col min="2811" max="3044" width="11.42578125" style="37"/>
    <col min="3045" max="3045" width="44.42578125" style="37" customWidth="1"/>
    <col min="3046" max="3046" width="13" style="37" customWidth="1"/>
    <col min="3047" max="3052" width="2" style="37" customWidth="1"/>
    <col min="3053" max="3053" width="2.42578125" style="37" customWidth="1"/>
    <col min="3054" max="3054" width="3" style="37" customWidth="1"/>
    <col min="3055" max="3057" width="2" style="37" customWidth="1"/>
    <col min="3058" max="3058" width="2.85546875" style="37" customWidth="1"/>
    <col min="3059" max="3059" width="3" style="37" customWidth="1"/>
    <col min="3060" max="3060" width="2.7109375" style="37" customWidth="1"/>
    <col min="3061" max="3061" width="2.42578125" style="37" customWidth="1"/>
    <col min="3062" max="3062" width="3.28515625" style="37" customWidth="1"/>
    <col min="3063" max="3063" width="3.5703125" style="37" customWidth="1"/>
    <col min="3064" max="3064" width="4" style="37" customWidth="1"/>
    <col min="3065" max="3065" width="3.42578125" style="37" customWidth="1"/>
    <col min="3066" max="3066" width="3" style="37" customWidth="1"/>
    <col min="3067" max="3300" width="11.42578125" style="37"/>
    <col min="3301" max="3301" width="44.42578125" style="37" customWidth="1"/>
    <col min="3302" max="3302" width="13" style="37" customWidth="1"/>
    <col min="3303" max="3308" width="2" style="37" customWidth="1"/>
    <col min="3309" max="3309" width="2.42578125" style="37" customWidth="1"/>
    <col min="3310" max="3310" width="3" style="37" customWidth="1"/>
    <col min="3311" max="3313" width="2" style="37" customWidth="1"/>
    <col min="3314" max="3314" width="2.85546875" style="37" customWidth="1"/>
    <col min="3315" max="3315" width="3" style="37" customWidth="1"/>
    <col min="3316" max="3316" width="2.7109375" style="37" customWidth="1"/>
    <col min="3317" max="3317" width="2.42578125" style="37" customWidth="1"/>
    <col min="3318" max="3318" width="3.28515625" style="37" customWidth="1"/>
    <col min="3319" max="3319" width="3.5703125" style="37" customWidth="1"/>
    <col min="3320" max="3320" width="4" style="37" customWidth="1"/>
    <col min="3321" max="3321" width="3.42578125" style="37" customWidth="1"/>
    <col min="3322" max="3322" width="3" style="37" customWidth="1"/>
    <col min="3323" max="3556" width="11.42578125" style="37"/>
    <col min="3557" max="3557" width="44.42578125" style="37" customWidth="1"/>
    <col min="3558" max="3558" width="13" style="37" customWidth="1"/>
    <col min="3559" max="3564" width="2" style="37" customWidth="1"/>
    <col min="3565" max="3565" width="2.42578125" style="37" customWidth="1"/>
    <col min="3566" max="3566" width="3" style="37" customWidth="1"/>
    <col min="3567" max="3569" width="2" style="37" customWidth="1"/>
    <col min="3570" max="3570" width="2.85546875" style="37" customWidth="1"/>
    <col min="3571" max="3571" width="3" style="37" customWidth="1"/>
    <col min="3572" max="3572" width="2.7109375" style="37" customWidth="1"/>
    <col min="3573" max="3573" width="2.42578125" style="37" customWidth="1"/>
    <col min="3574" max="3574" width="3.28515625" style="37" customWidth="1"/>
    <col min="3575" max="3575" width="3.5703125" style="37" customWidth="1"/>
    <col min="3576" max="3576" width="4" style="37" customWidth="1"/>
    <col min="3577" max="3577" width="3.42578125" style="37" customWidth="1"/>
    <col min="3578" max="3578" width="3" style="37" customWidth="1"/>
    <col min="3579" max="3812" width="11.42578125" style="37"/>
    <col min="3813" max="3813" width="44.42578125" style="37" customWidth="1"/>
    <col min="3814" max="3814" width="13" style="37" customWidth="1"/>
    <col min="3815" max="3820" width="2" style="37" customWidth="1"/>
    <col min="3821" max="3821" width="2.42578125" style="37" customWidth="1"/>
    <col min="3822" max="3822" width="3" style="37" customWidth="1"/>
    <col min="3823" max="3825" width="2" style="37" customWidth="1"/>
    <col min="3826" max="3826" width="2.85546875" style="37" customWidth="1"/>
    <col min="3827" max="3827" width="3" style="37" customWidth="1"/>
    <col min="3828" max="3828" width="2.7109375" style="37" customWidth="1"/>
    <col min="3829" max="3829" width="2.42578125" style="37" customWidth="1"/>
    <col min="3830" max="3830" width="3.28515625" style="37" customWidth="1"/>
    <col min="3831" max="3831" width="3.5703125" style="37" customWidth="1"/>
    <col min="3832" max="3832" width="4" style="37" customWidth="1"/>
    <col min="3833" max="3833" width="3.42578125" style="37" customWidth="1"/>
    <col min="3834" max="3834" width="3" style="37" customWidth="1"/>
    <col min="3835" max="4068" width="11.42578125" style="37"/>
    <col min="4069" max="4069" width="44.42578125" style="37" customWidth="1"/>
    <col min="4070" max="4070" width="13" style="37" customWidth="1"/>
    <col min="4071" max="4076" width="2" style="37" customWidth="1"/>
    <col min="4077" max="4077" width="2.42578125" style="37" customWidth="1"/>
    <col min="4078" max="4078" width="3" style="37" customWidth="1"/>
    <col min="4079" max="4081" width="2" style="37" customWidth="1"/>
    <col min="4082" max="4082" width="2.85546875" style="37" customWidth="1"/>
    <col min="4083" max="4083" width="3" style="37" customWidth="1"/>
    <col min="4084" max="4084" width="2.7109375" style="37" customWidth="1"/>
    <col min="4085" max="4085" width="2.42578125" style="37" customWidth="1"/>
    <col min="4086" max="4086" width="3.28515625" style="37" customWidth="1"/>
    <col min="4087" max="4087" width="3.5703125" style="37" customWidth="1"/>
    <col min="4088" max="4088" width="4" style="37" customWidth="1"/>
    <col min="4089" max="4089" width="3.42578125" style="37" customWidth="1"/>
    <col min="4090" max="4090" width="3" style="37" customWidth="1"/>
    <col min="4091" max="4324" width="11.42578125" style="37"/>
    <col min="4325" max="4325" width="44.42578125" style="37" customWidth="1"/>
    <col min="4326" max="4326" width="13" style="37" customWidth="1"/>
    <col min="4327" max="4332" width="2" style="37" customWidth="1"/>
    <col min="4333" max="4333" width="2.42578125" style="37" customWidth="1"/>
    <col min="4334" max="4334" width="3" style="37" customWidth="1"/>
    <col min="4335" max="4337" width="2" style="37" customWidth="1"/>
    <col min="4338" max="4338" width="2.85546875" style="37" customWidth="1"/>
    <col min="4339" max="4339" width="3" style="37" customWidth="1"/>
    <col min="4340" max="4340" width="2.7109375" style="37" customWidth="1"/>
    <col min="4341" max="4341" width="2.42578125" style="37" customWidth="1"/>
    <col min="4342" max="4342" width="3.28515625" style="37" customWidth="1"/>
    <col min="4343" max="4343" width="3.5703125" style="37" customWidth="1"/>
    <col min="4344" max="4344" width="4" style="37" customWidth="1"/>
    <col min="4345" max="4345" width="3.42578125" style="37" customWidth="1"/>
    <col min="4346" max="4346" width="3" style="37" customWidth="1"/>
    <col min="4347" max="4580" width="11.42578125" style="37"/>
    <col min="4581" max="4581" width="44.42578125" style="37" customWidth="1"/>
    <col min="4582" max="4582" width="13" style="37" customWidth="1"/>
    <col min="4583" max="4588" width="2" style="37" customWidth="1"/>
    <col min="4589" max="4589" width="2.42578125" style="37" customWidth="1"/>
    <col min="4590" max="4590" width="3" style="37" customWidth="1"/>
    <col min="4591" max="4593" width="2" style="37" customWidth="1"/>
    <col min="4594" max="4594" width="2.85546875" style="37" customWidth="1"/>
    <col min="4595" max="4595" width="3" style="37" customWidth="1"/>
    <col min="4596" max="4596" width="2.7109375" style="37" customWidth="1"/>
    <col min="4597" max="4597" width="2.42578125" style="37" customWidth="1"/>
    <col min="4598" max="4598" width="3.28515625" style="37" customWidth="1"/>
    <col min="4599" max="4599" width="3.5703125" style="37" customWidth="1"/>
    <col min="4600" max="4600" width="4" style="37" customWidth="1"/>
    <col min="4601" max="4601" width="3.42578125" style="37" customWidth="1"/>
    <col min="4602" max="4602" width="3" style="37" customWidth="1"/>
    <col min="4603" max="4836" width="11.42578125" style="37"/>
    <col min="4837" max="4837" width="44.42578125" style="37" customWidth="1"/>
    <col min="4838" max="4838" width="13" style="37" customWidth="1"/>
    <col min="4839" max="4844" width="2" style="37" customWidth="1"/>
    <col min="4845" max="4845" width="2.42578125" style="37" customWidth="1"/>
    <col min="4846" max="4846" width="3" style="37" customWidth="1"/>
    <col min="4847" max="4849" width="2" style="37" customWidth="1"/>
    <col min="4850" max="4850" width="2.85546875" style="37" customWidth="1"/>
    <col min="4851" max="4851" width="3" style="37" customWidth="1"/>
    <col min="4852" max="4852" width="2.7109375" style="37" customWidth="1"/>
    <col min="4853" max="4853" width="2.42578125" style="37" customWidth="1"/>
    <col min="4854" max="4854" width="3.28515625" style="37" customWidth="1"/>
    <col min="4855" max="4855" width="3.5703125" style="37" customWidth="1"/>
    <col min="4856" max="4856" width="4" style="37" customWidth="1"/>
    <col min="4857" max="4857" width="3.42578125" style="37" customWidth="1"/>
    <col min="4858" max="4858" width="3" style="37" customWidth="1"/>
    <col min="4859" max="5092" width="11.42578125" style="37"/>
    <col min="5093" max="5093" width="44.42578125" style="37" customWidth="1"/>
    <col min="5094" max="5094" width="13" style="37" customWidth="1"/>
    <col min="5095" max="5100" width="2" style="37" customWidth="1"/>
    <col min="5101" max="5101" width="2.42578125" style="37" customWidth="1"/>
    <col min="5102" max="5102" width="3" style="37" customWidth="1"/>
    <col min="5103" max="5105" width="2" style="37" customWidth="1"/>
    <col min="5106" max="5106" width="2.85546875" style="37" customWidth="1"/>
    <col min="5107" max="5107" width="3" style="37" customWidth="1"/>
    <col min="5108" max="5108" width="2.7109375" style="37" customWidth="1"/>
    <col min="5109" max="5109" width="2.42578125" style="37" customWidth="1"/>
    <col min="5110" max="5110" width="3.28515625" style="37" customWidth="1"/>
    <col min="5111" max="5111" width="3.5703125" style="37" customWidth="1"/>
    <col min="5112" max="5112" width="4" style="37" customWidth="1"/>
    <col min="5113" max="5113" width="3.42578125" style="37" customWidth="1"/>
    <col min="5114" max="5114" width="3" style="37" customWidth="1"/>
    <col min="5115" max="5348" width="11.42578125" style="37"/>
    <col min="5349" max="5349" width="44.42578125" style="37" customWidth="1"/>
    <col min="5350" max="5350" width="13" style="37" customWidth="1"/>
    <col min="5351" max="5356" width="2" style="37" customWidth="1"/>
    <col min="5357" max="5357" width="2.42578125" style="37" customWidth="1"/>
    <col min="5358" max="5358" width="3" style="37" customWidth="1"/>
    <col min="5359" max="5361" width="2" style="37" customWidth="1"/>
    <col min="5362" max="5362" width="2.85546875" style="37" customWidth="1"/>
    <col min="5363" max="5363" width="3" style="37" customWidth="1"/>
    <col min="5364" max="5364" width="2.7109375" style="37" customWidth="1"/>
    <col min="5365" max="5365" width="2.42578125" style="37" customWidth="1"/>
    <col min="5366" max="5366" width="3.28515625" style="37" customWidth="1"/>
    <col min="5367" max="5367" width="3.5703125" style="37" customWidth="1"/>
    <col min="5368" max="5368" width="4" style="37" customWidth="1"/>
    <col min="5369" max="5369" width="3.42578125" style="37" customWidth="1"/>
    <col min="5370" max="5370" width="3" style="37" customWidth="1"/>
    <col min="5371" max="5604" width="11.42578125" style="37"/>
    <col min="5605" max="5605" width="44.42578125" style="37" customWidth="1"/>
    <col min="5606" max="5606" width="13" style="37" customWidth="1"/>
    <col min="5607" max="5612" width="2" style="37" customWidth="1"/>
    <col min="5613" max="5613" width="2.42578125" style="37" customWidth="1"/>
    <col min="5614" max="5614" width="3" style="37" customWidth="1"/>
    <col min="5615" max="5617" width="2" style="37" customWidth="1"/>
    <col min="5618" max="5618" width="2.85546875" style="37" customWidth="1"/>
    <col min="5619" max="5619" width="3" style="37" customWidth="1"/>
    <col min="5620" max="5620" width="2.7109375" style="37" customWidth="1"/>
    <col min="5621" max="5621" width="2.42578125" style="37" customWidth="1"/>
    <col min="5622" max="5622" width="3.28515625" style="37" customWidth="1"/>
    <col min="5623" max="5623" width="3.5703125" style="37" customWidth="1"/>
    <col min="5624" max="5624" width="4" style="37" customWidth="1"/>
    <col min="5625" max="5625" width="3.42578125" style="37" customWidth="1"/>
    <col min="5626" max="5626" width="3" style="37" customWidth="1"/>
    <col min="5627" max="5860" width="11.42578125" style="37"/>
    <col min="5861" max="5861" width="44.42578125" style="37" customWidth="1"/>
    <col min="5862" max="5862" width="13" style="37" customWidth="1"/>
    <col min="5863" max="5868" width="2" style="37" customWidth="1"/>
    <col min="5869" max="5869" width="2.42578125" style="37" customWidth="1"/>
    <col min="5870" max="5870" width="3" style="37" customWidth="1"/>
    <col min="5871" max="5873" width="2" style="37" customWidth="1"/>
    <col min="5874" max="5874" width="2.85546875" style="37" customWidth="1"/>
    <col min="5875" max="5875" width="3" style="37" customWidth="1"/>
    <col min="5876" max="5876" width="2.7109375" style="37" customWidth="1"/>
    <col min="5877" max="5877" width="2.42578125" style="37" customWidth="1"/>
    <col min="5878" max="5878" width="3.28515625" style="37" customWidth="1"/>
    <col min="5879" max="5879" width="3.5703125" style="37" customWidth="1"/>
    <col min="5880" max="5880" width="4" style="37" customWidth="1"/>
    <col min="5881" max="5881" width="3.42578125" style="37" customWidth="1"/>
    <col min="5882" max="5882" width="3" style="37" customWidth="1"/>
    <col min="5883" max="6116" width="11.42578125" style="37"/>
    <col min="6117" max="6117" width="44.42578125" style="37" customWidth="1"/>
    <col min="6118" max="6118" width="13" style="37" customWidth="1"/>
    <col min="6119" max="6124" width="2" style="37" customWidth="1"/>
    <col min="6125" max="6125" width="2.42578125" style="37" customWidth="1"/>
    <col min="6126" max="6126" width="3" style="37" customWidth="1"/>
    <col min="6127" max="6129" width="2" style="37" customWidth="1"/>
    <col min="6130" max="6130" width="2.85546875" style="37" customWidth="1"/>
    <col min="6131" max="6131" width="3" style="37" customWidth="1"/>
    <col min="6132" max="6132" width="2.7109375" style="37" customWidth="1"/>
    <col min="6133" max="6133" width="2.42578125" style="37" customWidth="1"/>
    <col min="6134" max="6134" width="3.28515625" style="37" customWidth="1"/>
    <col min="6135" max="6135" width="3.5703125" style="37" customWidth="1"/>
    <col min="6136" max="6136" width="4" style="37" customWidth="1"/>
    <col min="6137" max="6137" width="3.42578125" style="37" customWidth="1"/>
    <col min="6138" max="6138" width="3" style="37" customWidth="1"/>
    <col min="6139" max="6372" width="11.42578125" style="37"/>
    <col min="6373" max="6373" width="44.42578125" style="37" customWidth="1"/>
    <col min="6374" max="6374" width="13" style="37" customWidth="1"/>
    <col min="6375" max="6380" width="2" style="37" customWidth="1"/>
    <col min="6381" max="6381" width="2.42578125" style="37" customWidth="1"/>
    <col min="6382" max="6382" width="3" style="37" customWidth="1"/>
    <col min="6383" max="6385" width="2" style="37" customWidth="1"/>
    <col min="6386" max="6386" width="2.85546875" style="37" customWidth="1"/>
    <col min="6387" max="6387" width="3" style="37" customWidth="1"/>
    <col min="6388" max="6388" width="2.7109375" style="37" customWidth="1"/>
    <col min="6389" max="6389" width="2.42578125" style="37" customWidth="1"/>
    <col min="6390" max="6390" width="3.28515625" style="37" customWidth="1"/>
    <col min="6391" max="6391" width="3.5703125" style="37" customWidth="1"/>
    <col min="6392" max="6392" width="4" style="37" customWidth="1"/>
    <col min="6393" max="6393" width="3.42578125" style="37" customWidth="1"/>
    <col min="6394" max="6394" width="3" style="37" customWidth="1"/>
    <col min="6395" max="6628" width="11.42578125" style="37"/>
    <col min="6629" max="6629" width="44.42578125" style="37" customWidth="1"/>
    <col min="6630" max="6630" width="13" style="37" customWidth="1"/>
    <col min="6631" max="6636" width="2" style="37" customWidth="1"/>
    <col min="6637" max="6637" width="2.42578125" style="37" customWidth="1"/>
    <col min="6638" max="6638" width="3" style="37" customWidth="1"/>
    <col min="6639" max="6641" width="2" style="37" customWidth="1"/>
    <col min="6642" max="6642" width="2.85546875" style="37" customWidth="1"/>
    <col min="6643" max="6643" width="3" style="37" customWidth="1"/>
    <col min="6644" max="6644" width="2.7109375" style="37" customWidth="1"/>
    <col min="6645" max="6645" width="2.42578125" style="37" customWidth="1"/>
    <col min="6646" max="6646" width="3.28515625" style="37" customWidth="1"/>
    <col min="6647" max="6647" width="3.5703125" style="37" customWidth="1"/>
    <col min="6648" max="6648" width="4" style="37" customWidth="1"/>
    <col min="6649" max="6649" width="3.42578125" style="37" customWidth="1"/>
    <col min="6650" max="6650" width="3" style="37" customWidth="1"/>
    <col min="6651" max="6884" width="11.42578125" style="37"/>
    <col min="6885" max="6885" width="44.42578125" style="37" customWidth="1"/>
    <col min="6886" max="6886" width="13" style="37" customWidth="1"/>
    <col min="6887" max="6892" width="2" style="37" customWidth="1"/>
    <col min="6893" max="6893" width="2.42578125" style="37" customWidth="1"/>
    <col min="6894" max="6894" width="3" style="37" customWidth="1"/>
    <col min="6895" max="6897" width="2" style="37" customWidth="1"/>
    <col min="6898" max="6898" width="2.85546875" style="37" customWidth="1"/>
    <col min="6899" max="6899" width="3" style="37" customWidth="1"/>
    <col min="6900" max="6900" width="2.7109375" style="37" customWidth="1"/>
    <col min="6901" max="6901" width="2.42578125" style="37" customWidth="1"/>
    <col min="6902" max="6902" width="3.28515625" style="37" customWidth="1"/>
    <col min="6903" max="6903" width="3.5703125" style="37" customWidth="1"/>
    <col min="6904" max="6904" width="4" style="37" customWidth="1"/>
    <col min="6905" max="6905" width="3.42578125" style="37" customWidth="1"/>
    <col min="6906" max="6906" width="3" style="37" customWidth="1"/>
    <col min="6907" max="7140" width="11.42578125" style="37"/>
    <col min="7141" max="7141" width="44.42578125" style="37" customWidth="1"/>
    <col min="7142" max="7142" width="13" style="37" customWidth="1"/>
    <col min="7143" max="7148" width="2" style="37" customWidth="1"/>
    <col min="7149" max="7149" width="2.42578125" style="37" customWidth="1"/>
    <col min="7150" max="7150" width="3" style="37" customWidth="1"/>
    <col min="7151" max="7153" width="2" style="37" customWidth="1"/>
    <col min="7154" max="7154" width="2.85546875" style="37" customWidth="1"/>
    <col min="7155" max="7155" width="3" style="37" customWidth="1"/>
    <col min="7156" max="7156" width="2.7109375" style="37" customWidth="1"/>
    <col min="7157" max="7157" width="2.42578125" style="37" customWidth="1"/>
    <col min="7158" max="7158" width="3.28515625" style="37" customWidth="1"/>
    <col min="7159" max="7159" width="3.5703125" style="37" customWidth="1"/>
    <col min="7160" max="7160" width="4" style="37" customWidth="1"/>
    <col min="7161" max="7161" width="3.42578125" style="37" customWidth="1"/>
    <col min="7162" max="7162" width="3" style="37" customWidth="1"/>
    <col min="7163" max="7396" width="11.42578125" style="37"/>
    <col min="7397" max="7397" width="44.42578125" style="37" customWidth="1"/>
    <col min="7398" max="7398" width="13" style="37" customWidth="1"/>
    <col min="7399" max="7404" width="2" style="37" customWidth="1"/>
    <col min="7405" max="7405" width="2.42578125" style="37" customWidth="1"/>
    <col min="7406" max="7406" width="3" style="37" customWidth="1"/>
    <col min="7407" max="7409" width="2" style="37" customWidth="1"/>
    <col min="7410" max="7410" width="2.85546875" style="37" customWidth="1"/>
    <col min="7411" max="7411" width="3" style="37" customWidth="1"/>
    <col min="7412" max="7412" width="2.7109375" style="37" customWidth="1"/>
    <col min="7413" max="7413" width="2.42578125" style="37" customWidth="1"/>
    <col min="7414" max="7414" width="3.28515625" style="37" customWidth="1"/>
    <col min="7415" max="7415" width="3.5703125" style="37" customWidth="1"/>
    <col min="7416" max="7416" width="4" style="37" customWidth="1"/>
    <col min="7417" max="7417" width="3.42578125" style="37" customWidth="1"/>
    <col min="7418" max="7418" width="3" style="37" customWidth="1"/>
    <col min="7419" max="7652" width="11.42578125" style="37"/>
    <col min="7653" max="7653" width="44.42578125" style="37" customWidth="1"/>
    <col min="7654" max="7654" width="13" style="37" customWidth="1"/>
    <col min="7655" max="7660" width="2" style="37" customWidth="1"/>
    <col min="7661" max="7661" width="2.42578125" style="37" customWidth="1"/>
    <col min="7662" max="7662" width="3" style="37" customWidth="1"/>
    <col min="7663" max="7665" width="2" style="37" customWidth="1"/>
    <col min="7666" max="7666" width="2.85546875" style="37" customWidth="1"/>
    <col min="7667" max="7667" width="3" style="37" customWidth="1"/>
    <col min="7668" max="7668" width="2.7109375" style="37" customWidth="1"/>
    <col min="7669" max="7669" width="2.42578125" style="37" customWidth="1"/>
    <col min="7670" max="7670" width="3.28515625" style="37" customWidth="1"/>
    <col min="7671" max="7671" width="3.5703125" style="37" customWidth="1"/>
    <col min="7672" max="7672" width="4" style="37" customWidth="1"/>
    <col min="7673" max="7673" width="3.42578125" style="37" customWidth="1"/>
    <col min="7674" max="7674" width="3" style="37" customWidth="1"/>
    <col min="7675" max="7908" width="11.42578125" style="37"/>
    <col min="7909" max="7909" width="44.42578125" style="37" customWidth="1"/>
    <col min="7910" max="7910" width="13" style="37" customWidth="1"/>
    <col min="7911" max="7916" width="2" style="37" customWidth="1"/>
    <col min="7917" max="7917" width="2.42578125" style="37" customWidth="1"/>
    <col min="7918" max="7918" width="3" style="37" customWidth="1"/>
    <col min="7919" max="7921" width="2" style="37" customWidth="1"/>
    <col min="7922" max="7922" width="2.85546875" style="37" customWidth="1"/>
    <col min="7923" max="7923" width="3" style="37" customWidth="1"/>
    <col min="7924" max="7924" width="2.7109375" style="37" customWidth="1"/>
    <col min="7925" max="7925" width="2.42578125" style="37" customWidth="1"/>
    <col min="7926" max="7926" width="3.28515625" style="37" customWidth="1"/>
    <col min="7927" max="7927" width="3.5703125" style="37" customWidth="1"/>
    <col min="7928" max="7928" width="4" style="37" customWidth="1"/>
    <col min="7929" max="7929" width="3.42578125" style="37" customWidth="1"/>
    <col min="7930" max="7930" width="3" style="37" customWidth="1"/>
    <col min="7931" max="8164" width="11.42578125" style="37"/>
    <col min="8165" max="8165" width="44.42578125" style="37" customWidth="1"/>
    <col min="8166" max="8166" width="13" style="37" customWidth="1"/>
    <col min="8167" max="8172" width="2" style="37" customWidth="1"/>
    <col min="8173" max="8173" width="2.42578125" style="37" customWidth="1"/>
    <col min="8174" max="8174" width="3" style="37" customWidth="1"/>
    <col min="8175" max="8177" width="2" style="37" customWidth="1"/>
    <col min="8178" max="8178" width="2.85546875" style="37" customWidth="1"/>
    <col min="8179" max="8179" width="3" style="37" customWidth="1"/>
    <col min="8180" max="8180" width="2.7109375" style="37" customWidth="1"/>
    <col min="8181" max="8181" width="2.42578125" style="37" customWidth="1"/>
    <col min="8182" max="8182" width="3.28515625" style="37" customWidth="1"/>
    <col min="8183" max="8183" width="3.5703125" style="37" customWidth="1"/>
    <col min="8184" max="8184" width="4" style="37" customWidth="1"/>
    <col min="8185" max="8185" width="3.42578125" style="37" customWidth="1"/>
    <col min="8186" max="8186" width="3" style="37" customWidth="1"/>
    <col min="8187" max="8420" width="11.42578125" style="37"/>
    <col min="8421" max="8421" width="44.42578125" style="37" customWidth="1"/>
    <col min="8422" max="8422" width="13" style="37" customWidth="1"/>
    <col min="8423" max="8428" width="2" style="37" customWidth="1"/>
    <col min="8429" max="8429" width="2.42578125" style="37" customWidth="1"/>
    <col min="8430" max="8430" width="3" style="37" customWidth="1"/>
    <col min="8431" max="8433" width="2" style="37" customWidth="1"/>
    <col min="8434" max="8434" width="2.85546875" style="37" customWidth="1"/>
    <col min="8435" max="8435" width="3" style="37" customWidth="1"/>
    <col min="8436" max="8436" width="2.7109375" style="37" customWidth="1"/>
    <col min="8437" max="8437" width="2.42578125" style="37" customWidth="1"/>
    <col min="8438" max="8438" width="3.28515625" style="37" customWidth="1"/>
    <col min="8439" max="8439" width="3.5703125" style="37" customWidth="1"/>
    <col min="8440" max="8440" width="4" style="37" customWidth="1"/>
    <col min="8441" max="8441" width="3.42578125" style="37" customWidth="1"/>
    <col min="8442" max="8442" width="3" style="37" customWidth="1"/>
    <col min="8443" max="8676" width="11.42578125" style="37"/>
    <col min="8677" max="8677" width="44.42578125" style="37" customWidth="1"/>
    <col min="8678" max="8678" width="13" style="37" customWidth="1"/>
    <col min="8679" max="8684" width="2" style="37" customWidth="1"/>
    <col min="8685" max="8685" width="2.42578125" style="37" customWidth="1"/>
    <col min="8686" max="8686" width="3" style="37" customWidth="1"/>
    <col min="8687" max="8689" width="2" style="37" customWidth="1"/>
    <col min="8690" max="8690" width="2.85546875" style="37" customWidth="1"/>
    <col min="8691" max="8691" width="3" style="37" customWidth="1"/>
    <col min="8692" max="8692" width="2.7109375" style="37" customWidth="1"/>
    <col min="8693" max="8693" width="2.42578125" style="37" customWidth="1"/>
    <col min="8694" max="8694" width="3.28515625" style="37" customWidth="1"/>
    <col min="8695" max="8695" width="3.5703125" style="37" customWidth="1"/>
    <col min="8696" max="8696" width="4" style="37" customWidth="1"/>
    <col min="8697" max="8697" width="3.42578125" style="37" customWidth="1"/>
    <col min="8698" max="8698" width="3" style="37" customWidth="1"/>
    <col min="8699" max="8932" width="11.42578125" style="37"/>
    <col min="8933" max="8933" width="44.42578125" style="37" customWidth="1"/>
    <col min="8934" max="8934" width="13" style="37" customWidth="1"/>
    <col min="8935" max="8940" width="2" style="37" customWidth="1"/>
    <col min="8941" max="8941" width="2.42578125" style="37" customWidth="1"/>
    <col min="8942" max="8942" width="3" style="37" customWidth="1"/>
    <col min="8943" max="8945" width="2" style="37" customWidth="1"/>
    <col min="8946" max="8946" width="2.85546875" style="37" customWidth="1"/>
    <col min="8947" max="8947" width="3" style="37" customWidth="1"/>
    <col min="8948" max="8948" width="2.7109375" style="37" customWidth="1"/>
    <col min="8949" max="8949" width="2.42578125" style="37" customWidth="1"/>
    <col min="8950" max="8950" width="3.28515625" style="37" customWidth="1"/>
    <col min="8951" max="8951" width="3.5703125" style="37" customWidth="1"/>
    <col min="8952" max="8952" width="4" style="37" customWidth="1"/>
    <col min="8953" max="8953" width="3.42578125" style="37" customWidth="1"/>
    <col min="8954" max="8954" width="3" style="37" customWidth="1"/>
    <col min="8955" max="9188" width="11.42578125" style="37"/>
    <col min="9189" max="9189" width="44.42578125" style="37" customWidth="1"/>
    <col min="9190" max="9190" width="13" style="37" customWidth="1"/>
    <col min="9191" max="9196" width="2" style="37" customWidth="1"/>
    <col min="9197" max="9197" width="2.42578125" style="37" customWidth="1"/>
    <col min="9198" max="9198" width="3" style="37" customWidth="1"/>
    <col min="9199" max="9201" width="2" style="37" customWidth="1"/>
    <col min="9202" max="9202" width="2.85546875" style="37" customWidth="1"/>
    <col min="9203" max="9203" width="3" style="37" customWidth="1"/>
    <col min="9204" max="9204" width="2.7109375" style="37" customWidth="1"/>
    <col min="9205" max="9205" width="2.42578125" style="37" customWidth="1"/>
    <col min="9206" max="9206" width="3.28515625" style="37" customWidth="1"/>
    <col min="9207" max="9207" width="3.5703125" style="37" customWidth="1"/>
    <col min="9208" max="9208" width="4" style="37" customWidth="1"/>
    <col min="9209" max="9209" width="3.42578125" style="37" customWidth="1"/>
    <col min="9210" max="9210" width="3" style="37" customWidth="1"/>
    <col min="9211" max="9444" width="11.42578125" style="37"/>
    <col min="9445" max="9445" width="44.42578125" style="37" customWidth="1"/>
    <col min="9446" max="9446" width="13" style="37" customWidth="1"/>
    <col min="9447" max="9452" width="2" style="37" customWidth="1"/>
    <col min="9453" max="9453" width="2.42578125" style="37" customWidth="1"/>
    <col min="9454" max="9454" width="3" style="37" customWidth="1"/>
    <col min="9455" max="9457" width="2" style="37" customWidth="1"/>
    <col min="9458" max="9458" width="2.85546875" style="37" customWidth="1"/>
    <col min="9459" max="9459" width="3" style="37" customWidth="1"/>
    <col min="9460" max="9460" width="2.7109375" style="37" customWidth="1"/>
    <col min="9461" max="9461" width="2.42578125" style="37" customWidth="1"/>
    <col min="9462" max="9462" width="3.28515625" style="37" customWidth="1"/>
    <col min="9463" max="9463" width="3.5703125" style="37" customWidth="1"/>
    <col min="9464" max="9464" width="4" style="37" customWidth="1"/>
    <col min="9465" max="9465" width="3.42578125" style="37" customWidth="1"/>
    <col min="9466" max="9466" width="3" style="37" customWidth="1"/>
    <col min="9467" max="9700" width="11.42578125" style="37"/>
    <col min="9701" max="9701" width="44.42578125" style="37" customWidth="1"/>
    <col min="9702" max="9702" width="13" style="37" customWidth="1"/>
    <col min="9703" max="9708" width="2" style="37" customWidth="1"/>
    <col min="9709" max="9709" width="2.42578125" style="37" customWidth="1"/>
    <col min="9710" max="9710" width="3" style="37" customWidth="1"/>
    <col min="9711" max="9713" width="2" style="37" customWidth="1"/>
    <col min="9714" max="9714" width="2.85546875" style="37" customWidth="1"/>
    <col min="9715" max="9715" width="3" style="37" customWidth="1"/>
    <col min="9716" max="9716" width="2.7109375" style="37" customWidth="1"/>
    <col min="9717" max="9717" width="2.42578125" style="37" customWidth="1"/>
    <col min="9718" max="9718" width="3.28515625" style="37" customWidth="1"/>
    <col min="9719" max="9719" width="3.5703125" style="37" customWidth="1"/>
    <col min="9720" max="9720" width="4" style="37" customWidth="1"/>
    <col min="9721" max="9721" width="3.42578125" style="37" customWidth="1"/>
    <col min="9722" max="9722" width="3" style="37" customWidth="1"/>
    <col min="9723" max="9956" width="11.42578125" style="37"/>
    <col min="9957" max="9957" width="44.42578125" style="37" customWidth="1"/>
    <col min="9958" max="9958" width="13" style="37" customWidth="1"/>
    <col min="9959" max="9964" width="2" style="37" customWidth="1"/>
    <col min="9965" max="9965" width="2.42578125" style="37" customWidth="1"/>
    <col min="9966" max="9966" width="3" style="37" customWidth="1"/>
    <col min="9967" max="9969" width="2" style="37" customWidth="1"/>
    <col min="9970" max="9970" width="2.85546875" style="37" customWidth="1"/>
    <col min="9971" max="9971" width="3" style="37" customWidth="1"/>
    <col min="9972" max="9972" width="2.7109375" style="37" customWidth="1"/>
    <col min="9973" max="9973" width="2.42578125" style="37" customWidth="1"/>
    <col min="9974" max="9974" width="3.28515625" style="37" customWidth="1"/>
    <col min="9975" max="9975" width="3.5703125" style="37" customWidth="1"/>
    <col min="9976" max="9976" width="4" style="37" customWidth="1"/>
    <col min="9977" max="9977" width="3.42578125" style="37" customWidth="1"/>
    <col min="9978" max="9978" width="3" style="37" customWidth="1"/>
    <col min="9979" max="10212" width="11.42578125" style="37"/>
    <col min="10213" max="10213" width="44.42578125" style="37" customWidth="1"/>
    <col min="10214" max="10214" width="13" style="37" customWidth="1"/>
    <col min="10215" max="10220" width="2" style="37" customWidth="1"/>
    <col min="10221" max="10221" width="2.42578125" style="37" customWidth="1"/>
    <col min="10222" max="10222" width="3" style="37" customWidth="1"/>
    <col min="10223" max="10225" width="2" style="37" customWidth="1"/>
    <col min="10226" max="10226" width="2.85546875" style="37" customWidth="1"/>
    <col min="10227" max="10227" width="3" style="37" customWidth="1"/>
    <col min="10228" max="10228" width="2.7109375" style="37" customWidth="1"/>
    <col min="10229" max="10229" width="2.42578125" style="37" customWidth="1"/>
    <col min="10230" max="10230" width="3.28515625" style="37" customWidth="1"/>
    <col min="10231" max="10231" width="3.5703125" style="37" customWidth="1"/>
    <col min="10232" max="10232" width="4" style="37" customWidth="1"/>
    <col min="10233" max="10233" width="3.42578125" style="37" customWidth="1"/>
    <col min="10234" max="10234" width="3" style="37" customWidth="1"/>
    <col min="10235" max="10468" width="11.42578125" style="37"/>
    <col min="10469" max="10469" width="44.42578125" style="37" customWidth="1"/>
    <col min="10470" max="10470" width="13" style="37" customWidth="1"/>
    <col min="10471" max="10476" width="2" style="37" customWidth="1"/>
    <col min="10477" max="10477" width="2.42578125" style="37" customWidth="1"/>
    <col min="10478" max="10478" width="3" style="37" customWidth="1"/>
    <col min="10479" max="10481" width="2" style="37" customWidth="1"/>
    <col min="10482" max="10482" width="2.85546875" style="37" customWidth="1"/>
    <col min="10483" max="10483" width="3" style="37" customWidth="1"/>
    <col min="10484" max="10484" width="2.7109375" style="37" customWidth="1"/>
    <col min="10485" max="10485" width="2.42578125" style="37" customWidth="1"/>
    <col min="10486" max="10486" width="3.28515625" style="37" customWidth="1"/>
    <col min="10487" max="10487" width="3.5703125" style="37" customWidth="1"/>
    <col min="10488" max="10488" width="4" style="37" customWidth="1"/>
    <col min="10489" max="10489" width="3.42578125" style="37" customWidth="1"/>
    <col min="10490" max="10490" width="3" style="37" customWidth="1"/>
    <col min="10491" max="10724" width="11.42578125" style="37"/>
    <col min="10725" max="10725" width="44.42578125" style="37" customWidth="1"/>
    <col min="10726" max="10726" width="13" style="37" customWidth="1"/>
    <col min="10727" max="10732" width="2" style="37" customWidth="1"/>
    <col min="10733" max="10733" width="2.42578125" style="37" customWidth="1"/>
    <col min="10734" max="10734" width="3" style="37" customWidth="1"/>
    <col min="10735" max="10737" width="2" style="37" customWidth="1"/>
    <col min="10738" max="10738" width="2.85546875" style="37" customWidth="1"/>
    <col min="10739" max="10739" width="3" style="37" customWidth="1"/>
    <col min="10740" max="10740" width="2.7109375" style="37" customWidth="1"/>
    <col min="10741" max="10741" width="2.42578125" style="37" customWidth="1"/>
    <col min="10742" max="10742" width="3.28515625" style="37" customWidth="1"/>
    <col min="10743" max="10743" width="3.5703125" style="37" customWidth="1"/>
    <col min="10744" max="10744" width="4" style="37" customWidth="1"/>
    <col min="10745" max="10745" width="3.42578125" style="37" customWidth="1"/>
    <col min="10746" max="10746" width="3" style="37" customWidth="1"/>
    <col min="10747" max="10980" width="11.42578125" style="37"/>
    <col min="10981" max="10981" width="44.42578125" style="37" customWidth="1"/>
    <col min="10982" max="10982" width="13" style="37" customWidth="1"/>
    <col min="10983" max="10988" width="2" style="37" customWidth="1"/>
    <col min="10989" max="10989" width="2.42578125" style="37" customWidth="1"/>
    <col min="10990" max="10990" width="3" style="37" customWidth="1"/>
    <col min="10991" max="10993" width="2" style="37" customWidth="1"/>
    <col min="10994" max="10994" width="2.85546875" style="37" customWidth="1"/>
    <col min="10995" max="10995" width="3" style="37" customWidth="1"/>
    <col min="10996" max="10996" width="2.7109375" style="37" customWidth="1"/>
    <col min="10997" max="10997" width="2.42578125" style="37" customWidth="1"/>
    <col min="10998" max="10998" width="3.28515625" style="37" customWidth="1"/>
    <col min="10999" max="10999" width="3.5703125" style="37" customWidth="1"/>
    <col min="11000" max="11000" width="4" style="37" customWidth="1"/>
    <col min="11001" max="11001" width="3.42578125" style="37" customWidth="1"/>
    <col min="11002" max="11002" width="3" style="37" customWidth="1"/>
    <col min="11003" max="11236" width="11.42578125" style="37"/>
    <col min="11237" max="11237" width="44.42578125" style="37" customWidth="1"/>
    <col min="11238" max="11238" width="13" style="37" customWidth="1"/>
    <col min="11239" max="11244" width="2" style="37" customWidth="1"/>
    <col min="11245" max="11245" width="2.42578125" style="37" customWidth="1"/>
    <col min="11246" max="11246" width="3" style="37" customWidth="1"/>
    <col min="11247" max="11249" width="2" style="37" customWidth="1"/>
    <col min="11250" max="11250" width="2.85546875" style="37" customWidth="1"/>
    <col min="11251" max="11251" width="3" style="37" customWidth="1"/>
    <col min="11252" max="11252" width="2.7109375" style="37" customWidth="1"/>
    <col min="11253" max="11253" width="2.42578125" style="37" customWidth="1"/>
    <col min="11254" max="11254" width="3.28515625" style="37" customWidth="1"/>
    <col min="11255" max="11255" width="3.5703125" style="37" customWidth="1"/>
    <col min="11256" max="11256" width="4" style="37" customWidth="1"/>
    <col min="11257" max="11257" width="3.42578125" style="37" customWidth="1"/>
    <col min="11258" max="11258" width="3" style="37" customWidth="1"/>
    <col min="11259" max="11492" width="11.42578125" style="37"/>
    <col min="11493" max="11493" width="44.42578125" style="37" customWidth="1"/>
    <col min="11494" max="11494" width="13" style="37" customWidth="1"/>
    <col min="11495" max="11500" width="2" style="37" customWidth="1"/>
    <col min="11501" max="11501" width="2.42578125" style="37" customWidth="1"/>
    <col min="11502" max="11502" width="3" style="37" customWidth="1"/>
    <col min="11503" max="11505" width="2" style="37" customWidth="1"/>
    <col min="11506" max="11506" width="2.85546875" style="37" customWidth="1"/>
    <col min="11507" max="11507" width="3" style="37" customWidth="1"/>
    <col min="11508" max="11508" width="2.7109375" style="37" customWidth="1"/>
    <col min="11509" max="11509" width="2.42578125" style="37" customWidth="1"/>
    <col min="11510" max="11510" width="3.28515625" style="37" customWidth="1"/>
    <col min="11511" max="11511" width="3.5703125" style="37" customWidth="1"/>
    <col min="11512" max="11512" width="4" style="37" customWidth="1"/>
    <col min="11513" max="11513" width="3.42578125" style="37" customWidth="1"/>
    <col min="11514" max="11514" width="3" style="37" customWidth="1"/>
    <col min="11515" max="11748" width="11.42578125" style="37"/>
    <col min="11749" max="11749" width="44.42578125" style="37" customWidth="1"/>
    <col min="11750" max="11750" width="13" style="37" customWidth="1"/>
    <col min="11751" max="11756" width="2" style="37" customWidth="1"/>
    <col min="11757" max="11757" width="2.42578125" style="37" customWidth="1"/>
    <col min="11758" max="11758" width="3" style="37" customWidth="1"/>
    <col min="11759" max="11761" width="2" style="37" customWidth="1"/>
    <col min="11762" max="11762" width="2.85546875" style="37" customWidth="1"/>
    <col min="11763" max="11763" width="3" style="37" customWidth="1"/>
    <col min="11764" max="11764" width="2.7109375" style="37" customWidth="1"/>
    <col min="11765" max="11765" width="2.42578125" style="37" customWidth="1"/>
    <col min="11766" max="11766" width="3.28515625" style="37" customWidth="1"/>
    <col min="11767" max="11767" width="3.5703125" style="37" customWidth="1"/>
    <col min="11768" max="11768" width="4" style="37" customWidth="1"/>
    <col min="11769" max="11769" width="3.42578125" style="37" customWidth="1"/>
    <col min="11770" max="11770" width="3" style="37" customWidth="1"/>
    <col min="11771" max="12004" width="11.42578125" style="37"/>
    <col min="12005" max="12005" width="44.42578125" style="37" customWidth="1"/>
    <col min="12006" max="12006" width="13" style="37" customWidth="1"/>
    <col min="12007" max="12012" width="2" style="37" customWidth="1"/>
    <col min="12013" max="12013" width="2.42578125" style="37" customWidth="1"/>
    <col min="12014" max="12014" width="3" style="37" customWidth="1"/>
    <col min="12015" max="12017" width="2" style="37" customWidth="1"/>
    <col min="12018" max="12018" width="2.85546875" style="37" customWidth="1"/>
    <col min="12019" max="12019" width="3" style="37" customWidth="1"/>
    <col min="12020" max="12020" width="2.7109375" style="37" customWidth="1"/>
    <col min="12021" max="12021" width="2.42578125" style="37" customWidth="1"/>
    <col min="12022" max="12022" width="3.28515625" style="37" customWidth="1"/>
    <col min="12023" max="12023" width="3.5703125" style="37" customWidth="1"/>
    <col min="12024" max="12024" width="4" style="37" customWidth="1"/>
    <col min="12025" max="12025" width="3.42578125" style="37" customWidth="1"/>
    <col min="12026" max="12026" width="3" style="37" customWidth="1"/>
    <col min="12027" max="12260" width="11.42578125" style="37"/>
    <col min="12261" max="12261" width="44.42578125" style="37" customWidth="1"/>
    <col min="12262" max="12262" width="13" style="37" customWidth="1"/>
    <col min="12263" max="12268" width="2" style="37" customWidth="1"/>
    <col min="12269" max="12269" width="2.42578125" style="37" customWidth="1"/>
    <col min="12270" max="12270" width="3" style="37" customWidth="1"/>
    <col min="12271" max="12273" width="2" style="37" customWidth="1"/>
    <col min="12274" max="12274" width="2.85546875" style="37" customWidth="1"/>
    <col min="12275" max="12275" width="3" style="37" customWidth="1"/>
    <col min="12276" max="12276" width="2.7109375" style="37" customWidth="1"/>
    <col min="12277" max="12277" width="2.42578125" style="37" customWidth="1"/>
    <col min="12278" max="12278" width="3.28515625" style="37" customWidth="1"/>
    <col min="12279" max="12279" width="3.5703125" style="37" customWidth="1"/>
    <col min="12280" max="12280" width="4" style="37" customWidth="1"/>
    <col min="12281" max="12281" width="3.42578125" style="37" customWidth="1"/>
    <col min="12282" max="12282" width="3" style="37" customWidth="1"/>
    <col min="12283" max="12516" width="11.42578125" style="37"/>
    <col min="12517" max="12517" width="44.42578125" style="37" customWidth="1"/>
    <col min="12518" max="12518" width="13" style="37" customWidth="1"/>
    <col min="12519" max="12524" width="2" style="37" customWidth="1"/>
    <col min="12525" max="12525" width="2.42578125" style="37" customWidth="1"/>
    <col min="12526" max="12526" width="3" style="37" customWidth="1"/>
    <col min="12527" max="12529" width="2" style="37" customWidth="1"/>
    <col min="12530" max="12530" width="2.85546875" style="37" customWidth="1"/>
    <col min="12531" max="12531" width="3" style="37" customWidth="1"/>
    <col min="12532" max="12532" width="2.7109375" style="37" customWidth="1"/>
    <col min="12533" max="12533" width="2.42578125" style="37" customWidth="1"/>
    <col min="12534" max="12534" width="3.28515625" style="37" customWidth="1"/>
    <col min="12535" max="12535" width="3.5703125" style="37" customWidth="1"/>
    <col min="12536" max="12536" width="4" style="37" customWidth="1"/>
    <col min="12537" max="12537" width="3.42578125" style="37" customWidth="1"/>
    <col min="12538" max="12538" width="3" style="37" customWidth="1"/>
    <col min="12539" max="12772" width="11.42578125" style="37"/>
    <col min="12773" max="12773" width="44.42578125" style="37" customWidth="1"/>
    <col min="12774" max="12774" width="13" style="37" customWidth="1"/>
    <col min="12775" max="12780" width="2" style="37" customWidth="1"/>
    <col min="12781" max="12781" width="2.42578125" style="37" customWidth="1"/>
    <col min="12782" max="12782" width="3" style="37" customWidth="1"/>
    <col min="12783" max="12785" width="2" style="37" customWidth="1"/>
    <col min="12786" max="12786" width="2.85546875" style="37" customWidth="1"/>
    <col min="12787" max="12787" width="3" style="37" customWidth="1"/>
    <col min="12788" max="12788" width="2.7109375" style="37" customWidth="1"/>
    <col min="12789" max="12789" width="2.42578125" style="37" customWidth="1"/>
    <col min="12790" max="12790" width="3.28515625" style="37" customWidth="1"/>
    <col min="12791" max="12791" width="3.5703125" style="37" customWidth="1"/>
    <col min="12792" max="12792" width="4" style="37" customWidth="1"/>
    <col min="12793" max="12793" width="3.42578125" style="37" customWidth="1"/>
    <col min="12794" max="12794" width="3" style="37" customWidth="1"/>
    <col min="12795" max="13028" width="11.42578125" style="37"/>
    <col min="13029" max="13029" width="44.42578125" style="37" customWidth="1"/>
    <col min="13030" max="13030" width="13" style="37" customWidth="1"/>
    <col min="13031" max="13036" width="2" style="37" customWidth="1"/>
    <col min="13037" max="13037" width="2.42578125" style="37" customWidth="1"/>
    <col min="13038" max="13038" width="3" style="37" customWidth="1"/>
    <col min="13039" max="13041" width="2" style="37" customWidth="1"/>
    <col min="13042" max="13042" width="2.85546875" style="37" customWidth="1"/>
    <col min="13043" max="13043" width="3" style="37" customWidth="1"/>
    <col min="13044" max="13044" width="2.7109375" style="37" customWidth="1"/>
    <col min="13045" max="13045" width="2.42578125" style="37" customWidth="1"/>
    <col min="13046" max="13046" width="3.28515625" style="37" customWidth="1"/>
    <col min="13047" max="13047" width="3.5703125" style="37" customWidth="1"/>
    <col min="13048" max="13048" width="4" style="37" customWidth="1"/>
    <col min="13049" max="13049" width="3.42578125" style="37" customWidth="1"/>
    <col min="13050" max="13050" width="3" style="37" customWidth="1"/>
    <col min="13051" max="13284" width="11.42578125" style="37"/>
    <col min="13285" max="13285" width="44.42578125" style="37" customWidth="1"/>
    <col min="13286" max="13286" width="13" style="37" customWidth="1"/>
    <col min="13287" max="13292" width="2" style="37" customWidth="1"/>
    <col min="13293" max="13293" width="2.42578125" style="37" customWidth="1"/>
    <col min="13294" max="13294" width="3" style="37" customWidth="1"/>
    <col min="13295" max="13297" width="2" style="37" customWidth="1"/>
    <col min="13298" max="13298" width="2.85546875" style="37" customWidth="1"/>
    <col min="13299" max="13299" width="3" style="37" customWidth="1"/>
    <col min="13300" max="13300" width="2.7109375" style="37" customWidth="1"/>
    <col min="13301" max="13301" width="2.42578125" style="37" customWidth="1"/>
    <col min="13302" max="13302" width="3.28515625" style="37" customWidth="1"/>
    <col min="13303" max="13303" width="3.5703125" style="37" customWidth="1"/>
    <col min="13304" max="13304" width="4" style="37" customWidth="1"/>
    <col min="13305" max="13305" width="3.42578125" style="37" customWidth="1"/>
    <col min="13306" max="13306" width="3" style="37" customWidth="1"/>
    <col min="13307" max="13540" width="11.42578125" style="37"/>
    <col min="13541" max="13541" width="44.42578125" style="37" customWidth="1"/>
    <col min="13542" max="13542" width="13" style="37" customWidth="1"/>
    <col min="13543" max="13548" width="2" style="37" customWidth="1"/>
    <col min="13549" max="13549" width="2.42578125" style="37" customWidth="1"/>
    <col min="13550" max="13550" width="3" style="37" customWidth="1"/>
    <col min="13551" max="13553" width="2" style="37" customWidth="1"/>
    <col min="13554" max="13554" width="2.85546875" style="37" customWidth="1"/>
    <col min="13555" max="13555" width="3" style="37" customWidth="1"/>
    <col min="13556" max="13556" width="2.7109375" style="37" customWidth="1"/>
    <col min="13557" max="13557" width="2.42578125" style="37" customWidth="1"/>
    <col min="13558" max="13558" width="3.28515625" style="37" customWidth="1"/>
    <col min="13559" max="13559" width="3.5703125" style="37" customWidth="1"/>
    <col min="13560" max="13560" width="4" style="37" customWidth="1"/>
    <col min="13561" max="13561" width="3.42578125" style="37" customWidth="1"/>
    <col min="13562" max="13562" width="3" style="37" customWidth="1"/>
    <col min="13563" max="13796" width="11.42578125" style="37"/>
    <col min="13797" max="13797" width="44.42578125" style="37" customWidth="1"/>
    <col min="13798" max="13798" width="13" style="37" customWidth="1"/>
    <col min="13799" max="13804" width="2" style="37" customWidth="1"/>
    <col min="13805" max="13805" width="2.42578125" style="37" customWidth="1"/>
    <col min="13806" max="13806" width="3" style="37" customWidth="1"/>
    <col min="13807" max="13809" width="2" style="37" customWidth="1"/>
    <col min="13810" max="13810" width="2.85546875" style="37" customWidth="1"/>
    <col min="13811" max="13811" width="3" style="37" customWidth="1"/>
    <col min="13812" max="13812" width="2.7109375" style="37" customWidth="1"/>
    <col min="13813" max="13813" width="2.42578125" style="37" customWidth="1"/>
    <col min="13814" max="13814" width="3.28515625" style="37" customWidth="1"/>
    <col min="13815" max="13815" width="3.5703125" style="37" customWidth="1"/>
    <col min="13816" max="13816" width="4" style="37" customWidth="1"/>
    <col min="13817" max="13817" width="3.42578125" style="37" customWidth="1"/>
    <col min="13818" max="13818" width="3" style="37" customWidth="1"/>
    <col min="13819" max="14052" width="11.42578125" style="37"/>
    <col min="14053" max="14053" width="44.42578125" style="37" customWidth="1"/>
    <col min="14054" max="14054" width="13" style="37" customWidth="1"/>
    <col min="14055" max="14060" width="2" style="37" customWidth="1"/>
    <col min="14061" max="14061" width="2.42578125" style="37" customWidth="1"/>
    <col min="14062" max="14062" width="3" style="37" customWidth="1"/>
    <col min="14063" max="14065" width="2" style="37" customWidth="1"/>
    <col min="14066" max="14066" width="2.85546875" style="37" customWidth="1"/>
    <col min="14067" max="14067" width="3" style="37" customWidth="1"/>
    <col min="14068" max="14068" width="2.7109375" style="37" customWidth="1"/>
    <col min="14069" max="14069" width="2.42578125" style="37" customWidth="1"/>
    <col min="14070" max="14070" width="3.28515625" style="37" customWidth="1"/>
    <col min="14071" max="14071" width="3.5703125" style="37" customWidth="1"/>
    <col min="14072" max="14072" width="4" style="37" customWidth="1"/>
    <col min="14073" max="14073" width="3.42578125" style="37" customWidth="1"/>
    <col min="14074" max="14074" width="3" style="37" customWidth="1"/>
    <col min="14075" max="14308" width="11.42578125" style="37"/>
    <col min="14309" max="14309" width="44.42578125" style="37" customWidth="1"/>
    <col min="14310" max="14310" width="13" style="37" customWidth="1"/>
    <col min="14311" max="14316" width="2" style="37" customWidth="1"/>
    <col min="14317" max="14317" width="2.42578125" style="37" customWidth="1"/>
    <col min="14318" max="14318" width="3" style="37" customWidth="1"/>
    <col min="14319" max="14321" width="2" style="37" customWidth="1"/>
    <col min="14322" max="14322" width="2.85546875" style="37" customWidth="1"/>
    <col min="14323" max="14323" width="3" style="37" customWidth="1"/>
    <col min="14324" max="14324" width="2.7109375" style="37" customWidth="1"/>
    <col min="14325" max="14325" width="2.42578125" style="37" customWidth="1"/>
    <col min="14326" max="14326" width="3.28515625" style="37" customWidth="1"/>
    <col min="14327" max="14327" width="3.5703125" style="37" customWidth="1"/>
    <col min="14328" max="14328" width="4" style="37" customWidth="1"/>
    <col min="14329" max="14329" width="3.42578125" style="37" customWidth="1"/>
    <col min="14330" max="14330" width="3" style="37" customWidth="1"/>
    <col min="14331" max="14564" width="11.42578125" style="37"/>
    <col min="14565" max="14565" width="44.42578125" style="37" customWidth="1"/>
    <col min="14566" max="14566" width="13" style="37" customWidth="1"/>
    <col min="14567" max="14572" width="2" style="37" customWidth="1"/>
    <col min="14573" max="14573" width="2.42578125" style="37" customWidth="1"/>
    <col min="14574" max="14574" width="3" style="37" customWidth="1"/>
    <col min="14575" max="14577" width="2" style="37" customWidth="1"/>
    <col min="14578" max="14578" width="2.85546875" style="37" customWidth="1"/>
    <col min="14579" max="14579" width="3" style="37" customWidth="1"/>
    <col min="14580" max="14580" width="2.7109375" style="37" customWidth="1"/>
    <col min="14581" max="14581" width="2.42578125" style="37" customWidth="1"/>
    <col min="14582" max="14582" width="3.28515625" style="37" customWidth="1"/>
    <col min="14583" max="14583" width="3.5703125" style="37" customWidth="1"/>
    <col min="14584" max="14584" width="4" style="37" customWidth="1"/>
    <col min="14585" max="14585" width="3.42578125" style="37" customWidth="1"/>
    <col min="14586" max="14586" width="3" style="37" customWidth="1"/>
    <col min="14587" max="14820" width="11.42578125" style="37"/>
    <col min="14821" max="14821" width="44.42578125" style="37" customWidth="1"/>
    <col min="14822" max="14822" width="13" style="37" customWidth="1"/>
    <col min="14823" max="14828" width="2" style="37" customWidth="1"/>
    <col min="14829" max="14829" width="2.42578125" style="37" customWidth="1"/>
    <col min="14830" max="14830" width="3" style="37" customWidth="1"/>
    <col min="14831" max="14833" width="2" style="37" customWidth="1"/>
    <col min="14834" max="14834" width="2.85546875" style="37" customWidth="1"/>
    <col min="14835" max="14835" width="3" style="37" customWidth="1"/>
    <col min="14836" max="14836" width="2.7109375" style="37" customWidth="1"/>
    <col min="14837" max="14837" width="2.42578125" style="37" customWidth="1"/>
    <col min="14838" max="14838" width="3.28515625" style="37" customWidth="1"/>
    <col min="14839" max="14839" width="3.5703125" style="37" customWidth="1"/>
    <col min="14840" max="14840" width="4" style="37" customWidth="1"/>
    <col min="14841" max="14841" width="3.42578125" style="37" customWidth="1"/>
    <col min="14842" max="14842" width="3" style="37" customWidth="1"/>
    <col min="14843" max="15076" width="11.42578125" style="37"/>
    <col min="15077" max="15077" width="44.42578125" style="37" customWidth="1"/>
    <col min="15078" max="15078" width="13" style="37" customWidth="1"/>
    <col min="15079" max="15084" width="2" style="37" customWidth="1"/>
    <col min="15085" max="15085" width="2.42578125" style="37" customWidth="1"/>
    <col min="15086" max="15086" width="3" style="37" customWidth="1"/>
    <col min="15087" max="15089" width="2" style="37" customWidth="1"/>
    <col min="15090" max="15090" width="2.85546875" style="37" customWidth="1"/>
    <col min="15091" max="15091" width="3" style="37" customWidth="1"/>
    <col min="15092" max="15092" width="2.7109375" style="37" customWidth="1"/>
    <col min="15093" max="15093" width="2.42578125" style="37" customWidth="1"/>
    <col min="15094" max="15094" width="3.28515625" style="37" customWidth="1"/>
    <col min="15095" max="15095" width="3.5703125" style="37" customWidth="1"/>
    <col min="15096" max="15096" width="4" style="37" customWidth="1"/>
    <col min="15097" max="15097" width="3.42578125" style="37" customWidth="1"/>
    <col min="15098" max="15098" width="3" style="37" customWidth="1"/>
    <col min="15099" max="15332" width="11.42578125" style="37"/>
    <col min="15333" max="15333" width="44.42578125" style="37" customWidth="1"/>
    <col min="15334" max="15334" width="13" style="37" customWidth="1"/>
    <col min="15335" max="15340" width="2" style="37" customWidth="1"/>
    <col min="15341" max="15341" width="2.42578125" style="37" customWidth="1"/>
    <col min="15342" max="15342" width="3" style="37" customWidth="1"/>
    <col min="15343" max="15345" width="2" style="37" customWidth="1"/>
    <col min="15346" max="15346" width="2.85546875" style="37" customWidth="1"/>
    <col min="15347" max="15347" width="3" style="37" customWidth="1"/>
    <col min="15348" max="15348" width="2.7109375" style="37" customWidth="1"/>
    <col min="15349" max="15349" width="2.42578125" style="37" customWidth="1"/>
    <col min="15350" max="15350" width="3.28515625" style="37" customWidth="1"/>
    <col min="15351" max="15351" width="3.5703125" style="37" customWidth="1"/>
    <col min="15352" max="15352" width="4" style="37" customWidth="1"/>
    <col min="15353" max="15353" width="3.42578125" style="37" customWidth="1"/>
    <col min="15354" max="15354" width="3" style="37" customWidth="1"/>
    <col min="15355" max="15588" width="11.42578125" style="37"/>
    <col min="15589" max="15589" width="44.42578125" style="37" customWidth="1"/>
    <col min="15590" max="15590" width="13" style="37" customWidth="1"/>
    <col min="15591" max="15596" width="2" style="37" customWidth="1"/>
    <col min="15597" max="15597" width="2.42578125" style="37" customWidth="1"/>
    <col min="15598" max="15598" width="3" style="37" customWidth="1"/>
    <col min="15599" max="15601" width="2" style="37" customWidth="1"/>
    <col min="15602" max="15602" width="2.85546875" style="37" customWidth="1"/>
    <col min="15603" max="15603" width="3" style="37" customWidth="1"/>
    <col min="15604" max="15604" width="2.7109375" style="37" customWidth="1"/>
    <col min="15605" max="15605" width="2.42578125" style="37" customWidth="1"/>
    <col min="15606" max="15606" width="3.28515625" style="37" customWidth="1"/>
    <col min="15607" max="15607" width="3.5703125" style="37" customWidth="1"/>
    <col min="15608" max="15608" width="4" style="37" customWidth="1"/>
    <col min="15609" max="15609" width="3.42578125" style="37" customWidth="1"/>
    <col min="15610" max="15610" width="3" style="37" customWidth="1"/>
    <col min="15611" max="15844" width="11.42578125" style="37"/>
    <col min="15845" max="15845" width="44.42578125" style="37" customWidth="1"/>
    <col min="15846" max="15846" width="13" style="37" customWidth="1"/>
    <col min="15847" max="15852" width="2" style="37" customWidth="1"/>
    <col min="15853" max="15853" width="2.42578125" style="37" customWidth="1"/>
    <col min="15854" max="15854" width="3" style="37" customWidth="1"/>
    <col min="15855" max="15857" width="2" style="37" customWidth="1"/>
    <col min="15858" max="15858" width="2.85546875" style="37" customWidth="1"/>
    <col min="15859" max="15859" width="3" style="37" customWidth="1"/>
    <col min="15860" max="15860" width="2.7109375" style="37" customWidth="1"/>
    <col min="15861" max="15861" width="2.42578125" style="37" customWidth="1"/>
    <col min="15862" max="15862" width="3.28515625" style="37" customWidth="1"/>
    <col min="15863" max="15863" width="3.5703125" style="37" customWidth="1"/>
    <col min="15864" max="15864" width="4" style="37" customWidth="1"/>
    <col min="15865" max="15865" width="3.42578125" style="37" customWidth="1"/>
    <col min="15866" max="15866" width="3" style="37" customWidth="1"/>
    <col min="15867" max="16100" width="11.42578125" style="37"/>
    <col min="16101" max="16101" width="44.42578125" style="37" customWidth="1"/>
    <col min="16102" max="16102" width="13" style="37" customWidth="1"/>
    <col min="16103" max="16108" width="2" style="37" customWidth="1"/>
    <col min="16109" max="16109" width="2.42578125" style="37" customWidth="1"/>
    <col min="16110" max="16110" width="3" style="37" customWidth="1"/>
    <col min="16111" max="16113" width="2" style="37" customWidth="1"/>
    <col min="16114" max="16114" width="2.85546875" style="37" customWidth="1"/>
    <col min="16115" max="16115" width="3" style="37" customWidth="1"/>
    <col min="16116" max="16116" width="2.7109375" style="37" customWidth="1"/>
    <col min="16117" max="16117" width="2.42578125" style="37" customWidth="1"/>
    <col min="16118" max="16118" width="3.28515625" style="37" customWidth="1"/>
    <col min="16119" max="16119" width="3.5703125" style="37" customWidth="1"/>
    <col min="16120" max="16120" width="4" style="37" customWidth="1"/>
    <col min="16121" max="16121" width="3.42578125" style="37" customWidth="1"/>
    <col min="16122" max="16122" width="3" style="37" customWidth="1"/>
    <col min="16123" max="16384" width="11.42578125" style="37"/>
  </cols>
  <sheetData>
    <row r="1" spans="1:11" x14ac:dyDescent="0.25">
      <c r="A1" s="257" t="s">
        <v>20</v>
      </c>
      <c r="B1" s="257"/>
      <c r="C1" s="257"/>
      <c r="D1" s="257"/>
      <c r="E1" s="257"/>
      <c r="F1" s="257"/>
      <c r="G1" s="257"/>
      <c r="H1" s="257"/>
      <c r="I1" s="257"/>
      <c r="K1" s="36"/>
    </row>
    <row r="2" spans="1:11" x14ac:dyDescent="0.25">
      <c r="A2" s="257" t="s">
        <v>16</v>
      </c>
      <c r="B2" s="257"/>
      <c r="C2" s="257"/>
      <c r="D2" s="257"/>
      <c r="E2" s="257"/>
      <c r="F2" s="257"/>
      <c r="G2" s="257"/>
      <c r="H2" s="257"/>
      <c r="I2" s="257"/>
      <c r="K2" s="36"/>
    </row>
    <row r="3" spans="1:11" x14ac:dyDescent="0.25">
      <c r="A3" s="38"/>
      <c r="B3" s="33"/>
      <c r="C3" s="33"/>
      <c r="D3" s="33"/>
      <c r="E3" s="33"/>
      <c r="F3" s="33"/>
      <c r="G3" s="39"/>
      <c r="H3" s="39"/>
      <c r="I3" s="39"/>
      <c r="K3" s="36"/>
    </row>
    <row r="4" spans="1:11" x14ac:dyDescent="0.25">
      <c r="A4" s="32" t="s">
        <v>113</v>
      </c>
      <c r="B4" s="32"/>
      <c r="C4" s="32"/>
      <c r="D4" s="32"/>
      <c r="E4" s="32"/>
      <c r="F4" s="32"/>
      <c r="G4" s="32"/>
      <c r="H4" s="32"/>
      <c r="I4" s="32"/>
    </row>
    <row r="5" spans="1:11" x14ac:dyDescent="0.25">
      <c r="A5" s="258" t="s">
        <v>29</v>
      </c>
      <c r="B5" s="258"/>
      <c r="C5" s="258"/>
      <c r="D5" s="258"/>
      <c r="E5" s="258"/>
      <c r="F5" s="258"/>
      <c r="G5" s="258"/>
      <c r="H5" s="258"/>
      <c r="I5" s="258"/>
    </row>
    <row r="6" spans="1:11" x14ac:dyDescent="0.25">
      <c r="A6" s="41"/>
      <c r="B6" s="37"/>
      <c r="C6" s="37"/>
      <c r="D6" s="43"/>
      <c r="G6" s="45"/>
      <c r="H6" s="46"/>
      <c r="J6" s="48" t="s">
        <v>36</v>
      </c>
      <c r="K6" s="36"/>
    </row>
    <row r="7" spans="1:11" x14ac:dyDescent="0.25">
      <c r="A7" s="49"/>
      <c r="B7" s="50"/>
      <c r="C7" s="37"/>
      <c r="D7" s="43"/>
      <c r="G7" s="47">
        <f>10000000-G9</f>
        <v>0.2239999994635582</v>
      </c>
      <c r="H7" s="47">
        <f>3000000-H9</f>
        <v>9.5999999903142452E-2</v>
      </c>
      <c r="J7" s="51">
        <v>5000</v>
      </c>
      <c r="K7" s="36"/>
    </row>
    <row r="8" spans="1:11" s="42" customFormat="1" x14ac:dyDescent="0.2">
      <c r="A8" s="52" t="s">
        <v>21</v>
      </c>
      <c r="B8" s="52" t="s">
        <v>22</v>
      </c>
      <c r="C8" s="53" t="s">
        <v>23</v>
      </c>
      <c r="D8" s="54" t="s">
        <v>24</v>
      </c>
      <c r="E8" s="55" t="s">
        <v>60</v>
      </c>
      <c r="F8" s="55" t="s">
        <v>35</v>
      </c>
      <c r="G8" s="55" t="s">
        <v>4</v>
      </c>
      <c r="H8" s="55" t="s">
        <v>5</v>
      </c>
      <c r="I8" s="55" t="s">
        <v>3</v>
      </c>
      <c r="J8" s="55" t="s">
        <v>25</v>
      </c>
      <c r="K8" s="56"/>
    </row>
    <row r="9" spans="1:11" x14ac:dyDescent="0.2">
      <c r="A9" s="57"/>
      <c r="B9" s="58" t="s">
        <v>30</v>
      </c>
      <c r="C9" s="59"/>
      <c r="D9" s="60"/>
      <c r="E9" s="61"/>
      <c r="F9" s="61"/>
      <c r="G9" s="62">
        <f>G49+G62+G10</f>
        <v>9999999.7760000005</v>
      </c>
      <c r="H9" s="62">
        <f>H49+H62+H10</f>
        <v>2999999.9040000001</v>
      </c>
      <c r="I9" s="62">
        <f>I49+I62+I10</f>
        <v>12999999.68</v>
      </c>
      <c r="J9" s="63">
        <f>I9-H9-G9</f>
        <v>0</v>
      </c>
      <c r="K9" s="44"/>
    </row>
    <row r="10" spans="1:11" s="70" customFormat="1" x14ac:dyDescent="0.2">
      <c r="A10" s="64">
        <v>1</v>
      </c>
      <c r="B10" s="65" t="s">
        <v>19</v>
      </c>
      <c r="C10" s="66"/>
      <c r="D10" s="67"/>
      <c r="E10" s="68"/>
      <c r="F10" s="68"/>
      <c r="G10" s="69">
        <f>G11+G39</f>
        <v>9290000</v>
      </c>
      <c r="H10" s="69">
        <f>H11+H39</f>
        <v>2784500</v>
      </c>
      <c r="I10" s="69">
        <f>I11+I39</f>
        <v>12074500</v>
      </c>
      <c r="J10" s="63">
        <f t="shared" ref="J10:J46" si="0">I10-H10-G10</f>
        <v>0</v>
      </c>
      <c r="K10" s="44"/>
    </row>
    <row r="11" spans="1:11" s="76" customFormat="1" x14ac:dyDescent="0.2">
      <c r="A11" s="71" t="s">
        <v>7</v>
      </c>
      <c r="B11" s="72" t="s">
        <v>67</v>
      </c>
      <c r="C11" s="73"/>
      <c r="D11" s="74"/>
      <c r="E11" s="55"/>
      <c r="F11" s="55"/>
      <c r="G11" s="75">
        <f>G12+G21+G28+G34</f>
        <v>6730000</v>
      </c>
      <c r="H11" s="75">
        <f>H12+H21+H28+H34</f>
        <v>1572500</v>
      </c>
      <c r="I11" s="75">
        <f>I12+I21+I28+I34</f>
        <v>8302500</v>
      </c>
      <c r="J11" s="63">
        <f t="shared" si="0"/>
        <v>0</v>
      </c>
      <c r="K11" s="44"/>
    </row>
    <row r="12" spans="1:11" s="70" customFormat="1" x14ac:dyDescent="0.2">
      <c r="A12" s="77" t="s">
        <v>6</v>
      </c>
      <c r="B12" s="78" t="s">
        <v>68</v>
      </c>
      <c r="C12" s="79"/>
      <c r="D12" s="80"/>
      <c r="E12" s="81"/>
      <c r="F12" s="81"/>
      <c r="G12" s="82">
        <f>SUM(G13:G20)</f>
        <v>2596000</v>
      </c>
      <c r="H12" s="82">
        <f t="shared" ref="H12:I12" si="1">SUM(H13:H20)</f>
        <v>827600</v>
      </c>
      <c r="I12" s="82">
        <f t="shared" si="1"/>
        <v>3423600</v>
      </c>
      <c r="J12" s="63">
        <f t="shared" si="0"/>
        <v>0</v>
      </c>
      <c r="K12" s="44"/>
    </row>
    <row r="13" spans="1:11" s="95" customFormat="1" outlineLevel="1" x14ac:dyDescent="0.2">
      <c r="A13" s="90" t="s">
        <v>83</v>
      </c>
      <c r="B13" s="91" t="s">
        <v>76</v>
      </c>
      <c r="C13" s="92">
        <v>1</v>
      </c>
      <c r="D13" s="92">
        <v>15</v>
      </c>
      <c r="E13" s="93">
        <v>100000</v>
      </c>
      <c r="F13" s="93">
        <f t="shared" ref="F13:F19" si="2">C13*D13*E13</f>
        <v>1500000</v>
      </c>
      <c r="G13" s="94">
        <v>1000000</v>
      </c>
      <c r="H13" s="94">
        <f>F13-G13</f>
        <v>500000</v>
      </c>
      <c r="I13" s="94">
        <f t="shared" ref="I13:I19" si="3">SUM(G13:H13)</f>
        <v>1500000</v>
      </c>
      <c r="J13" s="63">
        <f t="shared" si="0"/>
        <v>0</v>
      </c>
      <c r="K13" s="88"/>
    </row>
    <row r="14" spans="1:11" s="95" customFormat="1" outlineLevel="1" x14ac:dyDescent="0.2">
      <c r="A14" s="90" t="s">
        <v>84</v>
      </c>
      <c r="B14" s="91" t="s">
        <v>73</v>
      </c>
      <c r="C14" s="92">
        <v>4</v>
      </c>
      <c r="D14" s="92">
        <f>D13</f>
        <v>15</v>
      </c>
      <c r="E14" s="96">
        <v>500</v>
      </c>
      <c r="F14" s="93">
        <f t="shared" si="2"/>
        <v>30000</v>
      </c>
      <c r="G14" s="94">
        <f>C14*D14*E14</f>
        <v>30000</v>
      </c>
      <c r="H14" s="94">
        <f>G14*10%</f>
        <v>3000</v>
      </c>
      <c r="I14" s="94">
        <f t="shared" si="3"/>
        <v>33000</v>
      </c>
      <c r="J14" s="63">
        <f t="shared" si="0"/>
        <v>0</v>
      </c>
      <c r="K14" s="88"/>
    </row>
    <row r="15" spans="1:11" s="95" customFormat="1" outlineLevel="1" x14ac:dyDescent="0.2">
      <c r="A15" s="90" t="s">
        <v>85</v>
      </c>
      <c r="B15" s="91" t="s">
        <v>107</v>
      </c>
      <c r="C15" s="92">
        <v>1</v>
      </c>
      <c r="D15" s="92">
        <v>7</v>
      </c>
      <c r="E15" s="96">
        <v>10000</v>
      </c>
      <c r="F15" s="93">
        <f t="shared" si="2"/>
        <v>70000</v>
      </c>
      <c r="G15" s="94">
        <f>C15*D15*E15</f>
        <v>70000</v>
      </c>
      <c r="H15" s="94">
        <f>F15-G15</f>
        <v>0</v>
      </c>
      <c r="I15" s="94">
        <f t="shared" si="3"/>
        <v>70000</v>
      </c>
      <c r="J15" s="63">
        <f t="shared" si="0"/>
        <v>0</v>
      </c>
      <c r="K15" s="88"/>
    </row>
    <row r="16" spans="1:11" s="95" customFormat="1" outlineLevel="1" x14ac:dyDescent="0.2">
      <c r="A16" s="90" t="s">
        <v>86</v>
      </c>
      <c r="B16" s="91" t="s">
        <v>75</v>
      </c>
      <c r="C16" s="92">
        <v>1</v>
      </c>
      <c r="D16" s="92">
        <v>4</v>
      </c>
      <c r="E16" s="96">
        <v>200000</v>
      </c>
      <c r="F16" s="93">
        <f t="shared" si="2"/>
        <v>800000</v>
      </c>
      <c r="G16" s="94">
        <v>500000</v>
      </c>
      <c r="H16" s="94">
        <f>F16-G16</f>
        <v>300000</v>
      </c>
      <c r="I16" s="94">
        <f t="shared" si="3"/>
        <v>800000</v>
      </c>
      <c r="J16" s="63">
        <f t="shared" si="0"/>
        <v>0</v>
      </c>
      <c r="K16" s="88"/>
    </row>
    <row r="17" spans="1:11" s="95" customFormat="1" outlineLevel="1" x14ac:dyDescent="0.2">
      <c r="A17" s="90" t="s">
        <v>87</v>
      </c>
      <c r="B17" s="91" t="s">
        <v>73</v>
      </c>
      <c r="C17" s="92">
        <v>4</v>
      </c>
      <c r="D17" s="92">
        <f>D16</f>
        <v>4</v>
      </c>
      <c r="E17" s="96">
        <v>500</v>
      </c>
      <c r="F17" s="93">
        <f t="shared" si="2"/>
        <v>8000</v>
      </c>
      <c r="G17" s="94">
        <f>C17*D17*E17</f>
        <v>8000</v>
      </c>
      <c r="H17" s="94">
        <f>G17*10%</f>
        <v>800</v>
      </c>
      <c r="I17" s="94">
        <f t="shared" si="3"/>
        <v>8800</v>
      </c>
      <c r="J17" s="63">
        <f t="shared" si="0"/>
        <v>0</v>
      </c>
      <c r="K17" s="88"/>
    </row>
    <row r="18" spans="1:11" s="95" customFormat="1" outlineLevel="1" x14ac:dyDescent="0.2">
      <c r="A18" s="90" t="s">
        <v>88</v>
      </c>
      <c r="B18" s="91" t="s">
        <v>74</v>
      </c>
      <c r="C18" s="92">
        <v>1</v>
      </c>
      <c r="D18" s="92">
        <v>30</v>
      </c>
      <c r="E18" s="96">
        <v>25000</v>
      </c>
      <c r="F18" s="93">
        <f t="shared" si="2"/>
        <v>750000</v>
      </c>
      <c r="G18" s="94">
        <f>C18*D18*E18</f>
        <v>750000</v>
      </c>
      <c r="H18" s="94">
        <v>0</v>
      </c>
      <c r="I18" s="94">
        <f t="shared" si="3"/>
        <v>750000</v>
      </c>
      <c r="J18" s="63">
        <f t="shared" si="0"/>
        <v>0</v>
      </c>
      <c r="K18" s="88"/>
    </row>
    <row r="19" spans="1:11" s="95" customFormat="1" outlineLevel="1" x14ac:dyDescent="0.2">
      <c r="A19" s="90" t="s">
        <v>89</v>
      </c>
      <c r="B19" s="91" t="s">
        <v>73</v>
      </c>
      <c r="C19" s="92">
        <v>4</v>
      </c>
      <c r="D19" s="92">
        <f>D18</f>
        <v>30</v>
      </c>
      <c r="E19" s="96">
        <v>500</v>
      </c>
      <c r="F19" s="93">
        <f t="shared" si="2"/>
        <v>60000</v>
      </c>
      <c r="G19" s="94">
        <f>C19*D19*E19</f>
        <v>60000</v>
      </c>
      <c r="H19" s="94">
        <f>G19*10%</f>
        <v>6000</v>
      </c>
      <c r="I19" s="94">
        <f t="shared" si="3"/>
        <v>66000</v>
      </c>
      <c r="J19" s="63">
        <f t="shared" si="0"/>
        <v>0</v>
      </c>
      <c r="K19" s="88"/>
    </row>
    <row r="20" spans="1:11" s="95" customFormat="1" outlineLevel="1" x14ac:dyDescent="0.2">
      <c r="A20" s="90" t="s">
        <v>90</v>
      </c>
      <c r="B20" s="91" t="s">
        <v>108</v>
      </c>
      <c r="C20" s="92">
        <v>6</v>
      </c>
      <c r="D20" s="92">
        <v>5.94</v>
      </c>
      <c r="E20" s="96">
        <v>5000</v>
      </c>
      <c r="F20" s="93">
        <f t="shared" ref="F20" si="4">C20*D20*E20</f>
        <v>178200</v>
      </c>
      <c r="G20" s="94">
        <v>178000</v>
      </c>
      <c r="H20" s="94">
        <f>G20*10%</f>
        <v>17800</v>
      </c>
      <c r="I20" s="94">
        <f t="shared" ref="I20" si="5">SUM(G20:H20)</f>
        <v>195800</v>
      </c>
      <c r="J20" s="63"/>
      <c r="K20" s="110"/>
    </row>
    <row r="21" spans="1:11" s="95" customFormat="1" x14ac:dyDescent="0.2">
      <c r="A21" s="77" t="s">
        <v>51</v>
      </c>
      <c r="B21" s="78" t="s">
        <v>109</v>
      </c>
      <c r="C21" s="79"/>
      <c r="D21" s="80"/>
      <c r="E21" s="81"/>
      <c r="F21" s="81"/>
      <c r="G21" s="82">
        <f>SUM(G22:G27)</f>
        <v>1804000</v>
      </c>
      <c r="H21" s="82">
        <f t="shared" ref="H21:I21" si="6">SUM(H22:H27)</f>
        <v>640400</v>
      </c>
      <c r="I21" s="82">
        <f t="shared" si="6"/>
        <v>2444400</v>
      </c>
      <c r="J21" s="63">
        <f t="shared" si="0"/>
        <v>0</v>
      </c>
      <c r="K21" s="88"/>
    </row>
    <row r="22" spans="1:11" s="95" customFormat="1" outlineLevel="1" x14ac:dyDescent="0.2">
      <c r="A22" s="90" t="s">
        <v>8</v>
      </c>
      <c r="B22" s="91" t="s">
        <v>110</v>
      </c>
      <c r="C22" s="92">
        <v>1</v>
      </c>
      <c r="D22" s="92">
        <v>8</v>
      </c>
      <c r="E22" s="96">
        <v>200000</v>
      </c>
      <c r="F22" s="93">
        <f>C22*D22*E22</f>
        <v>1600000</v>
      </c>
      <c r="G22" s="94">
        <v>1000000</v>
      </c>
      <c r="H22" s="94">
        <f>F22-G22</f>
        <v>600000</v>
      </c>
      <c r="I22" s="94">
        <f>SUM(G22:H22)</f>
        <v>1600000</v>
      </c>
      <c r="J22" s="63">
        <f t="shared" si="0"/>
        <v>0</v>
      </c>
      <c r="K22" s="88"/>
    </row>
    <row r="23" spans="1:11" s="95" customFormat="1" outlineLevel="1" x14ac:dyDescent="0.2">
      <c r="A23" s="90" t="s">
        <v>9</v>
      </c>
      <c r="B23" s="91" t="s">
        <v>61</v>
      </c>
      <c r="C23" s="92">
        <v>1</v>
      </c>
      <c r="D23" s="92">
        <v>4</v>
      </c>
      <c r="E23" s="96">
        <v>100000</v>
      </c>
      <c r="F23" s="93">
        <f>C23*D23*E23</f>
        <v>400000</v>
      </c>
      <c r="G23" s="94">
        <f>C23*D23*E23</f>
        <v>400000</v>
      </c>
      <c r="H23" s="94">
        <v>0</v>
      </c>
      <c r="I23" s="94">
        <f>SUM(G23:H23)</f>
        <v>400000</v>
      </c>
      <c r="J23" s="63">
        <f t="shared" si="0"/>
        <v>0</v>
      </c>
      <c r="K23" s="88"/>
    </row>
    <row r="24" spans="1:11" s="95" customFormat="1" outlineLevel="1" x14ac:dyDescent="0.2">
      <c r="A24" s="90" t="s">
        <v>10</v>
      </c>
      <c r="B24" s="91" t="s">
        <v>73</v>
      </c>
      <c r="C24" s="92">
        <v>4</v>
      </c>
      <c r="D24" s="92">
        <f>D22+D23</f>
        <v>12</v>
      </c>
      <c r="E24" s="96">
        <v>500</v>
      </c>
      <c r="F24" s="93">
        <f>C24*D24*E24</f>
        <v>24000</v>
      </c>
      <c r="G24" s="94">
        <f>C24*D24*E24</f>
        <v>24000</v>
      </c>
      <c r="H24" s="94">
        <f>G24*10%</f>
        <v>2400</v>
      </c>
      <c r="I24" s="94">
        <f>SUM(G24:H24)</f>
        <v>26400</v>
      </c>
      <c r="J24" s="63">
        <f t="shared" si="0"/>
        <v>0</v>
      </c>
      <c r="K24" s="88"/>
    </row>
    <row r="25" spans="1:11" s="95" customFormat="1" outlineLevel="1" x14ac:dyDescent="0.2">
      <c r="A25" s="90" t="s">
        <v>91</v>
      </c>
      <c r="B25" s="91" t="s">
        <v>26</v>
      </c>
      <c r="C25" s="92">
        <v>1</v>
      </c>
      <c r="D25" s="92">
        <v>5</v>
      </c>
      <c r="E25" s="96">
        <f>25000*1.1</f>
        <v>27500.000000000004</v>
      </c>
      <c r="F25" s="93">
        <f>C25*D25*E25</f>
        <v>137500.00000000003</v>
      </c>
      <c r="G25" s="94">
        <f>C25*D25*E25</f>
        <v>137500.00000000003</v>
      </c>
      <c r="H25" s="94">
        <f>G25*10%</f>
        <v>13750.000000000004</v>
      </c>
      <c r="I25" s="94">
        <f>SUM(G25:H25)</f>
        <v>151250.00000000003</v>
      </c>
      <c r="J25" s="63">
        <f>I25-H25-G25</f>
        <v>0</v>
      </c>
      <c r="K25" s="88"/>
    </row>
    <row r="26" spans="1:11" s="95" customFormat="1" ht="30" outlineLevel="1" x14ac:dyDescent="0.2">
      <c r="A26" s="90" t="s">
        <v>92</v>
      </c>
      <c r="B26" s="91" t="s">
        <v>27</v>
      </c>
      <c r="C26" s="92">
        <v>1</v>
      </c>
      <c r="D26" s="92">
        <v>5</v>
      </c>
      <c r="E26" s="96">
        <f>35000*1.1</f>
        <v>38500</v>
      </c>
      <c r="F26" s="93">
        <f>C26*D26*E26</f>
        <v>192500</v>
      </c>
      <c r="G26" s="94">
        <f>C26*D26*E26</f>
        <v>192500</v>
      </c>
      <c r="H26" s="94">
        <f>G26*10%</f>
        <v>19250</v>
      </c>
      <c r="I26" s="94">
        <f>SUM(G26:H26)</f>
        <v>211750</v>
      </c>
      <c r="J26" s="63">
        <f>I26-H26-G26</f>
        <v>0</v>
      </c>
      <c r="K26" s="88"/>
    </row>
    <row r="27" spans="1:11" s="95" customFormat="1" outlineLevel="1" x14ac:dyDescent="0.2">
      <c r="A27" s="90" t="s">
        <v>93</v>
      </c>
      <c r="B27" s="91" t="s">
        <v>108</v>
      </c>
      <c r="C27" s="92">
        <v>2</v>
      </c>
      <c r="D27" s="92">
        <v>5</v>
      </c>
      <c r="E27" s="96">
        <v>5000</v>
      </c>
      <c r="F27" s="93">
        <f t="shared" ref="F27" si="7">C27*D27*E27</f>
        <v>50000</v>
      </c>
      <c r="G27" s="94">
        <f>C27*D27*E27</f>
        <v>50000</v>
      </c>
      <c r="H27" s="94">
        <f>G27*10%</f>
        <v>5000</v>
      </c>
      <c r="I27" s="94">
        <f t="shared" ref="I27" si="8">SUM(G27:H27)</f>
        <v>55000</v>
      </c>
      <c r="J27" s="63"/>
      <c r="K27" s="88"/>
    </row>
    <row r="28" spans="1:11" s="70" customFormat="1" x14ac:dyDescent="0.2">
      <c r="A28" s="97" t="s">
        <v>52</v>
      </c>
      <c r="B28" s="78" t="s">
        <v>69</v>
      </c>
      <c r="C28" s="79"/>
      <c r="D28" s="80"/>
      <c r="E28" s="81"/>
      <c r="F28" s="81"/>
      <c r="G28" s="82">
        <f>SUM(G29:G33)</f>
        <v>1920000</v>
      </c>
      <c r="H28" s="82">
        <f t="shared" ref="H28:I28" si="9">SUM(H29:H33)</f>
        <v>32000</v>
      </c>
      <c r="I28" s="82">
        <f t="shared" si="9"/>
        <v>1952000</v>
      </c>
      <c r="J28" s="63">
        <f t="shared" ref="J28:J37" si="10">I28-H28-G28</f>
        <v>0</v>
      </c>
      <c r="K28" s="44"/>
    </row>
    <row r="29" spans="1:11" s="95" customFormat="1" ht="30" outlineLevel="1" x14ac:dyDescent="0.2">
      <c r="A29" s="99" t="s">
        <v>94</v>
      </c>
      <c r="B29" s="91" t="s">
        <v>62</v>
      </c>
      <c r="C29" s="92">
        <v>1</v>
      </c>
      <c r="D29" s="92">
        <v>10</v>
      </c>
      <c r="E29" s="93">
        <v>100000</v>
      </c>
      <c r="F29" s="93">
        <f>C29*D29*E29</f>
        <v>1000000</v>
      </c>
      <c r="G29" s="100">
        <f>F29</f>
        <v>1000000</v>
      </c>
      <c r="H29" s="94">
        <v>0</v>
      </c>
      <c r="I29" s="94">
        <f>SUM(G29:H29)</f>
        <v>1000000</v>
      </c>
      <c r="J29" s="63">
        <f t="shared" si="10"/>
        <v>0</v>
      </c>
      <c r="K29" s="98"/>
    </row>
    <row r="30" spans="1:11" s="95" customFormat="1" outlineLevel="1" x14ac:dyDescent="0.2">
      <c r="A30" s="99" t="s">
        <v>95</v>
      </c>
      <c r="B30" s="91" t="s">
        <v>73</v>
      </c>
      <c r="C30" s="92">
        <v>4</v>
      </c>
      <c r="D30" s="92">
        <v>50</v>
      </c>
      <c r="E30" s="96">
        <v>500</v>
      </c>
      <c r="F30" s="93">
        <f>C30*D30*E30</f>
        <v>100000</v>
      </c>
      <c r="G30" s="94">
        <f>C30*D30*E30</f>
        <v>100000</v>
      </c>
      <c r="H30" s="94">
        <f>G30*10%</f>
        <v>10000</v>
      </c>
      <c r="I30" s="94">
        <f>SUM(G30:H30)</f>
        <v>110000</v>
      </c>
      <c r="J30" s="63">
        <f t="shared" si="10"/>
        <v>0</v>
      </c>
      <c r="K30" s="98"/>
    </row>
    <row r="31" spans="1:11" s="95" customFormat="1" outlineLevel="1" x14ac:dyDescent="0.2">
      <c r="A31" s="99" t="s">
        <v>96</v>
      </c>
      <c r="B31" s="91" t="s">
        <v>63</v>
      </c>
      <c r="C31" s="92">
        <v>1</v>
      </c>
      <c r="D31" s="92">
        <v>12</v>
      </c>
      <c r="E31" s="93">
        <v>50000</v>
      </c>
      <c r="F31" s="93">
        <f>C31*D31*E31</f>
        <v>600000</v>
      </c>
      <c r="G31" s="100">
        <f>F31</f>
        <v>600000</v>
      </c>
      <c r="H31" s="94">
        <f>F31-G31</f>
        <v>0</v>
      </c>
      <c r="I31" s="94">
        <f>SUM(G31:H31)</f>
        <v>600000</v>
      </c>
      <c r="J31" s="63">
        <f t="shared" si="10"/>
        <v>0</v>
      </c>
      <c r="K31" s="98"/>
    </row>
    <row r="32" spans="1:11" s="95" customFormat="1" outlineLevel="1" x14ac:dyDescent="0.2">
      <c r="A32" s="99" t="s">
        <v>97</v>
      </c>
      <c r="B32" s="91" t="s">
        <v>73</v>
      </c>
      <c r="C32" s="92">
        <v>4</v>
      </c>
      <c r="D32" s="92">
        <v>100</v>
      </c>
      <c r="E32" s="96">
        <v>500</v>
      </c>
      <c r="F32" s="93">
        <f>C32*D32*E32</f>
        <v>200000</v>
      </c>
      <c r="G32" s="94">
        <f>C32*D32*E32</f>
        <v>200000</v>
      </c>
      <c r="H32" s="94">
        <f>G32*10%</f>
        <v>20000</v>
      </c>
      <c r="I32" s="94">
        <f>SUM(G32:H32)</f>
        <v>220000</v>
      </c>
      <c r="J32" s="63">
        <f t="shared" si="10"/>
        <v>0</v>
      </c>
      <c r="K32" s="98"/>
    </row>
    <row r="33" spans="1:11" s="95" customFormat="1" outlineLevel="1" x14ac:dyDescent="0.2">
      <c r="A33" s="99" t="s">
        <v>98</v>
      </c>
      <c r="B33" s="91" t="s">
        <v>108</v>
      </c>
      <c r="C33" s="92">
        <v>2</v>
      </c>
      <c r="D33" s="92">
        <v>2</v>
      </c>
      <c r="E33" s="96">
        <v>5000</v>
      </c>
      <c r="F33" s="93">
        <f t="shared" ref="F33" si="11">C33*D33*E33</f>
        <v>20000</v>
      </c>
      <c r="G33" s="94">
        <f>C33*D33*E33</f>
        <v>20000</v>
      </c>
      <c r="H33" s="94">
        <f>G33*10%</f>
        <v>2000</v>
      </c>
      <c r="I33" s="94">
        <f t="shared" ref="I33" si="12">SUM(G33:H33)</f>
        <v>22000</v>
      </c>
      <c r="J33" s="63"/>
      <c r="K33" s="98"/>
    </row>
    <row r="34" spans="1:11" s="70" customFormat="1" x14ac:dyDescent="0.2">
      <c r="A34" s="77" t="s">
        <v>99</v>
      </c>
      <c r="B34" s="78" t="s">
        <v>111</v>
      </c>
      <c r="C34" s="79"/>
      <c r="D34" s="80"/>
      <c r="E34" s="81"/>
      <c r="F34" s="81"/>
      <c r="G34" s="82">
        <f>SUM(G35:G38)</f>
        <v>410000</v>
      </c>
      <c r="H34" s="82">
        <f t="shared" ref="H34:I34" si="13">SUM(H35:H38)</f>
        <v>72500</v>
      </c>
      <c r="I34" s="82">
        <f t="shared" si="13"/>
        <v>482500</v>
      </c>
      <c r="J34" s="63">
        <f t="shared" si="10"/>
        <v>0</v>
      </c>
      <c r="K34" s="44"/>
    </row>
    <row r="35" spans="1:11" s="95" customFormat="1" outlineLevel="1" x14ac:dyDescent="0.2">
      <c r="A35" s="90" t="s">
        <v>100</v>
      </c>
      <c r="B35" s="91" t="s">
        <v>64</v>
      </c>
      <c r="C35" s="92">
        <v>2</v>
      </c>
      <c r="D35" s="92">
        <v>1</v>
      </c>
      <c r="E35" s="93">
        <v>90000</v>
      </c>
      <c r="F35" s="93">
        <f>C35*D35*E35</f>
        <v>180000</v>
      </c>
      <c r="G35" s="94">
        <f>C35*D35*E35</f>
        <v>180000</v>
      </c>
      <c r="H35" s="94">
        <f>G35*10%</f>
        <v>18000</v>
      </c>
      <c r="I35" s="94">
        <f>SUM(G35:H35)</f>
        <v>198000</v>
      </c>
      <c r="J35" s="63">
        <f t="shared" si="10"/>
        <v>0</v>
      </c>
      <c r="K35" s="88"/>
    </row>
    <row r="36" spans="1:11" s="95" customFormat="1" outlineLevel="1" x14ac:dyDescent="0.2">
      <c r="A36" s="90" t="s">
        <v>56</v>
      </c>
      <c r="B36" s="91" t="s">
        <v>65</v>
      </c>
      <c r="C36" s="92">
        <v>2</v>
      </c>
      <c r="D36" s="92">
        <v>1</v>
      </c>
      <c r="E36" s="93">
        <v>50000</v>
      </c>
      <c r="F36" s="93">
        <f>C36*D36*E36</f>
        <v>100000</v>
      </c>
      <c r="G36" s="94">
        <f>C36*D36*E36</f>
        <v>100000</v>
      </c>
      <c r="H36" s="94">
        <f>G36*10%</f>
        <v>10000</v>
      </c>
      <c r="I36" s="94">
        <f>SUM(G36:H36)</f>
        <v>110000</v>
      </c>
      <c r="J36" s="63">
        <f t="shared" si="10"/>
        <v>0</v>
      </c>
      <c r="K36" s="88"/>
    </row>
    <row r="37" spans="1:11" s="95" customFormat="1" outlineLevel="1" x14ac:dyDescent="0.2">
      <c r="A37" s="90" t="s">
        <v>57</v>
      </c>
      <c r="B37" s="91" t="s">
        <v>66</v>
      </c>
      <c r="C37" s="92">
        <v>2</v>
      </c>
      <c r="D37" s="92">
        <v>1</v>
      </c>
      <c r="E37" s="93">
        <v>50000</v>
      </c>
      <c r="F37" s="93">
        <f>C37*D37*E37</f>
        <v>100000</v>
      </c>
      <c r="G37" s="94">
        <f>C37*D37*E37</f>
        <v>100000</v>
      </c>
      <c r="H37" s="94">
        <f>G37*10%</f>
        <v>10000</v>
      </c>
      <c r="I37" s="94">
        <f>SUM(G37:H37)</f>
        <v>110000</v>
      </c>
      <c r="J37" s="63">
        <f t="shared" si="10"/>
        <v>0</v>
      </c>
      <c r="K37" s="88"/>
    </row>
    <row r="38" spans="1:11" s="95" customFormat="1" outlineLevel="1" x14ac:dyDescent="0.2">
      <c r="A38" s="90" t="s">
        <v>101</v>
      </c>
      <c r="B38" s="91" t="s">
        <v>108</v>
      </c>
      <c r="C38" s="92">
        <v>1</v>
      </c>
      <c r="D38" s="92">
        <v>6</v>
      </c>
      <c r="E38" s="96">
        <v>9500</v>
      </c>
      <c r="F38" s="93">
        <f t="shared" ref="F38" si="14">C38*D38*E38</f>
        <v>57000</v>
      </c>
      <c r="G38" s="94">
        <v>30000</v>
      </c>
      <c r="H38" s="94">
        <v>34500</v>
      </c>
      <c r="I38" s="94">
        <f t="shared" ref="I38" si="15">SUM(G38:H38)</f>
        <v>64500</v>
      </c>
      <c r="J38" s="63"/>
      <c r="K38" s="88"/>
    </row>
    <row r="39" spans="1:11" s="76" customFormat="1" x14ac:dyDescent="0.2">
      <c r="A39" s="71" t="s">
        <v>32</v>
      </c>
      <c r="B39" s="72" t="s">
        <v>31</v>
      </c>
      <c r="C39" s="73"/>
      <c r="D39" s="74"/>
      <c r="E39" s="55"/>
      <c r="F39" s="55"/>
      <c r="G39" s="75">
        <f>G40+G44</f>
        <v>2560000</v>
      </c>
      <c r="H39" s="75">
        <f>H40+H44</f>
        <v>1212000</v>
      </c>
      <c r="I39" s="75">
        <f>I40+I44</f>
        <v>3772000</v>
      </c>
      <c r="J39" s="63">
        <f t="shared" si="0"/>
        <v>0</v>
      </c>
      <c r="K39" s="44"/>
    </row>
    <row r="40" spans="1:11" s="70" customFormat="1" x14ac:dyDescent="0.2">
      <c r="A40" s="77" t="s">
        <v>33</v>
      </c>
      <c r="B40" s="78" t="s">
        <v>71</v>
      </c>
      <c r="C40" s="79"/>
      <c r="D40" s="80"/>
      <c r="E40" s="81"/>
      <c r="F40" s="81"/>
      <c r="G40" s="82">
        <f>SUM(G41:G43)</f>
        <v>520000</v>
      </c>
      <c r="H40" s="82">
        <f t="shared" ref="H40:I40" si="16">SUM(H41:H43)</f>
        <v>502000</v>
      </c>
      <c r="I40" s="82">
        <f t="shared" si="16"/>
        <v>1022000</v>
      </c>
      <c r="J40" s="63">
        <f t="shared" si="0"/>
        <v>0</v>
      </c>
      <c r="K40" s="44"/>
    </row>
    <row r="41" spans="1:11" s="95" customFormat="1" outlineLevel="1" x14ac:dyDescent="0.2">
      <c r="A41" s="90" t="s">
        <v>34</v>
      </c>
      <c r="B41" s="91" t="s">
        <v>70</v>
      </c>
      <c r="C41" s="92">
        <v>1</v>
      </c>
      <c r="D41" s="92">
        <v>10</v>
      </c>
      <c r="E41" s="93">
        <v>100000</v>
      </c>
      <c r="F41" s="93">
        <f>C41*D41*E41</f>
        <v>1000000</v>
      </c>
      <c r="G41" s="100">
        <f>F41*50%</f>
        <v>500000</v>
      </c>
      <c r="H41" s="94">
        <f>F41-G41</f>
        <v>500000</v>
      </c>
      <c r="I41" s="94">
        <f>SUM(G41:H41)</f>
        <v>1000000</v>
      </c>
      <c r="J41" s="63">
        <f t="shared" si="0"/>
        <v>0</v>
      </c>
      <c r="K41" s="88"/>
    </row>
    <row r="42" spans="1:11" s="95" customFormat="1" outlineLevel="1" x14ac:dyDescent="0.2">
      <c r="A42" s="90" t="s">
        <v>102</v>
      </c>
      <c r="B42" s="91" t="s">
        <v>73</v>
      </c>
      <c r="C42" s="92">
        <v>1</v>
      </c>
      <c r="D42" s="92">
        <v>10</v>
      </c>
      <c r="E42" s="96">
        <v>1000</v>
      </c>
      <c r="F42" s="93">
        <f>C42*D42*E42</f>
        <v>10000</v>
      </c>
      <c r="G42" s="94">
        <f>C42*D42*E42</f>
        <v>10000</v>
      </c>
      <c r="H42" s="94">
        <f>G42*10%</f>
        <v>1000</v>
      </c>
      <c r="I42" s="94">
        <f>SUM(G42:H42)</f>
        <v>11000</v>
      </c>
      <c r="J42" s="63">
        <f t="shared" si="0"/>
        <v>0</v>
      </c>
      <c r="K42" s="88"/>
    </row>
    <row r="43" spans="1:11" s="95" customFormat="1" outlineLevel="1" x14ac:dyDescent="0.2">
      <c r="A43" s="90" t="s">
        <v>103</v>
      </c>
      <c r="B43" s="91" t="s">
        <v>108</v>
      </c>
      <c r="C43" s="92">
        <v>2</v>
      </c>
      <c r="D43" s="92">
        <v>1</v>
      </c>
      <c r="E43" s="96">
        <v>5000</v>
      </c>
      <c r="F43" s="93">
        <f t="shared" ref="F43" si="17">C43*D43*E43</f>
        <v>10000</v>
      </c>
      <c r="G43" s="94">
        <f>C43*D43*E43</f>
        <v>10000</v>
      </c>
      <c r="H43" s="94">
        <f>G43*10%</f>
        <v>1000</v>
      </c>
      <c r="I43" s="94">
        <f t="shared" ref="I43" si="18">SUM(G43:H43)</f>
        <v>11000</v>
      </c>
      <c r="J43" s="63"/>
      <c r="K43" s="88"/>
    </row>
    <row r="44" spans="1:11" s="95" customFormat="1" x14ac:dyDescent="0.2">
      <c r="A44" s="77" t="s">
        <v>38</v>
      </c>
      <c r="B44" s="78" t="s">
        <v>54</v>
      </c>
      <c r="C44" s="79"/>
      <c r="D44" s="80"/>
      <c r="E44" s="81"/>
      <c r="F44" s="81"/>
      <c r="G44" s="82">
        <f>SUM(G45:G48)</f>
        <v>2040000</v>
      </c>
      <c r="H44" s="82">
        <f t="shared" ref="H44:I44" si="19">SUM(H45:H48)</f>
        <v>710000</v>
      </c>
      <c r="I44" s="82">
        <f t="shared" si="19"/>
        <v>2750000</v>
      </c>
      <c r="J44" s="63">
        <f t="shared" si="0"/>
        <v>0</v>
      </c>
      <c r="K44" s="88"/>
    </row>
    <row r="45" spans="1:11" s="95" customFormat="1" outlineLevel="1" x14ac:dyDescent="0.2">
      <c r="A45" s="90" t="s">
        <v>39</v>
      </c>
      <c r="B45" s="91" t="s">
        <v>53</v>
      </c>
      <c r="C45" s="92">
        <v>1</v>
      </c>
      <c r="D45" s="92">
        <v>50</v>
      </c>
      <c r="E45" s="96">
        <v>10000</v>
      </c>
      <c r="F45" s="93">
        <f>C45*D45*E45</f>
        <v>500000</v>
      </c>
      <c r="G45" s="94">
        <f>C45*D45*E45</f>
        <v>500000</v>
      </c>
      <c r="H45" s="94">
        <f>F45-G45</f>
        <v>0</v>
      </c>
      <c r="I45" s="94">
        <f>SUM(G45:H45)</f>
        <v>500000</v>
      </c>
      <c r="J45" s="63">
        <f t="shared" si="0"/>
        <v>0</v>
      </c>
      <c r="K45" s="88"/>
    </row>
    <row r="46" spans="1:11" s="95" customFormat="1" outlineLevel="1" x14ac:dyDescent="0.2">
      <c r="A46" s="90" t="s">
        <v>104</v>
      </c>
      <c r="B46" s="91" t="s">
        <v>59</v>
      </c>
      <c r="C46" s="92">
        <v>1</v>
      </c>
      <c r="D46" s="92">
        <v>50</v>
      </c>
      <c r="E46" s="96">
        <v>30000</v>
      </c>
      <c r="F46" s="93">
        <f>C46*D46*E46</f>
        <v>1500000</v>
      </c>
      <c r="G46" s="94">
        <v>1000000</v>
      </c>
      <c r="H46" s="94">
        <f>F46-G46</f>
        <v>500000</v>
      </c>
      <c r="I46" s="94">
        <f>SUM(G46:H46)</f>
        <v>1500000</v>
      </c>
      <c r="J46" s="63">
        <f t="shared" si="0"/>
        <v>0</v>
      </c>
      <c r="K46" s="88"/>
    </row>
    <row r="47" spans="1:11" s="95" customFormat="1" outlineLevel="1" x14ac:dyDescent="0.2">
      <c r="A47" s="90" t="s">
        <v>105</v>
      </c>
      <c r="B47" s="91" t="s">
        <v>112</v>
      </c>
      <c r="C47" s="92">
        <v>1</v>
      </c>
      <c r="D47" s="92">
        <v>35</v>
      </c>
      <c r="E47" s="96">
        <v>20000</v>
      </c>
      <c r="F47" s="93">
        <f>C47*D47*E47</f>
        <v>700000</v>
      </c>
      <c r="G47" s="94">
        <v>500000</v>
      </c>
      <c r="H47" s="94">
        <f>F47-G47</f>
        <v>200000</v>
      </c>
      <c r="I47" s="94">
        <f>SUM(G47:H47)</f>
        <v>700000</v>
      </c>
      <c r="J47" s="63"/>
      <c r="K47" s="88"/>
    </row>
    <row r="48" spans="1:11" s="95" customFormat="1" outlineLevel="1" x14ac:dyDescent="0.2">
      <c r="A48" s="90" t="s">
        <v>106</v>
      </c>
      <c r="B48" s="91" t="s">
        <v>108</v>
      </c>
      <c r="C48" s="92">
        <v>2</v>
      </c>
      <c r="D48" s="92">
        <v>5</v>
      </c>
      <c r="E48" s="96">
        <v>5000</v>
      </c>
      <c r="F48" s="93">
        <f t="shared" ref="F48" si="20">C48*D48*E48</f>
        <v>50000</v>
      </c>
      <c r="G48" s="94">
        <v>40000</v>
      </c>
      <c r="H48" s="94">
        <f>F48-G48</f>
        <v>10000</v>
      </c>
      <c r="I48" s="94">
        <f t="shared" ref="I48" si="21">SUM(G48:H48)</f>
        <v>50000</v>
      </c>
      <c r="J48" s="63"/>
      <c r="K48" s="88"/>
    </row>
    <row r="49" spans="1:11" s="70" customFormat="1" x14ac:dyDescent="0.2">
      <c r="A49" s="101">
        <v>2</v>
      </c>
      <c r="B49" s="65" t="s">
        <v>40</v>
      </c>
      <c r="C49" s="66"/>
      <c r="D49" s="67"/>
      <c r="E49" s="68"/>
      <c r="F49" s="68"/>
      <c r="G49" s="69">
        <f>G50+G58</f>
        <v>659999.77600000007</v>
      </c>
      <c r="H49" s="69">
        <f>H50+H58</f>
        <v>215499.90400000004</v>
      </c>
      <c r="I49" s="69">
        <f>I50+I58</f>
        <v>875499.67999999993</v>
      </c>
      <c r="J49" s="109"/>
      <c r="K49" s="44"/>
    </row>
    <row r="50" spans="1:11" s="70" customFormat="1" x14ac:dyDescent="0.2">
      <c r="A50" s="77" t="s">
        <v>0</v>
      </c>
      <c r="B50" s="78" t="s">
        <v>82</v>
      </c>
      <c r="C50" s="79"/>
      <c r="D50" s="80"/>
      <c r="E50" s="81"/>
      <c r="F50" s="81"/>
      <c r="G50" s="82">
        <f>G51</f>
        <v>454999.77600000001</v>
      </c>
      <c r="H50" s="82">
        <f t="shared" ref="H50:I50" si="22">H51</f>
        <v>194999.90400000004</v>
      </c>
      <c r="I50" s="82">
        <f t="shared" si="22"/>
        <v>649999.67999999993</v>
      </c>
      <c r="J50" s="63">
        <f t="shared" ref="J50:J62" si="23">I50-H50-G50</f>
        <v>0</v>
      </c>
      <c r="K50" s="44"/>
    </row>
    <row r="51" spans="1:11" s="89" customFormat="1" x14ac:dyDescent="0.2">
      <c r="A51" s="102" t="s">
        <v>11</v>
      </c>
      <c r="B51" s="83" t="s">
        <v>37</v>
      </c>
      <c r="C51" s="84"/>
      <c r="D51" s="85"/>
      <c r="E51" s="86"/>
      <c r="F51" s="86"/>
      <c r="G51" s="87">
        <f>SUM(G52:G57)</f>
        <v>454999.77600000001</v>
      </c>
      <c r="H51" s="87">
        <f>SUM(H52:H57)</f>
        <v>194999.90400000004</v>
      </c>
      <c r="I51" s="87">
        <f>SUM(I52:I57)</f>
        <v>649999.67999999993</v>
      </c>
      <c r="J51" s="63">
        <f t="shared" si="23"/>
        <v>0</v>
      </c>
      <c r="K51" s="88"/>
    </row>
    <row r="52" spans="1:11" s="89" customFormat="1" outlineLevel="1" x14ac:dyDescent="0.2">
      <c r="A52" s="103" t="s">
        <v>12</v>
      </c>
      <c r="B52" s="91" t="s">
        <v>50</v>
      </c>
      <c r="C52" s="92">
        <v>1</v>
      </c>
      <c r="D52" s="92">
        <v>60</v>
      </c>
      <c r="E52" s="93">
        <f>13000000*1.1/$J$7</f>
        <v>2860.0000000000005</v>
      </c>
      <c r="F52" s="93">
        <f>C52*D52*E52</f>
        <v>171600.00000000003</v>
      </c>
      <c r="G52" s="94">
        <f>F52*70%</f>
        <v>120120.00000000001</v>
      </c>
      <c r="H52" s="94">
        <f>F52-G52</f>
        <v>51480.000000000015</v>
      </c>
      <c r="I52" s="94">
        <f>SUM(G52:H52)</f>
        <v>171600.00000000003</v>
      </c>
      <c r="J52" s="63">
        <f t="shared" si="23"/>
        <v>0</v>
      </c>
      <c r="K52" s="88"/>
    </row>
    <row r="53" spans="1:11" s="89" customFormat="1" outlineLevel="1" x14ac:dyDescent="0.2">
      <c r="A53" s="103" t="s">
        <v>41</v>
      </c>
      <c r="B53" s="91" t="s">
        <v>14</v>
      </c>
      <c r="C53" s="92">
        <v>1</v>
      </c>
      <c r="D53" s="92">
        <v>48</v>
      </c>
      <c r="E53" s="93">
        <f>10000000*1.1/$J$7</f>
        <v>2200</v>
      </c>
      <c r="F53" s="93">
        <f t="shared" ref="F53:F57" si="24">C53*D53*E53</f>
        <v>105600</v>
      </c>
      <c r="G53" s="94">
        <f t="shared" ref="G53:G57" si="25">F53*70%</f>
        <v>73920</v>
      </c>
      <c r="H53" s="94">
        <f t="shared" ref="H53:H55" si="26">F53-G53</f>
        <v>31680</v>
      </c>
      <c r="I53" s="94">
        <f t="shared" ref="I53:I57" si="27">SUM(G53:H53)</f>
        <v>105600</v>
      </c>
      <c r="J53" s="63">
        <f t="shared" si="23"/>
        <v>0</v>
      </c>
      <c r="K53" s="88"/>
    </row>
    <row r="54" spans="1:11" s="89" customFormat="1" outlineLevel="1" x14ac:dyDescent="0.2">
      <c r="A54" s="103" t="s">
        <v>42</v>
      </c>
      <c r="B54" s="91" t="s">
        <v>46</v>
      </c>
      <c r="C54" s="92">
        <v>1</v>
      </c>
      <c r="D54" s="92">
        <v>60</v>
      </c>
      <c r="E54" s="93">
        <f>12000000*1.1/$J$7</f>
        <v>2640.0000000000005</v>
      </c>
      <c r="F54" s="93">
        <f t="shared" si="24"/>
        <v>158400.00000000003</v>
      </c>
      <c r="G54" s="94">
        <f t="shared" si="25"/>
        <v>110880.00000000001</v>
      </c>
      <c r="H54" s="94">
        <f t="shared" si="26"/>
        <v>47520.000000000015</v>
      </c>
      <c r="I54" s="94">
        <f t="shared" si="27"/>
        <v>158400.00000000003</v>
      </c>
      <c r="J54" s="63">
        <f t="shared" si="23"/>
        <v>0</v>
      </c>
      <c r="K54" s="88"/>
    </row>
    <row r="55" spans="1:11" s="89" customFormat="1" outlineLevel="1" x14ac:dyDescent="0.2">
      <c r="A55" s="103" t="s">
        <v>43</v>
      </c>
      <c r="B55" s="91" t="s">
        <v>80</v>
      </c>
      <c r="C55" s="92">
        <v>1</v>
      </c>
      <c r="D55" s="92">
        <v>36</v>
      </c>
      <c r="E55" s="93">
        <f>9000000*1.1/$J$7</f>
        <v>1980</v>
      </c>
      <c r="F55" s="93">
        <f t="shared" si="24"/>
        <v>71280</v>
      </c>
      <c r="G55" s="94">
        <f t="shared" si="25"/>
        <v>49896</v>
      </c>
      <c r="H55" s="94">
        <f t="shared" si="26"/>
        <v>21384</v>
      </c>
      <c r="I55" s="94">
        <f t="shared" si="27"/>
        <v>71280</v>
      </c>
      <c r="J55" s="63">
        <f t="shared" si="23"/>
        <v>0</v>
      </c>
      <c r="K55" s="88"/>
    </row>
    <row r="56" spans="1:11" s="89" customFormat="1" outlineLevel="1" x14ac:dyDescent="0.2">
      <c r="A56" s="103" t="s">
        <v>44</v>
      </c>
      <c r="B56" s="91" t="s">
        <v>81</v>
      </c>
      <c r="C56" s="92">
        <v>1</v>
      </c>
      <c r="D56" s="92">
        <v>36</v>
      </c>
      <c r="E56" s="93">
        <f>9000000*1.1/$J$7</f>
        <v>1980</v>
      </c>
      <c r="F56" s="93">
        <f t="shared" si="24"/>
        <v>71280</v>
      </c>
      <c r="G56" s="94">
        <f t="shared" si="25"/>
        <v>49896</v>
      </c>
      <c r="H56" s="94">
        <f t="shared" ref="H56:H57" si="28">F56-G56</f>
        <v>21384</v>
      </c>
      <c r="I56" s="94">
        <f t="shared" si="27"/>
        <v>71280</v>
      </c>
      <c r="J56" s="63">
        <f t="shared" si="23"/>
        <v>0</v>
      </c>
      <c r="K56" s="88"/>
    </row>
    <row r="57" spans="1:11" s="89" customFormat="1" outlineLevel="1" x14ac:dyDescent="0.2">
      <c r="A57" s="103" t="s">
        <v>45</v>
      </c>
      <c r="B57" s="91" t="s">
        <v>47</v>
      </c>
      <c r="C57" s="92">
        <v>1</v>
      </c>
      <c r="D57" s="92">
        <v>40.817999999999998</v>
      </c>
      <c r="E57" s="93">
        <f>8000000*1.1/$J$7</f>
        <v>1760</v>
      </c>
      <c r="F57" s="93">
        <f t="shared" si="24"/>
        <v>71839.679999999993</v>
      </c>
      <c r="G57" s="94">
        <f t="shared" si="25"/>
        <v>50287.775999999991</v>
      </c>
      <c r="H57" s="94">
        <f t="shared" si="28"/>
        <v>21551.904000000002</v>
      </c>
      <c r="I57" s="94">
        <f t="shared" si="27"/>
        <v>71839.679999999993</v>
      </c>
      <c r="J57" s="63">
        <f t="shared" si="23"/>
        <v>0</v>
      </c>
      <c r="K57" s="88"/>
    </row>
    <row r="58" spans="1:11" s="70" customFormat="1" x14ac:dyDescent="0.2">
      <c r="A58" s="77" t="s">
        <v>1</v>
      </c>
      <c r="B58" s="78" t="s">
        <v>58</v>
      </c>
      <c r="C58" s="79"/>
      <c r="D58" s="80"/>
      <c r="E58" s="81"/>
      <c r="F58" s="81"/>
      <c r="G58" s="82">
        <f>SUM(G59:G61)</f>
        <v>205000</v>
      </c>
      <c r="H58" s="82">
        <f t="shared" ref="H58:I58" si="29">SUM(H59:H61)</f>
        <v>20500</v>
      </c>
      <c r="I58" s="82">
        <f t="shared" si="29"/>
        <v>225500</v>
      </c>
      <c r="J58" s="63">
        <f t="shared" si="23"/>
        <v>0</v>
      </c>
      <c r="K58" s="44"/>
    </row>
    <row r="59" spans="1:11" s="89" customFormat="1" outlineLevel="1" x14ac:dyDescent="0.2">
      <c r="A59" s="103" t="s">
        <v>2</v>
      </c>
      <c r="B59" s="91" t="s">
        <v>77</v>
      </c>
      <c r="C59" s="92">
        <v>1</v>
      </c>
      <c r="D59" s="92">
        <v>5</v>
      </c>
      <c r="E59" s="93">
        <v>25000</v>
      </c>
      <c r="F59" s="93">
        <f>C59*D59*E59</f>
        <v>125000</v>
      </c>
      <c r="G59" s="94">
        <f>C59*D59*E59</f>
        <v>125000</v>
      </c>
      <c r="H59" s="94">
        <f>G59*10%</f>
        <v>12500</v>
      </c>
      <c r="I59" s="94">
        <f>SUM(G59:H59)</f>
        <v>137500</v>
      </c>
      <c r="J59" s="63">
        <f t="shared" si="23"/>
        <v>0</v>
      </c>
      <c r="K59" s="88"/>
    </row>
    <row r="60" spans="1:11" s="89" customFormat="1" outlineLevel="1" x14ac:dyDescent="0.2">
      <c r="A60" s="103" t="s">
        <v>48</v>
      </c>
      <c r="B60" s="91" t="s">
        <v>78</v>
      </c>
      <c r="C60" s="92">
        <v>1</v>
      </c>
      <c r="D60" s="92">
        <v>1</v>
      </c>
      <c r="E60" s="93">
        <v>30000</v>
      </c>
      <c r="F60" s="93">
        <f>C60*D60*E60</f>
        <v>30000</v>
      </c>
      <c r="G60" s="94">
        <f>C60*D60*E60</f>
        <v>30000</v>
      </c>
      <c r="H60" s="94">
        <f>G60*10%</f>
        <v>3000</v>
      </c>
      <c r="I60" s="94">
        <f>SUM(G60:H60)</f>
        <v>33000</v>
      </c>
      <c r="J60" s="63">
        <f t="shared" si="23"/>
        <v>0</v>
      </c>
      <c r="K60" s="88"/>
    </row>
    <row r="61" spans="1:11" s="89" customFormat="1" outlineLevel="1" x14ac:dyDescent="0.2">
      <c r="A61" s="103" t="s">
        <v>49</v>
      </c>
      <c r="B61" s="91" t="s">
        <v>79</v>
      </c>
      <c r="C61" s="92">
        <v>1</v>
      </c>
      <c r="D61" s="92">
        <v>1</v>
      </c>
      <c r="E61" s="93">
        <v>50000</v>
      </c>
      <c r="F61" s="93">
        <f>C61*D61*E61</f>
        <v>50000</v>
      </c>
      <c r="G61" s="94">
        <f>C61*D61*E61</f>
        <v>50000</v>
      </c>
      <c r="H61" s="94">
        <f>G61*10%</f>
        <v>5000</v>
      </c>
      <c r="I61" s="94">
        <f>SUM(G61:H61)</f>
        <v>55000</v>
      </c>
      <c r="J61" s="63">
        <f t="shared" si="23"/>
        <v>0</v>
      </c>
      <c r="K61" s="88"/>
    </row>
    <row r="62" spans="1:11" s="70" customFormat="1" x14ac:dyDescent="0.2">
      <c r="A62" s="64">
        <v>3</v>
      </c>
      <c r="B62" s="65" t="s">
        <v>28</v>
      </c>
      <c r="C62" s="66"/>
      <c r="D62" s="67"/>
      <c r="E62" s="68"/>
      <c r="F62" s="68"/>
      <c r="G62" s="69">
        <v>50000</v>
      </c>
      <c r="H62" s="69">
        <v>0</v>
      </c>
      <c r="I62" s="69">
        <f>SUM(G62:H62)</f>
        <v>50000</v>
      </c>
      <c r="J62" s="63">
        <f t="shared" si="23"/>
        <v>0</v>
      </c>
      <c r="K62" s="44"/>
    </row>
    <row r="63" spans="1:11" x14ac:dyDescent="0.25">
      <c r="A63" s="104"/>
    </row>
  </sheetData>
  <autoFilter ref="A8:J37"/>
  <mergeCells count="3">
    <mergeCell ref="A1:I1"/>
    <mergeCell ref="A2:I2"/>
    <mergeCell ref="A5:I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0" orientation="landscape" r:id="rId1"/>
  <rowBreaks count="1" manualBreakCount="1">
    <brk id="57" max="11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0"/>
  <sheetViews>
    <sheetView showGridLines="0" workbookViewId="0">
      <selection activeCell="B10" sqref="B10"/>
    </sheetView>
  </sheetViews>
  <sheetFormatPr defaultColWidth="9.140625" defaultRowHeight="15" x14ac:dyDescent="0.25"/>
  <cols>
    <col min="1" max="1" width="9.140625" style="185"/>
    <col min="2" max="2" width="55" style="185" customWidth="1"/>
    <col min="3" max="3" width="45.7109375" style="185" bestFit="1" customWidth="1"/>
    <col min="4" max="4" width="30.85546875" style="185" bestFit="1" customWidth="1"/>
    <col min="5" max="16384" width="9.140625" style="185"/>
  </cols>
  <sheetData>
    <row r="1" spans="2:4" ht="15.75" thickBot="1" x14ac:dyDescent="0.3">
      <c r="B1" s="184"/>
      <c r="C1" s="184"/>
      <c r="D1" s="184"/>
    </row>
    <row r="2" spans="2:4" x14ac:dyDescent="0.25">
      <c r="B2" s="186" t="s">
        <v>187</v>
      </c>
      <c r="C2" s="187" t="s">
        <v>188</v>
      </c>
      <c r="D2" s="188" t="s">
        <v>189</v>
      </c>
    </row>
    <row r="3" spans="2:4" x14ac:dyDescent="0.25">
      <c r="B3" s="259" t="s">
        <v>298</v>
      </c>
      <c r="C3" s="189"/>
      <c r="D3" s="190"/>
    </row>
    <row r="4" spans="2:4" x14ac:dyDescent="0.25">
      <c r="B4" s="260"/>
      <c r="C4" s="189"/>
      <c r="D4" s="190"/>
    </row>
    <row r="5" spans="2:4" x14ac:dyDescent="0.25">
      <c r="B5" s="260"/>
      <c r="C5" s="189"/>
      <c r="D5" s="190"/>
    </row>
    <row r="6" spans="2:4" x14ac:dyDescent="0.25">
      <c r="B6" s="260"/>
      <c r="C6" s="189"/>
      <c r="D6" s="190"/>
    </row>
    <row r="7" spans="2:4" x14ac:dyDescent="0.25">
      <c r="B7" s="260"/>
      <c r="C7" s="189"/>
      <c r="D7" s="190"/>
    </row>
    <row r="8" spans="2:4" x14ac:dyDescent="0.25">
      <c r="B8" s="260"/>
      <c r="C8" s="189"/>
      <c r="D8" s="190"/>
    </row>
    <row r="9" spans="2:4" ht="15.75" thickBot="1" x14ac:dyDescent="0.3">
      <c r="B9" s="261"/>
      <c r="C9" s="191"/>
      <c r="D9" s="192"/>
    </row>
    <row r="11" spans="2:4" ht="49.5" customHeight="1" x14ac:dyDescent="0.25">
      <c r="B11" s="262" t="s">
        <v>190</v>
      </c>
      <c r="C11" s="262"/>
      <c r="D11" s="184"/>
    </row>
    <row r="12" spans="2:4" ht="15.75" thickBot="1" x14ac:dyDescent="0.3">
      <c r="B12" s="184"/>
      <c r="C12" s="184"/>
      <c r="D12" s="184"/>
    </row>
    <row r="13" spans="2:4" x14ac:dyDescent="0.25">
      <c r="B13" s="193" t="s">
        <v>191</v>
      </c>
      <c r="C13" s="194" t="s">
        <v>192</v>
      </c>
      <c r="D13" s="195"/>
    </row>
    <row r="14" spans="2:4" x14ac:dyDescent="0.25">
      <c r="B14" s="263" t="s">
        <v>299</v>
      </c>
      <c r="C14" s="190" t="s">
        <v>300</v>
      </c>
      <c r="D14" s="195"/>
    </row>
    <row r="15" spans="2:4" x14ac:dyDescent="0.25">
      <c r="B15" s="263"/>
      <c r="C15" s="190" t="s">
        <v>301</v>
      </c>
      <c r="D15" s="184"/>
    </row>
    <row r="16" spans="2:4" x14ac:dyDescent="0.25">
      <c r="B16" s="263"/>
      <c r="C16" s="190" t="s">
        <v>302</v>
      </c>
      <c r="D16" s="184"/>
    </row>
    <row r="17" spans="2:3" x14ac:dyDescent="0.25">
      <c r="B17" s="263"/>
      <c r="C17" s="190"/>
    </row>
    <row r="18" spans="2:3" ht="15.75" thickBot="1" x14ac:dyDescent="0.3">
      <c r="B18" s="264"/>
      <c r="C18" s="192"/>
    </row>
    <row r="20" spans="2:3" ht="54" customHeight="1" x14ac:dyDescent="0.25">
      <c r="B20" s="265" t="s">
        <v>195</v>
      </c>
      <c r="C20" s="265"/>
    </row>
  </sheetData>
  <mergeCells count="4">
    <mergeCell ref="B3:B9"/>
    <mergeCell ref="B11:C11"/>
    <mergeCell ref="B14:B18"/>
    <mergeCell ref="B20:C2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30"/>
  <sheetViews>
    <sheetView showGridLines="0" tabSelected="1" workbookViewId="0">
      <selection activeCell="F23" sqref="F23"/>
    </sheetView>
  </sheetViews>
  <sheetFormatPr defaultColWidth="9.140625" defaultRowHeight="15" x14ac:dyDescent="0.25"/>
  <cols>
    <col min="1" max="1" width="42.28515625" style="185" customWidth="1"/>
    <col min="2" max="2" width="35.140625" style="185" customWidth="1"/>
    <col min="3" max="3" width="33.42578125" style="185" customWidth="1"/>
    <col min="4" max="16384" width="9.140625" style="185"/>
  </cols>
  <sheetData>
    <row r="1" spans="1:3" ht="15.75" thickBot="1" x14ac:dyDescent="0.3">
      <c r="A1" s="269" t="s">
        <v>196</v>
      </c>
      <c r="B1" s="269"/>
      <c r="C1" s="269"/>
    </row>
    <row r="2" spans="1:3" ht="15.75" x14ac:dyDescent="0.25">
      <c r="A2" s="266" t="s">
        <v>197</v>
      </c>
      <c r="B2" s="267"/>
      <c r="C2" s="268"/>
    </row>
    <row r="3" spans="1:3" ht="15.75" x14ac:dyDescent="0.25">
      <c r="A3" s="196" t="s">
        <v>198</v>
      </c>
      <c r="B3" s="197" t="s">
        <v>199</v>
      </c>
      <c r="C3" s="198" t="s">
        <v>200</v>
      </c>
    </row>
    <row r="4" spans="1:3" ht="15.75" thickBot="1" x14ac:dyDescent="0.3">
      <c r="A4" s="199" t="s">
        <v>201</v>
      </c>
      <c r="B4" s="232" t="s">
        <v>303</v>
      </c>
      <c r="C4" s="233" t="s">
        <v>304</v>
      </c>
    </row>
    <row r="5" spans="1:3" ht="15.75" thickBot="1" x14ac:dyDescent="0.3">
      <c r="A5" s="270"/>
      <c r="B5" s="270"/>
      <c r="C5" s="270"/>
    </row>
    <row r="6" spans="1:3" ht="15.75" x14ac:dyDescent="0.25">
      <c r="A6" s="266" t="s">
        <v>202</v>
      </c>
      <c r="B6" s="267"/>
      <c r="C6" s="268"/>
    </row>
    <row r="7" spans="1:3" ht="15.75" thickBot="1" x14ac:dyDescent="0.3">
      <c r="A7" s="199" t="s">
        <v>203</v>
      </c>
      <c r="B7" s="271"/>
      <c r="C7" s="272"/>
    </row>
    <row r="8" spans="1:3" ht="15.75" thickBot="1" x14ac:dyDescent="0.3">
      <c r="A8" s="270"/>
      <c r="B8" s="270"/>
      <c r="C8" s="270"/>
    </row>
    <row r="9" spans="1:3" ht="15.75" x14ac:dyDescent="0.25">
      <c r="A9" s="266" t="s">
        <v>204</v>
      </c>
      <c r="B9" s="267"/>
      <c r="C9" s="268"/>
    </row>
    <row r="10" spans="1:3" ht="31.5" x14ac:dyDescent="0.25">
      <c r="A10" s="196" t="s">
        <v>205</v>
      </c>
      <c r="B10" s="197" t="s">
        <v>206</v>
      </c>
      <c r="C10" s="198" t="s">
        <v>207</v>
      </c>
    </row>
    <row r="11" spans="1:3" x14ac:dyDescent="0.25">
      <c r="A11" s="200" t="s">
        <v>156</v>
      </c>
      <c r="B11" s="201">
        <v>0</v>
      </c>
      <c r="C11" s="202">
        <v>0</v>
      </c>
    </row>
    <row r="12" spans="1:3" x14ac:dyDescent="0.25">
      <c r="A12" s="200" t="s">
        <v>155</v>
      </c>
      <c r="B12" s="201">
        <v>0</v>
      </c>
      <c r="C12" s="202">
        <v>0</v>
      </c>
    </row>
    <row r="13" spans="1:3" x14ac:dyDescent="0.25">
      <c r="A13" s="200" t="s">
        <v>208</v>
      </c>
      <c r="B13" s="201">
        <f>+'Detalle Plan de Adquisiciones'!G27</f>
        <v>688000</v>
      </c>
      <c r="C13" s="202">
        <f>+B13</f>
        <v>688000</v>
      </c>
    </row>
    <row r="14" spans="1:3" x14ac:dyDescent="0.25">
      <c r="A14" s="200" t="s">
        <v>209</v>
      </c>
      <c r="B14" s="201">
        <v>0</v>
      </c>
      <c r="C14" s="202">
        <v>0</v>
      </c>
    </row>
    <row r="15" spans="1:3" x14ac:dyDescent="0.25">
      <c r="A15" s="200" t="s">
        <v>210</v>
      </c>
      <c r="B15" s="201">
        <v>0</v>
      </c>
      <c r="C15" s="202">
        <v>0</v>
      </c>
    </row>
    <row r="16" spans="1:3" x14ac:dyDescent="0.25">
      <c r="A16" s="200" t="s">
        <v>211</v>
      </c>
      <c r="B16" s="201">
        <f>+'Detalle Plan de Adquisiciones'!G38+'Detalle Plan de Adquisiciones'!F52</f>
        <v>1847000</v>
      </c>
      <c r="C16" s="202">
        <f>+B16</f>
        <v>1847000</v>
      </c>
    </row>
    <row r="17" spans="1:3" x14ac:dyDescent="0.25">
      <c r="A17" s="203" t="s">
        <v>212</v>
      </c>
      <c r="B17" s="201">
        <f>+'Detalle Plan de Adquisiciones'!G69</f>
        <v>7365000</v>
      </c>
      <c r="C17" s="202">
        <f>+B17</f>
        <v>7365000</v>
      </c>
    </row>
    <row r="18" spans="1:3" x14ac:dyDescent="0.25">
      <c r="A18" s="200" t="s">
        <v>213</v>
      </c>
      <c r="B18" s="201">
        <v>0</v>
      </c>
      <c r="C18" s="202">
        <v>0</v>
      </c>
    </row>
    <row r="19" spans="1:3" x14ac:dyDescent="0.25">
      <c r="A19" s="203" t="s">
        <v>214</v>
      </c>
      <c r="B19" s="201">
        <v>100000</v>
      </c>
      <c r="C19" s="202">
        <f>+B19</f>
        <v>100000</v>
      </c>
    </row>
    <row r="20" spans="1:3" ht="16.5" thickBot="1" x14ac:dyDescent="0.3">
      <c r="A20" s="204" t="s">
        <v>15</v>
      </c>
      <c r="B20" s="205">
        <f>SUM(B11:B19)</f>
        <v>10000000</v>
      </c>
      <c r="C20" s="206">
        <f>SUM(C11:C19)</f>
        <v>10000000</v>
      </c>
    </row>
    <row r="21" spans="1:3" ht="15.75" thickBot="1" x14ac:dyDescent="0.3"/>
    <row r="22" spans="1:3" ht="15.75" x14ac:dyDescent="0.25">
      <c r="A22" s="266" t="s">
        <v>215</v>
      </c>
      <c r="B22" s="267"/>
      <c r="C22" s="268"/>
    </row>
    <row r="23" spans="1:3" ht="31.5" x14ac:dyDescent="0.25">
      <c r="A23" s="196" t="s">
        <v>216</v>
      </c>
      <c r="B23" s="197" t="s">
        <v>206</v>
      </c>
      <c r="C23" s="198" t="s">
        <v>207</v>
      </c>
    </row>
    <row r="24" spans="1:3" x14ac:dyDescent="0.25">
      <c r="A24" s="203" t="str">
        <f>'Estructura del Proyecto'!C14</f>
        <v>Componente 1: Fomento a la innovación</v>
      </c>
      <c r="B24" s="201">
        <f>+'Costos detallados'!E10</f>
        <v>6271000</v>
      </c>
      <c r="C24" s="202">
        <f>+B24</f>
        <v>6271000</v>
      </c>
    </row>
    <row r="25" spans="1:3" x14ac:dyDescent="0.25">
      <c r="A25" s="203" t="str">
        <f>'Estructura del Proyecto'!C15</f>
        <v xml:space="preserve">Componente 2: Capital humano para innovación </v>
      </c>
      <c r="B25" s="201">
        <f>+'Costos detallados'!E33</f>
        <v>2596000</v>
      </c>
      <c r="C25" s="202">
        <f t="shared" ref="C25:C27" si="0">+B25</f>
        <v>2596000</v>
      </c>
    </row>
    <row r="26" spans="1:3" x14ac:dyDescent="0.25">
      <c r="A26" s="203" t="str">
        <f>'Estructura del Proyecto'!C16</f>
        <v>Componente 3: Administración, Evaluación y Auditoria</v>
      </c>
      <c r="B26" s="201">
        <f>+'Costos detallados'!E44</f>
        <v>1033000</v>
      </c>
      <c r="C26" s="202">
        <f t="shared" si="0"/>
        <v>1033000</v>
      </c>
    </row>
    <row r="27" spans="1:3" x14ac:dyDescent="0.25">
      <c r="A27" s="203" t="s">
        <v>28</v>
      </c>
      <c r="B27" s="201">
        <f>+'Costos detallados'!E56</f>
        <v>100000</v>
      </c>
      <c r="C27" s="202">
        <f t="shared" si="0"/>
        <v>100000</v>
      </c>
    </row>
    <row r="28" spans="1:3" x14ac:dyDescent="0.25">
      <c r="A28" s="203"/>
      <c r="B28" s="201">
        <v>0</v>
      </c>
      <c r="C28" s="202">
        <v>0</v>
      </c>
    </row>
    <row r="29" spans="1:3" x14ac:dyDescent="0.25">
      <c r="A29" s="203"/>
      <c r="B29" s="201">
        <v>0</v>
      </c>
      <c r="C29" s="202">
        <v>0</v>
      </c>
    </row>
    <row r="30" spans="1:3" ht="16.5" thickBot="1" x14ac:dyDescent="0.3">
      <c r="A30" s="204" t="s">
        <v>15</v>
      </c>
      <c r="B30" s="205">
        <f>SUM(B24:B29)</f>
        <v>10000000</v>
      </c>
      <c r="C30" s="206">
        <f>SUM(C24:C29)</f>
        <v>10000000</v>
      </c>
    </row>
  </sheetData>
  <mergeCells count="8">
    <mergeCell ref="A9:C9"/>
    <mergeCell ref="A22:C22"/>
    <mergeCell ref="A1:C1"/>
    <mergeCell ref="A2:C2"/>
    <mergeCell ref="A5:C5"/>
    <mergeCell ref="A6:C6"/>
    <mergeCell ref="B7:C7"/>
    <mergeCell ref="A8:C8"/>
  </mergeCells>
  <pageMargins left="0.7" right="0.7" top="0.75" bottom="0.75" header="0.3" footer="0.3"/>
  <pageSetup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85"/>
  <sheetViews>
    <sheetView showGridLines="0" topLeftCell="A40" zoomScale="70" zoomScaleNormal="70" workbookViewId="0">
      <selection activeCell="D7" sqref="D7"/>
    </sheetView>
  </sheetViews>
  <sheetFormatPr defaultColWidth="9.140625" defaultRowHeight="15" x14ac:dyDescent="0.25"/>
  <cols>
    <col min="1" max="1" width="15.140625" style="185" customWidth="1"/>
    <col min="2" max="2" width="31.28515625" style="185" customWidth="1"/>
    <col min="3" max="3" width="17.85546875" style="185" customWidth="1"/>
    <col min="4" max="4" width="36.7109375" style="185" customWidth="1"/>
    <col min="5" max="5" width="12.85546875" style="185" customWidth="1"/>
    <col min="6" max="6" width="14.42578125" style="185" customWidth="1"/>
    <col min="7" max="7" width="17.140625" style="221" customWidth="1"/>
    <col min="8" max="9" width="15.7109375" style="222" customWidth="1"/>
    <col min="10" max="10" width="27.5703125" style="185" customWidth="1"/>
    <col min="11" max="11" width="19.5703125" style="185" customWidth="1"/>
    <col min="12" max="12" width="15.5703125" style="185" customWidth="1"/>
    <col min="13" max="13" width="15" style="185" customWidth="1"/>
    <col min="14" max="14" width="14.85546875" style="185" customWidth="1"/>
    <col min="15" max="16" width="9.140625" style="185"/>
    <col min="17" max="17" width="68.5703125" style="185" hidden="1" customWidth="1"/>
    <col min="18" max="18" width="57.42578125" style="185" hidden="1" customWidth="1"/>
    <col min="19" max="16384" width="9.140625" style="185"/>
  </cols>
  <sheetData>
    <row r="1" spans="1:20" ht="16.5" thickBot="1" x14ac:dyDescent="0.3">
      <c r="A1" s="292" t="s">
        <v>217</v>
      </c>
      <c r="B1" s="293"/>
      <c r="C1" s="293"/>
      <c r="D1" s="293"/>
      <c r="E1" s="293"/>
      <c r="F1" s="293"/>
      <c r="G1" s="293"/>
      <c r="H1" s="293"/>
      <c r="I1" s="293"/>
      <c r="J1" s="293"/>
      <c r="K1" s="293"/>
      <c r="L1" s="293"/>
      <c r="M1" s="293"/>
      <c r="N1" s="294"/>
      <c r="O1" s="207"/>
      <c r="P1" s="207"/>
      <c r="Q1" s="184"/>
      <c r="R1" s="207"/>
      <c r="S1" s="207"/>
      <c r="T1" s="207"/>
    </row>
    <row r="2" spans="1:20" ht="15.75" x14ac:dyDescent="0.25">
      <c r="A2" s="276" t="s">
        <v>218</v>
      </c>
      <c r="B2" s="277"/>
      <c r="C2" s="277"/>
      <c r="D2" s="277"/>
      <c r="E2" s="277"/>
      <c r="F2" s="277"/>
      <c r="G2" s="277"/>
      <c r="H2" s="277"/>
      <c r="I2" s="277"/>
      <c r="J2" s="277"/>
      <c r="K2" s="277"/>
      <c r="L2" s="277"/>
      <c r="M2" s="277"/>
      <c r="N2" s="278"/>
      <c r="O2" s="207"/>
      <c r="P2" s="207"/>
      <c r="Q2" s="184"/>
      <c r="R2" s="207"/>
      <c r="S2" s="207"/>
      <c r="T2" s="207"/>
    </row>
    <row r="3" spans="1:20" x14ac:dyDescent="0.25">
      <c r="A3" s="279" t="s">
        <v>219</v>
      </c>
      <c r="B3" s="273" t="s">
        <v>220</v>
      </c>
      <c r="C3" s="273" t="s">
        <v>221</v>
      </c>
      <c r="D3" s="273" t="s">
        <v>222</v>
      </c>
      <c r="E3" s="273" t="s">
        <v>223</v>
      </c>
      <c r="F3" s="273" t="s">
        <v>224</v>
      </c>
      <c r="G3" s="281" t="s">
        <v>225</v>
      </c>
      <c r="H3" s="281"/>
      <c r="I3" s="281"/>
      <c r="J3" s="273" t="s">
        <v>226</v>
      </c>
      <c r="K3" s="273" t="s">
        <v>227</v>
      </c>
      <c r="L3" s="273" t="s">
        <v>228</v>
      </c>
      <c r="M3" s="273"/>
      <c r="N3" s="284" t="s">
        <v>229</v>
      </c>
      <c r="O3" s="207"/>
      <c r="P3" s="207"/>
      <c r="Q3" s="208" t="s">
        <v>230</v>
      </c>
      <c r="R3" s="207"/>
      <c r="S3" s="207"/>
      <c r="T3" s="207"/>
    </row>
    <row r="4" spans="1:20" ht="25.5" x14ac:dyDescent="0.25">
      <c r="A4" s="279"/>
      <c r="B4" s="273"/>
      <c r="C4" s="273"/>
      <c r="D4" s="273"/>
      <c r="E4" s="273"/>
      <c r="F4" s="273"/>
      <c r="G4" s="209" t="s">
        <v>231</v>
      </c>
      <c r="H4" s="210" t="s">
        <v>232</v>
      </c>
      <c r="I4" s="210" t="s">
        <v>233</v>
      </c>
      <c r="J4" s="273"/>
      <c r="K4" s="273"/>
      <c r="L4" s="211" t="s">
        <v>234</v>
      </c>
      <c r="M4" s="211" t="s">
        <v>235</v>
      </c>
      <c r="N4" s="284"/>
      <c r="O4" s="207"/>
      <c r="P4" s="207"/>
      <c r="Q4" s="208" t="s">
        <v>236</v>
      </c>
      <c r="R4" s="207"/>
      <c r="S4" s="207"/>
      <c r="T4" s="207"/>
    </row>
    <row r="5" spans="1:20" x14ac:dyDescent="0.25">
      <c r="A5" s="212" t="s">
        <v>159</v>
      </c>
      <c r="B5" s="213"/>
      <c r="C5" s="213"/>
      <c r="D5" s="213"/>
      <c r="E5" s="213"/>
      <c r="F5" s="213"/>
      <c r="G5" s="214"/>
      <c r="H5" s="215"/>
      <c r="I5" s="215"/>
      <c r="J5" s="213"/>
      <c r="K5" s="213"/>
      <c r="L5" s="213"/>
      <c r="M5" s="213"/>
      <c r="N5" s="216"/>
      <c r="O5" s="207"/>
      <c r="P5" s="207"/>
      <c r="Q5" s="217" t="s">
        <v>237</v>
      </c>
      <c r="R5" s="207"/>
      <c r="S5" s="207"/>
      <c r="T5" s="207"/>
    </row>
    <row r="6" spans="1:20" x14ac:dyDescent="0.25">
      <c r="A6" s="212"/>
      <c r="B6" s="213"/>
      <c r="C6" s="213"/>
      <c r="D6" s="213"/>
      <c r="E6" s="213"/>
      <c r="F6" s="213"/>
      <c r="G6" s="214"/>
      <c r="H6" s="215"/>
      <c r="I6" s="215"/>
      <c r="J6" s="213"/>
      <c r="K6" s="213"/>
      <c r="L6" s="213"/>
      <c r="M6" s="213"/>
      <c r="N6" s="216"/>
      <c r="O6" s="207"/>
      <c r="P6" s="207"/>
      <c r="Q6" s="217" t="s">
        <v>238</v>
      </c>
      <c r="R6" s="207"/>
      <c r="S6" s="207"/>
      <c r="T6" s="207"/>
    </row>
    <row r="7" spans="1:20" x14ac:dyDescent="0.25">
      <c r="A7" s="212"/>
      <c r="B7" s="213"/>
      <c r="C7" s="213"/>
      <c r="D7" s="213"/>
      <c r="E7" s="213"/>
      <c r="F7" s="213"/>
      <c r="G7" s="214"/>
      <c r="H7" s="215"/>
      <c r="I7" s="215"/>
      <c r="J7" s="213"/>
      <c r="K7" s="213"/>
      <c r="L7" s="213"/>
      <c r="M7" s="213"/>
      <c r="N7" s="216"/>
      <c r="O7" s="207"/>
      <c r="P7" s="207"/>
      <c r="Q7" s="217" t="s">
        <v>239</v>
      </c>
      <c r="R7" s="207"/>
      <c r="S7" s="207"/>
      <c r="T7" s="207"/>
    </row>
    <row r="8" spans="1:20" x14ac:dyDescent="0.25">
      <c r="A8" s="212"/>
      <c r="B8" s="213"/>
      <c r="C8" s="213"/>
      <c r="D8" s="213"/>
      <c r="E8" s="213"/>
      <c r="F8" s="213"/>
      <c r="G8" s="214"/>
      <c r="H8" s="215"/>
      <c r="I8" s="215"/>
      <c r="J8" s="213"/>
      <c r="K8" s="213"/>
      <c r="L8" s="213"/>
      <c r="M8" s="213"/>
      <c r="N8" s="216"/>
      <c r="O8" s="207"/>
      <c r="P8" s="207"/>
      <c r="Q8" s="217" t="s">
        <v>240</v>
      </c>
      <c r="R8" s="207"/>
      <c r="S8" s="207"/>
      <c r="T8" s="207"/>
    </row>
    <row r="9" spans="1:20" ht="15.75" thickBot="1" x14ac:dyDescent="0.3">
      <c r="A9" s="286"/>
      <c r="B9" s="287"/>
      <c r="C9" s="287"/>
      <c r="D9" s="287"/>
      <c r="E9" s="287"/>
      <c r="F9" s="288"/>
      <c r="G9" s="220"/>
      <c r="H9" s="289"/>
      <c r="I9" s="290"/>
      <c r="J9" s="290"/>
      <c r="K9" s="290"/>
      <c r="L9" s="290"/>
      <c r="M9" s="290"/>
      <c r="N9" s="291"/>
      <c r="O9" s="207"/>
      <c r="P9" s="207"/>
      <c r="Q9" s="217" t="s">
        <v>241</v>
      </c>
      <c r="R9" s="207"/>
      <c r="S9" s="207"/>
      <c r="T9" s="207"/>
    </row>
    <row r="10" spans="1:20" ht="15.75" thickBot="1" x14ac:dyDescent="0.3">
      <c r="Q10" s="217" t="s">
        <v>242</v>
      </c>
    </row>
    <row r="11" spans="1:20" ht="15.75" x14ac:dyDescent="0.25">
      <c r="A11" s="276" t="s">
        <v>243</v>
      </c>
      <c r="B11" s="277"/>
      <c r="C11" s="277"/>
      <c r="D11" s="277"/>
      <c r="E11" s="277"/>
      <c r="F11" s="277"/>
      <c r="G11" s="277"/>
      <c r="H11" s="277"/>
      <c r="I11" s="277"/>
      <c r="J11" s="277"/>
      <c r="K11" s="277"/>
      <c r="L11" s="277"/>
      <c r="M11" s="277"/>
      <c r="N11" s="278"/>
      <c r="O11" s="207"/>
      <c r="P11" s="207"/>
      <c r="Q11" s="217" t="s">
        <v>244</v>
      </c>
      <c r="R11" s="207"/>
      <c r="S11" s="207"/>
      <c r="T11" s="207"/>
    </row>
    <row r="12" spans="1:20" ht="15" customHeight="1" x14ac:dyDescent="0.25">
      <c r="A12" s="279" t="s">
        <v>219</v>
      </c>
      <c r="B12" s="273" t="s">
        <v>220</v>
      </c>
      <c r="C12" s="273" t="s">
        <v>221</v>
      </c>
      <c r="D12" s="273" t="s">
        <v>245</v>
      </c>
      <c r="E12" s="273" t="s">
        <v>223</v>
      </c>
      <c r="F12" s="273" t="s">
        <v>224</v>
      </c>
      <c r="G12" s="281" t="s">
        <v>225</v>
      </c>
      <c r="H12" s="281"/>
      <c r="I12" s="281"/>
      <c r="J12" s="273" t="s">
        <v>226</v>
      </c>
      <c r="K12" s="273" t="s">
        <v>227</v>
      </c>
      <c r="L12" s="273" t="s">
        <v>228</v>
      </c>
      <c r="M12" s="273"/>
      <c r="N12" s="284" t="s">
        <v>229</v>
      </c>
      <c r="O12" s="207"/>
      <c r="P12" s="207"/>
      <c r="Q12" s="217" t="s">
        <v>246</v>
      </c>
      <c r="R12" s="207"/>
      <c r="S12" s="207"/>
      <c r="T12" s="207"/>
    </row>
    <row r="13" spans="1:20" ht="25.5" x14ac:dyDescent="0.25">
      <c r="A13" s="279"/>
      <c r="B13" s="273"/>
      <c r="C13" s="273"/>
      <c r="D13" s="273"/>
      <c r="E13" s="273"/>
      <c r="F13" s="273"/>
      <c r="G13" s="209" t="s">
        <v>231</v>
      </c>
      <c r="H13" s="210" t="s">
        <v>232</v>
      </c>
      <c r="I13" s="210" t="s">
        <v>233</v>
      </c>
      <c r="J13" s="273"/>
      <c r="K13" s="273"/>
      <c r="L13" s="211" t="s">
        <v>234</v>
      </c>
      <c r="M13" s="211" t="s">
        <v>235</v>
      </c>
      <c r="N13" s="284"/>
      <c r="O13" s="207"/>
      <c r="P13" s="207"/>
      <c r="Q13" s="184"/>
      <c r="R13" s="207"/>
      <c r="S13" s="207"/>
      <c r="T13" s="207"/>
    </row>
    <row r="14" spans="1:20" x14ac:dyDescent="0.25">
      <c r="A14" s="212" t="s">
        <v>159</v>
      </c>
      <c r="B14" s="213"/>
      <c r="C14" s="213"/>
      <c r="D14" s="213"/>
      <c r="E14" s="213"/>
      <c r="F14" s="213"/>
      <c r="G14" s="214"/>
      <c r="H14" s="215"/>
      <c r="I14" s="215"/>
      <c r="J14" s="213"/>
      <c r="K14" s="213"/>
      <c r="L14" s="213"/>
      <c r="M14" s="213"/>
      <c r="N14" s="216"/>
      <c r="O14" s="207"/>
      <c r="P14" s="207"/>
      <c r="Q14" s="184"/>
      <c r="R14" s="207"/>
      <c r="S14" s="207"/>
      <c r="T14" s="207"/>
    </row>
    <row r="15" spans="1:20" x14ac:dyDescent="0.25">
      <c r="A15" s="212"/>
      <c r="B15" s="213"/>
      <c r="C15" s="213"/>
      <c r="D15" s="213"/>
      <c r="E15" s="213"/>
      <c r="F15" s="213"/>
      <c r="G15" s="214"/>
      <c r="H15" s="215"/>
      <c r="I15" s="215"/>
      <c r="J15" s="213"/>
      <c r="K15" s="213"/>
      <c r="L15" s="213"/>
      <c r="M15" s="213"/>
      <c r="N15" s="216"/>
      <c r="O15" s="207"/>
      <c r="P15" s="207"/>
      <c r="Q15" s="217" t="s">
        <v>247</v>
      </c>
      <c r="R15" s="207"/>
      <c r="S15" s="207"/>
      <c r="T15" s="207"/>
    </row>
    <row r="16" spans="1:20" x14ac:dyDescent="0.25">
      <c r="A16" s="212"/>
      <c r="B16" s="213"/>
      <c r="C16" s="213"/>
      <c r="D16" s="213"/>
      <c r="E16" s="213"/>
      <c r="F16" s="213"/>
      <c r="G16" s="214"/>
      <c r="H16" s="215"/>
      <c r="I16" s="215"/>
      <c r="J16" s="213"/>
      <c r="K16" s="213"/>
      <c r="L16" s="213"/>
      <c r="M16" s="213"/>
      <c r="N16" s="216"/>
      <c r="O16" s="207"/>
      <c r="P16" s="207"/>
      <c r="Q16" s="217" t="s">
        <v>248</v>
      </c>
      <c r="R16" s="207"/>
      <c r="S16" s="207"/>
      <c r="T16" s="207"/>
    </row>
    <row r="17" spans="1:20" x14ac:dyDescent="0.25">
      <c r="A17" s="212"/>
      <c r="B17" s="213"/>
      <c r="C17" s="213"/>
      <c r="D17" s="213"/>
      <c r="E17" s="213"/>
      <c r="F17" s="213"/>
      <c r="G17" s="214"/>
      <c r="H17" s="215"/>
      <c r="I17" s="215"/>
      <c r="J17" s="213"/>
      <c r="K17" s="213"/>
      <c r="L17" s="213"/>
      <c r="M17" s="213"/>
      <c r="N17" s="216"/>
      <c r="O17" s="207"/>
      <c r="P17" s="207"/>
      <c r="Q17" s="217" t="s">
        <v>249</v>
      </c>
      <c r="R17" s="207"/>
      <c r="S17" s="207"/>
      <c r="T17" s="207"/>
    </row>
    <row r="18" spans="1:20" ht="15.75" thickBot="1" x14ac:dyDescent="0.3">
      <c r="A18" s="286"/>
      <c r="B18" s="287"/>
      <c r="C18" s="287"/>
      <c r="D18" s="287"/>
      <c r="E18" s="287"/>
      <c r="F18" s="288"/>
      <c r="G18" s="220"/>
      <c r="H18" s="289"/>
      <c r="I18" s="290"/>
      <c r="J18" s="290"/>
      <c r="K18" s="290"/>
      <c r="L18" s="290"/>
      <c r="M18" s="290"/>
      <c r="N18" s="291"/>
      <c r="O18" s="207"/>
      <c r="P18" s="207"/>
      <c r="Q18" s="217" t="s">
        <v>241</v>
      </c>
      <c r="R18" s="207"/>
      <c r="S18" s="207"/>
      <c r="T18" s="207"/>
    </row>
    <row r="19" spans="1:20" ht="15.75" thickBot="1" x14ac:dyDescent="0.3">
      <c r="Q19" s="217" t="s">
        <v>250</v>
      </c>
    </row>
    <row r="20" spans="1:20" ht="15.75" x14ac:dyDescent="0.25">
      <c r="A20" s="276" t="s">
        <v>251</v>
      </c>
      <c r="B20" s="277"/>
      <c r="C20" s="277"/>
      <c r="D20" s="277"/>
      <c r="E20" s="277"/>
      <c r="F20" s="277"/>
      <c r="G20" s="277"/>
      <c r="H20" s="277"/>
      <c r="I20" s="277"/>
      <c r="J20" s="277"/>
      <c r="K20" s="277"/>
      <c r="L20" s="277"/>
      <c r="M20" s="277"/>
      <c r="N20" s="278"/>
      <c r="Q20" s="217" t="s">
        <v>252</v>
      </c>
    </row>
    <row r="21" spans="1:20" ht="15" customHeight="1" x14ac:dyDescent="0.25">
      <c r="A21" s="279" t="s">
        <v>219</v>
      </c>
      <c r="B21" s="273" t="s">
        <v>220</v>
      </c>
      <c r="C21" s="273" t="s">
        <v>221</v>
      </c>
      <c r="D21" s="273" t="s">
        <v>245</v>
      </c>
      <c r="E21" s="273" t="s">
        <v>223</v>
      </c>
      <c r="F21" s="273" t="s">
        <v>224</v>
      </c>
      <c r="G21" s="281" t="s">
        <v>225</v>
      </c>
      <c r="H21" s="281"/>
      <c r="I21" s="281"/>
      <c r="J21" s="273" t="s">
        <v>226</v>
      </c>
      <c r="K21" s="273" t="s">
        <v>227</v>
      </c>
      <c r="L21" s="273" t="s">
        <v>228</v>
      </c>
      <c r="M21" s="273"/>
      <c r="N21" s="284" t="s">
        <v>229</v>
      </c>
      <c r="Q21" s="217" t="s">
        <v>253</v>
      </c>
    </row>
    <row r="22" spans="1:20" ht="25.5" x14ac:dyDescent="0.25">
      <c r="A22" s="279"/>
      <c r="B22" s="273"/>
      <c r="C22" s="273"/>
      <c r="D22" s="273"/>
      <c r="E22" s="273"/>
      <c r="F22" s="273"/>
      <c r="G22" s="209" t="s">
        <v>231</v>
      </c>
      <c r="H22" s="210" t="s">
        <v>232</v>
      </c>
      <c r="I22" s="210" t="s">
        <v>233</v>
      </c>
      <c r="J22" s="273"/>
      <c r="K22" s="273"/>
      <c r="L22" s="211" t="s">
        <v>254</v>
      </c>
      <c r="M22" s="211" t="s">
        <v>235</v>
      </c>
      <c r="N22" s="284"/>
      <c r="Q22" s="217" t="s">
        <v>255</v>
      </c>
    </row>
    <row r="23" spans="1:20" ht="38.25" x14ac:dyDescent="0.25">
      <c r="A23" s="212" t="s">
        <v>305</v>
      </c>
      <c r="B23" s="213" t="s">
        <v>306</v>
      </c>
      <c r="C23" s="213"/>
      <c r="D23" s="213" t="s">
        <v>247</v>
      </c>
      <c r="E23" s="213"/>
      <c r="F23" s="213">
        <v>5</v>
      </c>
      <c r="G23" s="214">
        <f>+'Costos detallados'!E14+'Costos detallados'!E19+'Costos detallados'!E23+'Costos detallados'!E28+'Costos detallados'!E31+'Costos detallados'!E37+'Costos detallados'!E40+'Costos detallados'!E43</f>
        <v>688000</v>
      </c>
      <c r="H23" s="241">
        <v>1</v>
      </c>
      <c r="I23" s="241">
        <f>100%-H23</f>
        <v>0</v>
      </c>
      <c r="J23" s="213" t="s">
        <v>307</v>
      </c>
      <c r="K23" s="213" t="s">
        <v>236</v>
      </c>
      <c r="L23" s="213" t="s">
        <v>303</v>
      </c>
      <c r="M23" s="213" t="s">
        <v>303</v>
      </c>
      <c r="N23" s="216" t="s">
        <v>308</v>
      </c>
      <c r="Q23" s="184"/>
    </row>
    <row r="24" spans="1:20" x14ac:dyDescent="0.25">
      <c r="A24" s="212"/>
      <c r="B24" s="213"/>
      <c r="C24" s="213"/>
      <c r="D24" s="213"/>
      <c r="E24" s="213"/>
      <c r="F24" s="213"/>
      <c r="G24" s="214"/>
      <c r="H24" s="215"/>
      <c r="I24" s="215"/>
      <c r="J24" s="213"/>
      <c r="K24" s="213"/>
      <c r="L24" s="213"/>
      <c r="M24" s="213"/>
      <c r="N24" s="216"/>
      <c r="Q24" s="184"/>
    </row>
    <row r="25" spans="1:20" x14ac:dyDescent="0.25">
      <c r="A25" s="212"/>
      <c r="B25" s="213"/>
      <c r="C25" s="213"/>
      <c r="D25" s="213"/>
      <c r="E25" s="213"/>
      <c r="F25" s="213"/>
      <c r="G25" s="214"/>
      <c r="H25" s="215"/>
      <c r="I25" s="215"/>
      <c r="J25" s="213"/>
      <c r="K25" s="213"/>
      <c r="L25" s="213"/>
      <c r="M25" s="213"/>
      <c r="N25" s="216"/>
      <c r="Q25" s="184"/>
    </row>
    <row r="26" spans="1:20" x14ac:dyDescent="0.25">
      <c r="A26" s="212"/>
      <c r="B26" s="213"/>
      <c r="C26" s="213"/>
      <c r="D26" s="213"/>
      <c r="E26" s="213"/>
      <c r="F26" s="213"/>
      <c r="G26" s="214"/>
      <c r="H26" s="215"/>
      <c r="I26" s="215"/>
      <c r="J26" s="213"/>
      <c r="K26" s="213"/>
      <c r="L26" s="213"/>
      <c r="M26" s="213"/>
      <c r="N26" s="216"/>
      <c r="Q26" s="217" t="s">
        <v>256</v>
      </c>
    </row>
    <row r="27" spans="1:20" ht="15.75" thickBot="1" x14ac:dyDescent="0.3">
      <c r="A27" s="286"/>
      <c r="B27" s="287"/>
      <c r="C27" s="287"/>
      <c r="D27" s="287"/>
      <c r="E27" s="287"/>
      <c r="F27" s="288"/>
      <c r="G27" s="247">
        <f>SUM(G23:G26)</f>
        <v>688000</v>
      </c>
      <c r="H27" s="289"/>
      <c r="I27" s="290"/>
      <c r="J27" s="290"/>
      <c r="K27" s="290"/>
      <c r="L27" s="290"/>
      <c r="M27" s="290"/>
      <c r="N27" s="291"/>
      <c r="O27" s="207"/>
      <c r="P27" s="207"/>
      <c r="Q27" s="217" t="s">
        <v>241</v>
      </c>
      <c r="R27" s="207"/>
      <c r="S27" s="207"/>
      <c r="T27" s="207"/>
    </row>
    <row r="28" spans="1:20" ht="15.75" thickBot="1" x14ac:dyDescent="0.3">
      <c r="Q28" s="217" t="s">
        <v>257</v>
      </c>
    </row>
    <row r="29" spans="1:20" ht="15.75" customHeight="1" x14ac:dyDescent="0.25">
      <c r="A29" s="276" t="s">
        <v>258</v>
      </c>
      <c r="B29" s="277"/>
      <c r="C29" s="277"/>
      <c r="D29" s="277"/>
      <c r="E29" s="277"/>
      <c r="F29" s="277"/>
      <c r="G29" s="277"/>
      <c r="H29" s="277"/>
      <c r="I29" s="277"/>
      <c r="J29" s="277"/>
      <c r="K29" s="277"/>
      <c r="L29" s="277"/>
      <c r="M29" s="277"/>
      <c r="N29" s="278"/>
      <c r="Q29" s="217" t="s">
        <v>259</v>
      </c>
    </row>
    <row r="30" spans="1:20" ht="15" customHeight="1" x14ac:dyDescent="0.25">
      <c r="A30" s="279" t="s">
        <v>219</v>
      </c>
      <c r="B30" s="273" t="s">
        <v>220</v>
      </c>
      <c r="C30" s="273" t="s">
        <v>221</v>
      </c>
      <c r="D30" s="273" t="s">
        <v>245</v>
      </c>
      <c r="E30" s="280"/>
      <c r="F30" s="280"/>
      <c r="G30" s="281" t="s">
        <v>225</v>
      </c>
      <c r="H30" s="281"/>
      <c r="I30" s="281"/>
      <c r="J30" s="282" t="s">
        <v>226</v>
      </c>
      <c r="K30" s="273" t="s">
        <v>227</v>
      </c>
      <c r="L30" s="273" t="s">
        <v>228</v>
      </c>
      <c r="M30" s="273"/>
      <c r="N30" s="223" t="s">
        <v>229</v>
      </c>
      <c r="Q30" s="217" t="s">
        <v>260</v>
      </c>
    </row>
    <row r="31" spans="1:20" ht="38.25" x14ac:dyDescent="0.25">
      <c r="A31" s="279"/>
      <c r="B31" s="273"/>
      <c r="C31" s="273"/>
      <c r="D31" s="273"/>
      <c r="E31" s="273" t="s">
        <v>224</v>
      </c>
      <c r="F31" s="273"/>
      <c r="G31" s="211" t="s">
        <v>231</v>
      </c>
      <c r="H31" s="209" t="s">
        <v>232</v>
      </c>
      <c r="I31" s="210" t="s">
        <v>233</v>
      </c>
      <c r="J31" s="282"/>
      <c r="K31" s="273"/>
      <c r="L31" s="211" t="s">
        <v>261</v>
      </c>
      <c r="M31" s="211" t="s">
        <v>235</v>
      </c>
      <c r="N31" s="223"/>
      <c r="Q31" s="224" t="s">
        <v>262</v>
      </c>
    </row>
    <row r="32" spans="1:20" ht="25.5" x14ac:dyDescent="0.25">
      <c r="A32" s="212" t="s">
        <v>305</v>
      </c>
      <c r="B32" s="213" t="s">
        <v>309</v>
      </c>
      <c r="C32" s="213"/>
      <c r="D32" s="213" t="s">
        <v>260</v>
      </c>
      <c r="E32" s="274">
        <v>5</v>
      </c>
      <c r="F32" s="275"/>
      <c r="G32" s="239">
        <f>+'Costos detallados'!E53</f>
        <v>125000</v>
      </c>
      <c r="H32" s="242">
        <v>1</v>
      </c>
      <c r="I32" s="240">
        <f>100%-H32</f>
        <v>0</v>
      </c>
      <c r="J32" s="215" t="s">
        <v>194</v>
      </c>
      <c r="K32" s="213" t="s">
        <v>236</v>
      </c>
      <c r="L32" s="213" t="s">
        <v>303</v>
      </c>
      <c r="M32" s="213" t="s">
        <v>303</v>
      </c>
      <c r="N32" s="216" t="s">
        <v>308</v>
      </c>
      <c r="Q32" s="224" t="s">
        <v>263</v>
      </c>
    </row>
    <row r="33" spans="1:20" ht="25.5" x14ac:dyDescent="0.25">
      <c r="A33" s="212" t="s">
        <v>305</v>
      </c>
      <c r="B33" s="213" t="s">
        <v>316</v>
      </c>
      <c r="C33" s="213"/>
      <c r="D33" s="213" t="s">
        <v>260</v>
      </c>
      <c r="E33" s="274">
        <v>5</v>
      </c>
      <c r="F33" s="275"/>
      <c r="G33" s="239">
        <f>+'Costos detallados'!E32</f>
        <v>500000</v>
      </c>
      <c r="H33" s="242">
        <v>1</v>
      </c>
      <c r="I33" s="240">
        <f t="shared" ref="I33:I36" si="0">100%-H33</f>
        <v>0</v>
      </c>
      <c r="J33" s="215" t="s">
        <v>317</v>
      </c>
      <c r="K33" s="213" t="s">
        <v>236</v>
      </c>
      <c r="L33" s="213" t="s">
        <v>303</v>
      </c>
      <c r="M33" s="213" t="s">
        <v>303</v>
      </c>
      <c r="N33" s="216" t="s">
        <v>308</v>
      </c>
      <c r="Q33" s="184"/>
      <c r="R33" s="184"/>
    </row>
    <row r="34" spans="1:20" ht="25.5" x14ac:dyDescent="0.25">
      <c r="A34" s="212" t="s">
        <v>305</v>
      </c>
      <c r="B34" s="213" t="s">
        <v>64</v>
      </c>
      <c r="C34" s="213"/>
      <c r="D34" s="213" t="s">
        <v>262</v>
      </c>
      <c r="E34" s="274">
        <v>2</v>
      </c>
      <c r="F34" s="275"/>
      <c r="G34" s="239">
        <f>+'Costos detallados'!E30</f>
        <v>180000</v>
      </c>
      <c r="H34" s="242">
        <v>1</v>
      </c>
      <c r="I34" s="240">
        <f t="shared" si="0"/>
        <v>0</v>
      </c>
      <c r="J34" s="215" t="s">
        <v>317</v>
      </c>
      <c r="K34" s="213" t="s">
        <v>236</v>
      </c>
      <c r="L34" s="213" t="s">
        <v>311</v>
      </c>
      <c r="M34" s="213" t="s">
        <v>311</v>
      </c>
      <c r="N34" s="216"/>
      <c r="Q34" s="184"/>
      <c r="R34" s="184"/>
    </row>
    <row r="35" spans="1:20" ht="25.5" x14ac:dyDescent="0.25">
      <c r="A35" s="212" t="s">
        <v>305</v>
      </c>
      <c r="B35" s="213" t="s">
        <v>170</v>
      </c>
      <c r="C35" s="235"/>
      <c r="D35" s="235" t="s">
        <v>262</v>
      </c>
      <c r="E35" s="274">
        <v>1</v>
      </c>
      <c r="F35" s="275"/>
      <c r="G35" s="239">
        <f>+'Costos detallados'!E55</f>
        <v>50000</v>
      </c>
      <c r="H35" s="242">
        <v>1</v>
      </c>
      <c r="I35" s="240">
        <f t="shared" si="0"/>
        <v>0</v>
      </c>
      <c r="J35" s="237" t="s">
        <v>194</v>
      </c>
      <c r="K35" s="213" t="s">
        <v>236</v>
      </c>
      <c r="L35" s="235" t="s">
        <v>304</v>
      </c>
      <c r="M35" s="235" t="s">
        <v>304</v>
      </c>
      <c r="N35" s="238"/>
      <c r="Q35" s="184"/>
      <c r="R35" s="184"/>
    </row>
    <row r="36" spans="1:20" ht="38.25" x14ac:dyDescent="0.25">
      <c r="A36" s="212" t="s">
        <v>305</v>
      </c>
      <c r="B36" s="213" t="s">
        <v>315</v>
      </c>
      <c r="C36" s="235"/>
      <c r="D36" s="235" t="s">
        <v>249</v>
      </c>
      <c r="E36" s="274">
        <v>5</v>
      </c>
      <c r="F36" s="275"/>
      <c r="G36" s="239">
        <f>+'Costos detallados'!E13+'Costos detallados'!E18+'Costos detallados'!E22+'Costos detallados'!E27+'Costos detallados'!E36</f>
        <v>134000</v>
      </c>
      <c r="H36" s="242">
        <v>1</v>
      </c>
      <c r="I36" s="240">
        <f t="shared" si="0"/>
        <v>0</v>
      </c>
      <c r="J36" s="237" t="s">
        <v>307</v>
      </c>
      <c r="K36" s="213" t="s">
        <v>236</v>
      </c>
      <c r="L36" s="213" t="s">
        <v>303</v>
      </c>
      <c r="M36" s="213" t="s">
        <v>303</v>
      </c>
      <c r="N36" s="238" t="s">
        <v>308</v>
      </c>
      <c r="Q36" s="184"/>
      <c r="R36" s="184"/>
    </row>
    <row r="37" spans="1:20" x14ac:dyDescent="0.25">
      <c r="A37" s="234"/>
      <c r="B37" s="235"/>
      <c r="C37" s="235"/>
      <c r="D37" s="235"/>
      <c r="E37" s="274"/>
      <c r="F37" s="275"/>
      <c r="G37" s="235"/>
      <c r="H37" s="236"/>
      <c r="I37" s="237"/>
      <c r="J37" s="237"/>
      <c r="K37" s="235"/>
      <c r="L37" s="235"/>
      <c r="M37" s="235"/>
      <c r="N37" s="238"/>
      <c r="Q37" s="184"/>
      <c r="R37" s="184"/>
    </row>
    <row r="38" spans="1:20" ht="15.75" thickBot="1" x14ac:dyDescent="0.3">
      <c r="A38" s="286"/>
      <c r="B38" s="287"/>
      <c r="C38" s="287"/>
      <c r="D38" s="287"/>
      <c r="E38" s="287"/>
      <c r="F38" s="288"/>
      <c r="G38" s="247">
        <f>SUM(G32:G37)</f>
        <v>989000</v>
      </c>
      <c r="H38" s="289"/>
      <c r="I38" s="290"/>
      <c r="J38" s="290"/>
      <c r="K38" s="290"/>
      <c r="L38" s="290"/>
      <c r="M38" s="290"/>
      <c r="N38" s="291"/>
      <c r="O38" s="207"/>
      <c r="P38" s="207"/>
      <c r="Q38" s="217" t="s">
        <v>241</v>
      </c>
      <c r="R38" s="207"/>
      <c r="S38" s="207"/>
      <c r="T38" s="207"/>
    </row>
    <row r="39" spans="1:20" ht="15.75" thickBot="1" x14ac:dyDescent="0.3">
      <c r="Q39" s="225" t="s">
        <v>266</v>
      </c>
      <c r="R39" s="226" t="s">
        <v>265</v>
      </c>
    </row>
    <row r="40" spans="1:20" ht="15.75" x14ac:dyDescent="0.25">
      <c r="A40" s="276" t="s">
        <v>267</v>
      </c>
      <c r="B40" s="277"/>
      <c r="C40" s="277"/>
      <c r="D40" s="277"/>
      <c r="E40" s="277"/>
      <c r="F40" s="277"/>
      <c r="G40" s="277"/>
      <c r="H40" s="277"/>
      <c r="I40" s="277"/>
      <c r="J40" s="277"/>
      <c r="K40" s="277"/>
      <c r="L40" s="277"/>
      <c r="M40" s="277"/>
      <c r="N40" s="278"/>
      <c r="Q40" s="225" t="s">
        <v>268</v>
      </c>
      <c r="R40" s="226" t="s">
        <v>265</v>
      </c>
    </row>
    <row r="41" spans="1:20" ht="15" customHeight="1" x14ac:dyDescent="0.25">
      <c r="A41" s="279" t="s">
        <v>219</v>
      </c>
      <c r="B41" s="273" t="s">
        <v>220</v>
      </c>
      <c r="C41" s="273" t="s">
        <v>221</v>
      </c>
      <c r="D41" s="273" t="s">
        <v>245</v>
      </c>
      <c r="E41" s="273" t="s">
        <v>224</v>
      </c>
      <c r="F41" s="281" t="s">
        <v>225</v>
      </c>
      <c r="G41" s="281"/>
      <c r="H41" s="281"/>
      <c r="I41" s="282" t="s">
        <v>269</v>
      </c>
      <c r="J41" s="273" t="s">
        <v>226</v>
      </c>
      <c r="K41" s="273" t="s">
        <v>227</v>
      </c>
      <c r="L41" s="273" t="s">
        <v>228</v>
      </c>
      <c r="M41" s="273"/>
      <c r="N41" s="284" t="s">
        <v>229</v>
      </c>
      <c r="Q41" s="225" t="s">
        <v>264</v>
      </c>
      <c r="R41" s="226" t="s">
        <v>270</v>
      </c>
    </row>
    <row r="42" spans="1:20" ht="38.25" x14ac:dyDescent="0.25">
      <c r="A42" s="279"/>
      <c r="B42" s="273"/>
      <c r="C42" s="273"/>
      <c r="D42" s="273"/>
      <c r="E42" s="273"/>
      <c r="F42" s="211" t="s">
        <v>231</v>
      </c>
      <c r="G42" s="209" t="s">
        <v>232</v>
      </c>
      <c r="H42" s="210" t="s">
        <v>233</v>
      </c>
      <c r="I42" s="282"/>
      <c r="J42" s="273"/>
      <c r="K42" s="273"/>
      <c r="L42" s="211" t="s">
        <v>271</v>
      </c>
      <c r="M42" s="211" t="s">
        <v>272</v>
      </c>
      <c r="N42" s="284"/>
      <c r="Q42" s="225" t="s">
        <v>266</v>
      </c>
      <c r="R42" s="226" t="s">
        <v>270</v>
      </c>
    </row>
    <row r="43" spans="1:20" x14ac:dyDescent="0.25">
      <c r="A43" s="212" t="s">
        <v>305</v>
      </c>
      <c r="B43" s="256" t="str">
        <f>+'Costos detallados'!B46</f>
        <v>Coordinador General del Programa</v>
      </c>
      <c r="C43" s="213"/>
      <c r="D43" s="213" t="s">
        <v>167</v>
      </c>
      <c r="E43" s="213">
        <v>1</v>
      </c>
      <c r="F43" s="239">
        <f>+'Costos detallados'!E46</f>
        <v>192000</v>
      </c>
      <c r="G43" s="240">
        <v>1</v>
      </c>
      <c r="H43" s="241">
        <f>100%-G43</f>
        <v>0</v>
      </c>
      <c r="I43" s="243">
        <v>1</v>
      </c>
      <c r="J43" s="213" t="s">
        <v>194</v>
      </c>
      <c r="K43" s="213" t="s">
        <v>236</v>
      </c>
      <c r="L43" s="213" t="s">
        <v>303</v>
      </c>
      <c r="M43" s="213" t="s">
        <v>303</v>
      </c>
      <c r="N43" s="216"/>
      <c r="Q43" s="226" t="s">
        <v>273</v>
      </c>
      <c r="R43" s="226" t="s">
        <v>270</v>
      </c>
    </row>
    <row r="44" spans="1:20" ht="25.5" x14ac:dyDescent="0.25">
      <c r="A44" s="212" t="s">
        <v>305</v>
      </c>
      <c r="B44" s="256" t="str">
        <f>+'Costos detallados'!B47</f>
        <v>Especialista en Planificación y Monitoreo del Programa</v>
      </c>
      <c r="C44" s="213"/>
      <c r="D44" s="213" t="s">
        <v>167</v>
      </c>
      <c r="E44" s="213">
        <v>1</v>
      </c>
      <c r="F44" s="239">
        <f>+'Costos detallados'!E47</f>
        <v>120000</v>
      </c>
      <c r="G44" s="240">
        <v>1</v>
      </c>
      <c r="H44" s="241">
        <f t="shared" ref="H44:H49" si="1">100%-G44</f>
        <v>0</v>
      </c>
      <c r="I44" s="243">
        <v>1</v>
      </c>
      <c r="J44" s="213" t="s">
        <v>194</v>
      </c>
      <c r="K44" s="213" t="s">
        <v>236</v>
      </c>
      <c r="L44" s="213" t="s">
        <v>303</v>
      </c>
      <c r="M44" s="213" t="s">
        <v>303</v>
      </c>
      <c r="N44" s="216"/>
      <c r="Q44" s="226"/>
      <c r="R44" s="226" t="s">
        <v>274</v>
      </c>
    </row>
    <row r="45" spans="1:20" ht="25.5" x14ac:dyDescent="0.25">
      <c r="A45" s="212" t="s">
        <v>305</v>
      </c>
      <c r="B45" s="256" t="str">
        <f>+'Costos detallados'!B48</f>
        <v>Coordinador Administrativo y Financiero</v>
      </c>
      <c r="C45" s="213"/>
      <c r="D45" s="213" t="s">
        <v>167</v>
      </c>
      <c r="E45" s="213">
        <v>1</v>
      </c>
      <c r="F45" s="239">
        <f>+'Costos detallados'!E48</f>
        <v>156000</v>
      </c>
      <c r="G45" s="240">
        <v>1</v>
      </c>
      <c r="H45" s="241">
        <f t="shared" si="1"/>
        <v>0</v>
      </c>
      <c r="I45" s="243">
        <v>1</v>
      </c>
      <c r="J45" s="213" t="s">
        <v>194</v>
      </c>
      <c r="K45" s="213" t="s">
        <v>236</v>
      </c>
      <c r="L45" s="213" t="s">
        <v>303</v>
      </c>
      <c r="M45" s="213" t="s">
        <v>303</v>
      </c>
      <c r="N45" s="216"/>
      <c r="Q45" s="226"/>
      <c r="R45" s="226" t="s">
        <v>274</v>
      </c>
    </row>
    <row r="46" spans="1:20" ht="25.5" x14ac:dyDescent="0.25">
      <c r="A46" s="212" t="s">
        <v>305</v>
      </c>
      <c r="B46" s="256" t="str">
        <f>+'Costos detallados'!B49</f>
        <v xml:space="preserve">Especialista Técnico de Fomento a la innovación         </v>
      </c>
      <c r="C46" s="213"/>
      <c r="D46" s="213" t="s">
        <v>167</v>
      </c>
      <c r="E46" s="213">
        <v>1</v>
      </c>
      <c r="F46" s="239">
        <f>+'Costos detallados'!E49</f>
        <v>120000</v>
      </c>
      <c r="G46" s="240">
        <v>1</v>
      </c>
      <c r="H46" s="241">
        <f t="shared" si="1"/>
        <v>0</v>
      </c>
      <c r="I46" s="243">
        <v>1</v>
      </c>
      <c r="J46" s="213" t="s">
        <v>194</v>
      </c>
      <c r="K46" s="213" t="s">
        <v>236</v>
      </c>
      <c r="L46" s="213" t="s">
        <v>303</v>
      </c>
      <c r="M46" s="213" t="s">
        <v>303</v>
      </c>
      <c r="N46" s="216"/>
      <c r="Q46" s="226" t="s">
        <v>275</v>
      </c>
      <c r="R46" s="226" t="s">
        <v>274</v>
      </c>
    </row>
    <row r="47" spans="1:20" ht="25.5" x14ac:dyDescent="0.25">
      <c r="A47" s="212" t="s">
        <v>305</v>
      </c>
      <c r="B47" s="256" t="str">
        <f>+'Costos detallados'!B50</f>
        <v xml:space="preserve">Especialista Técnico de Capital Humano para la innovación           </v>
      </c>
      <c r="C47" s="235"/>
      <c r="D47" s="235" t="s">
        <v>167</v>
      </c>
      <c r="E47" s="235">
        <v>1</v>
      </c>
      <c r="F47" s="239">
        <f>+'Costos detallados'!E50</f>
        <v>120000</v>
      </c>
      <c r="G47" s="240">
        <v>1</v>
      </c>
      <c r="H47" s="241">
        <f t="shared" si="1"/>
        <v>0</v>
      </c>
      <c r="I47" s="244">
        <v>1</v>
      </c>
      <c r="J47" s="213" t="s">
        <v>194</v>
      </c>
      <c r="K47" s="213" t="s">
        <v>236</v>
      </c>
      <c r="L47" s="213" t="s">
        <v>303</v>
      </c>
      <c r="M47" s="213" t="s">
        <v>303</v>
      </c>
      <c r="N47" s="238"/>
      <c r="Q47" s="226"/>
      <c r="R47" s="226"/>
    </row>
    <row r="48" spans="1:20" ht="25.5" x14ac:dyDescent="0.25">
      <c r="A48" s="212" t="s">
        <v>305</v>
      </c>
      <c r="B48" s="256" t="str">
        <f>+'Costos detallados'!B51</f>
        <v>Especialistas en Finanzas y Adquisiciones</v>
      </c>
      <c r="C48" s="235"/>
      <c r="D48" s="235" t="s">
        <v>167</v>
      </c>
      <c r="E48" s="235">
        <v>1</v>
      </c>
      <c r="F48" s="239">
        <f>+'Costos detallados'!E51</f>
        <v>120000</v>
      </c>
      <c r="G48" s="240">
        <v>1</v>
      </c>
      <c r="H48" s="241">
        <f t="shared" si="1"/>
        <v>0</v>
      </c>
      <c r="I48" s="244">
        <v>1</v>
      </c>
      <c r="J48" s="213" t="s">
        <v>194</v>
      </c>
      <c r="K48" s="213" t="s">
        <v>236</v>
      </c>
      <c r="L48" s="213" t="s">
        <v>303</v>
      </c>
      <c r="M48" s="213" t="s">
        <v>303</v>
      </c>
      <c r="N48" s="238"/>
      <c r="Q48" s="226"/>
      <c r="R48" s="226"/>
    </row>
    <row r="49" spans="1:20" ht="36.75" customHeight="1" x14ac:dyDescent="0.25">
      <c r="A49" s="212" t="s">
        <v>305</v>
      </c>
      <c r="B49" s="213" t="str">
        <f>Adq!A26</f>
        <v>Consultoría de Evaluación Intermedia</v>
      </c>
      <c r="C49" s="235"/>
      <c r="D49" s="235" t="s">
        <v>167</v>
      </c>
      <c r="E49" s="235">
        <v>1</v>
      </c>
      <c r="F49" s="239">
        <f>+'Costos detallados'!E54</f>
        <v>30000</v>
      </c>
      <c r="G49" s="240">
        <v>1</v>
      </c>
      <c r="H49" s="241">
        <f t="shared" si="1"/>
        <v>0</v>
      </c>
      <c r="I49" s="244">
        <v>1</v>
      </c>
      <c r="J49" s="213" t="s">
        <v>194</v>
      </c>
      <c r="K49" s="213" t="s">
        <v>236</v>
      </c>
      <c r="L49" s="235" t="s">
        <v>312</v>
      </c>
      <c r="M49" s="235" t="s">
        <v>312</v>
      </c>
      <c r="N49" s="238"/>
      <c r="Q49" s="226"/>
      <c r="R49" s="226"/>
    </row>
    <row r="50" spans="1:20" x14ac:dyDescent="0.25">
      <c r="A50" s="234"/>
      <c r="B50" s="235"/>
      <c r="C50" s="235"/>
      <c r="D50" s="235"/>
      <c r="E50" s="235"/>
      <c r="F50" s="235"/>
      <c r="G50" s="236"/>
      <c r="H50" s="237"/>
      <c r="I50" s="237"/>
      <c r="J50" s="235"/>
      <c r="K50" s="235"/>
      <c r="L50" s="235"/>
      <c r="M50" s="235"/>
      <c r="N50" s="238"/>
      <c r="Q50" s="226"/>
      <c r="R50" s="226"/>
    </row>
    <row r="51" spans="1:20" x14ac:dyDescent="0.25">
      <c r="A51" s="234"/>
      <c r="B51" s="235"/>
      <c r="C51" s="235"/>
      <c r="D51" s="235"/>
      <c r="E51" s="235"/>
      <c r="F51" s="235"/>
      <c r="G51" s="236"/>
      <c r="H51" s="237"/>
      <c r="I51" s="237"/>
      <c r="J51" s="235"/>
      <c r="K51" s="235"/>
      <c r="L51" s="235"/>
      <c r="M51" s="235"/>
      <c r="N51" s="238"/>
      <c r="Q51" s="226"/>
      <c r="R51" s="226"/>
    </row>
    <row r="52" spans="1:20" ht="15.75" thickBot="1" x14ac:dyDescent="0.3">
      <c r="A52" s="286"/>
      <c r="B52" s="287"/>
      <c r="C52" s="287"/>
      <c r="D52" s="287"/>
      <c r="E52" s="287"/>
      <c r="F52" s="248">
        <f>SUM(F43:F51)</f>
        <v>858000</v>
      </c>
      <c r="G52" s="295"/>
      <c r="H52" s="296"/>
      <c r="I52" s="296"/>
      <c r="J52" s="296"/>
      <c r="K52" s="296"/>
      <c r="L52" s="296"/>
      <c r="M52" s="296"/>
      <c r="N52" s="297"/>
      <c r="O52" s="207"/>
      <c r="P52" s="207"/>
      <c r="Q52" s="217" t="s">
        <v>241</v>
      </c>
      <c r="R52" s="207"/>
      <c r="S52" s="207"/>
      <c r="T52" s="207"/>
    </row>
    <row r="53" spans="1:20" ht="15.75" thickBot="1" x14ac:dyDescent="0.3">
      <c r="Q53" s="226" t="s">
        <v>277</v>
      </c>
      <c r="R53" s="226" t="s">
        <v>276</v>
      </c>
    </row>
    <row r="54" spans="1:20" ht="15.75" customHeight="1" x14ac:dyDescent="0.25">
      <c r="A54" s="276" t="s">
        <v>278</v>
      </c>
      <c r="B54" s="277"/>
      <c r="C54" s="277"/>
      <c r="D54" s="277"/>
      <c r="E54" s="277"/>
      <c r="F54" s="277"/>
      <c r="G54" s="277"/>
      <c r="H54" s="277"/>
      <c r="I54" s="277"/>
      <c r="J54" s="277"/>
      <c r="K54" s="277"/>
      <c r="L54" s="277"/>
      <c r="M54" s="277"/>
      <c r="N54" s="278"/>
      <c r="Q54" s="226" t="s">
        <v>279</v>
      </c>
      <c r="R54" s="226" t="s">
        <v>276</v>
      </c>
    </row>
    <row r="55" spans="1:20" ht="15" customHeight="1" x14ac:dyDescent="0.25">
      <c r="A55" s="279" t="s">
        <v>219</v>
      </c>
      <c r="B55" s="273" t="s">
        <v>220</v>
      </c>
      <c r="C55" s="273" t="s">
        <v>221</v>
      </c>
      <c r="D55" s="273" t="s">
        <v>245</v>
      </c>
      <c r="E55" s="280"/>
      <c r="F55" s="280"/>
      <c r="G55" s="281" t="s">
        <v>225</v>
      </c>
      <c r="H55" s="281"/>
      <c r="I55" s="281"/>
      <c r="J55" s="282" t="s">
        <v>226</v>
      </c>
      <c r="K55" s="273" t="s">
        <v>227</v>
      </c>
      <c r="L55" s="273" t="s">
        <v>228</v>
      </c>
      <c r="M55" s="273"/>
      <c r="N55" s="223" t="s">
        <v>229</v>
      </c>
      <c r="Q55" s="226"/>
      <c r="R55" s="226" t="s">
        <v>280</v>
      </c>
    </row>
    <row r="56" spans="1:20" ht="38.25" x14ac:dyDescent="0.25">
      <c r="A56" s="279"/>
      <c r="B56" s="273"/>
      <c r="C56" s="273"/>
      <c r="D56" s="273"/>
      <c r="E56" s="273" t="s">
        <v>224</v>
      </c>
      <c r="F56" s="273"/>
      <c r="G56" s="211" t="s">
        <v>231</v>
      </c>
      <c r="H56" s="209" t="s">
        <v>232</v>
      </c>
      <c r="I56" s="210" t="s">
        <v>233</v>
      </c>
      <c r="J56" s="282"/>
      <c r="K56" s="273"/>
      <c r="L56" s="211" t="s">
        <v>261</v>
      </c>
      <c r="M56" s="211" t="s">
        <v>235</v>
      </c>
      <c r="N56" s="223"/>
      <c r="Q56" s="226"/>
      <c r="R56" s="226" t="s">
        <v>280</v>
      </c>
    </row>
    <row r="57" spans="1:20" x14ac:dyDescent="0.25">
      <c r="A57" s="212" t="s">
        <v>159</v>
      </c>
      <c r="B57" s="213"/>
      <c r="C57" s="213"/>
      <c r="D57" s="213"/>
      <c r="E57" s="274"/>
      <c r="F57" s="275"/>
      <c r="G57" s="213"/>
      <c r="H57" s="214"/>
      <c r="I57" s="215"/>
      <c r="J57" s="215"/>
      <c r="K57" s="213"/>
      <c r="L57" s="213"/>
      <c r="M57" s="213"/>
      <c r="N57" s="216"/>
      <c r="Q57" s="184"/>
      <c r="R57" s="184"/>
    </row>
    <row r="58" spans="1:20" x14ac:dyDescent="0.25">
      <c r="A58" s="212"/>
      <c r="B58" s="213"/>
      <c r="C58" s="213"/>
      <c r="D58" s="213"/>
      <c r="E58" s="274"/>
      <c r="F58" s="275"/>
      <c r="G58" s="213"/>
      <c r="H58" s="214"/>
      <c r="I58" s="215"/>
      <c r="J58" s="215"/>
      <c r="K58" s="213"/>
      <c r="L58" s="213"/>
      <c r="M58" s="213"/>
      <c r="N58" s="216"/>
      <c r="Q58" s="226" t="s">
        <v>281</v>
      </c>
      <c r="R58" s="226" t="s">
        <v>265</v>
      </c>
    </row>
    <row r="59" spans="1:20" x14ac:dyDescent="0.25">
      <c r="A59" s="212"/>
      <c r="B59" s="213"/>
      <c r="C59" s="213"/>
      <c r="D59" s="213"/>
      <c r="E59" s="274"/>
      <c r="F59" s="275"/>
      <c r="G59" s="213"/>
      <c r="H59" s="214"/>
      <c r="I59" s="215"/>
      <c r="J59" s="215"/>
      <c r="K59" s="213"/>
      <c r="L59" s="213"/>
      <c r="M59" s="213"/>
      <c r="N59" s="216"/>
      <c r="Q59" s="226" t="s">
        <v>282</v>
      </c>
      <c r="R59" s="226" t="s">
        <v>265</v>
      </c>
    </row>
    <row r="60" spans="1:20" ht="15.75" thickBot="1" x14ac:dyDescent="0.3">
      <c r="A60" s="286"/>
      <c r="B60" s="287"/>
      <c r="C60" s="287"/>
      <c r="D60" s="287"/>
      <c r="E60" s="287"/>
      <c r="F60" s="288"/>
      <c r="G60" s="219"/>
      <c r="H60" s="295"/>
      <c r="I60" s="296"/>
      <c r="J60" s="296"/>
      <c r="K60" s="296"/>
      <c r="L60" s="296"/>
      <c r="M60" s="296"/>
      <c r="N60" s="297"/>
      <c r="Q60" s="226" t="s">
        <v>283</v>
      </c>
      <c r="R60" s="226" t="s">
        <v>265</v>
      </c>
    </row>
    <row r="61" spans="1:20" x14ac:dyDescent="0.25">
      <c r="A61" s="227"/>
      <c r="B61" s="227"/>
      <c r="C61" s="227"/>
      <c r="D61" s="227"/>
      <c r="E61" s="227"/>
      <c r="F61" s="227"/>
      <c r="G61" s="227"/>
      <c r="H61" s="228"/>
      <c r="I61" s="229"/>
      <c r="J61" s="229"/>
      <c r="K61" s="227"/>
      <c r="L61" s="227"/>
      <c r="M61" s="227"/>
      <c r="N61" s="227"/>
      <c r="Q61" s="226"/>
      <c r="R61" s="226"/>
    </row>
    <row r="62" spans="1:20" ht="15.75" thickBot="1" x14ac:dyDescent="0.3">
      <c r="E62" s="227"/>
      <c r="F62" s="227"/>
      <c r="G62" s="227"/>
      <c r="H62" s="228"/>
      <c r="I62" s="229"/>
      <c r="J62" s="229"/>
      <c r="K62" s="227"/>
      <c r="L62" s="227"/>
      <c r="M62" s="227"/>
      <c r="N62" s="227"/>
      <c r="Q62" s="226" t="s">
        <v>284</v>
      </c>
      <c r="R62" s="226" t="s">
        <v>265</v>
      </c>
    </row>
    <row r="63" spans="1:20" ht="15.75" customHeight="1" x14ac:dyDescent="0.25">
      <c r="A63" s="276" t="s">
        <v>318</v>
      </c>
      <c r="B63" s="277"/>
      <c r="C63" s="277"/>
      <c r="D63" s="277"/>
      <c r="E63" s="277"/>
      <c r="F63" s="277"/>
      <c r="G63" s="277"/>
      <c r="H63" s="277"/>
      <c r="I63" s="277"/>
      <c r="J63" s="277"/>
      <c r="K63" s="277"/>
      <c r="L63" s="277"/>
      <c r="M63" s="277"/>
      <c r="N63" s="278"/>
      <c r="Q63" s="226" t="s">
        <v>285</v>
      </c>
      <c r="R63" s="226" t="s">
        <v>265</v>
      </c>
    </row>
    <row r="64" spans="1:20" ht="15" customHeight="1" x14ac:dyDescent="0.25">
      <c r="A64" s="279" t="s">
        <v>219</v>
      </c>
      <c r="B64" s="273" t="s">
        <v>286</v>
      </c>
      <c r="C64" s="273" t="s">
        <v>221</v>
      </c>
      <c r="D64" s="273"/>
      <c r="E64" s="273" t="s">
        <v>224</v>
      </c>
      <c r="F64" s="273"/>
      <c r="G64" s="281" t="s">
        <v>225</v>
      </c>
      <c r="H64" s="281"/>
      <c r="I64" s="281"/>
      <c r="J64" s="282" t="s">
        <v>226</v>
      </c>
      <c r="K64" s="282" t="s">
        <v>287</v>
      </c>
      <c r="L64" s="273" t="s">
        <v>228</v>
      </c>
      <c r="M64" s="273"/>
      <c r="N64" s="284" t="s">
        <v>229</v>
      </c>
      <c r="Q64" s="226" t="s">
        <v>288</v>
      </c>
      <c r="R64" s="226" t="s">
        <v>265</v>
      </c>
    </row>
    <row r="65" spans="1:18" ht="63.75" x14ac:dyDescent="0.25">
      <c r="A65" s="279"/>
      <c r="B65" s="273"/>
      <c r="C65" s="273"/>
      <c r="D65" s="273"/>
      <c r="E65" s="273"/>
      <c r="F65" s="273"/>
      <c r="G65" s="211" t="s">
        <v>231</v>
      </c>
      <c r="H65" s="211" t="s">
        <v>232</v>
      </c>
      <c r="I65" s="209" t="s">
        <v>233</v>
      </c>
      <c r="J65" s="282"/>
      <c r="K65" s="282"/>
      <c r="L65" s="211" t="s">
        <v>289</v>
      </c>
      <c r="M65" s="211" t="s">
        <v>290</v>
      </c>
      <c r="N65" s="284"/>
      <c r="Q65" s="226" t="s">
        <v>291</v>
      </c>
      <c r="R65" s="226" t="s">
        <v>265</v>
      </c>
    </row>
    <row r="66" spans="1:18" ht="25.5" x14ac:dyDescent="0.25">
      <c r="A66" s="212" t="s">
        <v>305</v>
      </c>
      <c r="B66" s="213" t="str">
        <f>Adq!A28</f>
        <v>Fondos concursables para proyectos de innovación</v>
      </c>
      <c r="C66" s="285"/>
      <c r="D66" s="285"/>
      <c r="E66" s="285"/>
      <c r="F66" s="285"/>
      <c r="G66" s="245">
        <f>+'Costos detallados'!E12+'Costos detallados'!E16+'Costos detallados'!E17+'Costos detallados'!E21+'Costos detallados'!E25+'Costos detallados'!E26</f>
        <v>4865000</v>
      </c>
      <c r="H66" s="246">
        <v>1</v>
      </c>
      <c r="I66" s="246">
        <f>100%-H66</f>
        <v>0</v>
      </c>
      <c r="J66" s="215" t="s">
        <v>310</v>
      </c>
      <c r="K66" s="215"/>
      <c r="L66" s="230" t="s">
        <v>303</v>
      </c>
      <c r="M66" s="230" t="s">
        <v>303</v>
      </c>
      <c r="N66" s="216" t="s">
        <v>313</v>
      </c>
      <c r="Q66" s="184"/>
      <c r="R66" s="184"/>
    </row>
    <row r="67" spans="1:18" ht="25.5" x14ac:dyDescent="0.25">
      <c r="A67" s="212" t="s">
        <v>305</v>
      </c>
      <c r="B67" s="213" t="str">
        <f>Adq!A30</f>
        <v>Fondos concursables para fortalecimiento de postgrados</v>
      </c>
      <c r="C67" s="285"/>
      <c r="D67" s="285"/>
      <c r="E67" s="285"/>
      <c r="F67" s="285"/>
      <c r="G67" s="245">
        <f>+'Costos detallados'!E35</f>
        <v>600000</v>
      </c>
      <c r="H67" s="246">
        <v>1</v>
      </c>
      <c r="I67" s="246">
        <f t="shared" ref="I67:I68" si="2">100%-H67</f>
        <v>0</v>
      </c>
      <c r="J67" s="215" t="s">
        <v>193</v>
      </c>
      <c r="K67" s="215"/>
      <c r="L67" s="230" t="s">
        <v>303</v>
      </c>
      <c r="M67" s="230" t="s">
        <v>303</v>
      </c>
      <c r="N67" s="216" t="s">
        <v>314</v>
      </c>
      <c r="Q67" s="226" t="s">
        <v>292</v>
      </c>
      <c r="R67" s="226" t="s">
        <v>270</v>
      </c>
    </row>
    <row r="68" spans="1:18" ht="25.5" x14ac:dyDescent="0.25">
      <c r="A68" s="212" t="s">
        <v>305</v>
      </c>
      <c r="B68" s="213" t="str">
        <f>Adq!A31</f>
        <v>Fondos concursables para el sector privado</v>
      </c>
      <c r="C68" s="285"/>
      <c r="D68" s="285"/>
      <c r="E68" s="285"/>
      <c r="F68" s="285"/>
      <c r="G68" s="245">
        <f>+'Costos detallados'!E39+'Costos detallados'!E42</f>
        <v>1900000</v>
      </c>
      <c r="H68" s="246">
        <v>1</v>
      </c>
      <c r="I68" s="246">
        <f t="shared" si="2"/>
        <v>0</v>
      </c>
      <c r="J68" s="215" t="s">
        <v>193</v>
      </c>
      <c r="K68" s="215"/>
      <c r="L68" s="230" t="s">
        <v>303</v>
      </c>
      <c r="M68" s="230" t="s">
        <v>303</v>
      </c>
      <c r="N68" s="216" t="s">
        <v>313</v>
      </c>
      <c r="Q68" s="226" t="s">
        <v>293</v>
      </c>
      <c r="R68" s="226" t="s">
        <v>270</v>
      </c>
    </row>
    <row r="69" spans="1:18" ht="15.75" thickBot="1" x14ac:dyDescent="0.3">
      <c r="A69" s="218"/>
      <c r="B69" s="219"/>
      <c r="C69" s="283"/>
      <c r="D69" s="283"/>
      <c r="E69" s="283"/>
      <c r="F69" s="283"/>
      <c r="G69" s="249">
        <f>SUM(G66:G68)</f>
        <v>7365000</v>
      </c>
      <c r="H69" s="298"/>
      <c r="I69" s="287"/>
      <c r="J69" s="287"/>
      <c r="K69" s="287"/>
      <c r="L69" s="287"/>
      <c r="M69" s="287"/>
      <c r="N69" s="299"/>
      <c r="Q69" s="226" t="s">
        <v>294</v>
      </c>
      <c r="R69" s="226" t="s">
        <v>270</v>
      </c>
    </row>
    <row r="70" spans="1:18" x14ac:dyDescent="0.25">
      <c r="Q70" s="184"/>
      <c r="R70" s="226" t="s">
        <v>270</v>
      </c>
    </row>
    <row r="71" spans="1:18" x14ac:dyDescent="0.25">
      <c r="Q71" s="184"/>
      <c r="R71" s="226"/>
    </row>
    <row r="72" spans="1:18" x14ac:dyDescent="0.25">
      <c r="F72" s="251"/>
      <c r="G72" s="250"/>
      <c r="Q72" s="184"/>
      <c r="R72" s="184"/>
    </row>
    <row r="73" spans="1:18" x14ac:dyDescent="0.25">
      <c r="F73" s="251"/>
      <c r="Q73" s="226" t="s">
        <v>295</v>
      </c>
      <c r="R73" s="226" t="s">
        <v>274</v>
      </c>
    </row>
    <row r="74" spans="1:18" x14ac:dyDescent="0.25">
      <c r="F74" s="251"/>
      <c r="Q74" s="184"/>
      <c r="R74" s="184"/>
    </row>
    <row r="75" spans="1:18" x14ac:dyDescent="0.25">
      <c r="Q75" s="226" t="s">
        <v>296</v>
      </c>
      <c r="R75" s="226" t="s">
        <v>276</v>
      </c>
    </row>
    <row r="76" spans="1:18" x14ac:dyDescent="0.25">
      <c r="Q76" s="226" t="s">
        <v>297</v>
      </c>
      <c r="R76" s="226" t="s">
        <v>276</v>
      </c>
    </row>
    <row r="77" spans="1:18" x14ac:dyDescent="0.25">
      <c r="Q77" s="184"/>
      <c r="R77" s="184"/>
    </row>
    <row r="79" spans="1:18" x14ac:dyDescent="0.25">
      <c r="Q79" s="226" t="s">
        <v>275</v>
      </c>
      <c r="R79" s="184"/>
    </row>
    <row r="80" spans="1:18" x14ac:dyDescent="0.25">
      <c r="Q80" s="226" t="s">
        <v>279</v>
      </c>
      <c r="R80" s="184"/>
    </row>
    <row r="83" spans="17:18" x14ac:dyDescent="0.25">
      <c r="Q83" s="217" t="s">
        <v>256</v>
      </c>
      <c r="R83" s="184"/>
    </row>
    <row r="84" spans="17:18" x14ac:dyDescent="0.25">
      <c r="Q84" s="217" t="s">
        <v>249</v>
      </c>
      <c r="R84" s="184"/>
    </row>
    <row r="85" spans="17:18" x14ac:dyDescent="0.25">
      <c r="Q85" s="231" t="s">
        <v>167</v>
      </c>
      <c r="R85" s="184"/>
    </row>
  </sheetData>
  <mergeCells count="111">
    <mergeCell ref="A9:F9"/>
    <mergeCell ref="H9:N9"/>
    <mergeCell ref="A52:E52"/>
    <mergeCell ref="H60:N60"/>
    <mergeCell ref="A60:F60"/>
    <mergeCell ref="H69:N69"/>
    <mergeCell ref="G52:N52"/>
    <mergeCell ref="G12:I12"/>
    <mergeCell ref="J12:J13"/>
    <mergeCell ref="K12:K13"/>
    <mergeCell ref="L12:M12"/>
    <mergeCell ref="N12:N13"/>
    <mergeCell ref="A20:N20"/>
    <mergeCell ref="E35:F35"/>
    <mergeCell ref="E36:F36"/>
    <mergeCell ref="E37:F37"/>
    <mergeCell ref="E32:F32"/>
    <mergeCell ref="E33:F33"/>
    <mergeCell ref="E34:F34"/>
    <mergeCell ref="A11:N11"/>
    <mergeCell ref="A12:A13"/>
    <mergeCell ref="B12:B13"/>
    <mergeCell ref="A1:N1"/>
    <mergeCell ref="A2:N2"/>
    <mergeCell ref="A3:A4"/>
    <mergeCell ref="B3:B4"/>
    <mergeCell ref="C3:C4"/>
    <mergeCell ref="D3:D4"/>
    <mergeCell ref="E3:E4"/>
    <mergeCell ref="F3:F4"/>
    <mergeCell ref="G3:I3"/>
    <mergeCell ref="J3:J4"/>
    <mergeCell ref="K3:K4"/>
    <mergeCell ref="L3:M3"/>
    <mergeCell ref="N3:N4"/>
    <mergeCell ref="C12:C13"/>
    <mergeCell ref="D12:D13"/>
    <mergeCell ref="E12:E13"/>
    <mergeCell ref="F12:F13"/>
    <mergeCell ref="A18:F18"/>
    <mergeCell ref="H18:N18"/>
    <mergeCell ref="G21:I21"/>
    <mergeCell ref="J21:J22"/>
    <mergeCell ref="K21:K22"/>
    <mergeCell ref="L21:M21"/>
    <mergeCell ref="N21:N22"/>
    <mergeCell ref="A29:N29"/>
    <mergeCell ref="A21:A22"/>
    <mergeCell ref="B21:B22"/>
    <mergeCell ref="C21:C22"/>
    <mergeCell ref="D21:D22"/>
    <mergeCell ref="E21:E22"/>
    <mergeCell ref="F21:F22"/>
    <mergeCell ref="A27:F27"/>
    <mergeCell ref="H27:N27"/>
    <mergeCell ref="F41:H41"/>
    <mergeCell ref="I41:I42"/>
    <mergeCell ref="J41:J42"/>
    <mergeCell ref="K41:K42"/>
    <mergeCell ref="L41:M41"/>
    <mergeCell ref="N41:N42"/>
    <mergeCell ref="J30:J31"/>
    <mergeCell ref="K30:K31"/>
    <mergeCell ref="L30:M30"/>
    <mergeCell ref="E31:F31"/>
    <mergeCell ref="A40:N40"/>
    <mergeCell ref="A41:A42"/>
    <mergeCell ref="B41:B42"/>
    <mergeCell ref="C41:C42"/>
    <mergeCell ref="D41:D42"/>
    <mergeCell ref="E41:E42"/>
    <mergeCell ref="A30:A31"/>
    <mergeCell ref="B30:B31"/>
    <mergeCell ref="C30:C31"/>
    <mergeCell ref="D30:D31"/>
    <mergeCell ref="E30:F30"/>
    <mergeCell ref="G30:I30"/>
    <mergeCell ref="A38:F38"/>
    <mergeCell ref="H38:N38"/>
    <mergeCell ref="C69:D69"/>
    <mergeCell ref="E69:F69"/>
    <mergeCell ref="K64:K65"/>
    <mergeCell ref="L64:M64"/>
    <mergeCell ref="N64:N65"/>
    <mergeCell ref="C66:D66"/>
    <mergeCell ref="E66:F66"/>
    <mergeCell ref="A64:A65"/>
    <mergeCell ref="B64:B65"/>
    <mergeCell ref="C64:D65"/>
    <mergeCell ref="E64:F65"/>
    <mergeCell ref="G64:I64"/>
    <mergeCell ref="J64:J65"/>
    <mergeCell ref="C67:D67"/>
    <mergeCell ref="E67:F67"/>
    <mergeCell ref="C68:D68"/>
    <mergeCell ref="E68:F68"/>
    <mergeCell ref="E56:F56"/>
    <mergeCell ref="E57:F57"/>
    <mergeCell ref="E58:F58"/>
    <mergeCell ref="E59:F59"/>
    <mergeCell ref="A63:N63"/>
    <mergeCell ref="A54:N54"/>
    <mergeCell ref="A55:A56"/>
    <mergeCell ref="B55:B56"/>
    <mergeCell ref="C55:C56"/>
    <mergeCell ref="D55:D56"/>
    <mergeCell ref="E55:F55"/>
    <mergeCell ref="G55:I55"/>
    <mergeCell ref="J55:J56"/>
    <mergeCell ref="K55:K56"/>
    <mergeCell ref="L55:M55"/>
  </mergeCells>
  <dataValidations count="4">
    <dataValidation type="list" allowBlank="1" showInputMessage="1" showErrorMessage="1" sqref="D43:D51">
      <formula1>$Q$83:$Q$85</formula1>
    </dataValidation>
    <dataValidation type="list" allowBlank="1" showInputMessage="1" showErrorMessage="1" sqref="D61 D57:D59 D32:D37">
      <formula1>$Q$26:$Q$32</formula1>
    </dataValidation>
    <dataValidation type="list" allowBlank="1" showInputMessage="1" showErrorMessage="1" sqref="D5:D8 D14:D17 D23:D26">
      <formula1>$Q$15:$Q$22</formula1>
    </dataValidation>
    <dataValidation type="list" allowBlank="1" showInputMessage="1" showErrorMessage="1" sqref="K43:K51 K14:K17 K5:K8 K23:K26 K57:K59 K61:K62 K32:K37">
      <formula1>$Q$3:$Q$4</formula1>
    </dataValidation>
  </dataValidations>
  <pageMargins left="0.7" right="0.7" top="0.75" bottom="0.75" header="0.3" footer="0.3"/>
  <pageSetup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showGridLines="0" topLeftCell="A8" workbookViewId="0">
      <selection activeCell="E24" sqref="E24"/>
    </sheetView>
  </sheetViews>
  <sheetFormatPr defaultColWidth="11.42578125" defaultRowHeight="12.75" x14ac:dyDescent="0.2"/>
  <cols>
    <col min="1" max="1" width="66" style="21" customWidth="1"/>
    <col min="2" max="2" width="13.5703125" style="159" customWidth="1"/>
    <col min="3" max="3" width="27.5703125" style="182" customWidth="1"/>
    <col min="4" max="4" width="15.85546875" style="159" customWidth="1"/>
    <col min="5" max="5" width="12.42578125" style="159" bestFit="1" customWidth="1"/>
    <col min="6" max="16384" width="11.42578125" style="159"/>
  </cols>
  <sheetData>
    <row r="1" spans="1:7" ht="15.75" x14ac:dyDescent="0.2">
      <c r="A1" s="300" t="s">
        <v>150</v>
      </c>
      <c r="B1" s="300"/>
      <c r="C1" s="300"/>
      <c r="D1" s="300"/>
      <c r="E1" s="158"/>
      <c r="F1" s="158"/>
      <c r="G1" s="158"/>
    </row>
    <row r="3" spans="1:7" ht="25.5" x14ac:dyDescent="0.2">
      <c r="A3" s="161" t="s">
        <v>151</v>
      </c>
      <c r="B3" s="162" t="s">
        <v>152</v>
      </c>
      <c r="C3" s="162" t="s">
        <v>153</v>
      </c>
      <c r="D3" s="162" t="s">
        <v>154</v>
      </c>
    </row>
    <row r="4" spans="1:7" x14ac:dyDescent="0.2">
      <c r="A4" s="163" t="s">
        <v>155</v>
      </c>
      <c r="B4" s="164"/>
      <c r="C4" s="164"/>
      <c r="D4" s="167">
        <f>D5</f>
        <v>0</v>
      </c>
      <c r="E4" s="167">
        <f>E5</f>
        <v>0</v>
      </c>
    </row>
    <row r="5" spans="1:7" x14ac:dyDescent="0.2">
      <c r="A5" s="165" t="s">
        <v>159</v>
      </c>
      <c r="B5" s="181" t="s">
        <v>179</v>
      </c>
      <c r="C5" s="168"/>
      <c r="D5" s="166">
        <v>0</v>
      </c>
      <c r="E5" s="166">
        <v>0</v>
      </c>
    </row>
    <row r="6" spans="1:7" x14ac:dyDescent="0.2">
      <c r="A6" s="163" t="s">
        <v>156</v>
      </c>
      <c r="B6" s="164"/>
      <c r="C6" s="164"/>
      <c r="D6" s="167">
        <f>D7</f>
        <v>0</v>
      </c>
      <c r="E6" s="167">
        <f>E7</f>
        <v>0</v>
      </c>
    </row>
    <row r="7" spans="1:7" x14ac:dyDescent="0.2">
      <c r="A7" s="165" t="s">
        <v>159</v>
      </c>
      <c r="B7" s="181" t="s">
        <v>179</v>
      </c>
      <c r="C7" s="168"/>
      <c r="D7" s="166">
        <v>0</v>
      </c>
      <c r="E7" s="166">
        <v>0</v>
      </c>
    </row>
    <row r="8" spans="1:7" x14ac:dyDescent="0.2">
      <c r="A8" s="163" t="s">
        <v>157</v>
      </c>
      <c r="B8" s="164"/>
      <c r="C8" s="164"/>
      <c r="D8" s="167" t="e">
        <f>D9</f>
        <v>#REF!</v>
      </c>
      <c r="E8" s="167" t="e">
        <f>E9</f>
        <v>#REF!</v>
      </c>
    </row>
    <row r="9" spans="1:7" x14ac:dyDescent="0.2">
      <c r="A9" s="165" t="s">
        <v>161</v>
      </c>
      <c r="B9" s="168" t="s">
        <v>162</v>
      </c>
      <c r="C9" s="168"/>
      <c r="D9" s="166" t="e">
        <f>#REF!+#REF!+#REF!+#REF!+#REF!+#REF!+#REF!+#REF!</f>
        <v>#REF!</v>
      </c>
      <c r="E9" s="166" t="e">
        <f>#REF!+#REF!+#REF!+#REF!+#REF!+#REF!+#REF!+#REF!</f>
        <v>#REF!</v>
      </c>
    </row>
    <row r="10" spans="1:7" x14ac:dyDescent="0.2">
      <c r="A10" s="163" t="s">
        <v>163</v>
      </c>
      <c r="B10" s="164"/>
      <c r="C10" s="164"/>
      <c r="D10" s="167" t="e">
        <f>SUM(D11:D18)</f>
        <v>#REF!</v>
      </c>
      <c r="E10" s="167" t="e">
        <f>SUM(E11:E18)</f>
        <v>#REF!</v>
      </c>
    </row>
    <row r="11" spans="1:7" s="160" customFormat="1" x14ac:dyDescent="0.2">
      <c r="A11" s="169" t="s">
        <v>160</v>
      </c>
      <c r="B11" s="170" t="s">
        <v>164</v>
      </c>
      <c r="C11" s="173" t="s">
        <v>180</v>
      </c>
      <c r="D11" s="166" t="e">
        <f>#REF!</f>
        <v>#REF!</v>
      </c>
      <c r="E11" s="166" t="e">
        <f>#REF!</f>
        <v>#REF!</v>
      </c>
    </row>
    <row r="12" spans="1:7" ht="25.5" x14ac:dyDescent="0.2">
      <c r="A12" s="171" t="s">
        <v>165</v>
      </c>
      <c r="B12" s="168" t="s">
        <v>166</v>
      </c>
      <c r="C12" s="173" t="s">
        <v>182</v>
      </c>
      <c r="D12" s="166" t="e">
        <f>#REF!</f>
        <v>#REF!</v>
      </c>
      <c r="E12" s="166" t="e">
        <f>#REF!</f>
        <v>#REF!</v>
      </c>
    </row>
    <row r="13" spans="1:7" ht="25.5" x14ac:dyDescent="0.2">
      <c r="A13" s="171" t="s">
        <v>177</v>
      </c>
      <c r="B13" s="168" t="s">
        <v>166</v>
      </c>
      <c r="C13" s="173" t="s">
        <v>182</v>
      </c>
      <c r="D13" s="166" t="e">
        <f>#REF!</f>
        <v>#REF!</v>
      </c>
      <c r="E13" s="166" t="e">
        <f>#REF!</f>
        <v>#REF!</v>
      </c>
    </row>
    <row r="14" spans="1:7" x14ac:dyDescent="0.2">
      <c r="A14" s="165" t="e">
        <f>#REF!</f>
        <v>#REF!</v>
      </c>
      <c r="B14" s="168" t="s">
        <v>169</v>
      </c>
      <c r="C14" s="168" t="s">
        <v>186</v>
      </c>
      <c r="D14" s="166" t="e">
        <f>#REF!</f>
        <v>#REF!</v>
      </c>
      <c r="E14" s="166" t="e">
        <f>#REF!</f>
        <v>#REF!</v>
      </c>
    </row>
    <row r="15" spans="1:7" x14ac:dyDescent="0.2">
      <c r="A15" s="165" t="e">
        <f>#REF!</f>
        <v>#REF!</v>
      </c>
      <c r="B15" s="168" t="s">
        <v>169</v>
      </c>
      <c r="C15" s="168" t="s">
        <v>186</v>
      </c>
      <c r="D15" s="166" t="e">
        <f>#REF!</f>
        <v>#REF!</v>
      </c>
      <c r="E15" s="166" t="e">
        <f>#REF!</f>
        <v>#REF!</v>
      </c>
    </row>
    <row r="16" spans="1:7" x14ac:dyDescent="0.2">
      <c r="A16" s="165" t="e">
        <f>#REF!</f>
        <v>#REF!</v>
      </c>
      <c r="B16" s="168" t="s">
        <v>169</v>
      </c>
      <c r="C16" s="168" t="s">
        <v>186</v>
      </c>
      <c r="D16" s="166" t="e">
        <f>#REF!</f>
        <v>#REF!</v>
      </c>
      <c r="E16" s="166" t="e">
        <f>#REF!</f>
        <v>#REF!</v>
      </c>
    </row>
    <row r="17" spans="1:5" x14ac:dyDescent="0.2">
      <c r="A17" s="171" t="s">
        <v>170</v>
      </c>
      <c r="B17" s="168" t="s">
        <v>169</v>
      </c>
      <c r="C17" s="168" t="s">
        <v>185</v>
      </c>
      <c r="D17" s="166" t="e">
        <f>#REF!</f>
        <v>#REF!</v>
      </c>
      <c r="E17" s="166" t="e">
        <f>#REF!</f>
        <v>#REF!</v>
      </c>
    </row>
    <row r="18" spans="1:5" x14ac:dyDescent="0.2">
      <c r="A18" s="172" t="s">
        <v>178</v>
      </c>
      <c r="B18" s="173" t="s">
        <v>167</v>
      </c>
      <c r="C18" s="173" t="s">
        <v>184</v>
      </c>
      <c r="D18" s="174" t="e">
        <f>#REF!+#REF!+#REF!+#REF!+#REF!+#REF!+#REF!</f>
        <v>#REF!</v>
      </c>
      <c r="E18" s="174" t="e">
        <f>#REF!+#REF!+#REF!+#REF!+#REF!+#REF!+#REF!</f>
        <v>#REF!</v>
      </c>
    </row>
    <row r="19" spans="1:5" x14ac:dyDescent="0.2">
      <c r="A19" s="163" t="s">
        <v>158</v>
      </c>
      <c r="B19" s="164"/>
      <c r="C19" s="164"/>
      <c r="D19" s="167" t="e">
        <f>SUM(D20:D26)</f>
        <v>#REF!</v>
      </c>
      <c r="E19" s="167" t="e">
        <f>SUM(E20:E26)</f>
        <v>#REF!</v>
      </c>
    </row>
    <row r="20" spans="1:5" x14ac:dyDescent="0.2">
      <c r="A20" s="172" t="e">
        <f>#REF!</f>
        <v>#REF!</v>
      </c>
      <c r="B20" s="173" t="s">
        <v>167</v>
      </c>
      <c r="C20" s="173" t="s">
        <v>181</v>
      </c>
      <c r="D20" s="174" t="e">
        <f>#REF!</f>
        <v>#REF!</v>
      </c>
      <c r="E20" s="174" t="e">
        <f>#REF!</f>
        <v>#REF!</v>
      </c>
    </row>
    <row r="21" spans="1:5" x14ac:dyDescent="0.2">
      <c r="A21" s="172" t="e">
        <f>#REF!</f>
        <v>#REF!</v>
      </c>
      <c r="B21" s="173" t="s">
        <v>167</v>
      </c>
      <c r="C21" s="173" t="s">
        <v>181</v>
      </c>
      <c r="D21" s="174" t="e">
        <f>#REF!</f>
        <v>#REF!</v>
      </c>
      <c r="E21" s="174" t="e">
        <f>#REF!</f>
        <v>#REF!</v>
      </c>
    </row>
    <row r="22" spans="1:5" x14ac:dyDescent="0.2">
      <c r="A22" s="172" t="e">
        <f>#REF!</f>
        <v>#REF!</v>
      </c>
      <c r="B22" s="173" t="s">
        <v>167</v>
      </c>
      <c r="C22" s="173" t="s">
        <v>181</v>
      </c>
      <c r="D22" s="174" t="e">
        <f>#REF!</f>
        <v>#REF!</v>
      </c>
      <c r="E22" s="174" t="e">
        <f>#REF!</f>
        <v>#REF!</v>
      </c>
    </row>
    <row r="23" spans="1:5" x14ac:dyDescent="0.2">
      <c r="A23" s="172" t="e">
        <f>#REF!</f>
        <v>#REF!</v>
      </c>
      <c r="B23" s="173" t="s">
        <v>167</v>
      </c>
      <c r="C23" s="173" t="s">
        <v>181</v>
      </c>
      <c r="D23" s="174" t="e">
        <f>#REF!</f>
        <v>#REF!</v>
      </c>
      <c r="E23" s="174" t="e">
        <f>#REF!</f>
        <v>#REF!</v>
      </c>
    </row>
    <row r="24" spans="1:5" x14ac:dyDescent="0.2">
      <c r="A24" s="172" t="e">
        <f>#REF!</f>
        <v>#REF!</v>
      </c>
      <c r="B24" s="173" t="s">
        <v>167</v>
      </c>
      <c r="C24" s="173" t="s">
        <v>181</v>
      </c>
      <c r="D24" s="174" t="e">
        <f>#REF!</f>
        <v>#REF!</v>
      </c>
      <c r="E24" s="174" t="e">
        <f>#REF!</f>
        <v>#REF!</v>
      </c>
    </row>
    <row r="25" spans="1:5" x14ac:dyDescent="0.2">
      <c r="A25" s="172" t="e">
        <f>#REF!</f>
        <v>#REF!</v>
      </c>
      <c r="B25" s="173" t="s">
        <v>167</v>
      </c>
      <c r="C25" s="173" t="s">
        <v>181</v>
      </c>
      <c r="D25" s="174" t="e">
        <f>#REF!</f>
        <v>#REF!</v>
      </c>
      <c r="E25" s="174" t="e">
        <f>#REF!</f>
        <v>#REF!</v>
      </c>
    </row>
    <row r="26" spans="1:5" x14ac:dyDescent="0.2">
      <c r="A26" s="172" t="s">
        <v>168</v>
      </c>
      <c r="B26" s="173" t="s">
        <v>167</v>
      </c>
      <c r="C26" s="173" t="s">
        <v>183</v>
      </c>
      <c r="D26" s="174" t="e">
        <f>#REF!</f>
        <v>#REF!</v>
      </c>
      <c r="E26" s="174" t="e">
        <f>#REF!</f>
        <v>#REF!</v>
      </c>
    </row>
    <row r="27" spans="1:5" x14ac:dyDescent="0.2">
      <c r="A27" s="163" t="s">
        <v>171</v>
      </c>
      <c r="B27" s="164"/>
      <c r="C27" s="164"/>
      <c r="D27" s="167" t="e">
        <f>SUM(D28:D31)</f>
        <v>#REF!</v>
      </c>
      <c r="E27" s="167" t="e">
        <f>SUM(E28:E31)</f>
        <v>#REF!</v>
      </c>
    </row>
    <row r="28" spans="1:5" x14ac:dyDescent="0.2">
      <c r="A28" s="172" t="s">
        <v>173</v>
      </c>
      <c r="B28" s="173" t="s">
        <v>175</v>
      </c>
      <c r="C28" s="173" t="s">
        <v>180</v>
      </c>
      <c r="D28" s="174" t="e">
        <f>#REF!+#REF!+#REF!+#REF!+#REF!+#REF!</f>
        <v>#REF!</v>
      </c>
      <c r="E28" s="174" t="e">
        <f>#REF!+#REF!+#REF!+#REF!+#REF!+#REF!</f>
        <v>#REF!</v>
      </c>
    </row>
    <row r="29" spans="1:5" x14ac:dyDescent="0.2">
      <c r="A29" s="172" t="s">
        <v>176</v>
      </c>
      <c r="B29" s="173" t="s">
        <v>175</v>
      </c>
      <c r="C29" s="173" t="s">
        <v>180</v>
      </c>
      <c r="D29" s="174" t="e">
        <f>#REF!+#REF!</f>
        <v>#REF!</v>
      </c>
      <c r="E29" s="174" t="e">
        <f>#REF!+#REF!</f>
        <v>#REF!</v>
      </c>
    </row>
    <row r="30" spans="1:5" x14ac:dyDescent="0.2">
      <c r="A30" s="172" t="s">
        <v>174</v>
      </c>
      <c r="B30" s="173" t="s">
        <v>175</v>
      </c>
      <c r="C30" s="173" t="s">
        <v>180</v>
      </c>
      <c r="D30" s="174" t="e">
        <f>#REF!</f>
        <v>#REF!</v>
      </c>
      <c r="E30" s="174" t="e">
        <f>#REF!</f>
        <v>#REF!</v>
      </c>
    </row>
    <row r="31" spans="1:5" x14ac:dyDescent="0.2">
      <c r="A31" s="172" t="s">
        <v>172</v>
      </c>
      <c r="B31" s="173" t="s">
        <v>175</v>
      </c>
      <c r="C31" s="173" t="s">
        <v>180</v>
      </c>
      <c r="D31" s="174" t="e">
        <f>#REF!+#REF!+#REF!</f>
        <v>#REF!</v>
      </c>
      <c r="E31" s="174" t="e">
        <f>#REF!+#REF!+#REF!</f>
        <v>#REF!</v>
      </c>
    </row>
    <row r="32" spans="1:5" x14ac:dyDescent="0.2">
      <c r="A32" s="163" t="s">
        <v>3</v>
      </c>
      <c r="B32" s="164"/>
      <c r="C32" s="164"/>
      <c r="D32" s="167" t="e">
        <f>D4+D6+D8+D10+D19+D27</f>
        <v>#REF!</v>
      </c>
      <c r="E32" s="167" t="e">
        <f>E4+E6+E8+E10+E19+E27</f>
        <v>#REF!</v>
      </c>
    </row>
    <row r="33" spans="1:5" x14ac:dyDescent="0.2">
      <c r="A33" s="175" t="s">
        <v>28</v>
      </c>
      <c r="B33" s="176"/>
      <c r="C33" s="176"/>
      <c r="D33" s="177" t="e">
        <f>#REF!</f>
        <v>#REF!</v>
      </c>
      <c r="E33" s="177" t="e">
        <f>#REF!</f>
        <v>#REF!</v>
      </c>
    </row>
    <row r="34" spans="1:5" x14ac:dyDescent="0.2">
      <c r="A34" s="178" t="s">
        <v>3</v>
      </c>
      <c r="B34" s="179"/>
      <c r="C34" s="179"/>
      <c r="D34" s="180" t="e">
        <f>D32+D33</f>
        <v>#REF!</v>
      </c>
      <c r="E34" s="180" t="e">
        <f>E32+E33</f>
        <v>#REF!</v>
      </c>
    </row>
  </sheetData>
  <mergeCells count="1">
    <mergeCell ref="A1:D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K18"/>
  <sheetViews>
    <sheetView showGridLines="0" zoomScalePageLayoutView="60" workbookViewId="0">
      <selection sqref="A1:F17"/>
    </sheetView>
  </sheetViews>
  <sheetFormatPr defaultColWidth="11.42578125" defaultRowHeight="12.75" x14ac:dyDescent="0.2"/>
  <cols>
    <col min="1" max="1" width="6" style="2" customWidth="1"/>
    <col min="2" max="2" width="45.140625" style="3" customWidth="1"/>
    <col min="3" max="3" width="12.28515625" style="6" customWidth="1"/>
    <col min="4" max="4" width="12.7109375" style="6" bestFit="1" customWidth="1"/>
    <col min="5" max="5" width="13.42578125" style="6" bestFit="1" customWidth="1"/>
    <col min="6" max="6" width="12.28515625" style="8" customWidth="1"/>
    <col min="7" max="7" width="6.5703125" style="10" customWidth="1"/>
    <col min="8" max="224" width="11.42578125" style="2"/>
    <col min="225" max="225" width="44.42578125" style="2" customWidth="1"/>
    <col min="226" max="226" width="13" style="2" customWidth="1"/>
    <col min="227" max="232" width="2" style="2" customWidth="1"/>
    <col min="233" max="233" width="2.42578125" style="2" customWidth="1"/>
    <col min="234" max="234" width="3" style="2" customWidth="1"/>
    <col min="235" max="237" width="2" style="2" customWidth="1"/>
    <col min="238" max="238" width="2.85546875" style="2" customWidth="1"/>
    <col min="239" max="239" width="3" style="2" customWidth="1"/>
    <col min="240" max="240" width="2.7109375" style="2" customWidth="1"/>
    <col min="241" max="241" width="2.42578125" style="2" customWidth="1"/>
    <col min="242" max="242" width="3.28515625" style="2" customWidth="1"/>
    <col min="243" max="243" width="3.5703125" style="2" customWidth="1"/>
    <col min="244" max="244" width="4" style="2" customWidth="1"/>
    <col min="245" max="245" width="3.42578125" style="2" customWidth="1"/>
    <col min="246" max="246" width="3" style="2" customWidth="1"/>
    <col min="247" max="480" width="11.42578125" style="2"/>
    <col min="481" max="481" width="44.42578125" style="2" customWidth="1"/>
    <col min="482" max="482" width="13" style="2" customWidth="1"/>
    <col min="483" max="488" width="2" style="2" customWidth="1"/>
    <col min="489" max="489" width="2.42578125" style="2" customWidth="1"/>
    <col min="490" max="490" width="3" style="2" customWidth="1"/>
    <col min="491" max="493" width="2" style="2" customWidth="1"/>
    <col min="494" max="494" width="2.85546875" style="2" customWidth="1"/>
    <col min="495" max="495" width="3" style="2" customWidth="1"/>
    <col min="496" max="496" width="2.7109375" style="2" customWidth="1"/>
    <col min="497" max="497" width="2.42578125" style="2" customWidth="1"/>
    <col min="498" max="498" width="3.28515625" style="2" customWidth="1"/>
    <col min="499" max="499" width="3.5703125" style="2" customWidth="1"/>
    <col min="500" max="500" width="4" style="2" customWidth="1"/>
    <col min="501" max="501" width="3.42578125" style="2" customWidth="1"/>
    <col min="502" max="502" width="3" style="2" customWidth="1"/>
    <col min="503" max="736" width="11.42578125" style="2"/>
    <col min="737" max="737" width="44.42578125" style="2" customWidth="1"/>
    <col min="738" max="738" width="13" style="2" customWidth="1"/>
    <col min="739" max="744" width="2" style="2" customWidth="1"/>
    <col min="745" max="745" width="2.42578125" style="2" customWidth="1"/>
    <col min="746" max="746" width="3" style="2" customWidth="1"/>
    <col min="747" max="749" width="2" style="2" customWidth="1"/>
    <col min="750" max="750" width="2.85546875" style="2" customWidth="1"/>
    <col min="751" max="751" width="3" style="2" customWidth="1"/>
    <col min="752" max="752" width="2.7109375" style="2" customWidth="1"/>
    <col min="753" max="753" width="2.42578125" style="2" customWidth="1"/>
    <col min="754" max="754" width="3.28515625" style="2" customWidth="1"/>
    <col min="755" max="755" width="3.5703125" style="2" customWidth="1"/>
    <col min="756" max="756" width="4" style="2" customWidth="1"/>
    <col min="757" max="757" width="3.42578125" style="2" customWidth="1"/>
    <col min="758" max="758" width="3" style="2" customWidth="1"/>
    <col min="759" max="992" width="11.42578125" style="2"/>
    <col min="993" max="993" width="44.42578125" style="2" customWidth="1"/>
    <col min="994" max="994" width="13" style="2" customWidth="1"/>
    <col min="995" max="1000" width="2" style="2" customWidth="1"/>
    <col min="1001" max="1001" width="2.42578125" style="2" customWidth="1"/>
    <col min="1002" max="1002" width="3" style="2" customWidth="1"/>
    <col min="1003" max="1005" width="2" style="2" customWidth="1"/>
    <col min="1006" max="1006" width="2.85546875" style="2" customWidth="1"/>
    <col min="1007" max="1007" width="3" style="2" customWidth="1"/>
    <col min="1008" max="1008" width="2.7109375" style="2" customWidth="1"/>
    <col min="1009" max="1009" width="2.42578125" style="2" customWidth="1"/>
    <col min="1010" max="1010" width="3.28515625" style="2" customWidth="1"/>
    <col min="1011" max="1011" width="3.5703125" style="2" customWidth="1"/>
    <col min="1012" max="1012" width="4" style="2" customWidth="1"/>
    <col min="1013" max="1013" width="3.42578125" style="2" customWidth="1"/>
    <col min="1014" max="1014" width="3" style="2" customWidth="1"/>
    <col min="1015" max="1248" width="11.42578125" style="2"/>
    <col min="1249" max="1249" width="44.42578125" style="2" customWidth="1"/>
    <col min="1250" max="1250" width="13" style="2" customWidth="1"/>
    <col min="1251" max="1256" width="2" style="2" customWidth="1"/>
    <col min="1257" max="1257" width="2.42578125" style="2" customWidth="1"/>
    <col min="1258" max="1258" width="3" style="2" customWidth="1"/>
    <col min="1259" max="1261" width="2" style="2" customWidth="1"/>
    <col min="1262" max="1262" width="2.85546875" style="2" customWidth="1"/>
    <col min="1263" max="1263" width="3" style="2" customWidth="1"/>
    <col min="1264" max="1264" width="2.7109375" style="2" customWidth="1"/>
    <col min="1265" max="1265" width="2.42578125" style="2" customWidth="1"/>
    <col min="1266" max="1266" width="3.28515625" style="2" customWidth="1"/>
    <col min="1267" max="1267" width="3.5703125" style="2" customWidth="1"/>
    <col min="1268" max="1268" width="4" style="2" customWidth="1"/>
    <col min="1269" max="1269" width="3.42578125" style="2" customWidth="1"/>
    <col min="1270" max="1270" width="3" style="2" customWidth="1"/>
    <col min="1271" max="1504" width="11.42578125" style="2"/>
    <col min="1505" max="1505" width="44.42578125" style="2" customWidth="1"/>
    <col min="1506" max="1506" width="13" style="2" customWidth="1"/>
    <col min="1507" max="1512" width="2" style="2" customWidth="1"/>
    <col min="1513" max="1513" width="2.42578125" style="2" customWidth="1"/>
    <col min="1514" max="1514" width="3" style="2" customWidth="1"/>
    <col min="1515" max="1517" width="2" style="2" customWidth="1"/>
    <col min="1518" max="1518" width="2.85546875" style="2" customWidth="1"/>
    <col min="1519" max="1519" width="3" style="2" customWidth="1"/>
    <col min="1520" max="1520" width="2.7109375" style="2" customWidth="1"/>
    <col min="1521" max="1521" width="2.42578125" style="2" customWidth="1"/>
    <col min="1522" max="1522" width="3.28515625" style="2" customWidth="1"/>
    <col min="1523" max="1523" width="3.5703125" style="2" customWidth="1"/>
    <col min="1524" max="1524" width="4" style="2" customWidth="1"/>
    <col min="1525" max="1525" width="3.42578125" style="2" customWidth="1"/>
    <col min="1526" max="1526" width="3" style="2" customWidth="1"/>
    <col min="1527" max="1760" width="11.42578125" style="2"/>
    <col min="1761" max="1761" width="44.42578125" style="2" customWidth="1"/>
    <col min="1762" max="1762" width="13" style="2" customWidth="1"/>
    <col min="1763" max="1768" width="2" style="2" customWidth="1"/>
    <col min="1769" max="1769" width="2.42578125" style="2" customWidth="1"/>
    <col min="1770" max="1770" width="3" style="2" customWidth="1"/>
    <col min="1771" max="1773" width="2" style="2" customWidth="1"/>
    <col min="1774" max="1774" width="2.85546875" style="2" customWidth="1"/>
    <col min="1775" max="1775" width="3" style="2" customWidth="1"/>
    <col min="1776" max="1776" width="2.7109375" style="2" customWidth="1"/>
    <col min="1777" max="1777" width="2.42578125" style="2" customWidth="1"/>
    <col min="1778" max="1778" width="3.28515625" style="2" customWidth="1"/>
    <col min="1779" max="1779" width="3.5703125" style="2" customWidth="1"/>
    <col min="1780" max="1780" width="4" style="2" customWidth="1"/>
    <col min="1781" max="1781" width="3.42578125" style="2" customWidth="1"/>
    <col min="1782" max="1782" width="3" style="2" customWidth="1"/>
    <col min="1783" max="2016" width="11.42578125" style="2"/>
    <col min="2017" max="2017" width="44.42578125" style="2" customWidth="1"/>
    <col min="2018" max="2018" width="13" style="2" customWidth="1"/>
    <col min="2019" max="2024" width="2" style="2" customWidth="1"/>
    <col min="2025" max="2025" width="2.42578125" style="2" customWidth="1"/>
    <col min="2026" max="2026" width="3" style="2" customWidth="1"/>
    <col min="2027" max="2029" width="2" style="2" customWidth="1"/>
    <col min="2030" max="2030" width="2.85546875" style="2" customWidth="1"/>
    <col min="2031" max="2031" width="3" style="2" customWidth="1"/>
    <col min="2032" max="2032" width="2.7109375" style="2" customWidth="1"/>
    <col min="2033" max="2033" width="2.42578125" style="2" customWidth="1"/>
    <col min="2034" max="2034" width="3.28515625" style="2" customWidth="1"/>
    <col min="2035" max="2035" width="3.5703125" style="2" customWidth="1"/>
    <col min="2036" max="2036" width="4" style="2" customWidth="1"/>
    <col min="2037" max="2037" width="3.42578125" style="2" customWidth="1"/>
    <col min="2038" max="2038" width="3" style="2" customWidth="1"/>
    <col min="2039" max="2272" width="11.42578125" style="2"/>
    <col min="2273" max="2273" width="44.42578125" style="2" customWidth="1"/>
    <col min="2274" max="2274" width="13" style="2" customWidth="1"/>
    <col min="2275" max="2280" width="2" style="2" customWidth="1"/>
    <col min="2281" max="2281" width="2.42578125" style="2" customWidth="1"/>
    <col min="2282" max="2282" width="3" style="2" customWidth="1"/>
    <col min="2283" max="2285" width="2" style="2" customWidth="1"/>
    <col min="2286" max="2286" width="2.85546875" style="2" customWidth="1"/>
    <col min="2287" max="2287" width="3" style="2" customWidth="1"/>
    <col min="2288" max="2288" width="2.7109375" style="2" customWidth="1"/>
    <col min="2289" max="2289" width="2.42578125" style="2" customWidth="1"/>
    <col min="2290" max="2290" width="3.28515625" style="2" customWidth="1"/>
    <col min="2291" max="2291" width="3.5703125" style="2" customWidth="1"/>
    <col min="2292" max="2292" width="4" style="2" customWidth="1"/>
    <col min="2293" max="2293" width="3.42578125" style="2" customWidth="1"/>
    <col min="2294" max="2294" width="3" style="2" customWidth="1"/>
    <col min="2295" max="2528" width="11.42578125" style="2"/>
    <col min="2529" max="2529" width="44.42578125" style="2" customWidth="1"/>
    <col min="2530" max="2530" width="13" style="2" customWidth="1"/>
    <col min="2531" max="2536" width="2" style="2" customWidth="1"/>
    <col min="2537" max="2537" width="2.42578125" style="2" customWidth="1"/>
    <col min="2538" max="2538" width="3" style="2" customWidth="1"/>
    <col min="2539" max="2541" width="2" style="2" customWidth="1"/>
    <col min="2542" max="2542" width="2.85546875" style="2" customWidth="1"/>
    <col min="2543" max="2543" width="3" style="2" customWidth="1"/>
    <col min="2544" max="2544" width="2.7109375" style="2" customWidth="1"/>
    <col min="2545" max="2545" width="2.42578125" style="2" customWidth="1"/>
    <col min="2546" max="2546" width="3.28515625" style="2" customWidth="1"/>
    <col min="2547" max="2547" width="3.5703125" style="2" customWidth="1"/>
    <col min="2548" max="2548" width="4" style="2" customWidth="1"/>
    <col min="2549" max="2549" width="3.42578125" style="2" customWidth="1"/>
    <col min="2550" max="2550" width="3" style="2" customWidth="1"/>
    <col min="2551" max="2784" width="11.42578125" style="2"/>
    <col min="2785" max="2785" width="44.42578125" style="2" customWidth="1"/>
    <col min="2786" max="2786" width="13" style="2" customWidth="1"/>
    <col min="2787" max="2792" width="2" style="2" customWidth="1"/>
    <col min="2793" max="2793" width="2.42578125" style="2" customWidth="1"/>
    <col min="2794" max="2794" width="3" style="2" customWidth="1"/>
    <col min="2795" max="2797" width="2" style="2" customWidth="1"/>
    <col min="2798" max="2798" width="2.85546875" style="2" customWidth="1"/>
    <col min="2799" max="2799" width="3" style="2" customWidth="1"/>
    <col min="2800" max="2800" width="2.7109375" style="2" customWidth="1"/>
    <col min="2801" max="2801" width="2.42578125" style="2" customWidth="1"/>
    <col min="2802" max="2802" width="3.28515625" style="2" customWidth="1"/>
    <col min="2803" max="2803" width="3.5703125" style="2" customWidth="1"/>
    <col min="2804" max="2804" width="4" style="2" customWidth="1"/>
    <col min="2805" max="2805" width="3.42578125" style="2" customWidth="1"/>
    <col min="2806" max="2806" width="3" style="2" customWidth="1"/>
    <col min="2807" max="3040" width="11.42578125" style="2"/>
    <col min="3041" max="3041" width="44.42578125" style="2" customWidth="1"/>
    <col min="3042" max="3042" width="13" style="2" customWidth="1"/>
    <col min="3043" max="3048" width="2" style="2" customWidth="1"/>
    <col min="3049" max="3049" width="2.42578125" style="2" customWidth="1"/>
    <col min="3050" max="3050" width="3" style="2" customWidth="1"/>
    <col min="3051" max="3053" width="2" style="2" customWidth="1"/>
    <col min="3054" max="3054" width="2.85546875" style="2" customWidth="1"/>
    <col min="3055" max="3055" width="3" style="2" customWidth="1"/>
    <col min="3056" max="3056" width="2.7109375" style="2" customWidth="1"/>
    <col min="3057" max="3057" width="2.42578125" style="2" customWidth="1"/>
    <col min="3058" max="3058" width="3.28515625" style="2" customWidth="1"/>
    <col min="3059" max="3059" width="3.5703125" style="2" customWidth="1"/>
    <col min="3060" max="3060" width="4" style="2" customWidth="1"/>
    <col min="3061" max="3061" width="3.42578125" style="2" customWidth="1"/>
    <col min="3062" max="3062" width="3" style="2" customWidth="1"/>
    <col min="3063" max="3296" width="11.42578125" style="2"/>
    <col min="3297" max="3297" width="44.42578125" style="2" customWidth="1"/>
    <col min="3298" max="3298" width="13" style="2" customWidth="1"/>
    <col min="3299" max="3304" width="2" style="2" customWidth="1"/>
    <col min="3305" max="3305" width="2.42578125" style="2" customWidth="1"/>
    <col min="3306" max="3306" width="3" style="2" customWidth="1"/>
    <col min="3307" max="3309" width="2" style="2" customWidth="1"/>
    <col min="3310" max="3310" width="2.85546875" style="2" customWidth="1"/>
    <col min="3311" max="3311" width="3" style="2" customWidth="1"/>
    <col min="3312" max="3312" width="2.7109375" style="2" customWidth="1"/>
    <col min="3313" max="3313" width="2.42578125" style="2" customWidth="1"/>
    <col min="3314" max="3314" width="3.28515625" style="2" customWidth="1"/>
    <col min="3315" max="3315" width="3.5703125" style="2" customWidth="1"/>
    <col min="3316" max="3316" width="4" style="2" customWidth="1"/>
    <col min="3317" max="3317" width="3.42578125" style="2" customWidth="1"/>
    <col min="3318" max="3318" width="3" style="2" customWidth="1"/>
    <col min="3319" max="3552" width="11.42578125" style="2"/>
    <col min="3553" max="3553" width="44.42578125" style="2" customWidth="1"/>
    <col min="3554" max="3554" width="13" style="2" customWidth="1"/>
    <col min="3555" max="3560" width="2" style="2" customWidth="1"/>
    <col min="3561" max="3561" width="2.42578125" style="2" customWidth="1"/>
    <col min="3562" max="3562" width="3" style="2" customWidth="1"/>
    <col min="3563" max="3565" width="2" style="2" customWidth="1"/>
    <col min="3566" max="3566" width="2.85546875" style="2" customWidth="1"/>
    <col min="3567" max="3567" width="3" style="2" customWidth="1"/>
    <col min="3568" max="3568" width="2.7109375" style="2" customWidth="1"/>
    <col min="3569" max="3569" width="2.42578125" style="2" customWidth="1"/>
    <col min="3570" max="3570" width="3.28515625" style="2" customWidth="1"/>
    <col min="3571" max="3571" width="3.5703125" style="2" customWidth="1"/>
    <col min="3572" max="3572" width="4" style="2" customWidth="1"/>
    <col min="3573" max="3573" width="3.42578125" style="2" customWidth="1"/>
    <col min="3574" max="3574" width="3" style="2" customWidth="1"/>
    <col min="3575" max="3808" width="11.42578125" style="2"/>
    <col min="3809" max="3809" width="44.42578125" style="2" customWidth="1"/>
    <col min="3810" max="3810" width="13" style="2" customWidth="1"/>
    <col min="3811" max="3816" width="2" style="2" customWidth="1"/>
    <col min="3817" max="3817" width="2.42578125" style="2" customWidth="1"/>
    <col min="3818" max="3818" width="3" style="2" customWidth="1"/>
    <col min="3819" max="3821" width="2" style="2" customWidth="1"/>
    <col min="3822" max="3822" width="2.85546875" style="2" customWidth="1"/>
    <col min="3823" max="3823" width="3" style="2" customWidth="1"/>
    <col min="3824" max="3824" width="2.7109375" style="2" customWidth="1"/>
    <col min="3825" max="3825" width="2.42578125" style="2" customWidth="1"/>
    <col min="3826" max="3826" width="3.28515625" style="2" customWidth="1"/>
    <col min="3827" max="3827" width="3.5703125" style="2" customWidth="1"/>
    <col min="3828" max="3828" width="4" style="2" customWidth="1"/>
    <col min="3829" max="3829" width="3.42578125" style="2" customWidth="1"/>
    <col min="3830" max="3830" width="3" style="2" customWidth="1"/>
    <col min="3831" max="4064" width="11.42578125" style="2"/>
    <col min="4065" max="4065" width="44.42578125" style="2" customWidth="1"/>
    <col min="4066" max="4066" width="13" style="2" customWidth="1"/>
    <col min="4067" max="4072" width="2" style="2" customWidth="1"/>
    <col min="4073" max="4073" width="2.42578125" style="2" customWidth="1"/>
    <col min="4074" max="4074" width="3" style="2" customWidth="1"/>
    <col min="4075" max="4077" width="2" style="2" customWidth="1"/>
    <col min="4078" max="4078" width="2.85546875" style="2" customWidth="1"/>
    <col min="4079" max="4079" width="3" style="2" customWidth="1"/>
    <col min="4080" max="4080" width="2.7109375" style="2" customWidth="1"/>
    <col min="4081" max="4081" width="2.42578125" style="2" customWidth="1"/>
    <col min="4082" max="4082" width="3.28515625" style="2" customWidth="1"/>
    <col min="4083" max="4083" width="3.5703125" style="2" customWidth="1"/>
    <col min="4084" max="4084" width="4" style="2" customWidth="1"/>
    <col min="4085" max="4085" width="3.42578125" style="2" customWidth="1"/>
    <col min="4086" max="4086" width="3" style="2" customWidth="1"/>
    <col min="4087" max="4320" width="11.42578125" style="2"/>
    <col min="4321" max="4321" width="44.42578125" style="2" customWidth="1"/>
    <col min="4322" max="4322" width="13" style="2" customWidth="1"/>
    <col min="4323" max="4328" width="2" style="2" customWidth="1"/>
    <col min="4329" max="4329" width="2.42578125" style="2" customWidth="1"/>
    <col min="4330" max="4330" width="3" style="2" customWidth="1"/>
    <col min="4331" max="4333" width="2" style="2" customWidth="1"/>
    <col min="4334" max="4334" width="2.85546875" style="2" customWidth="1"/>
    <col min="4335" max="4335" width="3" style="2" customWidth="1"/>
    <col min="4336" max="4336" width="2.7109375" style="2" customWidth="1"/>
    <col min="4337" max="4337" width="2.42578125" style="2" customWidth="1"/>
    <col min="4338" max="4338" width="3.28515625" style="2" customWidth="1"/>
    <col min="4339" max="4339" width="3.5703125" style="2" customWidth="1"/>
    <col min="4340" max="4340" width="4" style="2" customWidth="1"/>
    <col min="4341" max="4341" width="3.42578125" style="2" customWidth="1"/>
    <col min="4342" max="4342" width="3" style="2" customWidth="1"/>
    <col min="4343" max="4576" width="11.42578125" style="2"/>
    <col min="4577" max="4577" width="44.42578125" style="2" customWidth="1"/>
    <col min="4578" max="4578" width="13" style="2" customWidth="1"/>
    <col min="4579" max="4584" width="2" style="2" customWidth="1"/>
    <col min="4585" max="4585" width="2.42578125" style="2" customWidth="1"/>
    <col min="4586" max="4586" width="3" style="2" customWidth="1"/>
    <col min="4587" max="4589" width="2" style="2" customWidth="1"/>
    <col min="4590" max="4590" width="2.85546875" style="2" customWidth="1"/>
    <col min="4591" max="4591" width="3" style="2" customWidth="1"/>
    <col min="4592" max="4592" width="2.7109375" style="2" customWidth="1"/>
    <col min="4593" max="4593" width="2.42578125" style="2" customWidth="1"/>
    <col min="4594" max="4594" width="3.28515625" style="2" customWidth="1"/>
    <col min="4595" max="4595" width="3.5703125" style="2" customWidth="1"/>
    <col min="4596" max="4596" width="4" style="2" customWidth="1"/>
    <col min="4597" max="4597" width="3.42578125" style="2" customWidth="1"/>
    <col min="4598" max="4598" width="3" style="2" customWidth="1"/>
    <col min="4599" max="4832" width="11.42578125" style="2"/>
    <col min="4833" max="4833" width="44.42578125" style="2" customWidth="1"/>
    <col min="4834" max="4834" width="13" style="2" customWidth="1"/>
    <col min="4835" max="4840" width="2" style="2" customWidth="1"/>
    <col min="4841" max="4841" width="2.42578125" style="2" customWidth="1"/>
    <col min="4842" max="4842" width="3" style="2" customWidth="1"/>
    <col min="4843" max="4845" width="2" style="2" customWidth="1"/>
    <col min="4846" max="4846" width="2.85546875" style="2" customWidth="1"/>
    <col min="4847" max="4847" width="3" style="2" customWidth="1"/>
    <col min="4848" max="4848" width="2.7109375" style="2" customWidth="1"/>
    <col min="4849" max="4849" width="2.42578125" style="2" customWidth="1"/>
    <col min="4850" max="4850" width="3.28515625" style="2" customWidth="1"/>
    <col min="4851" max="4851" width="3.5703125" style="2" customWidth="1"/>
    <col min="4852" max="4852" width="4" style="2" customWidth="1"/>
    <col min="4853" max="4853" width="3.42578125" style="2" customWidth="1"/>
    <col min="4854" max="4854" width="3" style="2" customWidth="1"/>
    <col min="4855" max="5088" width="11.42578125" style="2"/>
    <col min="5089" max="5089" width="44.42578125" style="2" customWidth="1"/>
    <col min="5090" max="5090" width="13" style="2" customWidth="1"/>
    <col min="5091" max="5096" width="2" style="2" customWidth="1"/>
    <col min="5097" max="5097" width="2.42578125" style="2" customWidth="1"/>
    <col min="5098" max="5098" width="3" style="2" customWidth="1"/>
    <col min="5099" max="5101" width="2" style="2" customWidth="1"/>
    <col min="5102" max="5102" width="2.85546875" style="2" customWidth="1"/>
    <col min="5103" max="5103" width="3" style="2" customWidth="1"/>
    <col min="5104" max="5104" width="2.7109375" style="2" customWidth="1"/>
    <col min="5105" max="5105" width="2.42578125" style="2" customWidth="1"/>
    <col min="5106" max="5106" width="3.28515625" style="2" customWidth="1"/>
    <col min="5107" max="5107" width="3.5703125" style="2" customWidth="1"/>
    <col min="5108" max="5108" width="4" style="2" customWidth="1"/>
    <col min="5109" max="5109" width="3.42578125" style="2" customWidth="1"/>
    <col min="5110" max="5110" width="3" style="2" customWidth="1"/>
    <col min="5111" max="5344" width="11.42578125" style="2"/>
    <col min="5345" max="5345" width="44.42578125" style="2" customWidth="1"/>
    <col min="5346" max="5346" width="13" style="2" customWidth="1"/>
    <col min="5347" max="5352" width="2" style="2" customWidth="1"/>
    <col min="5353" max="5353" width="2.42578125" style="2" customWidth="1"/>
    <col min="5354" max="5354" width="3" style="2" customWidth="1"/>
    <col min="5355" max="5357" width="2" style="2" customWidth="1"/>
    <col min="5358" max="5358" width="2.85546875" style="2" customWidth="1"/>
    <col min="5359" max="5359" width="3" style="2" customWidth="1"/>
    <col min="5360" max="5360" width="2.7109375" style="2" customWidth="1"/>
    <col min="5361" max="5361" width="2.42578125" style="2" customWidth="1"/>
    <col min="5362" max="5362" width="3.28515625" style="2" customWidth="1"/>
    <col min="5363" max="5363" width="3.5703125" style="2" customWidth="1"/>
    <col min="5364" max="5364" width="4" style="2" customWidth="1"/>
    <col min="5365" max="5365" width="3.42578125" style="2" customWidth="1"/>
    <col min="5366" max="5366" width="3" style="2" customWidth="1"/>
    <col min="5367" max="5600" width="11.42578125" style="2"/>
    <col min="5601" max="5601" width="44.42578125" style="2" customWidth="1"/>
    <col min="5602" max="5602" width="13" style="2" customWidth="1"/>
    <col min="5603" max="5608" width="2" style="2" customWidth="1"/>
    <col min="5609" max="5609" width="2.42578125" style="2" customWidth="1"/>
    <col min="5610" max="5610" width="3" style="2" customWidth="1"/>
    <col min="5611" max="5613" width="2" style="2" customWidth="1"/>
    <col min="5614" max="5614" width="2.85546875" style="2" customWidth="1"/>
    <col min="5615" max="5615" width="3" style="2" customWidth="1"/>
    <col min="5616" max="5616" width="2.7109375" style="2" customWidth="1"/>
    <col min="5617" max="5617" width="2.42578125" style="2" customWidth="1"/>
    <col min="5618" max="5618" width="3.28515625" style="2" customWidth="1"/>
    <col min="5619" max="5619" width="3.5703125" style="2" customWidth="1"/>
    <col min="5620" max="5620" width="4" style="2" customWidth="1"/>
    <col min="5621" max="5621" width="3.42578125" style="2" customWidth="1"/>
    <col min="5622" max="5622" width="3" style="2" customWidth="1"/>
    <col min="5623" max="5856" width="11.42578125" style="2"/>
    <col min="5857" max="5857" width="44.42578125" style="2" customWidth="1"/>
    <col min="5858" max="5858" width="13" style="2" customWidth="1"/>
    <col min="5859" max="5864" width="2" style="2" customWidth="1"/>
    <col min="5865" max="5865" width="2.42578125" style="2" customWidth="1"/>
    <col min="5866" max="5866" width="3" style="2" customWidth="1"/>
    <col min="5867" max="5869" width="2" style="2" customWidth="1"/>
    <col min="5870" max="5870" width="2.85546875" style="2" customWidth="1"/>
    <col min="5871" max="5871" width="3" style="2" customWidth="1"/>
    <col min="5872" max="5872" width="2.7109375" style="2" customWidth="1"/>
    <col min="5873" max="5873" width="2.42578125" style="2" customWidth="1"/>
    <col min="5874" max="5874" width="3.28515625" style="2" customWidth="1"/>
    <col min="5875" max="5875" width="3.5703125" style="2" customWidth="1"/>
    <col min="5876" max="5876" width="4" style="2" customWidth="1"/>
    <col min="5877" max="5877" width="3.42578125" style="2" customWidth="1"/>
    <col min="5878" max="5878" width="3" style="2" customWidth="1"/>
    <col min="5879" max="6112" width="11.42578125" style="2"/>
    <col min="6113" max="6113" width="44.42578125" style="2" customWidth="1"/>
    <col min="6114" max="6114" width="13" style="2" customWidth="1"/>
    <col min="6115" max="6120" width="2" style="2" customWidth="1"/>
    <col min="6121" max="6121" width="2.42578125" style="2" customWidth="1"/>
    <col min="6122" max="6122" width="3" style="2" customWidth="1"/>
    <col min="6123" max="6125" width="2" style="2" customWidth="1"/>
    <col min="6126" max="6126" width="2.85546875" style="2" customWidth="1"/>
    <col min="6127" max="6127" width="3" style="2" customWidth="1"/>
    <col min="6128" max="6128" width="2.7109375" style="2" customWidth="1"/>
    <col min="6129" max="6129" width="2.42578125" style="2" customWidth="1"/>
    <col min="6130" max="6130" width="3.28515625" style="2" customWidth="1"/>
    <col min="6131" max="6131" width="3.5703125" style="2" customWidth="1"/>
    <col min="6132" max="6132" width="4" style="2" customWidth="1"/>
    <col min="6133" max="6133" width="3.42578125" style="2" customWidth="1"/>
    <col min="6134" max="6134" width="3" style="2" customWidth="1"/>
    <col min="6135" max="6368" width="11.42578125" style="2"/>
    <col min="6369" max="6369" width="44.42578125" style="2" customWidth="1"/>
    <col min="6370" max="6370" width="13" style="2" customWidth="1"/>
    <col min="6371" max="6376" width="2" style="2" customWidth="1"/>
    <col min="6377" max="6377" width="2.42578125" style="2" customWidth="1"/>
    <col min="6378" max="6378" width="3" style="2" customWidth="1"/>
    <col min="6379" max="6381" width="2" style="2" customWidth="1"/>
    <col min="6382" max="6382" width="2.85546875" style="2" customWidth="1"/>
    <col min="6383" max="6383" width="3" style="2" customWidth="1"/>
    <col min="6384" max="6384" width="2.7109375" style="2" customWidth="1"/>
    <col min="6385" max="6385" width="2.42578125" style="2" customWidth="1"/>
    <col min="6386" max="6386" width="3.28515625" style="2" customWidth="1"/>
    <col min="6387" max="6387" width="3.5703125" style="2" customWidth="1"/>
    <col min="6388" max="6388" width="4" style="2" customWidth="1"/>
    <col min="6389" max="6389" width="3.42578125" style="2" customWidth="1"/>
    <col min="6390" max="6390" width="3" style="2" customWidth="1"/>
    <col min="6391" max="6624" width="11.42578125" style="2"/>
    <col min="6625" max="6625" width="44.42578125" style="2" customWidth="1"/>
    <col min="6626" max="6626" width="13" style="2" customWidth="1"/>
    <col min="6627" max="6632" width="2" style="2" customWidth="1"/>
    <col min="6633" max="6633" width="2.42578125" style="2" customWidth="1"/>
    <col min="6634" max="6634" width="3" style="2" customWidth="1"/>
    <col min="6635" max="6637" width="2" style="2" customWidth="1"/>
    <col min="6638" max="6638" width="2.85546875" style="2" customWidth="1"/>
    <col min="6639" max="6639" width="3" style="2" customWidth="1"/>
    <col min="6640" max="6640" width="2.7109375" style="2" customWidth="1"/>
    <col min="6641" max="6641" width="2.42578125" style="2" customWidth="1"/>
    <col min="6642" max="6642" width="3.28515625" style="2" customWidth="1"/>
    <col min="6643" max="6643" width="3.5703125" style="2" customWidth="1"/>
    <col min="6644" max="6644" width="4" style="2" customWidth="1"/>
    <col min="6645" max="6645" width="3.42578125" style="2" customWidth="1"/>
    <col min="6646" max="6646" width="3" style="2" customWidth="1"/>
    <col min="6647" max="6880" width="11.42578125" style="2"/>
    <col min="6881" max="6881" width="44.42578125" style="2" customWidth="1"/>
    <col min="6882" max="6882" width="13" style="2" customWidth="1"/>
    <col min="6883" max="6888" width="2" style="2" customWidth="1"/>
    <col min="6889" max="6889" width="2.42578125" style="2" customWidth="1"/>
    <col min="6890" max="6890" width="3" style="2" customWidth="1"/>
    <col min="6891" max="6893" width="2" style="2" customWidth="1"/>
    <col min="6894" max="6894" width="2.85546875" style="2" customWidth="1"/>
    <col min="6895" max="6895" width="3" style="2" customWidth="1"/>
    <col min="6896" max="6896" width="2.7109375" style="2" customWidth="1"/>
    <col min="6897" max="6897" width="2.42578125" style="2" customWidth="1"/>
    <col min="6898" max="6898" width="3.28515625" style="2" customWidth="1"/>
    <col min="6899" max="6899" width="3.5703125" style="2" customWidth="1"/>
    <col min="6900" max="6900" width="4" style="2" customWidth="1"/>
    <col min="6901" max="6901" width="3.42578125" style="2" customWidth="1"/>
    <col min="6902" max="6902" width="3" style="2" customWidth="1"/>
    <col min="6903" max="7136" width="11.42578125" style="2"/>
    <col min="7137" max="7137" width="44.42578125" style="2" customWidth="1"/>
    <col min="7138" max="7138" width="13" style="2" customWidth="1"/>
    <col min="7139" max="7144" width="2" style="2" customWidth="1"/>
    <col min="7145" max="7145" width="2.42578125" style="2" customWidth="1"/>
    <col min="7146" max="7146" width="3" style="2" customWidth="1"/>
    <col min="7147" max="7149" width="2" style="2" customWidth="1"/>
    <col min="7150" max="7150" width="2.85546875" style="2" customWidth="1"/>
    <col min="7151" max="7151" width="3" style="2" customWidth="1"/>
    <col min="7152" max="7152" width="2.7109375" style="2" customWidth="1"/>
    <col min="7153" max="7153" width="2.42578125" style="2" customWidth="1"/>
    <col min="7154" max="7154" width="3.28515625" style="2" customWidth="1"/>
    <col min="7155" max="7155" width="3.5703125" style="2" customWidth="1"/>
    <col min="7156" max="7156" width="4" style="2" customWidth="1"/>
    <col min="7157" max="7157" width="3.42578125" style="2" customWidth="1"/>
    <col min="7158" max="7158" width="3" style="2" customWidth="1"/>
    <col min="7159" max="7392" width="11.42578125" style="2"/>
    <col min="7393" max="7393" width="44.42578125" style="2" customWidth="1"/>
    <col min="7394" max="7394" width="13" style="2" customWidth="1"/>
    <col min="7395" max="7400" width="2" style="2" customWidth="1"/>
    <col min="7401" max="7401" width="2.42578125" style="2" customWidth="1"/>
    <col min="7402" max="7402" width="3" style="2" customWidth="1"/>
    <col min="7403" max="7405" width="2" style="2" customWidth="1"/>
    <col min="7406" max="7406" width="2.85546875" style="2" customWidth="1"/>
    <col min="7407" max="7407" width="3" style="2" customWidth="1"/>
    <col min="7408" max="7408" width="2.7109375" style="2" customWidth="1"/>
    <col min="7409" max="7409" width="2.42578125" style="2" customWidth="1"/>
    <col min="7410" max="7410" width="3.28515625" style="2" customWidth="1"/>
    <col min="7411" max="7411" width="3.5703125" style="2" customWidth="1"/>
    <col min="7412" max="7412" width="4" style="2" customWidth="1"/>
    <col min="7413" max="7413" width="3.42578125" style="2" customWidth="1"/>
    <col min="7414" max="7414" width="3" style="2" customWidth="1"/>
    <col min="7415" max="7648" width="11.42578125" style="2"/>
    <col min="7649" max="7649" width="44.42578125" style="2" customWidth="1"/>
    <col min="7650" max="7650" width="13" style="2" customWidth="1"/>
    <col min="7651" max="7656" width="2" style="2" customWidth="1"/>
    <col min="7657" max="7657" width="2.42578125" style="2" customWidth="1"/>
    <col min="7658" max="7658" width="3" style="2" customWidth="1"/>
    <col min="7659" max="7661" width="2" style="2" customWidth="1"/>
    <col min="7662" max="7662" width="2.85546875" style="2" customWidth="1"/>
    <col min="7663" max="7663" width="3" style="2" customWidth="1"/>
    <col min="7664" max="7664" width="2.7109375" style="2" customWidth="1"/>
    <col min="7665" max="7665" width="2.42578125" style="2" customWidth="1"/>
    <col min="7666" max="7666" width="3.28515625" style="2" customWidth="1"/>
    <col min="7667" max="7667" width="3.5703125" style="2" customWidth="1"/>
    <col min="7668" max="7668" width="4" style="2" customWidth="1"/>
    <col min="7669" max="7669" width="3.42578125" style="2" customWidth="1"/>
    <col min="7670" max="7670" width="3" style="2" customWidth="1"/>
    <col min="7671" max="7904" width="11.42578125" style="2"/>
    <col min="7905" max="7905" width="44.42578125" style="2" customWidth="1"/>
    <col min="7906" max="7906" width="13" style="2" customWidth="1"/>
    <col min="7907" max="7912" width="2" style="2" customWidth="1"/>
    <col min="7913" max="7913" width="2.42578125" style="2" customWidth="1"/>
    <col min="7914" max="7914" width="3" style="2" customWidth="1"/>
    <col min="7915" max="7917" width="2" style="2" customWidth="1"/>
    <col min="7918" max="7918" width="2.85546875" style="2" customWidth="1"/>
    <col min="7919" max="7919" width="3" style="2" customWidth="1"/>
    <col min="7920" max="7920" width="2.7109375" style="2" customWidth="1"/>
    <col min="7921" max="7921" width="2.42578125" style="2" customWidth="1"/>
    <col min="7922" max="7922" width="3.28515625" style="2" customWidth="1"/>
    <col min="7923" max="7923" width="3.5703125" style="2" customWidth="1"/>
    <col min="7924" max="7924" width="4" style="2" customWidth="1"/>
    <col min="7925" max="7925" width="3.42578125" style="2" customWidth="1"/>
    <col min="7926" max="7926" width="3" style="2" customWidth="1"/>
    <col min="7927" max="8160" width="11.42578125" style="2"/>
    <col min="8161" max="8161" width="44.42578125" style="2" customWidth="1"/>
    <col min="8162" max="8162" width="13" style="2" customWidth="1"/>
    <col min="8163" max="8168" width="2" style="2" customWidth="1"/>
    <col min="8169" max="8169" width="2.42578125" style="2" customWidth="1"/>
    <col min="8170" max="8170" width="3" style="2" customWidth="1"/>
    <col min="8171" max="8173" width="2" style="2" customWidth="1"/>
    <col min="8174" max="8174" width="2.85546875" style="2" customWidth="1"/>
    <col min="8175" max="8175" width="3" style="2" customWidth="1"/>
    <col min="8176" max="8176" width="2.7109375" style="2" customWidth="1"/>
    <col min="8177" max="8177" width="2.42578125" style="2" customWidth="1"/>
    <col min="8178" max="8178" width="3.28515625" style="2" customWidth="1"/>
    <col min="8179" max="8179" width="3.5703125" style="2" customWidth="1"/>
    <col min="8180" max="8180" width="4" style="2" customWidth="1"/>
    <col min="8181" max="8181" width="3.42578125" style="2" customWidth="1"/>
    <col min="8182" max="8182" width="3" style="2" customWidth="1"/>
    <col min="8183" max="8416" width="11.42578125" style="2"/>
    <col min="8417" max="8417" width="44.42578125" style="2" customWidth="1"/>
    <col min="8418" max="8418" width="13" style="2" customWidth="1"/>
    <col min="8419" max="8424" width="2" style="2" customWidth="1"/>
    <col min="8425" max="8425" width="2.42578125" style="2" customWidth="1"/>
    <col min="8426" max="8426" width="3" style="2" customWidth="1"/>
    <col min="8427" max="8429" width="2" style="2" customWidth="1"/>
    <col min="8430" max="8430" width="2.85546875" style="2" customWidth="1"/>
    <col min="8431" max="8431" width="3" style="2" customWidth="1"/>
    <col min="8432" max="8432" width="2.7109375" style="2" customWidth="1"/>
    <col min="8433" max="8433" width="2.42578125" style="2" customWidth="1"/>
    <col min="8434" max="8434" width="3.28515625" style="2" customWidth="1"/>
    <col min="8435" max="8435" width="3.5703125" style="2" customWidth="1"/>
    <col min="8436" max="8436" width="4" style="2" customWidth="1"/>
    <col min="8437" max="8437" width="3.42578125" style="2" customWidth="1"/>
    <col min="8438" max="8438" width="3" style="2" customWidth="1"/>
    <col min="8439" max="8672" width="11.42578125" style="2"/>
    <col min="8673" max="8673" width="44.42578125" style="2" customWidth="1"/>
    <col min="8674" max="8674" width="13" style="2" customWidth="1"/>
    <col min="8675" max="8680" width="2" style="2" customWidth="1"/>
    <col min="8681" max="8681" width="2.42578125" style="2" customWidth="1"/>
    <col min="8682" max="8682" width="3" style="2" customWidth="1"/>
    <col min="8683" max="8685" width="2" style="2" customWidth="1"/>
    <col min="8686" max="8686" width="2.85546875" style="2" customWidth="1"/>
    <col min="8687" max="8687" width="3" style="2" customWidth="1"/>
    <col min="8688" max="8688" width="2.7109375" style="2" customWidth="1"/>
    <col min="8689" max="8689" width="2.42578125" style="2" customWidth="1"/>
    <col min="8690" max="8690" width="3.28515625" style="2" customWidth="1"/>
    <col min="8691" max="8691" width="3.5703125" style="2" customWidth="1"/>
    <col min="8692" max="8692" width="4" style="2" customWidth="1"/>
    <col min="8693" max="8693" width="3.42578125" style="2" customWidth="1"/>
    <col min="8694" max="8694" width="3" style="2" customWidth="1"/>
    <col min="8695" max="8928" width="11.42578125" style="2"/>
    <col min="8929" max="8929" width="44.42578125" style="2" customWidth="1"/>
    <col min="8930" max="8930" width="13" style="2" customWidth="1"/>
    <col min="8931" max="8936" width="2" style="2" customWidth="1"/>
    <col min="8937" max="8937" width="2.42578125" style="2" customWidth="1"/>
    <col min="8938" max="8938" width="3" style="2" customWidth="1"/>
    <col min="8939" max="8941" width="2" style="2" customWidth="1"/>
    <col min="8942" max="8942" width="2.85546875" style="2" customWidth="1"/>
    <col min="8943" max="8943" width="3" style="2" customWidth="1"/>
    <col min="8944" max="8944" width="2.7109375" style="2" customWidth="1"/>
    <col min="8945" max="8945" width="2.42578125" style="2" customWidth="1"/>
    <col min="8946" max="8946" width="3.28515625" style="2" customWidth="1"/>
    <col min="8947" max="8947" width="3.5703125" style="2" customWidth="1"/>
    <col min="8948" max="8948" width="4" style="2" customWidth="1"/>
    <col min="8949" max="8949" width="3.42578125" style="2" customWidth="1"/>
    <col min="8950" max="8950" width="3" style="2" customWidth="1"/>
    <col min="8951" max="9184" width="11.42578125" style="2"/>
    <col min="9185" max="9185" width="44.42578125" style="2" customWidth="1"/>
    <col min="9186" max="9186" width="13" style="2" customWidth="1"/>
    <col min="9187" max="9192" width="2" style="2" customWidth="1"/>
    <col min="9193" max="9193" width="2.42578125" style="2" customWidth="1"/>
    <col min="9194" max="9194" width="3" style="2" customWidth="1"/>
    <col min="9195" max="9197" width="2" style="2" customWidth="1"/>
    <col min="9198" max="9198" width="2.85546875" style="2" customWidth="1"/>
    <col min="9199" max="9199" width="3" style="2" customWidth="1"/>
    <col min="9200" max="9200" width="2.7109375" style="2" customWidth="1"/>
    <col min="9201" max="9201" width="2.42578125" style="2" customWidth="1"/>
    <col min="9202" max="9202" width="3.28515625" style="2" customWidth="1"/>
    <col min="9203" max="9203" width="3.5703125" style="2" customWidth="1"/>
    <col min="9204" max="9204" width="4" style="2" customWidth="1"/>
    <col min="9205" max="9205" width="3.42578125" style="2" customWidth="1"/>
    <col min="9206" max="9206" width="3" style="2" customWidth="1"/>
    <col min="9207" max="9440" width="11.42578125" style="2"/>
    <col min="9441" max="9441" width="44.42578125" style="2" customWidth="1"/>
    <col min="9442" max="9442" width="13" style="2" customWidth="1"/>
    <col min="9443" max="9448" width="2" style="2" customWidth="1"/>
    <col min="9449" max="9449" width="2.42578125" style="2" customWidth="1"/>
    <col min="9450" max="9450" width="3" style="2" customWidth="1"/>
    <col min="9451" max="9453" width="2" style="2" customWidth="1"/>
    <col min="9454" max="9454" width="2.85546875" style="2" customWidth="1"/>
    <col min="9455" max="9455" width="3" style="2" customWidth="1"/>
    <col min="9456" max="9456" width="2.7109375" style="2" customWidth="1"/>
    <col min="9457" max="9457" width="2.42578125" style="2" customWidth="1"/>
    <col min="9458" max="9458" width="3.28515625" style="2" customWidth="1"/>
    <col min="9459" max="9459" width="3.5703125" style="2" customWidth="1"/>
    <col min="9460" max="9460" width="4" style="2" customWidth="1"/>
    <col min="9461" max="9461" width="3.42578125" style="2" customWidth="1"/>
    <col min="9462" max="9462" width="3" style="2" customWidth="1"/>
    <col min="9463" max="9696" width="11.42578125" style="2"/>
    <col min="9697" max="9697" width="44.42578125" style="2" customWidth="1"/>
    <col min="9698" max="9698" width="13" style="2" customWidth="1"/>
    <col min="9699" max="9704" width="2" style="2" customWidth="1"/>
    <col min="9705" max="9705" width="2.42578125" style="2" customWidth="1"/>
    <col min="9706" max="9706" width="3" style="2" customWidth="1"/>
    <col min="9707" max="9709" width="2" style="2" customWidth="1"/>
    <col min="9710" max="9710" width="2.85546875" style="2" customWidth="1"/>
    <col min="9711" max="9711" width="3" style="2" customWidth="1"/>
    <col min="9712" max="9712" width="2.7109375" style="2" customWidth="1"/>
    <col min="9713" max="9713" width="2.42578125" style="2" customWidth="1"/>
    <col min="9714" max="9714" width="3.28515625" style="2" customWidth="1"/>
    <col min="9715" max="9715" width="3.5703125" style="2" customWidth="1"/>
    <col min="9716" max="9716" width="4" style="2" customWidth="1"/>
    <col min="9717" max="9717" width="3.42578125" style="2" customWidth="1"/>
    <col min="9718" max="9718" width="3" style="2" customWidth="1"/>
    <col min="9719" max="9952" width="11.42578125" style="2"/>
    <col min="9953" max="9953" width="44.42578125" style="2" customWidth="1"/>
    <col min="9954" max="9954" width="13" style="2" customWidth="1"/>
    <col min="9955" max="9960" width="2" style="2" customWidth="1"/>
    <col min="9961" max="9961" width="2.42578125" style="2" customWidth="1"/>
    <col min="9962" max="9962" width="3" style="2" customWidth="1"/>
    <col min="9963" max="9965" width="2" style="2" customWidth="1"/>
    <col min="9966" max="9966" width="2.85546875" style="2" customWidth="1"/>
    <col min="9967" max="9967" width="3" style="2" customWidth="1"/>
    <col min="9968" max="9968" width="2.7109375" style="2" customWidth="1"/>
    <col min="9969" max="9969" width="2.42578125" style="2" customWidth="1"/>
    <col min="9970" max="9970" width="3.28515625" style="2" customWidth="1"/>
    <col min="9971" max="9971" width="3.5703125" style="2" customWidth="1"/>
    <col min="9972" max="9972" width="4" style="2" customWidth="1"/>
    <col min="9973" max="9973" width="3.42578125" style="2" customWidth="1"/>
    <col min="9974" max="9974" width="3" style="2" customWidth="1"/>
    <col min="9975" max="10208" width="11.42578125" style="2"/>
    <col min="10209" max="10209" width="44.42578125" style="2" customWidth="1"/>
    <col min="10210" max="10210" width="13" style="2" customWidth="1"/>
    <col min="10211" max="10216" width="2" style="2" customWidth="1"/>
    <col min="10217" max="10217" width="2.42578125" style="2" customWidth="1"/>
    <col min="10218" max="10218" width="3" style="2" customWidth="1"/>
    <col min="10219" max="10221" width="2" style="2" customWidth="1"/>
    <col min="10222" max="10222" width="2.85546875" style="2" customWidth="1"/>
    <col min="10223" max="10223" width="3" style="2" customWidth="1"/>
    <col min="10224" max="10224" width="2.7109375" style="2" customWidth="1"/>
    <col min="10225" max="10225" width="2.42578125" style="2" customWidth="1"/>
    <col min="10226" max="10226" width="3.28515625" style="2" customWidth="1"/>
    <col min="10227" max="10227" width="3.5703125" style="2" customWidth="1"/>
    <col min="10228" max="10228" width="4" style="2" customWidth="1"/>
    <col min="10229" max="10229" width="3.42578125" style="2" customWidth="1"/>
    <col min="10230" max="10230" width="3" style="2" customWidth="1"/>
    <col min="10231" max="10464" width="11.42578125" style="2"/>
    <col min="10465" max="10465" width="44.42578125" style="2" customWidth="1"/>
    <col min="10466" max="10466" width="13" style="2" customWidth="1"/>
    <col min="10467" max="10472" width="2" style="2" customWidth="1"/>
    <col min="10473" max="10473" width="2.42578125" style="2" customWidth="1"/>
    <col min="10474" max="10474" width="3" style="2" customWidth="1"/>
    <col min="10475" max="10477" width="2" style="2" customWidth="1"/>
    <col min="10478" max="10478" width="2.85546875" style="2" customWidth="1"/>
    <col min="10479" max="10479" width="3" style="2" customWidth="1"/>
    <col min="10480" max="10480" width="2.7109375" style="2" customWidth="1"/>
    <col min="10481" max="10481" width="2.42578125" style="2" customWidth="1"/>
    <col min="10482" max="10482" width="3.28515625" style="2" customWidth="1"/>
    <col min="10483" max="10483" width="3.5703125" style="2" customWidth="1"/>
    <col min="10484" max="10484" width="4" style="2" customWidth="1"/>
    <col min="10485" max="10485" width="3.42578125" style="2" customWidth="1"/>
    <col min="10486" max="10486" width="3" style="2" customWidth="1"/>
    <col min="10487" max="10720" width="11.42578125" style="2"/>
    <col min="10721" max="10721" width="44.42578125" style="2" customWidth="1"/>
    <col min="10722" max="10722" width="13" style="2" customWidth="1"/>
    <col min="10723" max="10728" width="2" style="2" customWidth="1"/>
    <col min="10729" max="10729" width="2.42578125" style="2" customWidth="1"/>
    <col min="10730" max="10730" width="3" style="2" customWidth="1"/>
    <col min="10731" max="10733" width="2" style="2" customWidth="1"/>
    <col min="10734" max="10734" width="2.85546875" style="2" customWidth="1"/>
    <col min="10735" max="10735" width="3" style="2" customWidth="1"/>
    <col min="10736" max="10736" width="2.7109375" style="2" customWidth="1"/>
    <col min="10737" max="10737" width="2.42578125" style="2" customWidth="1"/>
    <col min="10738" max="10738" width="3.28515625" style="2" customWidth="1"/>
    <col min="10739" max="10739" width="3.5703125" style="2" customWidth="1"/>
    <col min="10740" max="10740" width="4" style="2" customWidth="1"/>
    <col min="10741" max="10741" width="3.42578125" style="2" customWidth="1"/>
    <col min="10742" max="10742" width="3" style="2" customWidth="1"/>
    <col min="10743" max="10976" width="11.42578125" style="2"/>
    <col min="10977" max="10977" width="44.42578125" style="2" customWidth="1"/>
    <col min="10978" max="10978" width="13" style="2" customWidth="1"/>
    <col min="10979" max="10984" width="2" style="2" customWidth="1"/>
    <col min="10985" max="10985" width="2.42578125" style="2" customWidth="1"/>
    <col min="10986" max="10986" width="3" style="2" customWidth="1"/>
    <col min="10987" max="10989" width="2" style="2" customWidth="1"/>
    <col min="10990" max="10990" width="2.85546875" style="2" customWidth="1"/>
    <col min="10991" max="10991" width="3" style="2" customWidth="1"/>
    <col min="10992" max="10992" width="2.7109375" style="2" customWidth="1"/>
    <col min="10993" max="10993" width="2.42578125" style="2" customWidth="1"/>
    <col min="10994" max="10994" width="3.28515625" style="2" customWidth="1"/>
    <col min="10995" max="10995" width="3.5703125" style="2" customWidth="1"/>
    <col min="10996" max="10996" width="4" style="2" customWidth="1"/>
    <col min="10997" max="10997" width="3.42578125" style="2" customWidth="1"/>
    <col min="10998" max="10998" width="3" style="2" customWidth="1"/>
    <col min="10999" max="11232" width="11.42578125" style="2"/>
    <col min="11233" max="11233" width="44.42578125" style="2" customWidth="1"/>
    <col min="11234" max="11234" width="13" style="2" customWidth="1"/>
    <col min="11235" max="11240" width="2" style="2" customWidth="1"/>
    <col min="11241" max="11241" width="2.42578125" style="2" customWidth="1"/>
    <col min="11242" max="11242" width="3" style="2" customWidth="1"/>
    <col min="11243" max="11245" width="2" style="2" customWidth="1"/>
    <col min="11246" max="11246" width="2.85546875" style="2" customWidth="1"/>
    <col min="11247" max="11247" width="3" style="2" customWidth="1"/>
    <col min="11248" max="11248" width="2.7109375" style="2" customWidth="1"/>
    <col min="11249" max="11249" width="2.42578125" style="2" customWidth="1"/>
    <col min="11250" max="11250" width="3.28515625" style="2" customWidth="1"/>
    <col min="11251" max="11251" width="3.5703125" style="2" customWidth="1"/>
    <col min="11252" max="11252" width="4" style="2" customWidth="1"/>
    <col min="11253" max="11253" width="3.42578125" style="2" customWidth="1"/>
    <col min="11254" max="11254" width="3" style="2" customWidth="1"/>
    <col min="11255" max="11488" width="11.42578125" style="2"/>
    <col min="11489" max="11489" width="44.42578125" style="2" customWidth="1"/>
    <col min="11490" max="11490" width="13" style="2" customWidth="1"/>
    <col min="11491" max="11496" width="2" style="2" customWidth="1"/>
    <col min="11497" max="11497" width="2.42578125" style="2" customWidth="1"/>
    <col min="11498" max="11498" width="3" style="2" customWidth="1"/>
    <col min="11499" max="11501" width="2" style="2" customWidth="1"/>
    <col min="11502" max="11502" width="2.85546875" style="2" customWidth="1"/>
    <col min="11503" max="11503" width="3" style="2" customWidth="1"/>
    <col min="11504" max="11504" width="2.7109375" style="2" customWidth="1"/>
    <col min="11505" max="11505" width="2.42578125" style="2" customWidth="1"/>
    <col min="11506" max="11506" width="3.28515625" style="2" customWidth="1"/>
    <col min="11507" max="11507" width="3.5703125" style="2" customWidth="1"/>
    <col min="11508" max="11508" width="4" style="2" customWidth="1"/>
    <col min="11509" max="11509" width="3.42578125" style="2" customWidth="1"/>
    <col min="11510" max="11510" width="3" style="2" customWidth="1"/>
    <col min="11511" max="11744" width="11.42578125" style="2"/>
    <col min="11745" max="11745" width="44.42578125" style="2" customWidth="1"/>
    <col min="11746" max="11746" width="13" style="2" customWidth="1"/>
    <col min="11747" max="11752" width="2" style="2" customWidth="1"/>
    <col min="11753" max="11753" width="2.42578125" style="2" customWidth="1"/>
    <col min="11754" max="11754" width="3" style="2" customWidth="1"/>
    <col min="11755" max="11757" width="2" style="2" customWidth="1"/>
    <col min="11758" max="11758" width="2.85546875" style="2" customWidth="1"/>
    <col min="11759" max="11759" width="3" style="2" customWidth="1"/>
    <col min="11760" max="11760" width="2.7109375" style="2" customWidth="1"/>
    <col min="11761" max="11761" width="2.42578125" style="2" customWidth="1"/>
    <col min="11762" max="11762" width="3.28515625" style="2" customWidth="1"/>
    <col min="11763" max="11763" width="3.5703125" style="2" customWidth="1"/>
    <col min="11764" max="11764" width="4" style="2" customWidth="1"/>
    <col min="11765" max="11765" width="3.42578125" style="2" customWidth="1"/>
    <col min="11766" max="11766" width="3" style="2" customWidth="1"/>
    <col min="11767" max="12000" width="11.42578125" style="2"/>
    <col min="12001" max="12001" width="44.42578125" style="2" customWidth="1"/>
    <col min="12002" max="12002" width="13" style="2" customWidth="1"/>
    <col min="12003" max="12008" width="2" style="2" customWidth="1"/>
    <col min="12009" max="12009" width="2.42578125" style="2" customWidth="1"/>
    <col min="12010" max="12010" width="3" style="2" customWidth="1"/>
    <col min="12011" max="12013" width="2" style="2" customWidth="1"/>
    <col min="12014" max="12014" width="2.85546875" style="2" customWidth="1"/>
    <col min="12015" max="12015" width="3" style="2" customWidth="1"/>
    <col min="12016" max="12016" width="2.7109375" style="2" customWidth="1"/>
    <col min="12017" max="12017" width="2.42578125" style="2" customWidth="1"/>
    <col min="12018" max="12018" width="3.28515625" style="2" customWidth="1"/>
    <col min="12019" max="12019" width="3.5703125" style="2" customWidth="1"/>
    <col min="12020" max="12020" width="4" style="2" customWidth="1"/>
    <col min="12021" max="12021" width="3.42578125" style="2" customWidth="1"/>
    <col min="12022" max="12022" width="3" style="2" customWidth="1"/>
    <col min="12023" max="12256" width="11.42578125" style="2"/>
    <col min="12257" max="12257" width="44.42578125" style="2" customWidth="1"/>
    <col min="12258" max="12258" width="13" style="2" customWidth="1"/>
    <col min="12259" max="12264" width="2" style="2" customWidth="1"/>
    <col min="12265" max="12265" width="2.42578125" style="2" customWidth="1"/>
    <col min="12266" max="12266" width="3" style="2" customWidth="1"/>
    <col min="12267" max="12269" width="2" style="2" customWidth="1"/>
    <col min="12270" max="12270" width="2.85546875" style="2" customWidth="1"/>
    <col min="12271" max="12271" width="3" style="2" customWidth="1"/>
    <col min="12272" max="12272" width="2.7109375" style="2" customWidth="1"/>
    <col min="12273" max="12273" width="2.42578125" style="2" customWidth="1"/>
    <col min="12274" max="12274" width="3.28515625" style="2" customWidth="1"/>
    <col min="12275" max="12275" width="3.5703125" style="2" customWidth="1"/>
    <col min="12276" max="12276" width="4" style="2" customWidth="1"/>
    <col min="12277" max="12277" width="3.42578125" style="2" customWidth="1"/>
    <col min="12278" max="12278" width="3" style="2" customWidth="1"/>
    <col min="12279" max="12512" width="11.42578125" style="2"/>
    <col min="12513" max="12513" width="44.42578125" style="2" customWidth="1"/>
    <col min="12514" max="12514" width="13" style="2" customWidth="1"/>
    <col min="12515" max="12520" width="2" style="2" customWidth="1"/>
    <col min="12521" max="12521" width="2.42578125" style="2" customWidth="1"/>
    <col min="12522" max="12522" width="3" style="2" customWidth="1"/>
    <col min="12523" max="12525" width="2" style="2" customWidth="1"/>
    <col min="12526" max="12526" width="2.85546875" style="2" customWidth="1"/>
    <col min="12527" max="12527" width="3" style="2" customWidth="1"/>
    <col min="12528" max="12528" width="2.7109375" style="2" customWidth="1"/>
    <col min="12529" max="12529" width="2.42578125" style="2" customWidth="1"/>
    <col min="12530" max="12530" width="3.28515625" style="2" customWidth="1"/>
    <col min="12531" max="12531" width="3.5703125" style="2" customWidth="1"/>
    <col min="12532" max="12532" width="4" style="2" customWidth="1"/>
    <col min="12533" max="12533" width="3.42578125" style="2" customWidth="1"/>
    <col min="12534" max="12534" width="3" style="2" customWidth="1"/>
    <col min="12535" max="12768" width="11.42578125" style="2"/>
    <col min="12769" max="12769" width="44.42578125" style="2" customWidth="1"/>
    <col min="12770" max="12770" width="13" style="2" customWidth="1"/>
    <col min="12771" max="12776" width="2" style="2" customWidth="1"/>
    <col min="12777" max="12777" width="2.42578125" style="2" customWidth="1"/>
    <col min="12778" max="12778" width="3" style="2" customWidth="1"/>
    <col min="12779" max="12781" width="2" style="2" customWidth="1"/>
    <col min="12782" max="12782" width="2.85546875" style="2" customWidth="1"/>
    <col min="12783" max="12783" width="3" style="2" customWidth="1"/>
    <col min="12784" max="12784" width="2.7109375" style="2" customWidth="1"/>
    <col min="12785" max="12785" width="2.42578125" style="2" customWidth="1"/>
    <col min="12786" max="12786" width="3.28515625" style="2" customWidth="1"/>
    <col min="12787" max="12787" width="3.5703125" style="2" customWidth="1"/>
    <col min="12788" max="12788" width="4" style="2" customWidth="1"/>
    <col min="12789" max="12789" width="3.42578125" style="2" customWidth="1"/>
    <col min="12790" max="12790" width="3" style="2" customWidth="1"/>
    <col min="12791" max="13024" width="11.42578125" style="2"/>
    <col min="13025" max="13025" width="44.42578125" style="2" customWidth="1"/>
    <col min="13026" max="13026" width="13" style="2" customWidth="1"/>
    <col min="13027" max="13032" width="2" style="2" customWidth="1"/>
    <col min="13033" max="13033" width="2.42578125" style="2" customWidth="1"/>
    <col min="13034" max="13034" width="3" style="2" customWidth="1"/>
    <col min="13035" max="13037" width="2" style="2" customWidth="1"/>
    <col min="13038" max="13038" width="2.85546875" style="2" customWidth="1"/>
    <col min="13039" max="13039" width="3" style="2" customWidth="1"/>
    <col min="13040" max="13040" width="2.7109375" style="2" customWidth="1"/>
    <col min="13041" max="13041" width="2.42578125" style="2" customWidth="1"/>
    <col min="13042" max="13042" width="3.28515625" style="2" customWidth="1"/>
    <col min="13043" max="13043" width="3.5703125" style="2" customWidth="1"/>
    <col min="13044" max="13044" width="4" style="2" customWidth="1"/>
    <col min="13045" max="13045" width="3.42578125" style="2" customWidth="1"/>
    <col min="13046" max="13046" width="3" style="2" customWidth="1"/>
    <col min="13047" max="13280" width="11.42578125" style="2"/>
    <col min="13281" max="13281" width="44.42578125" style="2" customWidth="1"/>
    <col min="13282" max="13282" width="13" style="2" customWidth="1"/>
    <col min="13283" max="13288" width="2" style="2" customWidth="1"/>
    <col min="13289" max="13289" width="2.42578125" style="2" customWidth="1"/>
    <col min="13290" max="13290" width="3" style="2" customWidth="1"/>
    <col min="13291" max="13293" width="2" style="2" customWidth="1"/>
    <col min="13294" max="13294" width="2.85546875" style="2" customWidth="1"/>
    <col min="13295" max="13295" width="3" style="2" customWidth="1"/>
    <col min="13296" max="13296" width="2.7109375" style="2" customWidth="1"/>
    <col min="13297" max="13297" width="2.42578125" style="2" customWidth="1"/>
    <col min="13298" max="13298" width="3.28515625" style="2" customWidth="1"/>
    <col min="13299" max="13299" width="3.5703125" style="2" customWidth="1"/>
    <col min="13300" max="13300" width="4" style="2" customWidth="1"/>
    <col min="13301" max="13301" width="3.42578125" style="2" customWidth="1"/>
    <col min="13302" max="13302" width="3" style="2" customWidth="1"/>
    <col min="13303" max="13536" width="11.42578125" style="2"/>
    <col min="13537" max="13537" width="44.42578125" style="2" customWidth="1"/>
    <col min="13538" max="13538" width="13" style="2" customWidth="1"/>
    <col min="13539" max="13544" width="2" style="2" customWidth="1"/>
    <col min="13545" max="13545" width="2.42578125" style="2" customWidth="1"/>
    <col min="13546" max="13546" width="3" style="2" customWidth="1"/>
    <col min="13547" max="13549" width="2" style="2" customWidth="1"/>
    <col min="13550" max="13550" width="2.85546875" style="2" customWidth="1"/>
    <col min="13551" max="13551" width="3" style="2" customWidth="1"/>
    <col min="13552" max="13552" width="2.7109375" style="2" customWidth="1"/>
    <col min="13553" max="13553" width="2.42578125" style="2" customWidth="1"/>
    <col min="13554" max="13554" width="3.28515625" style="2" customWidth="1"/>
    <col min="13555" max="13555" width="3.5703125" style="2" customWidth="1"/>
    <col min="13556" max="13556" width="4" style="2" customWidth="1"/>
    <col min="13557" max="13557" width="3.42578125" style="2" customWidth="1"/>
    <col min="13558" max="13558" width="3" style="2" customWidth="1"/>
    <col min="13559" max="13792" width="11.42578125" style="2"/>
    <col min="13793" max="13793" width="44.42578125" style="2" customWidth="1"/>
    <col min="13794" max="13794" width="13" style="2" customWidth="1"/>
    <col min="13795" max="13800" width="2" style="2" customWidth="1"/>
    <col min="13801" max="13801" width="2.42578125" style="2" customWidth="1"/>
    <col min="13802" max="13802" width="3" style="2" customWidth="1"/>
    <col min="13803" max="13805" width="2" style="2" customWidth="1"/>
    <col min="13806" max="13806" width="2.85546875" style="2" customWidth="1"/>
    <col min="13807" max="13807" width="3" style="2" customWidth="1"/>
    <col min="13808" max="13808" width="2.7109375" style="2" customWidth="1"/>
    <col min="13809" max="13809" width="2.42578125" style="2" customWidth="1"/>
    <col min="13810" max="13810" width="3.28515625" style="2" customWidth="1"/>
    <col min="13811" max="13811" width="3.5703125" style="2" customWidth="1"/>
    <col min="13812" max="13812" width="4" style="2" customWidth="1"/>
    <col min="13813" max="13813" width="3.42578125" style="2" customWidth="1"/>
    <col min="13814" max="13814" width="3" style="2" customWidth="1"/>
    <col min="13815" max="14048" width="11.42578125" style="2"/>
    <col min="14049" max="14049" width="44.42578125" style="2" customWidth="1"/>
    <col min="14050" max="14050" width="13" style="2" customWidth="1"/>
    <col min="14051" max="14056" width="2" style="2" customWidth="1"/>
    <col min="14057" max="14057" width="2.42578125" style="2" customWidth="1"/>
    <col min="14058" max="14058" width="3" style="2" customWidth="1"/>
    <col min="14059" max="14061" width="2" style="2" customWidth="1"/>
    <col min="14062" max="14062" width="2.85546875" style="2" customWidth="1"/>
    <col min="14063" max="14063" width="3" style="2" customWidth="1"/>
    <col min="14064" max="14064" width="2.7109375" style="2" customWidth="1"/>
    <col min="14065" max="14065" width="2.42578125" style="2" customWidth="1"/>
    <col min="14066" max="14066" width="3.28515625" style="2" customWidth="1"/>
    <col min="14067" max="14067" width="3.5703125" style="2" customWidth="1"/>
    <col min="14068" max="14068" width="4" style="2" customWidth="1"/>
    <col min="14069" max="14069" width="3.42578125" style="2" customWidth="1"/>
    <col min="14070" max="14070" width="3" style="2" customWidth="1"/>
    <col min="14071" max="14304" width="11.42578125" style="2"/>
    <col min="14305" max="14305" width="44.42578125" style="2" customWidth="1"/>
    <col min="14306" max="14306" width="13" style="2" customWidth="1"/>
    <col min="14307" max="14312" width="2" style="2" customWidth="1"/>
    <col min="14313" max="14313" width="2.42578125" style="2" customWidth="1"/>
    <col min="14314" max="14314" width="3" style="2" customWidth="1"/>
    <col min="14315" max="14317" width="2" style="2" customWidth="1"/>
    <col min="14318" max="14318" width="2.85546875" style="2" customWidth="1"/>
    <col min="14319" max="14319" width="3" style="2" customWidth="1"/>
    <col min="14320" max="14320" width="2.7109375" style="2" customWidth="1"/>
    <col min="14321" max="14321" width="2.42578125" style="2" customWidth="1"/>
    <col min="14322" max="14322" width="3.28515625" style="2" customWidth="1"/>
    <col min="14323" max="14323" width="3.5703125" style="2" customWidth="1"/>
    <col min="14324" max="14324" width="4" style="2" customWidth="1"/>
    <col min="14325" max="14325" width="3.42578125" style="2" customWidth="1"/>
    <col min="14326" max="14326" width="3" style="2" customWidth="1"/>
    <col min="14327" max="14560" width="11.42578125" style="2"/>
    <col min="14561" max="14561" width="44.42578125" style="2" customWidth="1"/>
    <col min="14562" max="14562" width="13" style="2" customWidth="1"/>
    <col min="14563" max="14568" width="2" style="2" customWidth="1"/>
    <col min="14569" max="14569" width="2.42578125" style="2" customWidth="1"/>
    <col min="14570" max="14570" width="3" style="2" customWidth="1"/>
    <col min="14571" max="14573" width="2" style="2" customWidth="1"/>
    <col min="14574" max="14574" width="2.85546875" style="2" customWidth="1"/>
    <col min="14575" max="14575" width="3" style="2" customWidth="1"/>
    <col min="14576" max="14576" width="2.7109375" style="2" customWidth="1"/>
    <col min="14577" max="14577" width="2.42578125" style="2" customWidth="1"/>
    <col min="14578" max="14578" width="3.28515625" style="2" customWidth="1"/>
    <col min="14579" max="14579" width="3.5703125" style="2" customWidth="1"/>
    <col min="14580" max="14580" width="4" style="2" customWidth="1"/>
    <col min="14581" max="14581" width="3.42578125" style="2" customWidth="1"/>
    <col min="14582" max="14582" width="3" style="2" customWidth="1"/>
    <col min="14583" max="14816" width="11.42578125" style="2"/>
    <col min="14817" max="14817" width="44.42578125" style="2" customWidth="1"/>
    <col min="14818" max="14818" width="13" style="2" customWidth="1"/>
    <col min="14819" max="14824" width="2" style="2" customWidth="1"/>
    <col min="14825" max="14825" width="2.42578125" style="2" customWidth="1"/>
    <col min="14826" max="14826" width="3" style="2" customWidth="1"/>
    <col min="14827" max="14829" width="2" style="2" customWidth="1"/>
    <col min="14830" max="14830" width="2.85546875" style="2" customWidth="1"/>
    <col min="14831" max="14831" width="3" style="2" customWidth="1"/>
    <col min="14832" max="14832" width="2.7109375" style="2" customWidth="1"/>
    <col min="14833" max="14833" width="2.42578125" style="2" customWidth="1"/>
    <col min="14834" max="14834" width="3.28515625" style="2" customWidth="1"/>
    <col min="14835" max="14835" width="3.5703125" style="2" customWidth="1"/>
    <col min="14836" max="14836" width="4" style="2" customWidth="1"/>
    <col min="14837" max="14837" width="3.42578125" style="2" customWidth="1"/>
    <col min="14838" max="14838" width="3" style="2" customWidth="1"/>
    <col min="14839" max="15072" width="11.42578125" style="2"/>
    <col min="15073" max="15073" width="44.42578125" style="2" customWidth="1"/>
    <col min="15074" max="15074" width="13" style="2" customWidth="1"/>
    <col min="15075" max="15080" width="2" style="2" customWidth="1"/>
    <col min="15081" max="15081" width="2.42578125" style="2" customWidth="1"/>
    <col min="15082" max="15082" width="3" style="2" customWidth="1"/>
    <col min="15083" max="15085" width="2" style="2" customWidth="1"/>
    <col min="15086" max="15086" width="2.85546875" style="2" customWidth="1"/>
    <col min="15087" max="15087" width="3" style="2" customWidth="1"/>
    <col min="15088" max="15088" width="2.7109375" style="2" customWidth="1"/>
    <col min="15089" max="15089" width="2.42578125" style="2" customWidth="1"/>
    <col min="15090" max="15090" width="3.28515625" style="2" customWidth="1"/>
    <col min="15091" max="15091" width="3.5703125" style="2" customWidth="1"/>
    <col min="15092" max="15092" width="4" style="2" customWidth="1"/>
    <col min="15093" max="15093" width="3.42578125" style="2" customWidth="1"/>
    <col min="15094" max="15094" width="3" style="2" customWidth="1"/>
    <col min="15095" max="15328" width="11.42578125" style="2"/>
    <col min="15329" max="15329" width="44.42578125" style="2" customWidth="1"/>
    <col min="15330" max="15330" width="13" style="2" customWidth="1"/>
    <col min="15331" max="15336" width="2" style="2" customWidth="1"/>
    <col min="15337" max="15337" width="2.42578125" style="2" customWidth="1"/>
    <col min="15338" max="15338" width="3" style="2" customWidth="1"/>
    <col min="15339" max="15341" width="2" style="2" customWidth="1"/>
    <col min="15342" max="15342" width="2.85546875" style="2" customWidth="1"/>
    <col min="15343" max="15343" width="3" style="2" customWidth="1"/>
    <col min="15344" max="15344" width="2.7109375" style="2" customWidth="1"/>
    <col min="15345" max="15345" width="2.42578125" style="2" customWidth="1"/>
    <col min="15346" max="15346" width="3.28515625" style="2" customWidth="1"/>
    <col min="15347" max="15347" width="3.5703125" style="2" customWidth="1"/>
    <col min="15348" max="15348" width="4" style="2" customWidth="1"/>
    <col min="15349" max="15349" width="3.42578125" style="2" customWidth="1"/>
    <col min="15350" max="15350" width="3" style="2" customWidth="1"/>
    <col min="15351" max="15584" width="11.42578125" style="2"/>
    <col min="15585" max="15585" width="44.42578125" style="2" customWidth="1"/>
    <col min="15586" max="15586" width="13" style="2" customWidth="1"/>
    <col min="15587" max="15592" width="2" style="2" customWidth="1"/>
    <col min="15593" max="15593" width="2.42578125" style="2" customWidth="1"/>
    <col min="15594" max="15594" width="3" style="2" customWidth="1"/>
    <col min="15595" max="15597" width="2" style="2" customWidth="1"/>
    <col min="15598" max="15598" width="2.85546875" style="2" customWidth="1"/>
    <col min="15599" max="15599" width="3" style="2" customWidth="1"/>
    <col min="15600" max="15600" width="2.7109375" style="2" customWidth="1"/>
    <col min="15601" max="15601" width="2.42578125" style="2" customWidth="1"/>
    <col min="15602" max="15602" width="3.28515625" style="2" customWidth="1"/>
    <col min="15603" max="15603" width="3.5703125" style="2" customWidth="1"/>
    <col min="15604" max="15604" width="4" style="2" customWidth="1"/>
    <col min="15605" max="15605" width="3.42578125" style="2" customWidth="1"/>
    <col min="15606" max="15606" width="3" style="2" customWidth="1"/>
    <col min="15607" max="15840" width="11.42578125" style="2"/>
    <col min="15841" max="15841" width="44.42578125" style="2" customWidth="1"/>
    <col min="15842" max="15842" width="13" style="2" customWidth="1"/>
    <col min="15843" max="15848" width="2" style="2" customWidth="1"/>
    <col min="15849" max="15849" width="2.42578125" style="2" customWidth="1"/>
    <col min="15850" max="15850" width="3" style="2" customWidth="1"/>
    <col min="15851" max="15853" width="2" style="2" customWidth="1"/>
    <col min="15854" max="15854" width="2.85546875" style="2" customWidth="1"/>
    <col min="15855" max="15855" width="3" style="2" customWidth="1"/>
    <col min="15856" max="15856" width="2.7109375" style="2" customWidth="1"/>
    <col min="15857" max="15857" width="2.42578125" style="2" customWidth="1"/>
    <col min="15858" max="15858" width="3.28515625" style="2" customWidth="1"/>
    <col min="15859" max="15859" width="3.5703125" style="2" customWidth="1"/>
    <col min="15860" max="15860" width="4" style="2" customWidth="1"/>
    <col min="15861" max="15861" width="3.42578125" style="2" customWidth="1"/>
    <col min="15862" max="15862" width="3" style="2" customWidth="1"/>
    <col min="15863" max="16096" width="11.42578125" style="2"/>
    <col min="16097" max="16097" width="44.42578125" style="2" customWidth="1"/>
    <col min="16098" max="16098" width="13" style="2" customWidth="1"/>
    <col min="16099" max="16104" width="2" style="2" customWidth="1"/>
    <col min="16105" max="16105" width="2.42578125" style="2" customWidth="1"/>
    <col min="16106" max="16106" width="3" style="2" customWidth="1"/>
    <col min="16107" max="16109" width="2" style="2" customWidth="1"/>
    <col min="16110" max="16110" width="2.85546875" style="2" customWidth="1"/>
    <col min="16111" max="16111" width="3" style="2" customWidth="1"/>
    <col min="16112" max="16112" width="2.7109375" style="2" customWidth="1"/>
    <col min="16113" max="16113" width="2.42578125" style="2" customWidth="1"/>
    <col min="16114" max="16114" width="3.28515625" style="2" customWidth="1"/>
    <col min="16115" max="16115" width="3.5703125" style="2" customWidth="1"/>
    <col min="16116" max="16116" width="4" style="2" customWidth="1"/>
    <col min="16117" max="16117" width="3.42578125" style="2" customWidth="1"/>
    <col min="16118" max="16118" width="3" style="2" customWidth="1"/>
    <col min="16119" max="16384" width="11.42578125" style="2"/>
  </cols>
  <sheetData>
    <row r="1" spans="1:11" s="4" customFormat="1" x14ac:dyDescent="0.2">
      <c r="A1" s="301" t="s">
        <v>146</v>
      </c>
      <c r="B1" s="301"/>
      <c r="C1" s="301"/>
      <c r="D1" s="301"/>
      <c r="E1" s="301"/>
      <c r="F1" s="301"/>
      <c r="G1" s="7"/>
      <c r="H1" s="7"/>
      <c r="I1" s="7"/>
      <c r="J1" s="7"/>
      <c r="K1" s="111"/>
    </row>
    <row r="2" spans="1:11" s="4" customFormat="1" x14ac:dyDescent="0.2">
      <c r="A2" s="301" t="s">
        <v>16</v>
      </c>
      <c r="B2" s="301"/>
      <c r="C2" s="301"/>
      <c r="D2" s="301"/>
      <c r="E2" s="301"/>
      <c r="F2" s="301"/>
      <c r="G2" s="7"/>
      <c r="H2" s="7"/>
      <c r="I2" s="7"/>
      <c r="J2" s="7"/>
      <c r="K2" s="111"/>
    </row>
    <row r="3" spans="1:11" s="4" customFormat="1" x14ac:dyDescent="0.2">
      <c r="A3" s="112"/>
      <c r="B3" s="113"/>
      <c r="C3" s="13"/>
      <c r="D3" s="114"/>
      <c r="E3" s="115"/>
      <c r="F3" s="115"/>
      <c r="G3" s="12"/>
      <c r="H3" s="12"/>
      <c r="I3" s="12"/>
      <c r="J3" s="116"/>
      <c r="K3" s="111"/>
    </row>
    <row r="4" spans="1:11" s="4" customFormat="1" x14ac:dyDescent="0.2">
      <c r="A4" s="7" t="s">
        <v>113</v>
      </c>
      <c r="B4" s="7"/>
      <c r="C4" s="7"/>
      <c r="D4" s="7"/>
      <c r="E4" s="7"/>
      <c r="F4" s="117"/>
      <c r="G4" s="117"/>
      <c r="H4" s="117"/>
      <c r="I4" s="117"/>
      <c r="J4" s="116"/>
      <c r="K4" s="111"/>
    </row>
    <row r="5" spans="1:11" s="4" customFormat="1" x14ac:dyDescent="0.2">
      <c r="A5" s="183" t="s">
        <v>29</v>
      </c>
      <c r="B5" s="183"/>
      <c r="C5" s="183"/>
      <c r="D5" s="183"/>
      <c r="E5" s="183"/>
      <c r="F5" s="183"/>
      <c r="G5" s="183"/>
      <c r="H5" s="183"/>
      <c r="I5" s="183"/>
      <c r="J5" s="116"/>
      <c r="K5" s="111"/>
    </row>
    <row r="7" spans="1:11" s="5" customFormat="1" ht="12.75" customHeight="1" x14ac:dyDescent="0.2">
      <c r="A7" s="305" t="s">
        <v>21</v>
      </c>
      <c r="B7" s="304" t="s">
        <v>17</v>
      </c>
      <c r="C7" s="304" t="s">
        <v>55</v>
      </c>
      <c r="D7" s="307" t="s">
        <v>72</v>
      </c>
      <c r="E7" s="306" t="s">
        <v>3</v>
      </c>
      <c r="F7" s="304" t="s">
        <v>13</v>
      </c>
      <c r="G7" s="9"/>
    </row>
    <row r="8" spans="1:11" s="5" customFormat="1" x14ac:dyDescent="0.2">
      <c r="A8" s="305"/>
      <c r="B8" s="304"/>
      <c r="C8" s="304"/>
      <c r="D8" s="308"/>
      <c r="E8" s="306"/>
      <c r="F8" s="304"/>
      <c r="G8" s="9"/>
    </row>
    <row r="9" spans="1:11" x14ac:dyDescent="0.2">
      <c r="A9" s="25">
        <f>'C. AUX'!A10</f>
        <v>1</v>
      </c>
      <c r="B9" s="26" t="e">
        <f>#REF!</f>
        <v>#REF!</v>
      </c>
      <c r="C9" s="27" t="e">
        <f>SUM(C10:C11)</f>
        <v>#REF!</v>
      </c>
      <c r="D9" s="27" t="e">
        <f t="shared" ref="D9:E9" si="0">SUM(D10:D11)</f>
        <v>#REF!</v>
      </c>
      <c r="E9" s="27" t="e">
        <f t="shared" si="0"/>
        <v>#REF!</v>
      </c>
      <c r="F9" s="28" t="e">
        <f t="shared" ref="F9:F15" si="1">E9/$E$16</f>
        <v>#REF!</v>
      </c>
    </row>
    <row r="10" spans="1:11" x14ac:dyDescent="0.2">
      <c r="A10" s="19" t="str">
        <f>'C. AUX'!A11</f>
        <v>1.1</v>
      </c>
      <c r="B10" s="18" t="e">
        <f>#REF!</f>
        <v>#REF!</v>
      </c>
      <c r="C10" s="29" t="e">
        <f>#REF!</f>
        <v>#REF!</v>
      </c>
      <c r="D10" s="29" t="e">
        <f>#REF!</f>
        <v>#REF!</v>
      </c>
      <c r="E10" s="29" t="e">
        <f>#REF!</f>
        <v>#REF!</v>
      </c>
      <c r="F10" s="23" t="e">
        <f t="shared" si="1"/>
        <v>#REF!</v>
      </c>
      <c r="G10" s="34"/>
    </row>
    <row r="11" spans="1:11" x14ac:dyDescent="0.2">
      <c r="A11" s="19" t="str">
        <f>'C. AUX'!A39</f>
        <v>1.2</v>
      </c>
      <c r="B11" s="18" t="e">
        <f>#REF!</f>
        <v>#REF!</v>
      </c>
      <c r="C11" s="29" t="e">
        <f>#REF!</f>
        <v>#REF!</v>
      </c>
      <c r="D11" s="29" t="e">
        <f>#REF!</f>
        <v>#REF!</v>
      </c>
      <c r="E11" s="29" t="e">
        <f>#REF!</f>
        <v>#REF!</v>
      </c>
      <c r="F11" s="23" t="e">
        <f t="shared" si="1"/>
        <v>#REF!</v>
      </c>
      <c r="G11" s="34"/>
    </row>
    <row r="12" spans="1:11" x14ac:dyDescent="0.2">
      <c r="A12" s="16">
        <f>'C. AUX'!A49</f>
        <v>2</v>
      </c>
      <c r="B12" s="17" t="e">
        <f>#REF!</f>
        <v>#REF!</v>
      </c>
      <c r="C12" s="14" t="e">
        <f>C13+C14</f>
        <v>#REF!</v>
      </c>
      <c r="D12" s="14" t="e">
        <f t="shared" ref="D12:E12" si="2">D13+D14</f>
        <v>#REF!</v>
      </c>
      <c r="E12" s="14" t="e">
        <f t="shared" si="2"/>
        <v>#REF!</v>
      </c>
      <c r="F12" s="22" t="e">
        <f t="shared" si="1"/>
        <v>#REF!</v>
      </c>
    </row>
    <row r="13" spans="1:11" s="1" customFormat="1" ht="13.5" customHeight="1" x14ac:dyDescent="0.2">
      <c r="A13" s="19" t="str">
        <f>'C. AUX'!A50</f>
        <v>2.1</v>
      </c>
      <c r="B13" s="18" t="e">
        <f>#REF!</f>
        <v>#REF!</v>
      </c>
      <c r="C13" s="29" t="e">
        <f>#REF!</f>
        <v>#REF!</v>
      </c>
      <c r="D13" s="29" t="e">
        <f>#REF!</f>
        <v>#REF!</v>
      </c>
      <c r="E13" s="29" t="e">
        <f>#REF!</f>
        <v>#REF!</v>
      </c>
      <c r="F13" s="23" t="e">
        <f t="shared" si="1"/>
        <v>#REF!</v>
      </c>
      <c r="G13" s="11"/>
    </row>
    <row r="14" spans="1:11" s="1" customFormat="1" x14ac:dyDescent="0.2">
      <c r="A14" s="19" t="str">
        <f>'C. AUX'!A58</f>
        <v>2.2</v>
      </c>
      <c r="B14" s="18" t="e">
        <f>#REF!</f>
        <v>#REF!</v>
      </c>
      <c r="C14" s="29" t="e">
        <f>#REF!</f>
        <v>#REF!</v>
      </c>
      <c r="D14" s="29" t="e">
        <f>#REF!</f>
        <v>#REF!</v>
      </c>
      <c r="E14" s="29" t="e">
        <f>#REF!</f>
        <v>#REF!</v>
      </c>
      <c r="F14" s="23" t="e">
        <f t="shared" si="1"/>
        <v>#REF!</v>
      </c>
      <c r="G14" s="11"/>
    </row>
    <row r="15" spans="1:11" s="1" customFormat="1" x14ac:dyDescent="0.2">
      <c r="A15" s="16">
        <f>'C. AUX'!A62</f>
        <v>3</v>
      </c>
      <c r="B15" s="17" t="e">
        <f>#REF!</f>
        <v>#REF!</v>
      </c>
      <c r="C15" s="14" t="e">
        <f>#REF!</f>
        <v>#REF!</v>
      </c>
      <c r="D15" s="14" t="e">
        <f>#REF!</f>
        <v>#REF!</v>
      </c>
      <c r="E15" s="14" t="e">
        <f>#REF!</f>
        <v>#REF!</v>
      </c>
      <c r="F15" s="22" t="e">
        <f t="shared" si="1"/>
        <v>#REF!</v>
      </c>
      <c r="G15" s="11"/>
    </row>
    <row r="16" spans="1:11" x14ac:dyDescent="0.2">
      <c r="A16" s="302" t="s">
        <v>15</v>
      </c>
      <c r="B16" s="303"/>
      <c r="C16" s="15" t="e">
        <f>C12+C9+C15</f>
        <v>#REF!</v>
      </c>
      <c r="D16" s="15" t="e">
        <f t="shared" ref="D16" si="3">D12+D9+D15</f>
        <v>#REF!</v>
      </c>
      <c r="E16" s="15" t="e">
        <f>E12+E9+E15</f>
        <v>#REF!</v>
      </c>
      <c r="F16" s="24" t="e">
        <f>F12+F9+F15</f>
        <v>#REF!</v>
      </c>
    </row>
    <row r="17" spans="1:6" x14ac:dyDescent="0.2">
      <c r="A17" s="302" t="s">
        <v>18</v>
      </c>
      <c r="B17" s="303"/>
      <c r="C17" s="20" t="e">
        <f>C16/$E$16</f>
        <v>#REF!</v>
      </c>
      <c r="D17" s="20" t="e">
        <f>D16/$E$16</f>
        <v>#REF!</v>
      </c>
      <c r="E17" s="20" t="e">
        <f>E16/$E$16</f>
        <v>#REF!</v>
      </c>
      <c r="F17" s="30"/>
    </row>
    <row r="18" spans="1:6" x14ac:dyDescent="0.2">
      <c r="B18" s="21"/>
    </row>
  </sheetData>
  <mergeCells count="10">
    <mergeCell ref="A1:F1"/>
    <mergeCell ref="A2:F2"/>
    <mergeCell ref="A16:B16"/>
    <mergeCell ref="A17:B17"/>
    <mergeCell ref="C7:C8"/>
    <mergeCell ref="B7:B8"/>
    <mergeCell ref="A7:A8"/>
    <mergeCell ref="E7:E8"/>
    <mergeCell ref="F7:F8"/>
    <mergeCell ref="D7:D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6"/>
  <sheetViews>
    <sheetView topLeftCell="A25" workbookViewId="0">
      <selection activeCell="A5" sqref="A5:E5"/>
    </sheetView>
  </sheetViews>
  <sheetFormatPr defaultColWidth="11.42578125" defaultRowHeight="12.75" outlineLevelRow="1" x14ac:dyDescent="0.2"/>
  <cols>
    <col min="1" max="1" width="8.140625" style="112" customWidth="1"/>
    <col min="2" max="2" width="67.7109375" style="113" customWidth="1"/>
    <col min="3" max="3" width="11.140625" style="114" bestFit="1" customWidth="1"/>
    <col min="4" max="4" width="14.42578125" style="115" bestFit="1" customWidth="1"/>
    <col min="5" max="5" width="13.42578125" style="115" customWidth="1"/>
    <col min="6" max="6" width="16.7109375" style="111" bestFit="1" customWidth="1"/>
    <col min="7" max="7" width="14.85546875" style="4" bestFit="1" customWidth="1"/>
    <col min="8" max="8" width="11.42578125" style="4"/>
    <col min="9" max="9" width="12.42578125" style="4" bestFit="1" customWidth="1"/>
    <col min="10" max="10" width="11.42578125" style="4"/>
    <col min="11" max="11" width="12.42578125" style="4" bestFit="1" customWidth="1"/>
    <col min="12" max="223" width="11.42578125" style="4"/>
    <col min="224" max="224" width="44.42578125" style="4" customWidth="1"/>
    <col min="225" max="225" width="13" style="4" customWidth="1"/>
    <col min="226" max="231" width="2" style="4" customWidth="1"/>
    <col min="232" max="232" width="2.42578125" style="4" customWidth="1"/>
    <col min="233" max="233" width="3" style="4" customWidth="1"/>
    <col min="234" max="236" width="2" style="4" customWidth="1"/>
    <col min="237" max="237" width="2.85546875" style="4" customWidth="1"/>
    <col min="238" max="238" width="3" style="4" customWidth="1"/>
    <col min="239" max="239" width="2.7109375" style="4" customWidth="1"/>
    <col min="240" max="240" width="2.42578125" style="4" customWidth="1"/>
    <col min="241" max="241" width="3.28515625" style="4" customWidth="1"/>
    <col min="242" max="242" width="3.5703125" style="4" customWidth="1"/>
    <col min="243" max="243" width="4" style="4" customWidth="1"/>
    <col min="244" max="244" width="3.42578125" style="4" customWidth="1"/>
    <col min="245" max="245" width="3" style="4" customWidth="1"/>
    <col min="246" max="479" width="11.42578125" style="4"/>
    <col min="480" max="480" width="44.42578125" style="4" customWidth="1"/>
    <col min="481" max="481" width="13" style="4" customWidth="1"/>
    <col min="482" max="487" width="2" style="4" customWidth="1"/>
    <col min="488" max="488" width="2.42578125" style="4" customWidth="1"/>
    <col min="489" max="489" width="3" style="4" customWidth="1"/>
    <col min="490" max="492" width="2" style="4" customWidth="1"/>
    <col min="493" max="493" width="2.85546875" style="4" customWidth="1"/>
    <col min="494" max="494" width="3" style="4" customWidth="1"/>
    <col min="495" max="495" width="2.7109375" style="4" customWidth="1"/>
    <col min="496" max="496" width="2.42578125" style="4" customWidth="1"/>
    <col min="497" max="497" width="3.28515625" style="4" customWidth="1"/>
    <col min="498" max="498" width="3.5703125" style="4" customWidth="1"/>
    <col min="499" max="499" width="4" style="4" customWidth="1"/>
    <col min="500" max="500" width="3.42578125" style="4" customWidth="1"/>
    <col min="501" max="501" width="3" style="4" customWidth="1"/>
    <col min="502" max="735" width="11.42578125" style="4"/>
    <col min="736" max="736" width="44.42578125" style="4" customWidth="1"/>
    <col min="737" max="737" width="13" style="4" customWidth="1"/>
    <col min="738" max="743" width="2" style="4" customWidth="1"/>
    <col min="744" max="744" width="2.42578125" style="4" customWidth="1"/>
    <col min="745" max="745" width="3" style="4" customWidth="1"/>
    <col min="746" max="748" width="2" style="4" customWidth="1"/>
    <col min="749" max="749" width="2.85546875" style="4" customWidth="1"/>
    <col min="750" max="750" width="3" style="4" customWidth="1"/>
    <col min="751" max="751" width="2.7109375" style="4" customWidth="1"/>
    <col min="752" max="752" width="2.42578125" style="4" customWidth="1"/>
    <col min="753" max="753" width="3.28515625" style="4" customWidth="1"/>
    <col min="754" max="754" width="3.5703125" style="4" customWidth="1"/>
    <col min="755" max="755" width="4" style="4" customWidth="1"/>
    <col min="756" max="756" width="3.42578125" style="4" customWidth="1"/>
    <col min="757" max="757" width="3" style="4" customWidth="1"/>
    <col min="758" max="991" width="11.42578125" style="4"/>
    <col min="992" max="992" width="44.42578125" style="4" customWidth="1"/>
    <col min="993" max="993" width="13" style="4" customWidth="1"/>
    <col min="994" max="999" width="2" style="4" customWidth="1"/>
    <col min="1000" max="1000" width="2.42578125" style="4" customWidth="1"/>
    <col min="1001" max="1001" width="3" style="4" customWidth="1"/>
    <col min="1002" max="1004" width="2" style="4" customWidth="1"/>
    <col min="1005" max="1005" width="2.85546875" style="4" customWidth="1"/>
    <col min="1006" max="1006" width="3" style="4" customWidth="1"/>
    <col min="1007" max="1007" width="2.7109375" style="4" customWidth="1"/>
    <col min="1008" max="1008" width="2.42578125" style="4" customWidth="1"/>
    <col min="1009" max="1009" width="3.28515625" style="4" customWidth="1"/>
    <col min="1010" max="1010" width="3.5703125" style="4" customWidth="1"/>
    <col min="1011" max="1011" width="4" style="4" customWidth="1"/>
    <col min="1012" max="1012" width="3.42578125" style="4" customWidth="1"/>
    <col min="1013" max="1013" width="3" style="4" customWidth="1"/>
    <col min="1014" max="1247" width="11.42578125" style="4"/>
    <col min="1248" max="1248" width="44.42578125" style="4" customWidth="1"/>
    <col min="1249" max="1249" width="13" style="4" customWidth="1"/>
    <col min="1250" max="1255" width="2" style="4" customWidth="1"/>
    <col min="1256" max="1256" width="2.42578125" style="4" customWidth="1"/>
    <col min="1257" max="1257" width="3" style="4" customWidth="1"/>
    <col min="1258" max="1260" width="2" style="4" customWidth="1"/>
    <col min="1261" max="1261" width="2.85546875" style="4" customWidth="1"/>
    <col min="1262" max="1262" width="3" style="4" customWidth="1"/>
    <col min="1263" max="1263" width="2.7109375" style="4" customWidth="1"/>
    <col min="1264" max="1264" width="2.42578125" style="4" customWidth="1"/>
    <col min="1265" max="1265" width="3.28515625" style="4" customWidth="1"/>
    <col min="1266" max="1266" width="3.5703125" style="4" customWidth="1"/>
    <col min="1267" max="1267" width="4" style="4" customWidth="1"/>
    <col min="1268" max="1268" width="3.42578125" style="4" customWidth="1"/>
    <col min="1269" max="1269" width="3" style="4" customWidth="1"/>
    <col min="1270" max="1503" width="11.42578125" style="4"/>
    <col min="1504" max="1504" width="44.42578125" style="4" customWidth="1"/>
    <col min="1505" max="1505" width="13" style="4" customWidth="1"/>
    <col min="1506" max="1511" width="2" style="4" customWidth="1"/>
    <col min="1512" max="1512" width="2.42578125" style="4" customWidth="1"/>
    <col min="1513" max="1513" width="3" style="4" customWidth="1"/>
    <col min="1514" max="1516" width="2" style="4" customWidth="1"/>
    <col min="1517" max="1517" width="2.85546875" style="4" customWidth="1"/>
    <col min="1518" max="1518" width="3" style="4" customWidth="1"/>
    <col min="1519" max="1519" width="2.7109375" style="4" customWidth="1"/>
    <col min="1520" max="1520" width="2.42578125" style="4" customWidth="1"/>
    <col min="1521" max="1521" width="3.28515625" style="4" customWidth="1"/>
    <col min="1522" max="1522" width="3.5703125" style="4" customWidth="1"/>
    <col min="1523" max="1523" width="4" style="4" customWidth="1"/>
    <col min="1524" max="1524" width="3.42578125" style="4" customWidth="1"/>
    <col min="1525" max="1525" width="3" style="4" customWidth="1"/>
    <col min="1526" max="1759" width="11.42578125" style="4"/>
    <col min="1760" max="1760" width="44.42578125" style="4" customWidth="1"/>
    <col min="1761" max="1761" width="13" style="4" customWidth="1"/>
    <col min="1762" max="1767" width="2" style="4" customWidth="1"/>
    <col min="1768" max="1768" width="2.42578125" style="4" customWidth="1"/>
    <col min="1769" max="1769" width="3" style="4" customWidth="1"/>
    <col min="1770" max="1772" width="2" style="4" customWidth="1"/>
    <col min="1773" max="1773" width="2.85546875" style="4" customWidth="1"/>
    <col min="1774" max="1774" width="3" style="4" customWidth="1"/>
    <col min="1775" max="1775" width="2.7109375" style="4" customWidth="1"/>
    <col min="1776" max="1776" width="2.42578125" style="4" customWidth="1"/>
    <col min="1777" max="1777" width="3.28515625" style="4" customWidth="1"/>
    <col min="1778" max="1778" width="3.5703125" style="4" customWidth="1"/>
    <col min="1779" max="1779" width="4" style="4" customWidth="1"/>
    <col min="1780" max="1780" width="3.42578125" style="4" customWidth="1"/>
    <col min="1781" max="1781" width="3" style="4" customWidth="1"/>
    <col min="1782" max="2015" width="11.42578125" style="4"/>
    <col min="2016" max="2016" width="44.42578125" style="4" customWidth="1"/>
    <col min="2017" max="2017" width="13" style="4" customWidth="1"/>
    <col min="2018" max="2023" width="2" style="4" customWidth="1"/>
    <col min="2024" max="2024" width="2.42578125" style="4" customWidth="1"/>
    <col min="2025" max="2025" width="3" style="4" customWidth="1"/>
    <col min="2026" max="2028" width="2" style="4" customWidth="1"/>
    <col min="2029" max="2029" width="2.85546875" style="4" customWidth="1"/>
    <col min="2030" max="2030" width="3" style="4" customWidth="1"/>
    <col min="2031" max="2031" width="2.7109375" style="4" customWidth="1"/>
    <col min="2032" max="2032" width="2.42578125" style="4" customWidth="1"/>
    <col min="2033" max="2033" width="3.28515625" style="4" customWidth="1"/>
    <col min="2034" max="2034" width="3.5703125" style="4" customWidth="1"/>
    <col min="2035" max="2035" width="4" style="4" customWidth="1"/>
    <col min="2036" max="2036" width="3.42578125" style="4" customWidth="1"/>
    <col min="2037" max="2037" width="3" style="4" customWidth="1"/>
    <col min="2038" max="2271" width="11.42578125" style="4"/>
    <col min="2272" max="2272" width="44.42578125" style="4" customWidth="1"/>
    <col min="2273" max="2273" width="13" style="4" customWidth="1"/>
    <col min="2274" max="2279" width="2" style="4" customWidth="1"/>
    <col min="2280" max="2280" width="2.42578125" style="4" customWidth="1"/>
    <col min="2281" max="2281" width="3" style="4" customWidth="1"/>
    <col min="2282" max="2284" width="2" style="4" customWidth="1"/>
    <col min="2285" max="2285" width="2.85546875" style="4" customWidth="1"/>
    <col min="2286" max="2286" width="3" style="4" customWidth="1"/>
    <col min="2287" max="2287" width="2.7109375" style="4" customWidth="1"/>
    <col min="2288" max="2288" width="2.42578125" style="4" customWidth="1"/>
    <col min="2289" max="2289" width="3.28515625" style="4" customWidth="1"/>
    <col min="2290" max="2290" width="3.5703125" style="4" customWidth="1"/>
    <col min="2291" max="2291" width="4" style="4" customWidth="1"/>
    <col min="2292" max="2292" width="3.42578125" style="4" customWidth="1"/>
    <col min="2293" max="2293" width="3" style="4" customWidth="1"/>
    <col min="2294" max="2527" width="11.42578125" style="4"/>
    <col min="2528" max="2528" width="44.42578125" style="4" customWidth="1"/>
    <col min="2529" max="2529" width="13" style="4" customWidth="1"/>
    <col min="2530" max="2535" width="2" style="4" customWidth="1"/>
    <col min="2536" max="2536" width="2.42578125" style="4" customWidth="1"/>
    <col min="2537" max="2537" width="3" style="4" customWidth="1"/>
    <col min="2538" max="2540" width="2" style="4" customWidth="1"/>
    <col min="2541" max="2541" width="2.85546875" style="4" customWidth="1"/>
    <col min="2542" max="2542" width="3" style="4" customWidth="1"/>
    <col min="2543" max="2543" width="2.7109375" style="4" customWidth="1"/>
    <col min="2544" max="2544" width="2.42578125" style="4" customWidth="1"/>
    <col min="2545" max="2545" width="3.28515625" style="4" customWidth="1"/>
    <col min="2546" max="2546" width="3.5703125" style="4" customWidth="1"/>
    <col min="2547" max="2547" width="4" style="4" customWidth="1"/>
    <col min="2548" max="2548" width="3.42578125" style="4" customWidth="1"/>
    <col min="2549" max="2549" width="3" style="4" customWidth="1"/>
    <col min="2550" max="2783" width="11.42578125" style="4"/>
    <col min="2784" max="2784" width="44.42578125" style="4" customWidth="1"/>
    <col min="2785" max="2785" width="13" style="4" customWidth="1"/>
    <col min="2786" max="2791" width="2" style="4" customWidth="1"/>
    <col min="2792" max="2792" width="2.42578125" style="4" customWidth="1"/>
    <col min="2793" max="2793" width="3" style="4" customWidth="1"/>
    <col min="2794" max="2796" width="2" style="4" customWidth="1"/>
    <col min="2797" max="2797" width="2.85546875" style="4" customWidth="1"/>
    <col min="2798" max="2798" width="3" style="4" customWidth="1"/>
    <col min="2799" max="2799" width="2.7109375" style="4" customWidth="1"/>
    <col min="2800" max="2800" width="2.42578125" style="4" customWidth="1"/>
    <col min="2801" max="2801" width="3.28515625" style="4" customWidth="1"/>
    <col min="2802" max="2802" width="3.5703125" style="4" customWidth="1"/>
    <col min="2803" max="2803" width="4" style="4" customWidth="1"/>
    <col min="2804" max="2804" width="3.42578125" style="4" customWidth="1"/>
    <col min="2805" max="2805" width="3" style="4" customWidth="1"/>
    <col min="2806" max="3039" width="11.42578125" style="4"/>
    <col min="3040" max="3040" width="44.42578125" style="4" customWidth="1"/>
    <col min="3041" max="3041" width="13" style="4" customWidth="1"/>
    <col min="3042" max="3047" width="2" style="4" customWidth="1"/>
    <col min="3048" max="3048" width="2.42578125" style="4" customWidth="1"/>
    <col min="3049" max="3049" width="3" style="4" customWidth="1"/>
    <col min="3050" max="3052" width="2" style="4" customWidth="1"/>
    <col min="3053" max="3053" width="2.85546875" style="4" customWidth="1"/>
    <col min="3054" max="3054" width="3" style="4" customWidth="1"/>
    <col min="3055" max="3055" width="2.7109375" style="4" customWidth="1"/>
    <col min="3056" max="3056" width="2.42578125" style="4" customWidth="1"/>
    <col min="3057" max="3057" width="3.28515625" style="4" customWidth="1"/>
    <col min="3058" max="3058" width="3.5703125" style="4" customWidth="1"/>
    <col min="3059" max="3059" width="4" style="4" customWidth="1"/>
    <col min="3060" max="3060" width="3.42578125" style="4" customWidth="1"/>
    <col min="3061" max="3061" width="3" style="4" customWidth="1"/>
    <col min="3062" max="3295" width="11.42578125" style="4"/>
    <col min="3296" max="3296" width="44.42578125" style="4" customWidth="1"/>
    <col min="3297" max="3297" width="13" style="4" customWidth="1"/>
    <col min="3298" max="3303" width="2" style="4" customWidth="1"/>
    <col min="3304" max="3304" width="2.42578125" style="4" customWidth="1"/>
    <col min="3305" max="3305" width="3" style="4" customWidth="1"/>
    <col min="3306" max="3308" width="2" style="4" customWidth="1"/>
    <col min="3309" max="3309" width="2.85546875" style="4" customWidth="1"/>
    <col min="3310" max="3310" width="3" style="4" customWidth="1"/>
    <col min="3311" max="3311" width="2.7109375" style="4" customWidth="1"/>
    <col min="3312" max="3312" width="2.42578125" style="4" customWidth="1"/>
    <col min="3313" max="3313" width="3.28515625" style="4" customWidth="1"/>
    <col min="3314" max="3314" width="3.5703125" style="4" customWidth="1"/>
    <col min="3315" max="3315" width="4" style="4" customWidth="1"/>
    <col min="3316" max="3316" width="3.42578125" style="4" customWidth="1"/>
    <col min="3317" max="3317" width="3" style="4" customWidth="1"/>
    <col min="3318" max="3551" width="11.42578125" style="4"/>
    <col min="3552" max="3552" width="44.42578125" style="4" customWidth="1"/>
    <col min="3553" max="3553" width="13" style="4" customWidth="1"/>
    <col min="3554" max="3559" width="2" style="4" customWidth="1"/>
    <col min="3560" max="3560" width="2.42578125" style="4" customWidth="1"/>
    <col min="3561" max="3561" width="3" style="4" customWidth="1"/>
    <col min="3562" max="3564" width="2" style="4" customWidth="1"/>
    <col min="3565" max="3565" width="2.85546875" style="4" customWidth="1"/>
    <col min="3566" max="3566" width="3" style="4" customWidth="1"/>
    <col min="3567" max="3567" width="2.7109375" style="4" customWidth="1"/>
    <col min="3568" max="3568" width="2.42578125" style="4" customWidth="1"/>
    <col min="3569" max="3569" width="3.28515625" style="4" customWidth="1"/>
    <col min="3570" max="3570" width="3.5703125" style="4" customWidth="1"/>
    <col min="3571" max="3571" width="4" style="4" customWidth="1"/>
    <col min="3572" max="3572" width="3.42578125" style="4" customWidth="1"/>
    <col min="3573" max="3573" width="3" style="4" customWidth="1"/>
    <col min="3574" max="3807" width="11.42578125" style="4"/>
    <col min="3808" max="3808" width="44.42578125" style="4" customWidth="1"/>
    <col min="3809" max="3809" width="13" style="4" customWidth="1"/>
    <col min="3810" max="3815" width="2" style="4" customWidth="1"/>
    <col min="3816" max="3816" width="2.42578125" style="4" customWidth="1"/>
    <col min="3817" max="3817" width="3" style="4" customWidth="1"/>
    <col min="3818" max="3820" width="2" style="4" customWidth="1"/>
    <col min="3821" max="3821" width="2.85546875" style="4" customWidth="1"/>
    <col min="3822" max="3822" width="3" style="4" customWidth="1"/>
    <col min="3823" max="3823" width="2.7109375" style="4" customWidth="1"/>
    <col min="3824" max="3824" width="2.42578125" style="4" customWidth="1"/>
    <col min="3825" max="3825" width="3.28515625" style="4" customWidth="1"/>
    <col min="3826" max="3826" width="3.5703125" style="4" customWidth="1"/>
    <col min="3827" max="3827" width="4" style="4" customWidth="1"/>
    <col min="3828" max="3828" width="3.42578125" style="4" customWidth="1"/>
    <col min="3829" max="3829" width="3" style="4" customWidth="1"/>
    <col min="3830" max="4063" width="11.42578125" style="4"/>
    <col min="4064" max="4064" width="44.42578125" style="4" customWidth="1"/>
    <col min="4065" max="4065" width="13" style="4" customWidth="1"/>
    <col min="4066" max="4071" width="2" style="4" customWidth="1"/>
    <col min="4072" max="4072" width="2.42578125" style="4" customWidth="1"/>
    <col min="4073" max="4073" width="3" style="4" customWidth="1"/>
    <col min="4074" max="4076" width="2" style="4" customWidth="1"/>
    <col min="4077" max="4077" width="2.85546875" style="4" customWidth="1"/>
    <col min="4078" max="4078" width="3" style="4" customWidth="1"/>
    <col min="4079" max="4079" width="2.7109375" style="4" customWidth="1"/>
    <col min="4080" max="4080" width="2.42578125" style="4" customWidth="1"/>
    <col min="4081" max="4081" width="3.28515625" style="4" customWidth="1"/>
    <col min="4082" max="4082" width="3.5703125" style="4" customWidth="1"/>
    <col min="4083" max="4083" width="4" style="4" customWidth="1"/>
    <col min="4084" max="4084" width="3.42578125" style="4" customWidth="1"/>
    <col min="4085" max="4085" width="3" style="4" customWidth="1"/>
    <col min="4086" max="4319" width="11.42578125" style="4"/>
    <col min="4320" max="4320" width="44.42578125" style="4" customWidth="1"/>
    <col min="4321" max="4321" width="13" style="4" customWidth="1"/>
    <col min="4322" max="4327" width="2" style="4" customWidth="1"/>
    <col min="4328" max="4328" width="2.42578125" style="4" customWidth="1"/>
    <col min="4329" max="4329" width="3" style="4" customWidth="1"/>
    <col min="4330" max="4332" width="2" style="4" customWidth="1"/>
    <col min="4333" max="4333" width="2.85546875" style="4" customWidth="1"/>
    <col min="4334" max="4334" width="3" style="4" customWidth="1"/>
    <col min="4335" max="4335" width="2.7109375" style="4" customWidth="1"/>
    <col min="4336" max="4336" width="2.42578125" style="4" customWidth="1"/>
    <col min="4337" max="4337" width="3.28515625" style="4" customWidth="1"/>
    <col min="4338" max="4338" width="3.5703125" style="4" customWidth="1"/>
    <col min="4339" max="4339" width="4" style="4" customWidth="1"/>
    <col min="4340" max="4340" width="3.42578125" style="4" customWidth="1"/>
    <col min="4341" max="4341" width="3" style="4" customWidth="1"/>
    <col min="4342" max="4575" width="11.42578125" style="4"/>
    <col min="4576" max="4576" width="44.42578125" style="4" customWidth="1"/>
    <col min="4577" max="4577" width="13" style="4" customWidth="1"/>
    <col min="4578" max="4583" width="2" style="4" customWidth="1"/>
    <col min="4584" max="4584" width="2.42578125" style="4" customWidth="1"/>
    <col min="4585" max="4585" width="3" style="4" customWidth="1"/>
    <col min="4586" max="4588" width="2" style="4" customWidth="1"/>
    <col min="4589" max="4589" width="2.85546875" style="4" customWidth="1"/>
    <col min="4590" max="4590" width="3" style="4" customWidth="1"/>
    <col min="4591" max="4591" width="2.7109375" style="4" customWidth="1"/>
    <col min="4592" max="4592" width="2.42578125" style="4" customWidth="1"/>
    <col min="4593" max="4593" width="3.28515625" style="4" customWidth="1"/>
    <col min="4594" max="4594" width="3.5703125" style="4" customWidth="1"/>
    <col min="4595" max="4595" width="4" style="4" customWidth="1"/>
    <col min="4596" max="4596" width="3.42578125" style="4" customWidth="1"/>
    <col min="4597" max="4597" width="3" style="4" customWidth="1"/>
    <col min="4598" max="4831" width="11.42578125" style="4"/>
    <col min="4832" max="4832" width="44.42578125" style="4" customWidth="1"/>
    <col min="4833" max="4833" width="13" style="4" customWidth="1"/>
    <col min="4834" max="4839" width="2" style="4" customWidth="1"/>
    <col min="4840" max="4840" width="2.42578125" style="4" customWidth="1"/>
    <col min="4841" max="4841" width="3" style="4" customWidth="1"/>
    <col min="4842" max="4844" width="2" style="4" customWidth="1"/>
    <col min="4845" max="4845" width="2.85546875" style="4" customWidth="1"/>
    <col min="4846" max="4846" width="3" style="4" customWidth="1"/>
    <col min="4847" max="4847" width="2.7109375" style="4" customWidth="1"/>
    <col min="4848" max="4848" width="2.42578125" style="4" customWidth="1"/>
    <col min="4849" max="4849" width="3.28515625" style="4" customWidth="1"/>
    <col min="4850" max="4850" width="3.5703125" style="4" customWidth="1"/>
    <col min="4851" max="4851" width="4" style="4" customWidth="1"/>
    <col min="4852" max="4852" width="3.42578125" style="4" customWidth="1"/>
    <col min="4853" max="4853" width="3" style="4" customWidth="1"/>
    <col min="4854" max="5087" width="11.42578125" style="4"/>
    <col min="5088" max="5088" width="44.42578125" style="4" customWidth="1"/>
    <col min="5089" max="5089" width="13" style="4" customWidth="1"/>
    <col min="5090" max="5095" width="2" style="4" customWidth="1"/>
    <col min="5096" max="5096" width="2.42578125" style="4" customWidth="1"/>
    <col min="5097" max="5097" width="3" style="4" customWidth="1"/>
    <col min="5098" max="5100" width="2" style="4" customWidth="1"/>
    <col min="5101" max="5101" width="2.85546875" style="4" customWidth="1"/>
    <col min="5102" max="5102" width="3" style="4" customWidth="1"/>
    <col min="5103" max="5103" width="2.7109375" style="4" customWidth="1"/>
    <col min="5104" max="5104" width="2.42578125" style="4" customWidth="1"/>
    <col min="5105" max="5105" width="3.28515625" style="4" customWidth="1"/>
    <col min="5106" max="5106" width="3.5703125" style="4" customWidth="1"/>
    <col min="5107" max="5107" width="4" style="4" customWidth="1"/>
    <col min="5108" max="5108" width="3.42578125" style="4" customWidth="1"/>
    <col min="5109" max="5109" width="3" style="4" customWidth="1"/>
    <col min="5110" max="5343" width="11.42578125" style="4"/>
    <col min="5344" max="5344" width="44.42578125" style="4" customWidth="1"/>
    <col min="5345" max="5345" width="13" style="4" customWidth="1"/>
    <col min="5346" max="5351" width="2" style="4" customWidth="1"/>
    <col min="5352" max="5352" width="2.42578125" style="4" customWidth="1"/>
    <col min="5353" max="5353" width="3" style="4" customWidth="1"/>
    <col min="5354" max="5356" width="2" style="4" customWidth="1"/>
    <col min="5357" max="5357" width="2.85546875" style="4" customWidth="1"/>
    <col min="5358" max="5358" width="3" style="4" customWidth="1"/>
    <col min="5359" max="5359" width="2.7109375" style="4" customWidth="1"/>
    <col min="5360" max="5360" width="2.42578125" style="4" customWidth="1"/>
    <col min="5361" max="5361" width="3.28515625" style="4" customWidth="1"/>
    <col min="5362" max="5362" width="3.5703125" style="4" customWidth="1"/>
    <col min="5363" max="5363" width="4" style="4" customWidth="1"/>
    <col min="5364" max="5364" width="3.42578125" style="4" customWidth="1"/>
    <col min="5365" max="5365" width="3" style="4" customWidth="1"/>
    <col min="5366" max="5599" width="11.42578125" style="4"/>
    <col min="5600" max="5600" width="44.42578125" style="4" customWidth="1"/>
    <col min="5601" max="5601" width="13" style="4" customWidth="1"/>
    <col min="5602" max="5607" width="2" style="4" customWidth="1"/>
    <col min="5608" max="5608" width="2.42578125" style="4" customWidth="1"/>
    <col min="5609" max="5609" width="3" style="4" customWidth="1"/>
    <col min="5610" max="5612" width="2" style="4" customWidth="1"/>
    <col min="5613" max="5613" width="2.85546875" style="4" customWidth="1"/>
    <col min="5614" max="5614" width="3" style="4" customWidth="1"/>
    <col min="5615" max="5615" width="2.7109375" style="4" customWidth="1"/>
    <col min="5616" max="5616" width="2.42578125" style="4" customWidth="1"/>
    <col min="5617" max="5617" width="3.28515625" style="4" customWidth="1"/>
    <col min="5618" max="5618" width="3.5703125" style="4" customWidth="1"/>
    <col min="5619" max="5619" width="4" style="4" customWidth="1"/>
    <col min="5620" max="5620" width="3.42578125" style="4" customWidth="1"/>
    <col min="5621" max="5621" width="3" style="4" customWidth="1"/>
    <col min="5622" max="5855" width="11.42578125" style="4"/>
    <col min="5856" max="5856" width="44.42578125" style="4" customWidth="1"/>
    <col min="5857" max="5857" width="13" style="4" customWidth="1"/>
    <col min="5858" max="5863" width="2" style="4" customWidth="1"/>
    <col min="5864" max="5864" width="2.42578125" style="4" customWidth="1"/>
    <col min="5865" max="5865" width="3" style="4" customWidth="1"/>
    <col min="5866" max="5868" width="2" style="4" customWidth="1"/>
    <col min="5869" max="5869" width="2.85546875" style="4" customWidth="1"/>
    <col min="5870" max="5870" width="3" style="4" customWidth="1"/>
    <col min="5871" max="5871" width="2.7109375" style="4" customWidth="1"/>
    <col min="5872" max="5872" width="2.42578125" style="4" customWidth="1"/>
    <col min="5873" max="5873" width="3.28515625" style="4" customWidth="1"/>
    <col min="5874" max="5874" width="3.5703125" style="4" customWidth="1"/>
    <col min="5875" max="5875" width="4" style="4" customWidth="1"/>
    <col min="5876" max="5876" width="3.42578125" style="4" customWidth="1"/>
    <col min="5877" max="5877" width="3" style="4" customWidth="1"/>
    <col min="5878" max="6111" width="11.42578125" style="4"/>
    <col min="6112" max="6112" width="44.42578125" style="4" customWidth="1"/>
    <col min="6113" max="6113" width="13" style="4" customWidth="1"/>
    <col min="6114" max="6119" width="2" style="4" customWidth="1"/>
    <col min="6120" max="6120" width="2.42578125" style="4" customWidth="1"/>
    <col min="6121" max="6121" width="3" style="4" customWidth="1"/>
    <col min="6122" max="6124" width="2" style="4" customWidth="1"/>
    <col min="6125" max="6125" width="2.85546875" style="4" customWidth="1"/>
    <col min="6126" max="6126" width="3" style="4" customWidth="1"/>
    <col min="6127" max="6127" width="2.7109375" style="4" customWidth="1"/>
    <col min="6128" max="6128" width="2.42578125" style="4" customWidth="1"/>
    <col min="6129" max="6129" width="3.28515625" style="4" customWidth="1"/>
    <col min="6130" max="6130" width="3.5703125" style="4" customWidth="1"/>
    <col min="6131" max="6131" width="4" style="4" customWidth="1"/>
    <col min="6132" max="6132" width="3.42578125" style="4" customWidth="1"/>
    <col min="6133" max="6133" width="3" style="4" customWidth="1"/>
    <col min="6134" max="6367" width="11.42578125" style="4"/>
    <col min="6368" max="6368" width="44.42578125" style="4" customWidth="1"/>
    <col min="6369" max="6369" width="13" style="4" customWidth="1"/>
    <col min="6370" max="6375" width="2" style="4" customWidth="1"/>
    <col min="6376" max="6376" width="2.42578125" style="4" customWidth="1"/>
    <col min="6377" max="6377" width="3" style="4" customWidth="1"/>
    <col min="6378" max="6380" width="2" style="4" customWidth="1"/>
    <col min="6381" max="6381" width="2.85546875" style="4" customWidth="1"/>
    <col min="6382" max="6382" width="3" style="4" customWidth="1"/>
    <col min="6383" max="6383" width="2.7109375" style="4" customWidth="1"/>
    <col min="6384" max="6384" width="2.42578125" style="4" customWidth="1"/>
    <col min="6385" max="6385" width="3.28515625" style="4" customWidth="1"/>
    <col min="6386" max="6386" width="3.5703125" style="4" customWidth="1"/>
    <col min="6387" max="6387" width="4" style="4" customWidth="1"/>
    <col min="6388" max="6388" width="3.42578125" style="4" customWidth="1"/>
    <col min="6389" max="6389" width="3" style="4" customWidth="1"/>
    <col min="6390" max="6623" width="11.42578125" style="4"/>
    <col min="6624" max="6624" width="44.42578125" style="4" customWidth="1"/>
    <col min="6625" max="6625" width="13" style="4" customWidth="1"/>
    <col min="6626" max="6631" width="2" style="4" customWidth="1"/>
    <col min="6632" max="6632" width="2.42578125" style="4" customWidth="1"/>
    <col min="6633" max="6633" width="3" style="4" customWidth="1"/>
    <col min="6634" max="6636" width="2" style="4" customWidth="1"/>
    <col min="6637" max="6637" width="2.85546875" style="4" customWidth="1"/>
    <col min="6638" max="6638" width="3" style="4" customWidth="1"/>
    <col min="6639" max="6639" width="2.7109375" style="4" customWidth="1"/>
    <col min="6640" max="6640" width="2.42578125" style="4" customWidth="1"/>
    <col min="6641" max="6641" width="3.28515625" style="4" customWidth="1"/>
    <col min="6642" max="6642" width="3.5703125" style="4" customWidth="1"/>
    <col min="6643" max="6643" width="4" style="4" customWidth="1"/>
    <col min="6644" max="6644" width="3.42578125" style="4" customWidth="1"/>
    <col min="6645" max="6645" width="3" style="4" customWidth="1"/>
    <col min="6646" max="6879" width="11.42578125" style="4"/>
    <col min="6880" max="6880" width="44.42578125" style="4" customWidth="1"/>
    <col min="6881" max="6881" width="13" style="4" customWidth="1"/>
    <col min="6882" max="6887" width="2" style="4" customWidth="1"/>
    <col min="6888" max="6888" width="2.42578125" style="4" customWidth="1"/>
    <col min="6889" max="6889" width="3" style="4" customWidth="1"/>
    <col min="6890" max="6892" width="2" style="4" customWidth="1"/>
    <col min="6893" max="6893" width="2.85546875" style="4" customWidth="1"/>
    <col min="6894" max="6894" width="3" style="4" customWidth="1"/>
    <col min="6895" max="6895" width="2.7109375" style="4" customWidth="1"/>
    <col min="6896" max="6896" width="2.42578125" style="4" customWidth="1"/>
    <col min="6897" max="6897" width="3.28515625" style="4" customWidth="1"/>
    <col min="6898" max="6898" width="3.5703125" style="4" customWidth="1"/>
    <col min="6899" max="6899" width="4" style="4" customWidth="1"/>
    <col min="6900" max="6900" width="3.42578125" style="4" customWidth="1"/>
    <col min="6901" max="6901" width="3" style="4" customWidth="1"/>
    <col min="6902" max="7135" width="11.42578125" style="4"/>
    <col min="7136" max="7136" width="44.42578125" style="4" customWidth="1"/>
    <col min="7137" max="7137" width="13" style="4" customWidth="1"/>
    <col min="7138" max="7143" width="2" style="4" customWidth="1"/>
    <col min="7144" max="7144" width="2.42578125" style="4" customWidth="1"/>
    <col min="7145" max="7145" width="3" style="4" customWidth="1"/>
    <col min="7146" max="7148" width="2" style="4" customWidth="1"/>
    <col min="7149" max="7149" width="2.85546875" style="4" customWidth="1"/>
    <col min="7150" max="7150" width="3" style="4" customWidth="1"/>
    <col min="7151" max="7151" width="2.7109375" style="4" customWidth="1"/>
    <col min="7152" max="7152" width="2.42578125" style="4" customWidth="1"/>
    <col min="7153" max="7153" width="3.28515625" style="4" customWidth="1"/>
    <col min="7154" max="7154" width="3.5703125" style="4" customWidth="1"/>
    <col min="7155" max="7155" width="4" style="4" customWidth="1"/>
    <col min="7156" max="7156" width="3.42578125" style="4" customWidth="1"/>
    <col min="7157" max="7157" width="3" style="4" customWidth="1"/>
    <col min="7158" max="7391" width="11.42578125" style="4"/>
    <col min="7392" max="7392" width="44.42578125" style="4" customWidth="1"/>
    <col min="7393" max="7393" width="13" style="4" customWidth="1"/>
    <col min="7394" max="7399" width="2" style="4" customWidth="1"/>
    <col min="7400" max="7400" width="2.42578125" style="4" customWidth="1"/>
    <col min="7401" max="7401" width="3" style="4" customWidth="1"/>
    <col min="7402" max="7404" width="2" style="4" customWidth="1"/>
    <col min="7405" max="7405" width="2.85546875" style="4" customWidth="1"/>
    <col min="7406" max="7406" width="3" style="4" customWidth="1"/>
    <col min="7407" max="7407" width="2.7109375" style="4" customWidth="1"/>
    <col min="7408" max="7408" width="2.42578125" style="4" customWidth="1"/>
    <col min="7409" max="7409" width="3.28515625" style="4" customWidth="1"/>
    <col min="7410" max="7410" width="3.5703125" style="4" customWidth="1"/>
    <col min="7411" max="7411" width="4" style="4" customWidth="1"/>
    <col min="7412" max="7412" width="3.42578125" style="4" customWidth="1"/>
    <col min="7413" max="7413" width="3" style="4" customWidth="1"/>
    <col min="7414" max="7647" width="11.42578125" style="4"/>
    <col min="7648" max="7648" width="44.42578125" style="4" customWidth="1"/>
    <col min="7649" max="7649" width="13" style="4" customWidth="1"/>
    <col min="7650" max="7655" width="2" style="4" customWidth="1"/>
    <col min="7656" max="7656" width="2.42578125" style="4" customWidth="1"/>
    <col min="7657" max="7657" width="3" style="4" customWidth="1"/>
    <col min="7658" max="7660" width="2" style="4" customWidth="1"/>
    <col min="7661" max="7661" width="2.85546875" style="4" customWidth="1"/>
    <col min="7662" max="7662" width="3" style="4" customWidth="1"/>
    <col min="7663" max="7663" width="2.7109375" style="4" customWidth="1"/>
    <col min="7664" max="7664" width="2.42578125" style="4" customWidth="1"/>
    <col min="7665" max="7665" width="3.28515625" style="4" customWidth="1"/>
    <col min="7666" max="7666" width="3.5703125" style="4" customWidth="1"/>
    <col min="7667" max="7667" width="4" style="4" customWidth="1"/>
    <col min="7668" max="7668" width="3.42578125" style="4" customWidth="1"/>
    <col min="7669" max="7669" width="3" style="4" customWidth="1"/>
    <col min="7670" max="7903" width="11.42578125" style="4"/>
    <col min="7904" max="7904" width="44.42578125" style="4" customWidth="1"/>
    <col min="7905" max="7905" width="13" style="4" customWidth="1"/>
    <col min="7906" max="7911" width="2" style="4" customWidth="1"/>
    <col min="7912" max="7912" width="2.42578125" style="4" customWidth="1"/>
    <col min="7913" max="7913" width="3" style="4" customWidth="1"/>
    <col min="7914" max="7916" width="2" style="4" customWidth="1"/>
    <col min="7917" max="7917" width="2.85546875" style="4" customWidth="1"/>
    <col min="7918" max="7918" width="3" style="4" customWidth="1"/>
    <col min="7919" max="7919" width="2.7109375" style="4" customWidth="1"/>
    <col min="7920" max="7920" width="2.42578125" style="4" customWidth="1"/>
    <col min="7921" max="7921" width="3.28515625" style="4" customWidth="1"/>
    <col min="7922" max="7922" width="3.5703125" style="4" customWidth="1"/>
    <col min="7923" max="7923" width="4" style="4" customWidth="1"/>
    <col min="7924" max="7924" width="3.42578125" style="4" customWidth="1"/>
    <col min="7925" max="7925" width="3" style="4" customWidth="1"/>
    <col min="7926" max="8159" width="11.42578125" style="4"/>
    <col min="8160" max="8160" width="44.42578125" style="4" customWidth="1"/>
    <col min="8161" max="8161" width="13" style="4" customWidth="1"/>
    <col min="8162" max="8167" width="2" style="4" customWidth="1"/>
    <col min="8168" max="8168" width="2.42578125" style="4" customWidth="1"/>
    <col min="8169" max="8169" width="3" style="4" customWidth="1"/>
    <col min="8170" max="8172" width="2" style="4" customWidth="1"/>
    <col min="8173" max="8173" width="2.85546875" style="4" customWidth="1"/>
    <col min="8174" max="8174" width="3" style="4" customWidth="1"/>
    <col min="8175" max="8175" width="2.7109375" style="4" customWidth="1"/>
    <col min="8176" max="8176" width="2.42578125" style="4" customWidth="1"/>
    <col min="8177" max="8177" width="3.28515625" style="4" customWidth="1"/>
    <col min="8178" max="8178" width="3.5703125" style="4" customWidth="1"/>
    <col min="8179" max="8179" width="4" style="4" customWidth="1"/>
    <col min="8180" max="8180" width="3.42578125" style="4" customWidth="1"/>
    <col min="8181" max="8181" width="3" style="4" customWidth="1"/>
    <col min="8182" max="8415" width="11.42578125" style="4"/>
    <col min="8416" max="8416" width="44.42578125" style="4" customWidth="1"/>
    <col min="8417" max="8417" width="13" style="4" customWidth="1"/>
    <col min="8418" max="8423" width="2" style="4" customWidth="1"/>
    <col min="8424" max="8424" width="2.42578125" style="4" customWidth="1"/>
    <col min="8425" max="8425" width="3" style="4" customWidth="1"/>
    <col min="8426" max="8428" width="2" style="4" customWidth="1"/>
    <col min="8429" max="8429" width="2.85546875" style="4" customWidth="1"/>
    <col min="8430" max="8430" width="3" style="4" customWidth="1"/>
    <col min="8431" max="8431" width="2.7109375" style="4" customWidth="1"/>
    <col min="8432" max="8432" width="2.42578125" style="4" customWidth="1"/>
    <col min="8433" max="8433" width="3.28515625" style="4" customWidth="1"/>
    <col min="8434" max="8434" width="3.5703125" style="4" customWidth="1"/>
    <col min="8435" max="8435" width="4" style="4" customWidth="1"/>
    <col min="8436" max="8436" width="3.42578125" style="4" customWidth="1"/>
    <col min="8437" max="8437" width="3" style="4" customWidth="1"/>
    <col min="8438" max="8671" width="11.42578125" style="4"/>
    <col min="8672" max="8672" width="44.42578125" style="4" customWidth="1"/>
    <col min="8673" max="8673" width="13" style="4" customWidth="1"/>
    <col min="8674" max="8679" width="2" style="4" customWidth="1"/>
    <col min="8680" max="8680" width="2.42578125" style="4" customWidth="1"/>
    <col min="8681" max="8681" width="3" style="4" customWidth="1"/>
    <col min="8682" max="8684" width="2" style="4" customWidth="1"/>
    <col min="8685" max="8685" width="2.85546875" style="4" customWidth="1"/>
    <col min="8686" max="8686" width="3" style="4" customWidth="1"/>
    <col min="8687" max="8687" width="2.7109375" style="4" customWidth="1"/>
    <col min="8688" max="8688" width="2.42578125" style="4" customWidth="1"/>
    <col min="8689" max="8689" width="3.28515625" style="4" customWidth="1"/>
    <col min="8690" max="8690" width="3.5703125" style="4" customWidth="1"/>
    <col min="8691" max="8691" width="4" style="4" customWidth="1"/>
    <col min="8692" max="8692" width="3.42578125" style="4" customWidth="1"/>
    <col min="8693" max="8693" width="3" style="4" customWidth="1"/>
    <col min="8694" max="8927" width="11.42578125" style="4"/>
    <col min="8928" max="8928" width="44.42578125" style="4" customWidth="1"/>
    <col min="8929" max="8929" width="13" style="4" customWidth="1"/>
    <col min="8930" max="8935" width="2" style="4" customWidth="1"/>
    <col min="8936" max="8936" width="2.42578125" style="4" customWidth="1"/>
    <col min="8937" max="8937" width="3" style="4" customWidth="1"/>
    <col min="8938" max="8940" width="2" style="4" customWidth="1"/>
    <col min="8941" max="8941" width="2.85546875" style="4" customWidth="1"/>
    <col min="8942" max="8942" width="3" style="4" customWidth="1"/>
    <col min="8943" max="8943" width="2.7109375" style="4" customWidth="1"/>
    <col min="8944" max="8944" width="2.42578125" style="4" customWidth="1"/>
    <col min="8945" max="8945" width="3.28515625" style="4" customWidth="1"/>
    <col min="8946" max="8946" width="3.5703125" style="4" customWidth="1"/>
    <col min="8947" max="8947" width="4" style="4" customWidth="1"/>
    <col min="8948" max="8948" width="3.42578125" style="4" customWidth="1"/>
    <col min="8949" max="8949" width="3" style="4" customWidth="1"/>
    <col min="8950" max="9183" width="11.42578125" style="4"/>
    <col min="9184" max="9184" width="44.42578125" style="4" customWidth="1"/>
    <col min="9185" max="9185" width="13" style="4" customWidth="1"/>
    <col min="9186" max="9191" width="2" style="4" customWidth="1"/>
    <col min="9192" max="9192" width="2.42578125" style="4" customWidth="1"/>
    <col min="9193" max="9193" width="3" style="4" customWidth="1"/>
    <col min="9194" max="9196" width="2" style="4" customWidth="1"/>
    <col min="9197" max="9197" width="2.85546875" style="4" customWidth="1"/>
    <col min="9198" max="9198" width="3" style="4" customWidth="1"/>
    <col min="9199" max="9199" width="2.7109375" style="4" customWidth="1"/>
    <col min="9200" max="9200" width="2.42578125" style="4" customWidth="1"/>
    <col min="9201" max="9201" width="3.28515625" style="4" customWidth="1"/>
    <col min="9202" max="9202" width="3.5703125" style="4" customWidth="1"/>
    <col min="9203" max="9203" width="4" style="4" customWidth="1"/>
    <col min="9204" max="9204" width="3.42578125" style="4" customWidth="1"/>
    <col min="9205" max="9205" width="3" style="4" customWidth="1"/>
    <col min="9206" max="9439" width="11.42578125" style="4"/>
    <col min="9440" max="9440" width="44.42578125" style="4" customWidth="1"/>
    <col min="9441" max="9441" width="13" style="4" customWidth="1"/>
    <col min="9442" max="9447" width="2" style="4" customWidth="1"/>
    <col min="9448" max="9448" width="2.42578125" style="4" customWidth="1"/>
    <col min="9449" max="9449" width="3" style="4" customWidth="1"/>
    <col min="9450" max="9452" width="2" style="4" customWidth="1"/>
    <col min="9453" max="9453" width="2.85546875" style="4" customWidth="1"/>
    <col min="9454" max="9454" width="3" style="4" customWidth="1"/>
    <col min="9455" max="9455" width="2.7109375" style="4" customWidth="1"/>
    <col min="9456" max="9456" width="2.42578125" style="4" customWidth="1"/>
    <col min="9457" max="9457" width="3.28515625" style="4" customWidth="1"/>
    <col min="9458" max="9458" width="3.5703125" style="4" customWidth="1"/>
    <col min="9459" max="9459" width="4" style="4" customWidth="1"/>
    <col min="9460" max="9460" width="3.42578125" style="4" customWidth="1"/>
    <col min="9461" max="9461" width="3" style="4" customWidth="1"/>
    <col min="9462" max="9695" width="11.42578125" style="4"/>
    <col min="9696" max="9696" width="44.42578125" style="4" customWidth="1"/>
    <col min="9697" max="9697" width="13" style="4" customWidth="1"/>
    <col min="9698" max="9703" width="2" style="4" customWidth="1"/>
    <col min="9704" max="9704" width="2.42578125" style="4" customWidth="1"/>
    <col min="9705" max="9705" width="3" style="4" customWidth="1"/>
    <col min="9706" max="9708" width="2" style="4" customWidth="1"/>
    <col min="9709" max="9709" width="2.85546875" style="4" customWidth="1"/>
    <col min="9710" max="9710" width="3" style="4" customWidth="1"/>
    <col min="9711" max="9711" width="2.7109375" style="4" customWidth="1"/>
    <col min="9712" max="9712" width="2.42578125" style="4" customWidth="1"/>
    <col min="9713" max="9713" width="3.28515625" style="4" customWidth="1"/>
    <col min="9714" max="9714" width="3.5703125" style="4" customWidth="1"/>
    <col min="9715" max="9715" width="4" style="4" customWidth="1"/>
    <col min="9716" max="9716" width="3.42578125" style="4" customWidth="1"/>
    <col min="9717" max="9717" width="3" style="4" customWidth="1"/>
    <col min="9718" max="9951" width="11.42578125" style="4"/>
    <col min="9952" max="9952" width="44.42578125" style="4" customWidth="1"/>
    <col min="9953" max="9953" width="13" style="4" customWidth="1"/>
    <col min="9954" max="9959" width="2" style="4" customWidth="1"/>
    <col min="9960" max="9960" width="2.42578125" style="4" customWidth="1"/>
    <col min="9961" max="9961" width="3" style="4" customWidth="1"/>
    <col min="9962" max="9964" width="2" style="4" customWidth="1"/>
    <col min="9965" max="9965" width="2.85546875" style="4" customWidth="1"/>
    <col min="9966" max="9966" width="3" style="4" customWidth="1"/>
    <col min="9967" max="9967" width="2.7109375" style="4" customWidth="1"/>
    <col min="9968" max="9968" width="2.42578125" style="4" customWidth="1"/>
    <col min="9969" max="9969" width="3.28515625" style="4" customWidth="1"/>
    <col min="9970" max="9970" width="3.5703125" style="4" customWidth="1"/>
    <col min="9971" max="9971" width="4" style="4" customWidth="1"/>
    <col min="9972" max="9972" width="3.42578125" style="4" customWidth="1"/>
    <col min="9973" max="9973" width="3" style="4" customWidth="1"/>
    <col min="9974" max="10207" width="11.42578125" style="4"/>
    <col min="10208" max="10208" width="44.42578125" style="4" customWidth="1"/>
    <col min="10209" max="10209" width="13" style="4" customWidth="1"/>
    <col min="10210" max="10215" width="2" style="4" customWidth="1"/>
    <col min="10216" max="10216" width="2.42578125" style="4" customWidth="1"/>
    <col min="10217" max="10217" width="3" style="4" customWidth="1"/>
    <col min="10218" max="10220" width="2" style="4" customWidth="1"/>
    <col min="10221" max="10221" width="2.85546875" style="4" customWidth="1"/>
    <col min="10222" max="10222" width="3" style="4" customWidth="1"/>
    <col min="10223" max="10223" width="2.7109375" style="4" customWidth="1"/>
    <col min="10224" max="10224" width="2.42578125" style="4" customWidth="1"/>
    <col min="10225" max="10225" width="3.28515625" style="4" customWidth="1"/>
    <col min="10226" max="10226" width="3.5703125" style="4" customWidth="1"/>
    <col min="10227" max="10227" width="4" style="4" customWidth="1"/>
    <col min="10228" max="10228" width="3.42578125" style="4" customWidth="1"/>
    <col min="10229" max="10229" width="3" style="4" customWidth="1"/>
    <col min="10230" max="10463" width="11.42578125" style="4"/>
    <col min="10464" max="10464" width="44.42578125" style="4" customWidth="1"/>
    <col min="10465" max="10465" width="13" style="4" customWidth="1"/>
    <col min="10466" max="10471" width="2" style="4" customWidth="1"/>
    <col min="10472" max="10472" width="2.42578125" style="4" customWidth="1"/>
    <col min="10473" max="10473" width="3" style="4" customWidth="1"/>
    <col min="10474" max="10476" width="2" style="4" customWidth="1"/>
    <col min="10477" max="10477" width="2.85546875" style="4" customWidth="1"/>
    <col min="10478" max="10478" width="3" style="4" customWidth="1"/>
    <col min="10479" max="10479" width="2.7109375" style="4" customWidth="1"/>
    <col min="10480" max="10480" width="2.42578125" style="4" customWidth="1"/>
    <col min="10481" max="10481" width="3.28515625" style="4" customWidth="1"/>
    <col min="10482" max="10482" width="3.5703125" style="4" customWidth="1"/>
    <col min="10483" max="10483" width="4" style="4" customWidth="1"/>
    <col min="10484" max="10484" width="3.42578125" style="4" customWidth="1"/>
    <col min="10485" max="10485" width="3" style="4" customWidth="1"/>
    <col min="10486" max="10719" width="11.42578125" style="4"/>
    <col min="10720" max="10720" width="44.42578125" style="4" customWidth="1"/>
    <col min="10721" max="10721" width="13" style="4" customWidth="1"/>
    <col min="10722" max="10727" width="2" style="4" customWidth="1"/>
    <col min="10728" max="10728" width="2.42578125" style="4" customWidth="1"/>
    <col min="10729" max="10729" width="3" style="4" customWidth="1"/>
    <col min="10730" max="10732" width="2" style="4" customWidth="1"/>
    <col min="10733" max="10733" width="2.85546875" style="4" customWidth="1"/>
    <col min="10734" max="10734" width="3" style="4" customWidth="1"/>
    <col min="10735" max="10735" width="2.7109375" style="4" customWidth="1"/>
    <col min="10736" max="10736" width="2.42578125" style="4" customWidth="1"/>
    <col min="10737" max="10737" width="3.28515625" style="4" customWidth="1"/>
    <col min="10738" max="10738" width="3.5703125" style="4" customWidth="1"/>
    <col min="10739" max="10739" width="4" style="4" customWidth="1"/>
    <col min="10740" max="10740" width="3.42578125" style="4" customWidth="1"/>
    <col min="10741" max="10741" width="3" style="4" customWidth="1"/>
    <col min="10742" max="10975" width="11.42578125" style="4"/>
    <col min="10976" max="10976" width="44.42578125" style="4" customWidth="1"/>
    <col min="10977" max="10977" width="13" style="4" customWidth="1"/>
    <col min="10978" max="10983" width="2" style="4" customWidth="1"/>
    <col min="10984" max="10984" width="2.42578125" style="4" customWidth="1"/>
    <col min="10985" max="10985" width="3" style="4" customWidth="1"/>
    <col min="10986" max="10988" width="2" style="4" customWidth="1"/>
    <col min="10989" max="10989" width="2.85546875" style="4" customWidth="1"/>
    <col min="10990" max="10990" width="3" style="4" customWidth="1"/>
    <col min="10991" max="10991" width="2.7109375" style="4" customWidth="1"/>
    <col min="10992" max="10992" width="2.42578125" style="4" customWidth="1"/>
    <col min="10993" max="10993" width="3.28515625" style="4" customWidth="1"/>
    <col min="10994" max="10994" width="3.5703125" style="4" customWidth="1"/>
    <col min="10995" max="10995" width="4" style="4" customWidth="1"/>
    <col min="10996" max="10996" width="3.42578125" style="4" customWidth="1"/>
    <col min="10997" max="10997" width="3" style="4" customWidth="1"/>
    <col min="10998" max="11231" width="11.42578125" style="4"/>
    <col min="11232" max="11232" width="44.42578125" style="4" customWidth="1"/>
    <col min="11233" max="11233" width="13" style="4" customWidth="1"/>
    <col min="11234" max="11239" width="2" style="4" customWidth="1"/>
    <col min="11240" max="11240" width="2.42578125" style="4" customWidth="1"/>
    <col min="11241" max="11241" width="3" style="4" customWidth="1"/>
    <col min="11242" max="11244" width="2" style="4" customWidth="1"/>
    <col min="11245" max="11245" width="2.85546875" style="4" customWidth="1"/>
    <col min="11246" max="11246" width="3" style="4" customWidth="1"/>
    <col min="11247" max="11247" width="2.7109375" style="4" customWidth="1"/>
    <col min="11248" max="11248" width="2.42578125" style="4" customWidth="1"/>
    <col min="11249" max="11249" width="3.28515625" style="4" customWidth="1"/>
    <col min="11250" max="11250" width="3.5703125" style="4" customWidth="1"/>
    <col min="11251" max="11251" width="4" style="4" customWidth="1"/>
    <col min="11252" max="11252" width="3.42578125" style="4" customWidth="1"/>
    <col min="11253" max="11253" width="3" style="4" customWidth="1"/>
    <col min="11254" max="11487" width="11.42578125" style="4"/>
    <col min="11488" max="11488" width="44.42578125" style="4" customWidth="1"/>
    <col min="11489" max="11489" width="13" style="4" customWidth="1"/>
    <col min="11490" max="11495" width="2" style="4" customWidth="1"/>
    <col min="11496" max="11496" width="2.42578125" style="4" customWidth="1"/>
    <col min="11497" max="11497" width="3" style="4" customWidth="1"/>
    <col min="11498" max="11500" width="2" style="4" customWidth="1"/>
    <col min="11501" max="11501" width="2.85546875" style="4" customWidth="1"/>
    <col min="11502" max="11502" width="3" style="4" customWidth="1"/>
    <col min="11503" max="11503" width="2.7109375" style="4" customWidth="1"/>
    <col min="11504" max="11504" width="2.42578125" style="4" customWidth="1"/>
    <col min="11505" max="11505" width="3.28515625" style="4" customWidth="1"/>
    <col min="11506" max="11506" width="3.5703125" style="4" customWidth="1"/>
    <col min="11507" max="11507" width="4" style="4" customWidth="1"/>
    <col min="11508" max="11508" width="3.42578125" style="4" customWidth="1"/>
    <col min="11509" max="11509" width="3" style="4" customWidth="1"/>
    <col min="11510" max="11743" width="11.42578125" style="4"/>
    <col min="11744" max="11744" width="44.42578125" style="4" customWidth="1"/>
    <col min="11745" max="11745" width="13" style="4" customWidth="1"/>
    <col min="11746" max="11751" width="2" style="4" customWidth="1"/>
    <col min="11752" max="11752" width="2.42578125" style="4" customWidth="1"/>
    <col min="11753" max="11753" width="3" style="4" customWidth="1"/>
    <col min="11754" max="11756" width="2" style="4" customWidth="1"/>
    <col min="11757" max="11757" width="2.85546875" style="4" customWidth="1"/>
    <col min="11758" max="11758" width="3" style="4" customWidth="1"/>
    <col min="11759" max="11759" width="2.7109375" style="4" customWidth="1"/>
    <col min="11760" max="11760" width="2.42578125" style="4" customWidth="1"/>
    <col min="11761" max="11761" width="3.28515625" style="4" customWidth="1"/>
    <col min="11762" max="11762" width="3.5703125" style="4" customWidth="1"/>
    <col min="11763" max="11763" width="4" style="4" customWidth="1"/>
    <col min="11764" max="11764" width="3.42578125" style="4" customWidth="1"/>
    <col min="11765" max="11765" width="3" style="4" customWidth="1"/>
    <col min="11766" max="11999" width="11.42578125" style="4"/>
    <col min="12000" max="12000" width="44.42578125" style="4" customWidth="1"/>
    <col min="12001" max="12001" width="13" style="4" customWidth="1"/>
    <col min="12002" max="12007" width="2" style="4" customWidth="1"/>
    <col min="12008" max="12008" width="2.42578125" style="4" customWidth="1"/>
    <col min="12009" max="12009" width="3" style="4" customWidth="1"/>
    <col min="12010" max="12012" width="2" style="4" customWidth="1"/>
    <col min="12013" max="12013" width="2.85546875" style="4" customWidth="1"/>
    <col min="12014" max="12014" width="3" style="4" customWidth="1"/>
    <col min="12015" max="12015" width="2.7109375" style="4" customWidth="1"/>
    <col min="12016" max="12016" width="2.42578125" style="4" customWidth="1"/>
    <col min="12017" max="12017" width="3.28515625" style="4" customWidth="1"/>
    <col min="12018" max="12018" width="3.5703125" style="4" customWidth="1"/>
    <col min="12019" max="12019" width="4" style="4" customWidth="1"/>
    <col min="12020" max="12020" width="3.42578125" style="4" customWidth="1"/>
    <col min="12021" max="12021" width="3" style="4" customWidth="1"/>
    <col min="12022" max="12255" width="11.42578125" style="4"/>
    <col min="12256" max="12256" width="44.42578125" style="4" customWidth="1"/>
    <col min="12257" max="12257" width="13" style="4" customWidth="1"/>
    <col min="12258" max="12263" width="2" style="4" customWidth="1"/>
    <col min="12264" max="12264" width="2.42578125" style="4" customWidth="1"/>
    <col min="12265" max="12265" width="3" style="4" customWidth="1"/>
    <col min="12266" max="12268" width="2" style="4" customWidth="1"/>
    <col min="12269" max="12269" width="2.85546875" style="4" customWidth="1"/>
    <col min="12270" max="12270" width="3" style="4" customWidth="1"/>
    <col min="12271" max="12271" width="2.7109375" style="4" customWidth="1"/>
    <col min="12272" max="12272" width="2.42578125" style="4" customWidth="1"/>
    <col min="12273" max="12273" width="3.28515625" style="4" customWidth="1"/>
    <col min="12274" max="12274" width="3.5703125" style="4" customWidth="1"/>
    <col min="12275" max="12275" width="4" style="4" customWidth="1"/>
    <col min="12276" max="12276" width="3.42578125" style="4" customWidth="1"/>
    <col min="12277" max="12277" width="3" style="4" customWidth="1"/>
    <col min="12278" max="12511" width="11.42578125" style="4"/>
    <col min="12512" max="12512" width="44.42578125" style="4" customWidth="1"/>
    <col min="12513" max="12513" width="13" style="4" customWidth="1"/>
    <col min="12514" max="12519" width="2" style="4" customWidth="1"/>
    <col min="12520" max="12520" width="2.42578125" style="4" customWidth="1"/>
    <col min="12521" max="12521" width="3" style="4" customWidth="1"/>
    <col min="12522" max="12524" width="2" style="4" customWidth="1"/>
    <col min="12525" max="12525" width="2.85546875" style="4" customWidth="1"/>
    <col min="12526" max="12526" width="3" style="4" customWidth="1"/>
    <col min="12527" max="12527" width="2.7109375" style="4" customWidth="1"/>
    <col min="12528" max="12528" width="2.42578125" style="4" customWidth="1"/>
    <col min="12529" max="12529" width="3.28515625" style="4" customWidth="1"/>
    <col min="12530" max="12530" width="3.5703125" style="4" customWidth="1"/>
    <col min="12531" max="12531" width="4" style="4" customWidth="1"/>
    <col min="12532" max="12532" width="3.42578125" style="4" customWidth="1"/>
    <col min="12533" max="12533" width="3" style="4" customWidth="1"/>
    <col min="12534" max="12767" width="11.42578125" style="4"/>
    <col min="12768" max="12768" width="44.42578125" style="4" customWidth="1"/>
    <col min="12769" max="12769" width="13" style="4" customWidth="1"/>
    <col min="12770" max="12775" width="2" style="4" customWidth="1"/>
    <col min="12776" max="12776" width="2.42578125" style="4" customWidth="1"/>
    <col min="12777" max="12777" width="3" style="4" customWidth="1"/>
    <col min="12778" max="12780" width="2" style="4" customWidth="1"/>
    <col min="12781" max="12781" width="2.85546875" style="4" customWidth="1"/>
    <col min="12782" max="12782" width="3" style="4" customWidth="1"/>
    <col min="12783" max="12783" width="2.7109375" style="4" customWidth="1"/>
    <col min="12784" max="12784" width="2.42578125" style="4" customWidth="1"/>
    <col min="12785" max="12785" width="3.28515625" style="4" customWidth="1"/>
    <col min="12786" max="12786" width="3.5703125" style="4" customWidth="1"/>
    <col min="12787" max="12787" width="4" style="4" customWidth="1"/>
    <col min="12788" max="12788" width="3.42578125" style="4" customWidth="1"/>
    <col min="12789" max="12789" width="3" style="4" customWidth="1"/>
    <col min="12790" max="13023" width="11.42578125" style="4"/>
    <col min="13024" max="13024" width="44.42578125" style="4" customWidth="1"/>
    <col min="13025" max="13025" width="13" style="4" customWidth="1"/>
    <col min="13026" max="13031" width="2" style="4" customWidth="1"/>
    <col min="13032" max="13032" width="2.42578125" style="4" customWidth="1"/>
    <col min="13033" max="13033" width="3" style="4" customWidth="1"/>
    <col min="13034" max="13036" width="2" style="4" customWidth="1"/>
    <col min="13037" max="13037" width="2.85546875" style="4" customWidth="1"/>
    <col min="13038" max="13038" width="3" style="4" customWidth="1"/>
    <col min="13039" max="13039" width="2.7109375" style="4" customWidth="1"/>
    <col min="13040" max="13040" width="2.42578125" style="4" customWidth="1"/>
    <col min="13041" max="13041" width="3.28515625" style="4" customWidth="1"/>
    <col min="13042" max="13042" width="3.5703125" style="4" customWidth="1"/>
    <col min="13043" max="13043" width="4" style="4" customWidth="1"/>
    <col min="13044" max="13044" width="3.42578125" style="4" customWidth="1"/>
    <col min="13045" max="13045" width="3" style="4" customWidth="1"/>
    <col min="13046" max="13279" width="11.42578125" style="4"/>
    <col min="13280" max="13280" width="44.42578125" style="4" customWidth="1"/>
    <col min="13281" max="13281" width="13" style="4" customWidth="1"/>
    <col min="13282" max="13287" width="2" style="4" customWidth="1"/>
    <col min="13288" max="13288" width="2.42578125" style="4" customWidth="1"/>
    <col min="13289" max="13289" width="3" style="4" customWidth="1"/>
    <col min="13290" max="13292" width="2" style="4" customWidth="1"/>
    <col min="13293" max="13293" width="2.85546875" style="4" customWidth="1"/>
    <col min="13294" max="13294" width="3" style="4" customWidth="1"/>
    <col min="13295" max="13295" width="2.7109375" style="4" customWidth="1"/>
    <col min="13296" max="13296" width="2.42578125" style="4" customWidth="1"/>
    <col min="13297" max="13297" width="3.28515625" style="4" customWidth="1"/>
    <col min="13298" max="13298" width="3.5703125" style="4" customWidth="1"/>
    <col min="13299" max="13299" width="4" style="4" customWidth="1"/>
    <col min="13300" max="13300" width="3.42578125" style="4" customWidth="1"/>
    <col min="13301" max="13301" width="3" style="4" customWidth="1"/>
    <col min="13302" max="13535" width="11.42578125" style="4"/>
    <col min="13536" max="13536" width="44.42578125" style="4" customWidth="1"/>
    <col min="13537" max="13537" width="13" style="4" customWidth="1"/>
    <col min="13538" max="13543" width="2" style="4" customWidth="1"/>
    <col min="13544" max="13544" width="2.42578125" style="4" customWidth="1"/>
    <col min="13545" max="13545" width="3" style="4" customWidth="1"/>
    <col min="13546" max="13548" width="2" style="4" customWidth="1"/>
    <col min="13549" max="13549" width="2.85546875" style="4" customWidth="1"/>
    <col min="13550" max="13550" width="3" style="4" customWidth="1"/>
    <col min="13551" max="13551" width="2.7109375" style="4" customWidth="1"/>
    <col min="13552" max="13552" width="2.42578125" style="4" customWidth="1"/>
    <col min="13553" max="13553" width="3.28515625" style="4" customWidth="1"/>
    <col min="13554" max="13554" width="3.5703125" style="4" customWidth="1"/>
    <col min="13555" max="13555" width="4" style="4" customWidth="1"/>
    <col min="13556" max="13556" width="3.42578125" style="4" customWidth="1"/>
    <col min="13557" max="13557" width="3" style="4" customWidth="1"/>
    <col min="13558" max="13791" width="11.42578125" style="4"/>
    <col min="13792" max="13792" width="44.42578125" style="4" customWidth="1"/>
    <col min="13793" max="13793" width="13" style="4" customWidth="1"/>
    <col min="13794" max="13799" width="2" style="4" customWidth="1"/>
    <col min="13800" max="13800" width="2.42578125" style="4" customWidth="1"/>
    <col min="13801" max="13801" width="3" style="4" customWidth="1"/>
    <col min="13802" max="13804" width="2" style="4" customWidth="1"/>
    <col min="13805" max="13805" width="2.85546875" style="4" customWidth="1"/>
    <col min="13806" max="13806" width="3" style="4" customWidth="1"/>
    <col min="13807" max="13807" width="2.7109375" style="4" customWidth="1"/>
    <col min="13808" max="13808" width="2.42578125" style="4" customWidth="1"/>
    <col min="13809" max="13809" width="3.28515625" style="4" customWidth="1"/>
    <col min="13810" max="13810" width="3.5703125" style="4" customWidth="1"/>
    <col min="13811" max="13811" width="4" style="4" customWidth="1"/>
    <col min="13812" max="13812" width="3.42578125" style="4" customWidth="1"/>
    <col min="13813" max="13813" width="3" style="4" customWidth="1"/>
    <col min="13814" max="14047" width="11.42578125" style="4"/>
    <col min="14048" max="14048" width="44.42578125" style="4" customWidth="1"/>
    <col min="14049" max="14049" width="13" style="4" customWidth="1"/>
    <col min="14050" max="14055" width="2" style="4" customWidth="1"/>
    <col min="14056" max="14056" width="2.42578125" style="4" customWidth="1"/>
    <col min="14057" max="14057" width="3" style="4" customWidth="1"/>
    <col min="14058" max="14060" width="2" style="4" customWidth="1"/>
    <col min="14061" max="14061" width="2.85546875" style="4" customWidth="1"/>
    <col min="14062" max="14062" width="3" style="4" customWidth="1"/>
    <col min="14063" max="14063" width="2.7109375" style="4" customWidth="1"/>
    <col min="14064" max="14064" width="2.42578125" style="4" customWidth="1"/>
    <col min="14065" max="14065" width="3.28515625" style="4" customWidth="1"/>
    <col min="14066" max="14066" width="3.5703125" style="4" customWidth="1"/>
    <col min="14067" max="14067" width="4" style="4" customWidth="1"/>
    <col min="14068" max="14068" width="3.42578125" style="4" customWidth="1"/>
    <col min="14069" max="14069" width="3" style="4" customWidth="1"/>
    <col min="14070" max="14303" width="11.42578125" style="4"/>
    <col min="14304" max="14304" width="44.42578125" style="4" customWidth="1"/>
    <col min="14305" max="14305" width="13" style="4" customWidth="1"/>
    <col min="14306" max="14311" width="2" style="4" customWidth="1"/>
    <col min="14312" max="14312" width="2.42578125" style="4" customWidth="1"/>
    <col min="14313" max="14313" width="3" style="4" customWidth="1"/>
    <col min="14314" max="14316" width="2" style="4" customWidth="1"/>
    <col min="14317" max="14317" width="2.85546875" style="4" customWidth="1"/>
    <col min="14318" max="14318" width="3" style="4" customWidth="1"/>
    <col min="14319" max="14319" width="2.7109375" style="4" customWidth="1"/>
    <col min="14320" max="14320" width="2.42578125" style="4" customWidth="1"/>
    <col min="14321" max="14321" width="3.28515625" style="4" customWidth="1"/>
    <col min="14322" max="14322" width="3.5703125" style="4" customWidth="1"/>
    <col min="14323" max="14323" width="4" style="4" customWidth="1"/>
    <col min="14324" max="14324" width="3.42578125" style="4" customWidth="1"/>
    <col min="14325" max="14325" width="3" style="4" customWidth="1"/>
    <col min="14326" max="14559" width="11.42578125" style="4"/>
    <col min="14560" max="14560" width="44.42578125" style="4" customWidth="1"/>
    <col min="14561" max="14561" width="13" style="4" customWidth="1"/>
    <col min="14562" max="14567" width="2" style="4" customWidth="1"/>
    <col min="14568" max="14568" width="2.42578125" style="4" customWidth="1"/>
    <col min="14569" max="14569" width="3" style="4" customWidth="1"/>
    <col min="14570" max="14572" width="2" style="4" customWidth="1"/>
    <col min="14573" max="14573" width="2.85546875" style="4" customWidth="1"/>
    <col min="14574" max="14574" width="3" style="4" customWidth="1"/>
    <col min="14575" max="14575" width="2.7109375" style="4" customWidth="1"/>
    <col min="14576" max="14576" width="2.42578125" style="4" customWidth="1"/>
    <col min="14577" max="14577" width="3.28515625" style="4" customWidth="1"/>
    <col min="14578" max="14578" width="3.5703125" style="4" customWidth="1"/>
    <col min="14579" max="14579" width="4" style="4" customWidth="1"/>
    <col min="14580" max="14580" width="3.42578125" style="4" customWidth="1"/>
    <col min="14581" max="14581" width="3" style="4" customWidth="1"/>
    <col min="14582" max="14815" width="11.42578125" style="4"/>
    <col min="14816" max="14816" width="44.42578125" style="4" customWidth="1"/>
    <col min="14817" max="14817" width="13" style="4" customWidth="1"/>
    <col min="14818" max="14823" width="2" style="4" customWidth="1"/>
    <col min="14824" max="14824" width="2.42578125" style="4" customWidth="1"/>
    <col min="14825" max="14825" width="3" style="4" customWidth="1"/>
    <col min="14826" max="14828" width="2" style="4" customWidth="1"/>
    <col min="14829" max="14829" width="2.85546875" style="4" customWidth="1"/>
    <col min="14830" max="14830" width="3" style="4" customWidth="1"/>
    <col min="14831" max="14831" width="2.7109375" style="4" customWidth="1"/>
    <col min="14832" max="14832" width="2.42578125" style="4" customWidth="1"/>
    <col min="14833" max="14833" width="3.28515625" style="4" customWidth="1"/>
    <col min="14834" max="14834" width="3.5703125" style="4" customWidth="1"/>
    <col min="14835" max="14835" width="4" style="4" customWidth="1"/>
    <col min="14836" max="14836" width="3.42578125" style="4" customWidth="1"/>
    <col min="14837" max="14837" width="3" style="4" customWidth="1"/>
    <col min="14838" max="15071" width="11.42578125" style="4"/>
    <col min="15072" max="15072" width="44.42578125" style="4" customWidth="1"/>
    <col min="15073" max="15073" width="13" style="4" customWidth="1"/>
    <col min="15074" max="15079" width="2" style="4" customWidth="1"/>
    <col min="15080" max="15080" width="2.42578125" style="4" customWidth="1"/>
    <col min="15081" max="15081" width="3" style="4" customWidth="1"/>
    <col min="15082" max="15084" width="2" style="4" customWidth="1"/>
    <col min="15085" max="15085" width="2.85546875" style="4" customWidth="1"/>
    <col min="15086" max="15086" width="3" style="4" customWidth="1"/>
    <col min="15087" max="15087" width="2.7109375" style="4" customWidth="1"/>
    <col min="15088" max="15088" width="2.42578125" style="4" customWidth="1"/>
    <col min="15089" max="15089" width="3.28515625" style="4" customWidth="1"/>
    <col min="15090" max="15090" width="3.5703125" style="4" customWidth="1"/>
    <col min="15091" max="15091" width="4" style="4" customWidth="1"/>
    <col min="15092" max="15092" width="3.42578125" style="4" customWidth="1"/>
    <col min="15093" max="15093" width="3" style="4" customWidth="1"/>
    <col min="15094" max="15327" width="11.42578125" style="4"/>
    <col min="15328" max="15328" width="44.42578125" style="4" customWidth="1"/>
    <col min="15329" max="15329" width="13" style="4" customWidth="1"/>
    <col min="15330" max="15335" width="2" style="4" customWidth="1"/>
    <col min="15336" max="15336" width="2.42578125" style="4" customWidth="1"/>
    <col min="15337" max="15337" width="3" style="4" customWidth="1"/>
    <col min="15338" max="15340" width="2" style="4" customWidth="1"/>
    <col min="15341" max="15341" width="2.85546875" style="4" customWidth="1"/>
    <col min="15342" max="15342" width="3" style="4" customWidth="1"/>
    <col min="15343" max="15343" width="2.7109375" style="4" customWidth="1"/>
    <col min="15344" max="15344" width="2.42578125" style="4" customWidth="1"/>
    <col min="15345" max="15345" width="3.28515625" style="4" customWidth="1"/>
    <col min="15346" max="15346" width="3.5703125" style="4" customWidth="1"/>
    <col min="15347" max="15347" width="4" style="4" customWidth="1"/>
    <col min="15348" max="15348" width="3.42578125" style="4" customWidth="1"/>
    <col min="15349" max="15349" width="3" style="4" customWidth="1"/>
    <col min="15350" max="15583" width="11.42578125" style="4"/>
    <col min="15584" max="15584" width="44.42578125" style="4" customWidth="1"/>
    <col min="15585" max="15585" width="13" style="4" customWidth="1"/>
    <col min="15586" max="15591" width="2" style="4" customWidth="1"/>
    <col min="15592" max="15592" width="2.42578125" style="4" customWidth="1"/>
    <col min="15593" max="15593" width="3" style="4" customWidth="1"/>
    <col min="15594" max="15596" width="2" style="4" customWidth="1"/>
    <col min="15597" max="15597" width="2.85546875" style="4" customWidth="1"/>
    <col min="15598" max="15598" width="3" style="4" customWidth="1"/>
    <col min="15599" max="15599" width="2.7109375" style="4" customWidth="1"/>
    <col min="15600" max="15600" width="2.42578125" style="4" customWidth="1"/>
    <col min="15601" max="15601" width="3.28515625" style="4" customWidth="1"/>
    <col min="15602" max="15602" width="3.5703125" style="4" customWidth="1"/>
    <col min="15603" max="15603" width="4" style="4" customWidth="1"/>
    <col min="15604" max="15604" width="3.42578125" style="4" customWidth="1"/>
    <col min="15605" max="15605" width="3" style="4" customWidth="1"/>
    <col min="15606" max="15839" width="11.42578125" style="4"/>
    <col min="15840" max="15840" width="44.42578125" style="4" customWidth="1"/>
    <col min="15841" max="15841" width="13" style="4" customWidth="1"/>
    <col min="15842" max="15847" width="2" style="4" customWidth="1"/>
    <col min="15848" max="15848" width="2.42578125" style="4" customWidth="1"/>
    <col min="15849" max="15849" width="3" style="4" customWidth="1"/>
    <col min="15850" max="15852" width="2" style="4" customWidth="1"/>
    <col min="15853" max="15853" width="2.85546875" style="4" customWidth="1"/>
    <col min="15854" max="15854" width="3" style="4" customWidth="1"/>
    <col min="15855" max="15855" width="2.7109375" style="4" customWidth="1"/>
    <col min="15856" max="15856" width="2.42578125" style="4" customWidth="1"/>
    <col min="15857" max="15857" width="3.28515625" style="4" customWidth="1"/>
    <col min="15858" max="15858" width="3.5703125" style="4" customWidth="1"/>
    <col min="15859" max="15859" width="4" style="4" customWidth="1"/>
    <col min="15860" max="15860" width="3.42578125" style="4" customWidth="1"/>
    <col min="15861" max="15861" width="3" style="4" customWidth="1"/>
    <col min="15862" max="16095" width="11.42578125" style="4"/>
    <col min="16096" max="16096" width="44.42578125" style="4" customWidth="1"/>
    <col min="16097" max="16097" width="13" style="4" customWidth="1"/>
    <col min="16098" max="16103" width="2" style="4" customWidth="1"/>
    <col min="16104" max="16104" width="2.42578125" style="4" customWidth="1"/>
    <col min="16105" max="16105" width="3" style="4" customWidth="1"/>
    <col min="16106" max="16108" width="2" style="4" customWidth="1"/>
    <col min="16109" max="16109" width="2.85546875" style="4" customWidth="1"/>
    <col min="16110" max="16110" width="3" style="4" customWidth="1"/>
    <col min="16111" max="16111" width="2.7109375" style="4" customWidth="1"/>
    <col min="16112" max="16112" width="2.42578125" style="4" customWidth="1"/>
    <col min="16113" max="16113" width="3.28515625" style="4" customWidth="1"/>
    <col min="16114" max="16114" width="3.5703125" style="4" customWidth="1"/>
    <col min="16115" max="16115" width="4" style="4" customWidth="1"/>
    <col min="16116" max="16116" width="3.42578125" style="4" customWidth="1"/>
    <col min="16117" max="16117" width="3" style="4" customWidth="1"/>
    <col min="16118" max="16384" width="11.42578125" style="4"/>
  </cols>
  <sheetData>
    <row r="1" spans="1:7" x14ac:dyDescent="0.2">
      <c r="A1" s="301" t="s">
        <v>20</v>
      </c>
      <c r="B1" s="301"/>
      <c r="C1" s="301"/>
      <c r="D1" s="301"/>
      <c r="E1" s="301"/>
    </row>
    <row r="2" spans="1:7" x14ac:dyDescent="0.2">
      <c r="A2" s="301" t="s">
        <v>16</v>
      </c>
      <c r="B2" s="301"/>
      <c r="C2" s="301"/>
      <c r="D2" s="301"/>
      <c r="E2" s="301"/>
    </row>
    <row r="4" spans="1:7" x14ac:dyDescent="0.2">
      <c r="A4" s="7" t="s">
        <v>329</v>
      </c>
      <c r="B4" s="7"/>
      <c r="C4" s="7"/>
      <c r="D4" s="7"/>
      <c r="E4" s="117"/>
    </row>
    <row r="5" spans="1:7" x14ac:dyDescent="0.2">
      <c r="A5" s="309" t="s">
        <v>29</v>
      </c>
      <c r="B5" s="309"/>
      <c r="C5" s="309"/>
      <c r="D5" s="309"/>
      <c r="E5" s="309"/>
    </row>
    <row r="6" spans="1:7" x14ac:dyDescent="0.2">
      <c r="A6" s="118"/>
      <c r="B6" s="252"/>
      <c r="C6" s="119"/>
      <c r="F6" s="120"/>
    </row>
    <row r="7" spans="1:7" s="31" customFormat="1" ht="25.5" x14ac:dyDescent="0.2">
      <c r="A7" s="121" t="s">
        <v>21</v>
      </c>
      <c r="B7" s="121" t="s">
        <v>22</v>
      </c>
      <c r="C7" s="122" t="s">
        <v>145</v>
      </c>
      <c r="D7" s="123" t="s">
        <v>60</v>
      </c>
      <c r="E7" s="123" t="s">
        <v>319</v>
      </c>
      <c r="F7" s="124"/>
    </row>
    <row r="8" spans="1:7" x14ac:dyDescent="0.2">
      <c r="A8" s="125"/>
      <c r="B8" s="126" t="s">
        <v>30</v>
      </c>
      <c r="C8" s="127"/>
      <c r="D8" s="128"/>
      <c r="E8" s="128">
        <f>+E10+E33+E44+E56</f>
        <v>10000000</v>
      </c>
      <c r="F8" s="115"/>
    </row>
    <row r="9" spans="1:7" s="133" customFormat="1" x14ac:dyDescent="0.2">
      <c r="A9" s="129">
        <v>1</v>
      </c>
      <c r="B9" s="130" t="s">
        <v>19</v>
      </c>
      <c r="C9" s="131"/>
      <c r="D9" s="132"/>
      <c r="E9" s="132">
        <f>+E10+E33</f>
        <v>8867000</v>
      </c>
      <c r="F9" s="115"/>
    </row>
    <row r="10" spans="1:7" s="138" customFormat="1" x14ac:dyDescent="0.2">
      <c r="A10" s="134" t="s">
        <v>7</v>
      </c>
      <c r="B10" s="135" t="s">
        <v>67</v>
      </c>
      <c r="C10" s="136"/>
      <c r="D10" s="123"/>
      <c r="E10" s="123">
        <f>+E11+E15+E20+E24+E29</f>
        <v>6271000</v>
      </c>
      <c r="F10" s="137"/>
    </row>
    <row r="11" spans="1:7" s="133" customFormat="1" x14ac:dyDescent="0.2">
      <c r="A11" s="139" t="s">
        <v>6</v>
      </c>
      <c r="B11" s="140" t="s">
        <v>115</v>
      </c>
      <c r="C11" s="141"/>
      <c r="D11" s="142"/>
      <c r="E11" s="143">
        <f>SUM(E12:E14)</f>
        <v>1625000</v>
      </c>
      <c r="F11" s="144"/>
    </row>
    <row r="12" spans="1:7" s="149" customFormat="1" outlineLevel="1" x14ac:dyDescent="0.2">
      <c r="A12" s="145" t="s">
        <v>83</v>
      </c>
      <c r="B12" s="146" t="s">
        <v>142</v>
      </c>
      <c r="C12" s="147">
        <v>15</v>
      </c>
      <c r="D12" s="148">
        <v>100000</v>
      </c>
      <c r="E12" s="148">
        <f>+D12*C12</f>
        <v>1500000</v>
      </c>
      <c r="F12" s="115"/>
      <c r="G12" s="149">
        <f>+E14+E19+E23+E28+E37+E31+E43</f>
        <v>668000</v>
      </c>
    </row>
    <row r="13" spans="1:7" s="149" customFormat="1" outlineLevel="1" x14ac:dyDescent="0.2">
      <c r="A13" s="145" t="s">
        <v>84</v>
      </c>
      <c r="B13" s="146" t="s">
        <v>134</v>
      </c>
      <c r="C13" s="147">
        <v>75</v>
      </c>
      <c r="D13" s="150">
        <v>600</v>
      </c>
      <c r="E13" s="148">
        <f t="shared" ref="E13:E14" si="0">+D13*C13</f>
        <v>45000</v>
      </c>
      <c r="F13" s="151"/>
    </row>
    <row r="14" spans="1:7" s="149" customFormat="1" outlineLevel="1" x14ac:dyDescent="0.2">
      <c r="A14" s="145" t="s">
        <v>85</v>
      </c>
      <c r="B14" s="146" t="s">
        <v>137</v>
      </c>
      <c r="C14" s="147">
        <v>20</v>
      </c>
      <c r="D14" s="150">
        <v>4000</v>
      </c>
      <c r="E14" s="148">
        <f t="shared" si="0"/>
        <v>80000</v>
      </c>
      <c r="F14" s="151"/>
    </row>
    <row r="15" spans="1:7" s="133" customFormat="1" x14ac:dyDescent="0.2">
      <c r="A15" s="139" t="s">
        <v>51</v>
      </c>
      <c r="B15" s="140" t="s">
        <v>116</v>
      </c>
      <c r="C15" s="141"/>
      <c r="D15" s="142"/>
      <c r="E15" s="143">
        <f>SUM(E16:E19)</f>
        <v>878000</v>
      </c>
      <c r="F15" s="115"/>
    </row>
    <row r="16" spans="1:7" s="1" customFormat="1" outlineLevel="1" x14ac:dyDescent="0.2">
      <c r="A16" s="145" t="s">
        <v>8</v>
      </c>
      <c r="B16" s="146" t="s">
        <v>135</v>
      </c>
      <c r="C16" s="147">
        <v>8</v>
      </c>
      <c r="D16" s="150">
        <v>5000</v>
      </c>
      <c r="E16" s="148">
        <f>+D16*C16</f>
        <v>40000</v>
      </c>
      <c r="F16" s="152"/>
    </row>
    <row r="17" spans="1:6" s="1" customFormat="1" outlineLevel="1" x14ac:dyDescent="0.2">
      <c r="A17" s="145" t="s">
        <v>9</v>
      </c>
      <c r="B17" s="146" t="s">
        <v>136</v>
      </c>
      <c r="C17" s="147">
        <v>4</v>
      </c>
      <c r="D17" s="150">
        <v>200000</v>
      </c>
      <c r="E17" s="148">
        <f t="shared" ref="E17:E19" si="1">+D17*C17</f>
        <v>800000</v>
      </c>
      <c r="F17" s="152"/>
    </row>
    <row r="18" spans="1:6" s="1" customFormat="1" outlineLevel="1" x14ac:dyDescent="0.2">
      <c r="A18" s="145" t="s">
        <v>10</v>
      </c>
      <c r="B18" s="146" t="s">
        <v>134</v>
      </c>
      <c r="C18" s="147">
        <v>8</v>
      </c>
      <c r="D18" s="150">
        <v>1000</v>
      </c>
      <c r="E18" s="148">
        <f t="shared" si="1"/>
        <v>8000</v>
      </c>
      <c r="F18" s="152"/>
    </row>
    <row r="19" spans="1:6" s="149" customFormat="1" outlineLevel="1" x14ac:dyDescent="0.2">
      <c r="A19" s="145" t="s">
        <v>91</v>
      </c>
      <c r="B19" s="146" t="s">
        <v>137</v>
      </c>
      <c r="C19" s="147">
        <v>6</v>
      </c>
      <c r="D19" s="150">
        <v>5000</v>
      </c>
      <c r="E19" s="148">
        <f t="shared" si="1"/>
        <v>30000</v>
      </c>
      <c r="F19" s="151"/>
    </row>
    <row r="20" spans="1:6" s="133" customFormat="1" x14ac:dyDescent="0.2">
      <c r="A20" s="139" t="s">
        <v>52</v>
      </c>
      <c r="B20" s="140" t="s">
        <v>149</v>
      </c>
      <c r="C20" s="141"/>
      <c r="D20" s="142"/>
      <c r="E20" s="143">
        <f>SUM(E21:E23)</f>
        <v>933000</v>
      </c>
      <c r="F20" s="115"/>
    </row>
    <row r="21" spans="1:6" s="1" customFormat="1" outlineLevel="1" x14ac:dyDescent="0.2">
      <c r="A21" s="145" t="s">
        <v>94</v>
      </c>
      <c r="B21" s="146" t="s">
        <v>143</v>
      </c>
      <c r="C21" s="147">
        <v>30</v>
      </c>
      <c r="D21" s="150">
        <v>27500</v>
      </c>
      <c r="E21" s="148">
        <f>+D21*C21</f>
        <v>825000</v>
      </c>
      <c r="F21" s="152"/>
    </row>
    <row r="22" spans="1:6" s="1" customFormat="1" outlineLevel="1" x14ac:dyDescent="0.2">
      <c r="A22" s="145" t="s">
        <v>95</v>
      </c>
      <c r="B22" s="146" t="s">
        <v>134</v>
      </c>
      <c r="C22" s="147">
        <v>120</v>
      </c>
      <c r="D22" s="150">
        <v>500</v>
      </c>
      <c r="E22" s="148">
        <f t="shared" ref="E22:E23" si="2">+D22*C22</f>
        <v>60000</v>
      </c>
      <c r="F22" s="152"/>
    </row>
    <row r="23" spans="1:6" s="1" customFormat="1" outlineLevel="1" x14ac:dyDescent="0.2">
      <c r="A23" s="145" t="s">
        <v>96</v>
      </c>
      <c r="B23" s="146" t="s">
        <v>137</v>
      </c>
      <c r="C23" s="147">
        <v>12</v>
      </c>
      <c r="D23" s="150">
        <v>4000</v>
      </c>
      <c r="E23" s="148">
        <f t="shared" si="2"/>
        <v>48000</v>
      </c>
      <c r="F23" s="153"/>
    </row>
    <row r="24" spans="1:6" s="133" customFormat="1" x14ac:dyDescent="0.2">
      <c r="A24" s="139" t="s">
        <v>99</v>
      </c>
      <c r="B24" s="140" t="s">
        <v>117</v>
      </c>
      <c r="C24" s="141"/>
      <c r="D24" s="142"/>
      <c r="E24" s="143">
        <f>SUM(E25:E28)</f>
        <v>1755000</v>
      </c>
      <c r="F24" s="115"/>
    </row>
    <row r="25" spans="1:6" s="1" customFormat="1" outlineLevel="1" x14ac:dyDescent="0.2">
      <c r="A25" s="145" t="s">
        <v>100</v>
      </c>
      <c r="B25" s="146" t="s">
        <v>320</v>
      </c>
      <c r="C25" s="253">
        <v>4</v>
      </c>
      <c r="D25" s="150">
        <v>200000</v>
      </c>
      <c r="E25" s="148">
        <f>+D25*C25</f>
        <v>800000</v>
      </c>
      <c r="F25" s="152"/>
    </row>
    <row r="26" spans="1:6" s="1" customFormat="1" outlineLevel="1" x14ac:dyDescent="0.2">
      <c r="A26" s="145" t="s">
        <v>56</v>
      </c>
      <c r="B26" s="146" t="s">
        <v>138</v>
      </c>
      <c r="C26" s="253">
        <v>6</v>
      </c>
      <c r="D26" s="150">
        <v>150000</v>
      </c>
      <c r="E26" s="148">
        <f t="shared" ref="E26:E27" si="3">+D26*C26</f>
        <v>900000</v>
      </c>
      <c r="F26" s="152"/>
    </row>
    <row r="27" spans="1:6" s="1" customFormat="1" outlineLevel="1" x14ac:dyDescent="0.2">
      <c r="A27" s="145" t="s">
        <v>57</v>
      </c>
      <c r="B27" s="146" t="s">
        <v>134</v>
      </c>
      <c r="C27" s="147">
        <v>30</v>
      </c>
      <c r="D27" s="150">
        <v>500</v>
      </c>
      <c r="E27" s="148">
        <f t="shared" si="3"/>
        <v>15000</v>
      </c>
      <c r="F27" s="152"/>
    </row>
    <row r="28" spans="1:6" s="1" customFormat="1" outlineLevel="1" x14ac:dyDescent="0.2">
      <c r="A28" s="145" t="s">
        <v>101</v>
      </c>
      <c r="B28" s="146" t="s">
        <v>137</v>
      </c>
      <c r="C28" s="147">
        <v>9</v>
      </c>
      <c r="D28" s="150">
        <v>4500</v>
      </c>
      <c r="E28" s="148">
        <v>40000</v>
      </c>
      <c r="F28" s="152"/>
    </row>
    <row r="29" spans="1:6" s="133" customFormat="1" x14ac:dyDescent="0.2">
      <c r="A29" s="139" t="s">
        <v>114</v>
      </c>
      <c r="B29" s="140" t="s">
        <v>321</v>
      </c>
      <c r="C29" s="141"/>
      <c r="D29" s="142"/>
      <c r="E29" s="142">
        <f>+E30+E31+E32</f>
        <v>1080000</v>
      </c>
      <c r="F29" s="115"/>
    </row>
    <row r="30" spans="1:6" s="1" customFormat="1" outlineLevel="1" x14ac:dyDescent="0.2">
      <c r="A30" s="145" t="s">
        <v>119</v>
      </c>
      <c r="B30" s="146" t="s">
        <v>64</v>
      </c>
      <c r="C30" s="147">
        <v>2</v>
      </c>
      <c r="D30" s="148">
        <v>90000</v>
      </c>
      <c r="E30" s="148">
        <f>+D30*C30</f>
        <v>180000</v>
      </c>
      <c r="F30" s="152"/>
    </row>
    <row r="31" spans="1:6" s="1" customFormat="1" outlineLevel="1" x14ac:dyDescent="0.2">
      <c r="A31" s="145" t="s">
        <v>120</v>
      </c>
      <c r="B31" s="254" t="s">
        <v>322</v>
      </c>
      <c r="C31" s="147">
        <v>10</v>
      </c>
      <c r="D31" s="150">
        <v>40000</v>
      </c>
      <c r="E31" s="148">
        <f t="shared" ref="E31:E32" si="4">+D31*C31</f>
        <v>400000</v>
      </c>
      <c r="F31" s="152"/>
    </row>
    <row r="32" spans="1:6" s="1" customFormat="1" outlineLevel="1" x14ac:dyDescent="0.2">
      <c r="A32" s="145" t="s">
        <v>121</v>
      </c>
      <c r="B32" s="254" t="s">
        <v>323</v>
      </c>
      <c r="C32" s="147">
        <v>5</v>
      </c>
      <c r="D32" s="150">
        <v>100000</v>
      </c>
      <c r="E32" s="148">
        <f t="shared" si="4"/>
        <v>500000</v>
      </c>
      <c r="F32" s="152"/>
    </row>
    <row r="33" spans="1:11" s="138" customFormat="1" x14ac:dyDescent="0.2">
      <c r="A33" s="134" t="s">
        <v>32</v>
      </c>
      <c r="B33" s="135" t="s">
        <v>31</v>
      </c>
      <c r="C33" s="136"/>
      <c r="D33" s="123"/>
      <c r="E33" s="123">
        <f>+E34+E38+E41</f>
        <v>2596000</v>
      </c>
      <c r="F33" s="115"/>
      <c r="G33" s="255"/>
    </row>
    <row r="34" spans="1:11" s="133" customFormat="1" x14ac:dyDescent="0.2">
      <c r="A34" s="139" t="s">
        <v>33</v>
      </c>
      <c r="B34" s="140" t="s">
        <v>324</v>
      </c>
      <c r="C34" s="141"/>
      <c r="D34" s="142"/>
      <c r="E34" s="142">
        <f>+E35+E36+E37</f>
        <v>616000</v>
      </c>
      <c r="F34" s="115"/>
    </row>
    <row r="35" spans="1:11" s="1" customFormat="1" outlineLevel="1" x14ac:dyDescent="0.2">
      <c r="A35" s="145" t="s">
        <v>34</v>
      </c>
      <c r="B35" s="146" t="s">
        <v>325</v>
      </c>
      <c r="C35" s="147">
        <v>6</v>
      </c>
      <c r="D35" s="148">
        <v>100000</v>
      </c>
      <c r="E35" s="148">
        <f>+D35*C35</f>
        <v>600000</v>
      </c>
      <c r="F35" s="152"/>
    </row>
    <row r="36" spans="1:11" s="1" customFormat="1" outlineLevel="1" x14ac:dyDescent="0.2">
      <c r="A36" s="145" t="s">
        <v>102</v>
      </c>
      <c r="B36" s="146" t="s">
        <v>139</v>
      </c>
      <c r="C36" s="147">
        <v>6</v>
      </c>
      <c r="D36" s="150">
        <v>1000</v>
      </c>
      <c r="E36" s="148">
        <f t="shared" ref="E36:E37" si="5">+D36*C36</f>
        <v>6000</v>
      </c>
      <c r="F36" s="152"/>
    </row>
    <row r="37" spans="1:11" s="1" customFormat="1" outlineLevel="1" x14ac:dyDescent="0.2">
      <c r="A37" s="145" t="s">
        <v>103</v>
      </c>
      <c r="B37" s="146" t="s">
        <v>137</v>
      </c>
      <c r="C37" s="147">
        <v>2</v>
      </c>
      <c r="D37" s="150">
        <v>5000</v>
      </c>
      <c r="E37" s="148">
        <f t="shared" si="5"/>
        <v>10000</v>
      </c>
      <c r="F37" s="152"/>
    </row>
    <row r="38" spans="1:11" s="133" customFormat="1" x14ac:dyDescent="0.2">
      <c r="A38" s="139" t="s">
        <v>147</v>
      </c>
      <c r="B38" s="140" t="s">
        <v>326</v>
      </c>
      <c r="C38" s="141"/>
      <c r="D38" s="142"/>
      <c r="E38" s="142">
        <f>+E39+E40</f>
        <v>1520000</v>
      </c>
      <c r="F38" s="115"/>
    </row>
    <row r="39" spans="1:11" s="1" customFormat="1" outlineLevel="1" x14ac:dyDescent="0.2">
      <c r="A39" s="145" t="s">
        <v>148</v>
      </c>
      <c r="B39" s="146" t="s">
        <v>141</v>
      </c>
      <c r="C39" s="147">
        <v>50</v>
      </c>
      <c r="D39" s="150">
        <v>30000</v>
      </c>
      <c r="E39" s="148">
        <f>+D39*C39</f>
        <v>1500000</v>
      </c>
      <c r="F39" s="152"/>
      <c r="K39" s="1">
        <f>800000/64</f>
        <v>12500</v>
      </c>
    </row>
    <row r="40" spans="1:11" s="1" customFormat="1" outlineLevel="1" x14ac:dyDescent="0.2">
      <c r="A40" s="145" t="s">
        <v>327</v>
      </c>
      <c r="B40" s="146" t="s">
        <v>137</v>
      </c>
      <c r="C40" s="147">
        <v>5</v>
      </c>
      <c r="D40" s="150">
        <v>4000</v>
      </c>
      <c r="E40" s="148">
        <f>+D40*C40</f>
        <v>20000</v>
      </c>
      <c r="F40" s="152"/>
    </row>
    <row r="41" spans="1:11" s="133" customFormat="1" x14ac:dyDescent="0.2">
      <c r="A41" s="139" t="s">
        <v>118</v>
      </c>
      <c r="B41" s="140" t="s">
        <v>53</v>
      </c>
      <c r="C41" s="141"/>
      <c r="D41" s="142"/>
      <c r="E41" s="142">
        <f>+E42+E43</f>
        <v>460000</v>
      </c>
      <c r="F41" s="115"/>
    </row>
    <row r="42" spans="1:11" s="1" customFormat="1" outlineLevel="1" x14ac:dyDescent="0.2">
      <c r="A42" s="145" t="s">
        <v>132</v>
      </c>
      <c r="B42" s="146" t="s">
        <v>140</v>
      </c>
      <c r="C42" s="147">
        <v>20</v>
      </c>
      <c r="D42" s="150">
        <v>20000</v>
      </c>
      <c r="E42" s="148">
        <f>+D42*C42</f>
        <v>400000</v>
      </c>
      <c r="F42" s="152"/>
    </row>
    <row r="43" spans="1:11" s="1" customFormat="1" outlineLevel="1" x14ac:dyDescent="0.2">
      <c r="A43" s="145" t="s">
        <v>133</v>
      </c>
      <c r="B43" s="146" t="s">
        <v>137</v>
      </c>
      <c r="C43" s="147">
        <v>10</v>
      </c>
      <c r="D43" s="150">
        <v>6000</v>
      </c>
      <c r="E43" s="148">
        <f>+D43*C43</f>
        <v>60000</v>
      </c>
      <c r="F43" s="152"/>
    </row>
    <row r="44" spans="1:11" s="133" customFormat="1" x14ac:dyDescent="0.2">
      <c r="A44" s="129">
        <v>2</v>
      </c>
      <c r="B44" s="130" t="s">
        <v>122</v>
      </c>
      <c r="C44" s="131"/>
      <c r="D44" s="132"/>
      <c r="E44" s="132">
        <f>+E45+E52</f>
        <v>1033000</v>
      </c>
      <c r="F44" s="115"/>
    </row>
    <row r="45" spans="1:11" s="133" customFormat="1" x14ac:dyDescent="0.2">
      <c r="A45" s="139" t="s">
        <v>0</v>
      </c>
      <c r="B45" s="140" t="s">
        <v>131</v>
      </c>
      <c r="C45" s="141" t="s">
        <v>144</v>
      </c>
      <c r="D45" s="142"/>
      <c r="E45" s="142">
        <f>+E46+E47+E48+E49+E50+E51</f>
        <v>828000</v>
      </c>
      <c r="F45" s="115"/>
    </row>
    <row r="46" spans="1:11" s="155" customFormat="1" outlineLevel="1" x14ac:dyDescent="0.2">
      <c r="A46" s="154" t="s">
        <v>11</v>
      </c>
      <c r="B46" s="146" t="s">
        <v>50</v>
      </c>
      <c r="C46" s="147">
        <v>60</v>
      </c>
      <c r="D46" s="148">
        <v>3200</v>
      </c>
      <c r="E46" s="148">
        <f>+D46*C46</f>
        <v>192000</v>
      </c>
      <c r="F46" s="152"/>
    </row>
    <row r="47" spans="1:11" s="155" customFormat="1" outlineLevel="1" x14ac:dyDescent="0.2">
      <c r="A47" s="154" t="s">
        <v>123</v>
      </c>
      <c r="B47" s="146" t="s">
        <v>129</v>
      </c>
      <c r="C47" s="147">
        <v>60</v>
      </c>
      <c r="D47" s="148">
        <v>2000</v>
      </c>
      <c r="E47" s="148">
        <f t="shared" ref="E47:E51" si="6">+D47*C47</f>
        <v>120000</v>
      </c>
      <c r="F47" s="152"/>
    </row>
    <row r="48" spans="1:11" s="155" customFormat="1" outlineLevel="1" x14ac:dyDescent="0.2">
      <c r="A48" s="154" t="s">
        <v>124</v>
      </c>
      <c r="B48" s="146" t="s">
        <v>46</v>
      </c>
      <c r="C48" s="147">
        <v>60</v>
      </c>
      <c r="D48" s="148">
        <v>2600</v>
      </c>
      <c r="E48" s="148">
        <f t="shared" si="6"/>
        <v>156000</v>
      </c>
      <c r="F48" s="152"/>
    </row>
    <row r="49" spans="1:6" s="155" customFormat="1" outlineLevel="1" x14ac:dyDescent="0.2">
      <c r="A49" s="154" t="s">
        <v>125</v>
      </c>
      <c r="B49" s="146" t="s">
        <v>80</v>
      </c>
      <c r="C49" s="147">
        <v>60</v>
      </c>
      <c r="D49" s="148">
        <v>2000</v>
      </c>
      <c r="E49" s="148">
        <f t="shared" si="6"/>
        <v>120000</v>
      </c>
      <c r="F49" s="152"/>
    </row>
    <row r="50" spans="1:6" s="155" customFormat="1" outlineLevel="1" x14ac:dyDescent="0.2">
      <c r="A50" s="154" t="s">
        <v>126</v>
      </c>
      <c r="B50" s="146" t="s">
        <v>130</v>
      </c>
      <c r="C50" s="147">
        <v>60</v>
      </c>
      <c r="D50" s="148">
        <v>2000</v>
      </c>
      <c r="E50" s="148">
        <f t="shared" si="6"/>
        <v>120000</v>
      </c>
      <c r="F50" s="152"/>
    </row>
    <row r="51" spans="1:6" s="155" customFormat="1" outlineLevel="1" x14ac:dyDescent="0.2">
      <c r="A51" s="154" t="s">
        <v>127</v>
      </c>
      <c r="B51" s="146" t="s">
        <v>328</v>
      </c>
      <c r="C51" s="147">
        <v>120</v>
      </c>
      <c r="D51" s="148">
        <v>1000</v>
      </c>
      <c r="E51" s="148">
        <f t="shared" si="6"/>
        <v>120000</v>
      </c>
      <c r="F51" s="152"/>
    </row>
    <row r="52" spans="1:6" s="133" customFormat="1" x14ac:dyDescent="0.2">
      <c r="A52" s="139" t="s">
        <v>1</v>
      </c>
      <c r="B52" s="140" t="s">
        <v>128</v>
      </c>
      <c r="C52" s="141"/>
      <c r="D52" s="142"/>
      <c r="E52" s="142">
        <f>+E53+E54+E55</f>
        <v>205000</v>
      </c>
      <c r="F52" s="115"/>
    </row>
    <row r="53" spans="1:6" s="155" customFormat="1" outlineLevel="1" x14ac:dyDescent="0.2">
      <c r="A53" s="154" t="s">
        <v>2</v>
      </c>
      <c r="B53" s="146" t="s">
        <v>77</v>
      </c>
      <c r="C53" s="147">
        <v>5</v>
      </c>
      <c r="D53" s="148">
        <v>25000</v>
      </c>
      <c r="E53" s="148">
        <f>+D53*C53</f>
        <v>125000</v>
      </c>
      <c r="F53" s="152"/>
    </row>
    <row r="54" spans="1:6" s="155" customFormat="1" outlineLevel="1" x14ac:dyDescent="0.2">
      <c r="A54" s="154" t="s">
        <v>48</v>
      </c>
      <c r="B54" s="146" t="s">
        <v>78</v>
      </c>
      <c r="C54" s="147">
        <v>1</v>
      </c>
      <c r="D54" s="148">
        <v>30000</v>
      </c>
      <c r="E54" s="148">
        <f t="shared" ref="E54:E55" si="7">+D54*C54</f>
        <v>30000</v>
      </c>
      <c r="F54" s="152"/>
    </row>
    <row r="55" spans="1:6" s="155" customFormat="1" outlineLevel="1" x14ac:dyDescent="0.2">
      <c r="A55" s="154" t="s">
        <v>49</v>
      </c>
      <c r="B55" s="146" t="s">
        <v>79</v>
      </c>
      <c r="C55" s="147">
        <v>1</v>
      </c>
      <c r="D55" s="148">
        <v>50000</v>
      </c>
      <c r="E55" s="148">
        <f t="shared" si="7"/>
        <v>50000</v>
      </c>
      <c r="F55" s="152"/>
    </row>
    <row r="56" spans="1:6" s="133" customFormat="1" x14ac:dyDescent="0.2">
      <c r="A56" s="129">
        <v>3</v>
      </c>
      <c r="B56" s="130" t="s">
        <v>28</v>
      </c>
      <c r="C56" s="131"/>
      <c r="D56" s="132"/>
      <c r="E56" s="132">
        <v>100000</v>
      </c>
      <c r="F56" s="115"/>
    </row>
    <row r="57" spans="1:6" x14ac:dyDescent="0.2">
      <c r="A57" s="156"/>
      <c r="D57" s="157"/>
    </row>
    <row r="58" spans="1:6" x14ac:dyDescent="0.2">
      <c r="D58" s="157"/>
    </row>
    <row r="65" s="4" customFormat="1" x14ac:dyDescent="0.2"/>
    <row r="66" s="4" customFormat="1" x14ac:dyDescent="0.2"/>
  </sheetData>
  <mergeCells count="3">
    <mergeCell ref="A1:E1"/>
    <mergeCell ref="A2:E2"/>
    <mergeCell ref="A5:E5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BCF8896E1841C842949D0F901AA0D771" ma:contentTypeVersion="6" ma:contentTypeDescription="A content type to manage public (operations) IDB documents" ma:contentTypeScope="" ma:versionID="0102ec3d50b4e7ef566a89942b7337f4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4a2b00a3559290db0aee23e76ac17fb8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  <xsd:element ref="ns2:TaxKeywordTaxHTFiel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304e1e40-5c2d-4772-8def-99c6b9ea1318}" ma:internalName="TaxCatchAll" ma:showField="CatchAllData" ma:web="233f10b4-5a4f-4cf6-afe0-2b7183415a0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304e1e40-5c2d-4772-8def-99c6b9ea1318}" ma:internalName="TaxCatchAllLabel" ma:readOnly="true" ma:showField="CatchAllDataLabel" ma:web="233f10b4-5a4f-4cf6-afe0-2b7183415a0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TaxKeywordTaxHTField" ma:index="55" nillable="true" ma:taxonomy="true" ma:internalName="TaxKeywordTaxHTField" ma:taxonomyFieldName="TaxKeyword" ma:displayName="Tags" ma:fieldId="{23f27201-bee3-471e-b2e7-b64fd8b7ca38}" ma:taxonomyMulti="true" ma:sspId="ae61f9b1-e23d-4f49-b3d7-56b991556c4b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Business_x0020_Area xmlns="cdc7663a-08f0-4737-9e8c-148ce897a09c" xsi:nil="true"/>
    <IDBDocs_x0020_Number xmlns="cdc7663a-08f0-4737-9e8c-148ce897a09c">39896639</IDBDocs_x0020_Number>
    <TaxCatchAll xmlns="cdc7663a-08f0-4737-9e8c-148ce897a09c">
      <Value>38</Value>
      <Value>81</Value>
    </TaxCatchAll>
    <Issue_x0020_Date xmlns="cdc7663a-08f0-4737-9e8c-148ce897a09c" xsi:nil="true"/>
    <Phase xmlns="cdc7663a-08f0-4737-9e8c-148ce897a09c" xsi:nil="true"/>
    <SISCOR_x0020_Number xmlns="cdc7663a-08f0-4737-9e8c-148ce897a09c" xsi:nil="true"/>
    <Disclosed xmlns="cdc7663a-08f0-4737-9e8c-148ce897a09c">false</Disclosed>
    <Publication_x0020_Type xmlns="cdc7663a-08f0-4737-9e8c-148ce897a09c" xsi:nil="true"/>
    <Division_x0020_or_x0020_Unit xmlns="cdc7663a-08f0-4737-9e8c-148ce897a09c">IFD/CTI</Division_x0020_or_x0020_Unit>
    <Approval_x0020_Number xmlns="cdc7663a-08f0-4737-9e8c-148ce897a09c" xsi:nil="true"/>
    <Document_x0020_Author xmlns="cdc7663a-08f0-4737-9e8c-148ce897a09c">Angelelli, Pablo Javier</Document_x0020_Author>
    <Disclosure_x0020_Activity xmlns="cdc7663a-08f0-4737-9e8c-148ce897a09c">Loan Proposal</Disclosure_x0020_Activity>
    <Fiscal_x0020_Year_x0020_IDB xmlns="cdc7663a-08f0-4737-9e8c-148ce897a09c">2015</Fiscal_x0020_Year_x0020_IDB>
    <Webtopic xmlns="cdc7663a-08f0-4737-9e8c-148ce897a09c">Science and Technology;Small and Medium Enterprise</Webtopic>
    <Other_x0020_Author xmlns="cdc7663a-08f0-4737-9e8c-148ce897a09c" xsi:nil="true"/>
    <Abstract xmlns="cdc7663a-08f0-4737-9e8c-148ce897a09c" xsi:nil="true"/>
    <Project_x0020_Number xmlns="cdc7663a-08f0-4737-9e8c-148ce897a09c">N/A</Project_x0020_Number>
    <Package_x0020_Code xmlns="cdc7663a-08f0-4737-9e8c-148ce897a09c" xsi:nil="true"/>
    <Key_x0020_Document xmlns="cdc7663a-08f0-4737-9e8c-148ce897a09c">false</Key_x0020_Document>
    <Migration_x0020_Info xmlns="cdc7663a-08f0-4737-9e8c-148ce897a09c">&lt;Data&gt;&lt;APPLICATION&gt;MS EXCEL&lt;/APPLICATION&gt;&lt;STAGE_CODE&gt;LP&lt;/STAGE_CODE&gt;&lt;USER_STAGE&gt;Loan Proposal&lt;/USER_STAGE&gt;&lt;PD_OBJ_TYPE&gt;0&lt;/PD_OBJ_TYPE&gt;&lt;MAKERECORD&gt;Y&lt;/MAKERECORD&gt;&lt;/Data&gt;</Migration_x0020_Info>
    <Operation_x0020_Type xmlns="cdc7663a-08f0-4737-9e8c-148ce897a09c" xsi:nil="true"/>
    <KP_x0020_Topics xmlns="cdc7663a-08f0-4737-9e8c-148ce897a09c" xsi:nil="true"/>
    <Record_x0020_Number xmlns="cdc7663a-08f0-4737-9e8c-148ce897a09c" xsi:nil="true"/>
    <TaxKeywordTaxHTField xmlns="cdc7663a-08f0-4737-9e8c-148ce897a09c">
      <Terms xmlns="http://schemas.microsoft.com/office/infopath/2007/PartnerControls"/>
    </TaxKeywordTaxHTField>
    <Editor1 xmlns="cdc7663a-08f0-4737-9e8c-148ce897a09c" xsi:nil="true"/>
    <Region xmlns="cdc7663a-08f0-4737-9e8c-148ce897a09c" xsi:nil="true"/>
    <Document_x0020_Language_x0020_IDB xmlns="cdc7663a-08f0-4737-9e8c-148ce897a09c">Spanish</Document_x0020_Language_x0020_IDB>
    <Identifier xmlns="cdc7663a-08f0-4737-9e8c-148ce897a09c"> TECFILE</Identifier>
    <Publishing_x0020_House xmlns="cdc7663a-08f0-4737-9e8c-148ce897a09c" xsi:nil="true"/>
    <Access_x0020_to_x0020_Information_x00a0_Policy xmlns="cdc7663a-08f0-4737-9e8c-148ce897a09c">Confidential</Access_x0020_to_x0020_Information_x00a0_Policy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Paraguay</TermName>
          <TermId xmlns="http://schemas.microsoft.com/office/infopath/2007/PartnerControls">50282442-27e7-4526-9d04-55bf5da33a10</TermId>
        </TermInfo>
      </Terms>
    </ic46d7e087fd4a108fb86518ca413cc6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e46fe2894295491da65140ffd2369f49>
    <b2ec7cfb18674cb8803df6b262e8b107 xmlns="cdc7663a-08f0-4737-9e8c-148ce897a09c">
      <Terms xmlns="http://schemas.microsoft.com/office/infopath/2007/PartnerControls"/>
    </b2ec7cfb18674cb8803df6b262e8b107>
    <g511464f9e53401d84b16fa9b379a574 xmlns="cdc7663a-08f0-4737-9e8c-148ce897a09c">
      <Terms xmlns="http://schemas.microsoft.com/office/infopath/2007/PartnerControls"/>
    </g511464f9e53401d84b16fa9b379a574>
    <Related_x0020_SisCor_x0020_Number xmlns="cdc7663a-08f0-4737-9e8c-148ce897a09c" xsi:nil="true"/>
    <nddeef1749674d76abdbe4b239a70bc6 xmlns="cdc7663a-08f0-4737-9e8c-148ce897a09c">
      <Terms xmlns="http://schemas.microsoft.com/office/infopath/2007/PartnerControls"/>
    </nddeef1749674d76abdbe4b239a70bc6>
    <_dlc_DocId xmlns="cdc7663a-08f0-4737-9e8c-148ce897a09c" xsi:nil="true"/>
  </documentManagement>
</p:properties>
</file>

<file path=customXml/item6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4F17EBCE-6220-43F5-8075-C75AE870263B}"/>
</file>

<file path=customXml/itemProps2.xml><?xml version="1.0" encoding="utf-8"?>
<ds:datastoreItem xmlns:ds="http://schemas.openxmlformats.org/officeDocument/2006/customXml" ds:itemID="{29280E10-504F-4BD1-BB0B-B2F909CCF6F0}"/>
</file>

<file path=customXml/itemProps3.xml><?xml version="1.0" encoding="utf-8"?>
<ds:datastoreItem xmlns:ds="http://schemas.openxmlformats.org/officeDocument/2006/customXml" ds:itemID="{D7880D17-EEFA-4A2D-9F92-B390339378D3}"/>
</file>

<file path=customXml/itemProps4.xml><?xml version="1.0" encoding="utf-8"?>
<ds:datastoreItem xmlns:ds="http://schemas.openxmlformats.org/officeDocument/2006/customXml" ds:itemID="{AAF14CD6-3F53-47DF-B71B-AF4BCD8C98AF}"/>
</file>

<file path=customXml/itemProps5.xml><?xml version="1.0" encoding="utf-8"?>
<ds:datastoreItem xmlns:ds="http://schemas.openxmlformats.org/officeDocument/2006/customXml" ds:itemID="{82A16DEB-D66F-43AA-AC50-1913BA5F282F}"/>
</file>

<file path=customXml/itemProps6.xml><?xml version="1.0" encoding="utf-8"?>
<ds:datastoreItem xmlns:ds="http://schemas.openxmlformats.org/officeDocument/2006/customXml" ds:itemID="{AAC3FD23-C98A-4ECA-8725-E069EE5B715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5</vt:i4>
      </vt:variant>
    </vt:vector>
  </HeadingPairs>
  <TitlesOfParts>
    <vt:vector size="12" baseType="lpstr">
      <vt:lpstr>C. AUX</vt:lpstr>
      <vt:lpstr>Estructura del Proyecto</vt:lpstr>
      <vt:lpstr>Plan de Adquisiciones</vt:lpstr>
      <vt:lpstr>Detalle Plan de Adquisiciones</vt:lpstr>
      <vt:lpstr>Adq</vt:lpstr>
      <vt:lpstr>3. CC P</vt:lpstr>
      <vt:lpstr>Costos detallados</vt:lpstr>
      <vt:lpstr>Adq!_ftnref1</vt:lpstr>
      <vt:lpstr>'3. CC P'!Print_Area</vt:lpstr>
      <vt:lpstr>'C. AUX'!Print_Area</vt:lpstr>
      <vt:lpstr>'Plan de Adquisiciones'!Print_Area</vt:lpstr>
      <vt:lpstr>'C. AUX'!Print_Titles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 de Adquisiciones (PA)</dc:title>
  <dc:creator>Grace</dc:creator>
  <cp:keywords/>
  <cp:lastModifiedBy>IADB</cp:lastModifiedBy>
  <cp:lastPrinted>2015-10-06T14:57:04Z</cp:lastPrinted>
  <dcterms:created xsi:type="dcterms:W3CDTF">2010-06-30T09:38:36Z</dcterms:created>
  <dcterms:modified xsi:type="dcterms:W3CDTF">2015-11-13T19:25:42Z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0x0101001A458A224826124E8B45B1D613300CFC00BCF8896E1841C842949D0F901AA0D771</vt:lpwstr>
  </property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7" name="Fund IDB">
    <vt:lpwstr/>
  </property>
  <property fmtid="{D5CDD505-2E9C-101B-9397-08002B2CF9AE}" pid="8" name="Country">
    <vt:lpwstr>38;#Paraguay|50282442-27e7-4526-9d04-55bf5da33a10</vt:lpwstr>
  </property>
  <property fmtid="{D5CDD505-2E9C-101B-9397-08002B2CF9AE}" pid="9" name="Series_x0020_Operations_x0020_IDB">
    <vt:lpwstr/>
  </property>
  <property fmtid="{D5CDD505-2E9C-101B-9397-08002B2CF9AE}" pid="10" name="Sector IDB">
    <vt:lpwstr/>
  </property>
  <property fmtid="{D5CDD505-2E9C-101B-9397-08002B2CF9AE}" pid="11" name="Function Operations IDB">
    <vt:lpwstr>81;#IDBDocs|cca77002-e150-4b2d-ab1f-1d7a7cdcae16</vt:lpwstr>
  </property>
  <property fmtid="{D5CDD505-2E9C-101B-9397-08002B2CF9AE}" pid="14" name="From:">
    <vt:lpwstr/>
  </property>
  <property fmtid="{D5CDD505-2E9C-101B-9397-08002B2CF9AE}" pid="15" name="To:">
    <vt:lpwstr/>
  </property>
  <property fmtid="{D5CDD505-2E9C-101B-9397-08002B2CF9AE}" pid="16" name="Series Operations IDB">
    <vt:lpwstr/>
  </property>
  <property fmtid="{D5CDD505-2E9C-101B-9397-08002B2CF9AE}" pid="17" name="Sub-Sector">
    <vt:lpwstr/>
  </property>
</Properties>
</file>