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sther\Dropbox (BMdC)\Buen Manejo del Campo\Proyectos\BID-FOMIN\Archivos Registrados\"/>
    </mc:Choice>
  </mc:AlternateContent>
  <bookViews>
    <workbookView xWindow="0" yWindow="0" windowWidth="20490" windowHeight="7755" tabRatio="500"/>
  </bookViews>
  <sheets>
    <sheet name="Procurement plan" sheetId="2" r:id="rId1"/>
    <sheet name="Financial plan" sheetId="4" r:id="rId2"/>
    <sheet name="Project cronogram" sheetId="6" r:id="rId3"/>
  </sheets>
  <definedNames>
    <definedName name="_xlnm._FilterDatabase" localSheetId="0" hidden="1">'Procurement plan'!$A$8:$AG$79</definedName>
    <definedName name="_xlnm.Print_Area" localSheetId="0">'Procurement plan'!$A$1:$U$80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2" l="1"/>
  <c r="M43" i="2" l="1"/>
  <c r="I64" i="2" l="1"/>
  <c r="M48" i="2" l="1"/>
  <c r="M47" i="2"/>
  <c r="M44" i="2"/>
  <c r="M42" i="2"/>
  <c r="M18" i="2" l="1"/>
  <c r="M17" i="2"/>
  <c r="M37" i="2"/>
  <c r="M35" i="2"/>
  <c r="K64" i="2" l="1"/>
  <c r="H180" i="4" l="1"/>
  <c r="H179" i="4"/>
  <c r="H178" i="4"/>
  <c r="H174" i="4"/>
  <c r="H173" i="4"/>
  <c r="H172" i="4"/>
  <c r="H170" i="4"/>
  <c r="H169" i="4"/>
  <c r="H163" i="4"/>
  <c r="H162" i="4"/>
  <c r="H161" i="4"/>
  <c r="H160" i="4"/>
  <c r="H159" i="4"/>
  <c r="H158" i="4"/>
  <c r="H157" i="4"/>
  <c r="H156" i="4"/>
  <c r="H153" i="4"/>
  <c r="H152" i="4"/>
  <c r="H151" i="4"/>
  <c r="H150" i="4"/>
  <c r="H143" i="4"/>
  <c r="H142" i="4"/>
  <c r="H141" i="4"/>
  <c r="H139" i="4"/>
  <c r="H138" i="4"/>
  <c r="H137" i="4"/>
  <c r="H134" i="4"/>
  <c r="H133" i="4"/>
  <c r="H130" i="4"/>
  <c r="H129" i="4"/>
  <c r="H121" i="4"/>
  <c r="H120" i="4"/>
  <c r="H117" i="4"/>
  <c r="H59" i="4" s="1"/>
  <c r="H118" i="4"/>
  <c r="H115" i="4"/>
  <c r="H114" i="4"/>
  <c r="H113" i="4"/>
  <c r="H111" i="4"/>
  <c r="H110" i="4"/>
  <c r="H107" i="4"/>
  <c r="H106" i="4"/>
  <c r="H104" i="4"/>
  <c r="H103" i="4"/>
  <c r="H102" i="4"/>
  <c r="H101" i="4"/>
  <c r="H99" i="4"/>
  <c r="H98" i="4"/>
  <c r="H97" i="4"/>
  <c r="H94" i="4"/>
  <c r="H93" i="4"/>
  <c r="H91" i="4"/>
  <c r="H90" i="4"/>
  <c r="G59" i="4"/>
  <c r="F59" i="4"/>
  <c r="H86" i="4"/>
  <c r="H85" i="4"/>
  <c r="H75" i="4"/>
  <c r="H74" i="4"/>
  <c r="H71" i="4"/>
  <c r="H70" i="4"/>
  <c r="C63" i="4" l="1"/>
  <c r="B63" i="4"/>
  <c r="G62" i="4"/>
  <c r="F62" i="4"/>
  <c r="E62" i="4"/>
  <c r="C62" i="4"/>
  <c r="B62" i="4"/>
  <c r="G60" i="4"/>
  <c r="F60" i="4"/>
  <c r="E60" i="4"/>
  <c r="D60" i="4"/>
  <c r="C60" i="4"/>
  <c r="B60" i="4"/>
  <c r="E59" i="4"/>
  <c r="D59" i="4"/>
  <c r="C59" i="4"/>
  <c r="B59" i="4"/>
  <c r="G57" i="4"/>
  <c r="F57" i="4"/>
  <c r="E57" i="4"/>
  <c r="D57" i="4"/>
  <c r="C57" i="4"/>
  <c r="B57" i="4"/>
  <c r="G56" i="4"/>
  <c r="F56" i="4"/>
  <c r="E56" i="4"/>
  <c r="D56" i="4"/>
  <c r="C56" i="4"/>
  <c r="B56" i="4"/>
  <c r="G55" i="4"/>
  <c r="F55" i="4"/>
  <c r="E55" i="4"/>
  <c r="D55" i="4"/>
  <c r="C55" i="4"/>
  <c r="B55" i="4"/>
  <c r="G53" i="4"/>
  <c r="F53" i="4"/>
  <c r="E53" i="4"/>
  <c r="D53" i="4"/>
  <c r="C53" i="4"/>
  <c r="B53" i="4"/>
  <c r="G52" i="4"/>
  <c r="F52" i="4"/>
  <c r="E52" i="4"/>
  <c r="D52" i="4"/>
  <c r="C52" i="4"/>
  <c r="B52" i="4"/>
  <c r="K52" i="2"/>
  <c r="H166" i="4" s="1"/>
  <c r="F49" i="4"/>
  <c r="E49" i="4"/>
  <c r="D49" i="4"/>
  <c r="C49" i="4"/>
  <c r="B49" i="4"/>
  <c r="K51" i="2"/>
  <c r="H165" i="4" s="1"/>
  <c r="G48" i="4"/>
  <c r="E48" i="4"/>
  <c r="D48" i="4"/>
  <c r="C48" i="4"/>
  <c r="B48" i="4"/>
  <c r="G46" i="4"/>
  <c r="E46" i="4"/>
  <c r="D46" i="4"/>
  <c r="C46" i="4"/>
  <c r="B46" i="4"/>
  <c r="G45" i="4"/>
  <c r="F45" i="4"/>
  <c r="E45" i="4"/>
  <c r="D45" i="4"/>
  <c r="C45" i="4"/>
  <c r="B45" i="4"/>
  <c r="G44" i="4"/>
  <c r="F44" i="4"/>
  <c r="E44" i="4"/>
  <c r="D44" i="4"/>
  <c r="C44" i="4"/>
  <c r="B44" i="4"/>
  <c r="F43" i="4"/>
  <c r="E43" i="4"/>
  <c r="D43" i="4"/>
  <c r="C43" i="4"/>
  <c r="B43" i="4"/>
  <c r="G41" i="4"/>
  <c r="F41" i="4"/>
  <c r="E41" i="4"/>
  <c r="D41" i="4"/>
  <c r="C41" i="4"/>
  <c r="B41" i="4"/>
  <c r="E40" i="4"/>
  <c r="F40" i="4"/>
  <c r="D40" i="4"/>
  <c r="C40" i="4"/>
  <c r="B40" i="4"/>
  <c r="G39" i="4"/>
  <c r="F39" i="4"/>
  <c r="D39" i="4"/>
  <c r="C39" i="4"/>
  <c r="B39" i="4"/>
  <c r="G36" i="4"/>
  <c r="F36" i="4"/>
  <c r="D36" i="4"/>
  <c r="C36" i="4"/>
  <c r="B36" i="4"/>
  <c r="G35" i="4"/>
  <c r="F35" i="4"/>
  <c r="E35" i="4"/>
  <c r="D35" i="4"/>
  <c r="C35" i="4"/>
  <c r="B35" i="4"/>
  <c r="H35" i="4" s="1"/>
  <c r="G33" i="4"/>
  <c r="D33" i="4"/>
  <c r="C33" i="4"/>
  <c r="B33" i="4"/>
  <c r="C32" i="4"/>
  <c r="B32" i="4"/>
  <c r="G30" i="4"/>
  <c r="F30" i="4"/>
  <c r="K31" i="2"/>
  <c r="E30" i="4"/>
  <c r="D30" i="4"/>
  <c r="C30" i="4"/>
  <c r="B30" i="4"/>
  <c r="K29" i="2"/>
  <c r="H145" i="4" s="1"/>
  <c r="F28" i="4"/>
  <c r="C28" i="4"/>
  <c r="B28" i="4"/>
  <c r="K28" i="2"/>
  <c r="H144" i="4" s="1"/>
  <c r="F27" i="4"/>
  <c r="C27" i="4"/>
  <c r="B27" i="4"/>
  <c r="C26" i="4"/>
  <c r="B26" i="4"/>
  <c r="C25" i="4"/>
  <c r="B25" i="4"/>
  <c r="C24" i="4"/>
  <c r="B24" i="4"/>
  <c r="D22" i="4"/>
  <c r="C22" i="4"/>
  <c r="B22" i="4"/>
  <c r="I22" i="2"/>
  <c r="E21" i="4"/>
  <c r="D21" i="4"/>
  <c r="C21" i="4"/>
  <c r="B21" i="4"/>
  <c r="I21" i="2"/>
  <c r="C20" i="4"/>
  <c r="B20" i="4"/>
  <c r="F17" i="4"/>
  <c r="D17" i="4"/>
  <c r="C17" i="4"/>
  <c r="B17" i="4"/>
  <c r="G16" i="4"/>
  <c r="F16" i="4"/>
  <c r="E16" i="4"/>
  <c r="D16" i="4"/>
  <c r="C16" i="4"/>
  <c r="B16" i="4"/>
  <c r="E13" i="4"/>
  <c r="C13" i="4"/>
  <c r="B13" i="4"/>
  <c r="G12" i="4"/>
  <c r="F12" i="4"/>
  <c r="E12" i="4"/>
  <c r="D12" i="4"/>
  <c r="C12" i="4"/>
  <c r="B12" i="4"/>
  <c r="B178" i="4"/>
  <c r="B167" i="4"/>
  <c r="B154" i="4"/>
  <c r="B126" i="4"/>
  <c r="C178" i="4"/>
  <c r="C61" i="4" s="1"/>
  <c r="C167" i="4"/>
  <c r="C154" i="4"/>
  <c r="C126" i="4"/>
  <c r="B95" i="4"/>
  <c r="C95" i="4"/>
  <c r="D95" i="4"/>
  <c r="B108" i="4"/>
  <c r="C108" i="4"/>
  <c r="D108" i="4"/>
  <c r="E108" i="4"/>
  <c r="K53" i="2"/>
  <c r="H167" i="4" s="1"/>
  <c r="I53" i="2"/>
  <c r="I51" i="2"/>
  <c r="I52" i="2"/>
  <c r="I28" i="2"/>
  <c r="I29" i="2"/>
  <c r="I31" i="2"/>
  <c r="H88" i="4" s="1"/>
  <c r="E33" i="2"/>
  <c r="D167" i="4"/>
  <c r="D154" i="4"/>
  <c r="E167" i="4"/>
  <c r="B67" i="4"/>
  <c r="B9" i="4" s="1"/>
  <c r="C67" i="4"/>
  <c r="C122" i="4" s="1"/>
  <c r="B61" i="4"/>
  <c r="H57" i="4"/>
  <c r="F346" i="2"/>
  <c r="F347" i="2" s="1"/>
  <c r="F348" i="2" s="1"/>
  <c r="I39" i="2" l="1"/>
  <c r="E50" i="4"/>
  <c r="K9" i="2"/>
  <c r="K39" i="2"/>
  <c r="H154" i="4" s="1"/>
  <c r="D50" i="4"/>
  <c r="C37" i="4"/>
  <c r="B122" i="4"/>
  <c r="I9" i="2"/>
  <c r="D37" i="4"/>
  <c r="C181" i="4"/>
  <c r="C64" i="4" s="1"/>
  <c r="C9" i="4"/>
  <c r="E39" i="4"/>
  <c r="H39" i="4" s="1"/>
  <c r="E95" i="4"/>
  <c r="F95" i="4"/>
  <c r="F46" i="4"/>
  <c r="G40" i="4"/>
  <c r="H40" i="4" s="1"/>
  <c r="C50" i="4"/>
  <c r="F108" i="4"/>
  <c r="B37" i="4"/>
  <c r="F13" i="4"/>
  <c r="E17" i="4"/>
  <c r="G17" i="4"/>
  <c r="G27" i="4"/>
  <c r="E36" i="4"/>
  <c r="H60" i="4"/>
  <c r="E154" i="4"/>
  <c r="D13" i="4"/>
  <c r="D27" i="4"/>
  <c r="H56" i="4"/>
  <c r="E33" i="4"/>
  <c r="F33" i="4"/>
  <c r="G49" i="4"/>
  <c r="G154" i="4"/>
  <c r="D63" i="4"/>
  <c r="H44" i="4"/>
  <c r="H53" i="4"/>
  <c r="B181" i="4"/>
  <c r="G32" i="4"/>
  <c r="F126" i="4"/>
  <c r="E32" i="4"/>
  <c r="D32" i="4"/>
  <c r="F48" i="4"/>
  <c r="F154" i="4"/>
  <c r="B50" i="4"/>
  <c r="F32" i="4"/>
  <c r="H16" i="4"/>
  <c r="H52" i="4"/>
  <c r="H12" i="4"/>
  <c r="H30" i="4"/>
  <c r="G108" i="4"/>
  <c r="G13" i="4"/>
  <c r="E27" i="4"/>
  <c r="E28" i="4"/>
  <c r="I68" i="2" l="1"/>
  <c r="I84" i="2" s="1"/>
  <c r="K68" i="2"/>
  <c r="K73" i="2" s="1"/>
  <c r="I73" i="2"/>
  <c r="F37" i="4"/>
  <c r="H36" i="4"/>
  <c r="H48" i="4"/>
  <c r="E37" i="4"/>
  <c r="D178" i="4"/>
  <c r="D62" i="4"/>
  <c r="H46" i="4"/>
  <c r="F63" i="4"/>
  <c r="F178" i="4"/>
  <c r="D28" i="4"/>
  <c r="D126" i="4"/>
  <c r="E126" i="4"/>
  <c r="B64" i="4"/>
  <c r="H17" i="4"/>
  <c r="G167" i="4"/>
  <c r="G50" i="4" s="1"/>
  <c r="H13" i="4"/>
  <c r="H33" i="4"/>
  <c r="H27" i="4"/>
  <c r="G95" i="4"/>
  <c r="G43" i="4"/>
  <c r="G28" i="4"/>
  <c r="G126" i="4"/>
  <c r="G63" i="4"/>
  <c r="G178" i="4"/>
  <c r="E178" i="4"/>
  <c r="E63" i="4"/>
  <c r="H49" i="4"/>
  <c r="F167" i="4"/>
  <c r="F50" i="4" s="1"/>
  <c r="H50" i="4" s="1"/>
  <c r="H126" i="4" l="1"/>
  <c r="H41" i="4"/>
  <c r="E181" i="4"/>
  <c r="E61" i="4"/>
  <c r="H43" i="4"/>
  <c r="H55" i="4"/>
  <c r="H63" i="4"/>
  <c r="H28" i="4"/>
  <c r="F61" i="4"/>
  <c r="F181" i="4"/>
  <c r="H32" i="4"/>
  <c r="D181" i="4"/>
  <c r="D61" i="4"/>
  <c r="G181" i="4"/>
  <c r="G61" i="4"/>
  <c r="H108" i="4"/>
  <c r="G37" i="4"/>
  <c r="H95" i="4"/>
  <c r="H45" i="4"/>
  <c r="H62" i="4"/>
  <c r="H181" i="4" l="1"/>
  <c r="H37" i="4"/>
  <c r="H61" i="4"/>
  <c r="D20" i="4" l="1"/>
  <c r="G22" i="4"/>
  <c r="F21" i="4"/>
  <c r="E20" i="4"/>
  <c r="G20" i="4"/>
  <c r="F20" i="4"/>
  <c r="E22" i="4"/>
  <c r="H80" i="4"/>
  <c r="F22" i="4"/>
  <c r="H79" i="4"/>
  <c r="G21" i="4"/>
  <c r="H78" i="4"/>
  <c r="H21" i="4" l="1"/>
  <c r="H22" i="4"/>
  <c r="H20" i="4"/>
  <c r="G67" i="4"/>
  <c r="G24" i="4"/>
  <c r="D24" i="4"/>
  <c r="G25" i="4"/>
  <c r="G26" i="4"/>
  <c r="D26" i="4"/>
  <c r="F24" i="4"/>
  <c r="D67" i="4"/>
  <c r="D122" i="4" s="1"/>
  <c r="F25" i="4"/>
  <c r="F26" i="4"/>
  <c r="D25" i="4"/>
  <c r="H84" i="4"/>
  <c r="E26" i="4"/>
  <c r="E24" i="4"/>
  <c r="E67" i="4"/>
  <c r="H82" i="4"/>
  <c r="F67" i="4"/>
  <c r="H83" i="4"/>
  <c r="E25" i="4"/>
  <c r="F122" i="4" l="1"/>
  <c r="F64" i="4" s="1"/>
  <c r="E9" i="4"/>
  <c r="E122" i="4"/>
  <c r="E64" i="4" s="1"/>
  <c r="G9" i="4"/>
  <c r="G122" i="4"/>
  <c r="G64" i="4" s="1"/>
  <c r="H26" i="4"/>
  <c r="H25" i="4"/>
  <c r="H67" i="4"/>
  <c r="H122" i="4" s="1"/>
  <c r="D9" i="4"/>
  <c r="F9" i="4"/>
  <c r="H24" i="4"/>
  <c r="H9" i="4" l="1"/>
  <c r="D64" i="4"/>
  <c r="H64" i="4" s="1"/>
</calcChain>
</file>

<file path=xl/sharedStrings.xml><?xml version="1.0" encoding="utf-8"?>
<sst xmlns="http://schemas.openxmlformats.org/spreadsheetml/2006/main" count="702" uniqueCount="191">
  <si>
    <t>Description</t>
  </si>
  <si>
    <t>Approximate cost</t>
  </si>
  <si>
    <t>Procurement method</t>
  </si>
  <si>
    <t>Revision</t>
  </si>
  <si>
    <t>Source of funding</t>
  </si>
  <si>
    <t>(ex-ante / ex-post)</t>
  </si>
  <si>
    <t>BID</t>
  </si>
  <si>
    <t>Executing agency</t>
  </si>
  <si>
    <t xml:space="preserve">1. Consolidation of Regional Growth Strategy </t>
  </si>
  <si>
    <t>1.1. Conduct detailed market studies</t>
  </si>
  <si>
    <t xml:space="preserve">1.1.1 Geographic and Market Segment Expansion </t>
  </si>
  <si>
    <t>1.1.1.1 Market analysis and technical oversight of new markets</t>
  </si>
  <si>
    <t>1.1.1.2 Technical oversight of tools for new market segments</t>
  </si>
  <si>
    <t>ex-post</t>
  </si>
  <si>
    <t xml:space="preserve">1.2. Develop a marketing and promotional plan </t>
  </si>
  <si>
    <t xml:space="preserve">1.2.1 Public-facing webpage and online sales functionality </t>
  </si>
  <si>
    <t xml:space="preserve">1.2.1.1 Website with Social Media and Promotion Package </t>
  </si>
  <si>
    <t xml:space="preserve">1.2.1.2 Content generation (photos, videos) </t>
  </si>
  <si>
    <t>CD</t>
  </si>
  <si>
    <t>1.3. Expand the technical capacity to service new markets</t>
  </si>
  <si>
    <t xml:space="preserve">1.3.1 Legal Structure for Franchise and Distribution </t>
  </si>
  <si>
    <t>1.3.2 Education, promotion, installaton and training</t>
  </si>
  <si>
    <t>1.3.2.2 Educational and promotional materials</t>
  </si>
  <si>
    <t>1.3.2.3 Daily expenses</t>
  </si>
  <si>
    <t xml:space="preserve">1.3.4 Financial Strategy and Oversight </t>
  </si>
  <si>
    <t>1.3.4.1 Fiancial Consultant For Expansion and Growth</t>
  </si>
  <si>
    <t>CCIN</t>
  </si>
  <si>
    <t xml:space="preserve">1.3.4.2 Microfinance oversight for loan program </t>
  </si>
  <si>
    <t>1.4. Develop a franchising package and target retailers</t>
  </si>
  <si>
    <t xml:space="preserve">1.4.1 Conceptual package for BMC distribution and growth </t>
  </si>
  <si>
    <t xml:space="preserve">1.4.2 Graphics elements to show capacity and growth plan </t>
  </si>
  <si>
    <t>2. Strengthening of company´s data management and M&amp;E capacity</t>
  </si>
  <si>
    <t>2.1. Online Data Management Platform for Distribution</t>
  </si>
  <si>
    <t xml:space="preserve">2.1.1 Design and graphic elements </t>
  </si>
  <si>
    <t xml:space="preserve">2.1.2 Programming and technical elements </t>
  </si>
  <si>
    <t xml:space="preserve">2.1.3 Integration of smartphone functionality </t>
  </si>
  <si>
    <t>2.2. Monitoring and Impact Database and Reporting Tool</t>
  </si>
  <si>
    <t>2.2.1 Interagration of current impact monitoring software</t>
  </si>
  <si>
    <t xml:space="preserve">2.2.2 Design and Programming </t>
  </si>
  <si>
    <t xml:space="preserve">2.2.3 Smartphone compatible monitoring capabilities </t>
  </si>
  <si>
    <t xml:space="preserve">2.2.4 Cloud based interface for graphic elements and logs </t>
  </si>
  <si>
    <t xml:space="preserve">2.3. Field Testing of Data and Survey Tools </t>
  </si>
  <si>
    <t>3. Redesign of the Sistema Biobolsa production process</t>
  </si>
  <si>
    <t xml:space="preserve">3.1 Process review of the production and distribution facilities </t>
  </si>
  <si>
    <t>3.1.2 Identiciation of material, infrastructure and tool needs</t>
  </si>
  <si>
    <t>3.2 Redesign process efficiency and quality control</t>
  </si>
  <si>
    <t xml:space="preserve">3.2.1  Design of process flow and quality control </t>
  </si>
  <si>
    <t xml:space="preserve">3.2.2  Design of infrastucture improvments </t>
  </si>
  <si>
    <t xml:space="preserve">3.2.3  Design and spec. of new fabrication tools  </t>
  </si>
  <si>
    <t>3.3 Implementation of new infrastructure and tools</t>
  </si>
  <si>
    <t xml:space="preserve">3.3.1  Acquisition of new infrasture and tools </t>
  </si>
  <si>
    <t>3.3.2  Implementation of new fab and QC processes</t>
  </si>
  <si>
    <t>4. Administration</t>
  </si>
  <si>
    <t>4.1 Project coordinator</t>
  </si>
  <si>
    <t>4.2 Daily expenses</t>
  </si>
  <si>
    <r>
      <rPr>
        <b/>
        <sz val="12"/>
        <color theme="1"/>
        <rFont val="Calibri"/>
        <family val="2"/>
        <scheme val="minor"/>
      </rPr>
      <t>Goods and work:</t>
    </r>
    <r>
      <rPr>
        <sz val="12"/>
        <color theme="1"/>
        <rFont val="Calibri"/>
        <family val="2"/>
        <scheme val="minor"/>
      </rPr>
      <t xml:space="preserve"> ICB: International competitive bidding; LIL: Limited International Bidding; NCB: National Competitive Bidding; CP: Compare Prices; CD: Direct Contracting; AD: Direct Administration; PSA: Procurement through specialized agencies; AC: Agencies Procurement; AI: Inspection Agencies; CPIF: Procurement in Loans to Financial Intermediaries; BOO / BOT / BOOT: Build-Own-Operate / Build-Operate-Transfer / Build-Own- Operate-Transfer; CBD: Performance-based procurement; CPGB: Procurement under Loans Guaranteed by the Bank; PSC: Community Participation in Procurement</t>
    </r>
  </si>
  <si>
    <r>
      <rPr>
        <b/>
        <sz val="12"/>
        <color theme="1"/>
        <rFont val="Calibri"/>
        <family val="2"/>
        <scheme val="minor"/>
      </rPr>
      <t>Conultancy firms:</t>
    </r>
    <r>
      <rPr>
        <sz val="12"/>
        <color theme="1"/>
        <rFont val="Calibri"/>
        <family val="2"/>
        <scheme val="minor"/>
      </rPr>
      <t xml:space="preserve"> QCBS: Quality and Cost; QBS: Quality-Based Selection; FBS: Selection under a Fixed Budget; LCS: Selecting Least-Cost; CQS: Selection based on the consultants' qualifications; SD: Direct Selection</t>
    </r>
  </si>
  <si>
    <r>
      <rPr>
        <b/>
        <sz val="12"/>
        <color theme="1"/>
        <rFont val="Calibri"/>
        <family val="2"/>
        <scheme val="minor"/>
      </rPr>
      <t>Individual consultants:</t>
    </r>
    <r>
      <rPr>
        <sz val="12"/>
        <color theme="1"/>
        <rFont val="Calibri"/>
        <family val="2"/>
        <scheme val="minor"/>
      </rPr>
      <t xml:space="preserve"> CCIN: Selection based on Consultant Qualifications National Individual; CCII: Selection based on comparison of qualifications of international individual consultants</t>
    </r>
  </si>
  <si>
    <t>SD</t>
  </si>
  <si>
    <t>1.3.2.1 Community visits; Daily expenses</t>
  </si>
  <si>
    <t>3.1.1 Identification of needed process improvements</t>
  </si>
  <si>
    <t xml:space="preserve">1.3.1.2 Specific contract drafts and execution of legal agreements </t>
  </si>
  <si>
    <t>1.3.1.1 Legal Structure and Oversight</t>
  </si>
  <si>
    <t>Legal business council</t>
  </si>
  <si>
    <t>1.3.1.3 All patent and copyright registration in order for expansion</t>
  </si>
  <si>
    <t>1.3.2.4 Technician visits</t>
  </si>
  <si>
    <t>1 technician x 0.5 day</t>
  </si>
  <si>
    <t>1.3.2.5 Daily expenses and consumables</t>
  </si>
  <si>
    <r>
      <t>Expenses</t>
    </r>
    <r>
      <rPr>
        <sz val="12"/>
        <color theme="1"/>
        <rFont val="Calibri"/>
        <family val="2"/>
        <scheme val="minor"/>
      </rPr>
      <t xml:space="preserve"> x 1 technician x 0.5 day</t>
    </r>
  </si>
  <si>
    <t xml:space="preserve">1.3.3 Demonstration Systems and Local Contextualization </t>
  </si>
  <si>
    <t>1.3.3.1 Acquisition and installation of demonstration units</t>
  </si>
  <si>
    <t xml:space="preserve">Purchase and costs related to product, installation and oversight </t>
  </si>
  <si>
    <t xml:space="preserve">2.3.1 Field Techncians using new equipment and programs </t>
  </si>
  <si>
    <t>1 technician x 1 day</t>
  </si>
  <si>
    <t xml:space="preserve">2.3.2 Daily expenses and consumables </t>
  </si>
  <si>
    <t xml:space="preserve">3.1.1 Identification of needed process improvements </t>
  </si>
  <si>
    <t>1.3.2.1 Community visits</t>
  </si>
  <si>
    <t xml:space="preserve">1.3.1.1 Legal Structure and Oversight </t>
  </si>
  <si>
    <t>Project cronogram</t>
  </si>
  <si>
    <t>Financial plan</t>
  </si>
  <si>
    <t>TOTAL</t>
  </si>
  <si>
    <t>Total</t>
  </si>
  <si>
    <t xml:space="preserve">Total Approved </t>
  </si>
  <si>
    <t>IADB</t>
  </si>
  <si>
    <t>EXECUTING AGENCY</t>
  </si>
  <si>
    <t>Unit</t>
  </si>
  <si>
    <t>Quantity</t>
  </si>
  <si>
    <t>Unit value</t>
  </si>
  <si>
    <t xml:space="preserve">Fixed </t>
  </si>
  <si>
    <t>Community</t>
  </si>
  <si>
    <t>Visits</t>
  </si>
  <si>
    <t xml:space="preserve">months </t>
  </si>
  <si>
    <t>Fixed</t>
  </si>
  <si>
    <t>Monthly</t>
  </si>
  <si>
    <t>January</t>
  </si>
  <si>
    <t>February</t>
  </si>
  <si>
    <t>March</t>
  </si>
  <si>
    <t>April</t>
  </si>
  <si>
    <t>May</t>
  </si>
  <si>
    <t>June</t>
  </si>
  <si>
    <t xml:space="preserve">Marketing consultants and researchers with specialization in key markets </t>
  </si>
  <si>
    <t xml:space="preserve">Technical design, engineering, and development firm  </t>
  </si>
  <si>
    <t>Top-in-class website design with social media integration (design firm)</t>
  </si>
  <si>
    <t xml:space="preserve">Independent contractors for photo, video and graphic content development </t>
  </si>
  <si>
    <t xml:space="preserve">Legal business council and contract services </t>
  </si>
  <si>
    <t xml:space="preserve">Legal business council and patent services  </t>
  </si>
  <si>
    <t xml:space="preserve">2 sales staff x 2 days </t>
  </si>
  <si>
    <t>Purchase of display stands, flyers, samples, sound system etc</t>
  </si>
  <si>
    <t>Expenses x 2 sales staff x  2 days</t>
  </si>
  <si>
    <t xml:space="preserve">Long term consultant X 1 person X  18 months </t>
  </si>
  <si>
    <t xml:space="preserve">Short term consultant X 6 months </t>
  </si>
  <si>
    <t xml:space="preserve">Growth and business consulting firm(s) to develop franchise packages </t>
  </si>
  <si>
    <t>Graphic design firm</t>
  </si>
  <si>
    <t xml:space="preserve">Graphic design services </t>
  </si>
  <si>
    <t xml:space="preserve">Computer programming and product development firm </t>
  </si>
  <si>
    <t xml:space="preserve">Computer Programming and mobil product development firm </t>
  </si>
  <si>
    <t xml:space="preserve">Content specialist X 2 months </t>
  </si>
  <si>
    <t xml:space="preserve">Computer programming and cloud-based hosting services </t>
  </si>
  <si>
    <t xml:space="preserve">Engineering and process development firm </t>
  </si>
  <si>
    <t xml:space="preserve">Content specialist in geomembrane speciality production and equipment </t>
  </si>
  <si>
    <t xml:space="preserve">Engineering and process development firm / Content specialist </t>
  </si>
  <si>
    <t xml:space="preserve">Content and equipment specialist for geomembrane production and equipment </t>
  </si>
  <si>
    <t>Purchase of tools, equipment and infrastructure per new fabrication designs</t>
  </si>
  <si>
    <t>Engineering oversight, quality control and measurment of new system</t>
  </si>
  <si>
    <t>Salary x 1 coordinator x 1 month</t>
  </si>
  <si>
    <t>Expenses x 1 coordinator x 10 days per month</t>
  </si>
  <si>
    <t>2.2.1 Integration of current impact monitoring software</t>
  </si>
  <si>
    <t>Comentarios</t>
  </si>
  <si>
    <t>Fecha estimada del Anuncio de Adquisición o del inicio de la contratación</t>
  </si>
  <si>
    <t>Revisión técnica del JEP (4)</t>
  </si>
  <si>
    <t>Nombre de la firma consultora/ consultor indiv/proveedor</t>
  </si>
  <si>
    <t>Fecha firma del contrato</t>
  </si>
  <si>
    <t>Fecha terminación del contrato</t>
  </si>
  <si>
    <t>Número de registro
BID</t>
  </si>
  <si>
    <t>Valor Final de la adquisición</t>
  </si>
  <si>
    <t>Status 
(pendiente, en proceso, adjudicado, cancelado)</t>
  </si>
  <si>
    <t xml:space="preserve">1 Se recomienda el agrupamiento de adquisiciones de naturaleza similar tales como equipos informáticos, mobiliario, publicaciones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</si>
  <si>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Bienes y Obras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LP</t>
    </r>
    <r>
      <rPr>
        <sz val="10"/>
        <rFont val="Arial"/>
        <family val="2"/>
      </rPr>
      <t xml:space="preserve">: Licitación Pública; </t>
    </r>
    <r>
      <rPr>
        <b/>
        <sz val="10"/>
        <rFont val="Arial"/>
        <family val="2"/>
      </rPr>
      <t>CP</t>
    </r>
    <r>
      <rPr>
        <sz val="10"/>
        <rFont val="Arial"/>
        <family val="2"/>
      </rPr>
      <t xml:space="preserve">: Comparación de Precios;  </t>
    </r>
    <r>
      <rPr>
        <b/>
        <sz val="10"/>
        <rFont val="Arial"/>
        <family val="2"/>
      </rPr>
      <t>CD</t>
    </r>
    <r>
      <rPr>
        <sz val="10"/>
        <rFont val="Arial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</si>
  <si>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Firmas de consultoría</t>
    </r>
    <r>
      <rPr>
        <b/>
        <sz val="10"/>
        <rFont val="Arial"/>
        <family val="2"/>
      </rPr>
      <t>: SCC</t>
    </r>
    <r>
      <rPr>
        <sz val="10"/>
        <rFont val="Arial"/>
        <family val="2"/>
      </rPr>
      <t xml:space="preserve">: Selección Basada en la Calificación de los Consultores; </t>
    </r>
    <r>
      <rPr>
        <b/>
        <sz val="10"/>
        <rFont val="Arial"/>
        <family val="2"/>
      </rPr>
      <t>SBCC</t>
    </r>
    <r>
      <rPr>
        <sz val="10"/>
        <rFont val="Arial"/>
        <family val="2"/>
      </rPr>
      <t xml:space="preserve">: Selección Basada en Calidad y el Costo; </t>
    </r>
    <r>
      <rPr>
        <b/>
        <sz val="10"/>
        <rFont val="Arial"/>
        <family val="2"/>
      </rPr>
      <t>SBMC</t>
    </r>
    <r>
      <rPr>
        <sz val="10"/>
        <rFont val="Arial"/>
        <family val="2"/>
      </rPr>
      <t xml:space="preserve">:Selección Basada en el Menor Costo; </t>
    </r>
    <r>
      <rPr>
        <b/>
        <sz val="10"/>
        <rFont val="Arial"/>
        <family val="2"/>
      </rPr>
      <t>SBPF</t>
    </r>
    <r>
      <rPr>
        <sz val="10"/>
        <rFont val="Arial"/>
        <family val="2"/>
      </rPr>
      <t xml:space="preserve">: Selección Basada en Presupuesto Fijo; </t>
    </r>
    <r>
      <rPr>
        <b/>
        <sz val="10"/>
        <rFont val="Arial"/>
        <family val="2"/>
      </rPr>
      <t>SD:</t>
    </r>
    <r>
      <rPr>
        <sz val="10"/>
        <rFont val="Arial"/>
        <family val="2"/>
      </rPr>
      <t xml:space="preserve"> Selección Directa; </t>
    </r>
    <r>
      <rPr>
        <b/>
        <sz val="10"/>
        <rFont val="Arial"/>
        <family val="2"/>
      </rPr>
      <t>SBC</t>
    </r>
    <r>
      <rPr>
        <sz val="10"/>
        <rFont val="Arial"/>
        <family val="2"/>
      </rPr>
      <t xml:space="preserve">: Selección Basada en la Calidad   </t>
    </r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</si>
  <si>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Consultores Individuales</t>
    </r>
    <r>
      <rPr>
        <b/>
        <sz val="10"/>
        <rFont val="Arial"/>
        <family val="2"/>
      </rPr>
      <t>: CCIN</t>
    </r>
    <r>
      <rPr>
        <sz val="10"/>
        <rFont val="Arial"/>
        <family val="2"/>
      </rPr>
      <t xml:space="preserve">: Selección Basada en la Comparación de Calificaciones Consultor IndividualNacional;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>: Selección Directa.</t>
    </r>
  </si>
  <si>
    <r>
      <t>3</t>
    </r>
    <r>
      <rPr>
        <sz val="10"/>
        <rFont val="Arial"/>
        <family val="2"/>
      </rPr>
      <t xml:space="preserve">  </t>
    </r>
    <r>
      <rPr>
        <b/>
        <u/>
        <sz val="10"/>
        <rFont val="Arial"/>
        <family val="2"/>
      </rPr>
      <t>Revisión ex ante/ ex post:</t>
    </r>
    <r>
      <rPr>
        <sz val="10"/>
        <rFont val="Arial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modalidad ex ante.</t>
    </r>
  </si>
  <si>
    <r>
      <t>4</t>
    </r>
    <r>
      <rPr>
        <sz val="10"/>
        <rFont val="Arial"/>
        <family val="2"/>
      </rPr>
      <t xml:space="preserve">  </t>
    </r>
    <r>
      <rPr>
        <b/>
        <sz val="10"/>
        <rFont val="Arial"/>
        <family val="2"/>
      </rPr>
      <t>Revisión técnica:</t>
    </r>
    <r>
      <rPr>
        <sz val="10"/>
        <rFont val="Arial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</si>
  <si>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>N/A</t>
  </si>
  <si>
    <t>TOTAL DEL PROYECTO</t>
  </si>
  <si>
    <t>contingencias</t>
  </si>
  <si>
    <t>ex - ante</t>
  </si>
  <si>
    <t>ex-ante</t>
  </si>
  <si>
    <t>Preparado por: Esther Altorfer</t>
  </si>
  <si>
    <t>Adjudicado</t>
  </si>
  <si>
    <t>Ignacio Bringas</t>
  </si>
  <si>
    <t>MEA4775</t>
  </si>
  <si>
    <t>FERNANDEZ Y ASOCIADOS, CONSULTORIA INTEGRAL, S.A. DE C.V.</t>
  </si>
  <si>
    <t>Ya se utilizó todo el presupuesto con este consultor</t>
  </si>
  <si>
    <t>SI</t>
  </si>
  <si>
    <t>NO</t>
  </si>
  <si>
    <t>4.- Evaluación Final</t>
  </si>
  <si>
    <t>MEA-4774</t>
  </si>
  <si>
    <t>Con Recursos del Aporte local</t>
  </si>
  <si>
    <t xml:space="preserve"> DISTRIBUIDORA DE PRODUCTOS Y SERVICIOS ALVAREZ, S.A. DE C.V.</t>
  </si>
  <si>
    <t>Esther Altorfer</t>
  </si>
  <si>
    <t>Herraplas S.A. de C.V.</t>
  </si>
  <si>
    <t>CUADRANTE COMUNICACIÓN Y ESTRATEGIA, S.C.</t>
  </si>
  <si>
    <t>SUSTENTABILIDAD EN ENERGÍA Y MEDIO
AMBIENTE S.A. DE C.V.</t>
  </si>
  <si>
    <t xml:space="preserve"> International Centre for Social Franchising Inc.</t>
  </si>
  <si>
    <r>
      <t>NOIR DIGITAL S.A. DE C.V</t>
    </r>
    <r>
      <rPr>
        <sz val="11"/>
        <color rgb="FF000000"/>
        <rFont val="Arial"/>
        <family val="2"/>
      </rPr>
      <t xml:space="preserve">. </t>
    </r>
  </si>
  <si>
    <t>CELSA CALDERONI REYES</t>
  </si>
  <si>
    <t>Proquipa, S.A. de C.V.</t>
  </si>
  <si>
    <t>ABS Quality Evaluations, Inc.</t>
  </si>
  <si>
    <t>Tecnología sin Fines de Lucro A.C.</t>
  </si>
  <si>
    <t>TaroWorks LLC</t>
  </si>
  <si>
    <t>El mimso proveedor realiza trabajos en varias subcomponentes</t>
  </si>
  <si>
    <t>No ha iniciado</t>
  </si>
  <si>
    <t>MEA4772</t>
  </si>
  <si>
    <t>MEA4776</t>
  </si>
  <si>
    <t>Fecha de actualización: 26/04/2016</t>
  </si>
  <si>
    <t>MEA-4773</t>
  </si>
  <si>
    <t>PLAN DE ADQUISICIONES DE COOPERACIONES TECNICAS NO REEMBOLSABLES</t>
  </si>
  <si>
    <r>
      <rPr>
        <b/>
        <sz val="12"/>
        <color indexed="8"/>
        <rFont val="Arial"/>
        <family val="2"/>
      </rPr>
      <t xml:space="preserve">País: </t>
    </r>
    <r>
      <rPr>
        <sz val="12"/>
        <color indexed="8"/>
        <rFont val="Arial"/>
        <family val="2"/>
      </rPr>
      <t>México</t>
    </r>
  </si>
  <si>
    <t>Concepto</t>
  </si>
  <si>
    <r>
      <rPr>
        <b/>
        <sz val="12"/>
        <color indexed="8"/>
        <rFont val="Arial"/>
        <family val="2"/>
      </rPr>
      <t>Número de Proyecto:</t>
    </r>
    <r>
      <rPr>
        <sz val="12"/>
        <color indexed="8"/>
        <rFont val="Arial"/>
        <family val="2"/>
      </rPr>
      <t xml:space="preserve"> </t>
    </r>
    <r>
      <rPr>
        <b/>
        <sz val="12"/>
        <color indexed="8"/>
        <rFont val="Arial"/>
        <family val="2"/>
      </rPr>
      <t xml:space="preserve">ATN/ME-14422-RG   ME-M1260 </t>
    </r>
  </si>
  <si>
    <r>
      <t xml:space="preserve">Período del Plan:De Septiembre 2014 a 7 de julio 2016 </t>
    </r>
    <r>
      <rPr>
        <sz val="12"/>
        <color theme="1"/>
        <rFont val="Arial"/>
        <family val="2"/>
      </rPr>
      <t>fecha de ejecución del proyecto.</t>
    </r>
  </si>
  <si>
    <t>Ex ante</t>
  </si>
  <si>
    <t>Ex -post</t>
  </si>
  <si>
    <t>PENDIENTE</t>
  </si>
  <si>
    <t>Varios periodos</t>
  </si>
  <si>
    <t>Varios proveedores</t>
  </si>
  <si>
    <t>En proceso</t>
  </si>
  <si>
    <t>Se combinaron los servicios de Cuadrante con otro proveedor de bienes y servicios con CD, ya utilizamos todo el presupuesto en esta subcomponente</t>
  </si>
  <si>
    <t>No se definió fecha de termino, el contrato se terminó cuando se entregó todo el objeto del contrato</t>
  </si>
  <si>
    <t>Corresponde a varios gastos de varios proveedores en menos de US$5,000 cada uno</t>
  </si>
  <si>
    <t>Corresponde a varios gastos de varios proveedores en menos de US$5,000 cada uno - reembolso boleto avión y viáticos visita Chiapas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</si>
</sst>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d\-mmm\-yy;@"/>
    <numFmt numFmtId="167" formatCode="&quot;$&quot;#,##0.00"/>
  </numFmts>
  <fonts count="3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881F2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4F742B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FF0000"/>
      <name val="Arial"/>
      <family val="2"/>
    </font>
    <font>
      <sz val="12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vertAlign val="superscript"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>
        <bgColor theme="0"/>
      </patternFill>
    </fill>
    <fill>
      <patternFill patternType="solid">
        <fgColor rgb="FFFFFFFF"/>
        <bgColor rgb="FF000000"/>
      </patternFill>
    </fill>
    <fill>
      <patternFill patternType="lightGray">
        <fgColor rgb="FF00000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lightTrellis"/>
    </fill>
    <fill>
      <patternFill patternType="solid">
        <fgColor theme="9" tint="0.79998168889431442"/>
        <bgColor indexed="64"/>
      </patternFill>
    </fill>
    <fill>
      <patternFill patternType="lightGray">
        <bgColor theme="9" tint="0.79998168889431442"/>
      </patternFill>
    </fill>
    <fill>
      <patternFill patternType="solid">
        <fgColor theme="6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1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4659260841701"/>
      </right>
      <top style="thin">
        <color theme="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theme="1"/>
      </bottom>
      <diagonal/>
    </border>
    <border>
      <left style="thin">
        <color theme="0" tint="-0.2499465926084170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1"/>
      </top>
      <bottom/>
      <diagonal/>
    </border>
    <border>
      <left style="thin">
        <color rgb="FFBFBFBF"/>
      </left>
      <right style="thin">
        <color rgb="FFBFBFBF"/>
      </right>
      <top style="thin">
        <color theme="1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theme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77111117893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77111117893"/>
      </right>
      <top/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4659260841701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4659260841701"/>
      </right>
      <top/>
      <bottom style="thin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6">
    <xf numFmtId="0" fontId="0" fillId="0" borderId="0" xfId="0"/>
    <xf numFmtId="0" fontId="2" fillId="2" borderId="7" xfId="0" applyFont="1" applyFill="1" applyBorder="1" applyAlignment="1">
      <alignment horizontal="left" vertical="center"/>
    </xf>
    <xf numFmtId="0" fontId="1" fillId="2" borderId="0" xfId="23" applyFill="1"/>
    <xf numFmtId="0" fontId="1" fillId="2" borderId="10" xfId="23" applyFont="1" applyFill="1" applyBorder="1" applyAlignment="1">
      <alignment horizontal="left" indent="1"/>
    </xf>
    <xf numFmtId="0" fontId="1" fillId="2" borderId="7" xfId="23" applyFont="1" applyFill="1" applyBorder="1" applyAlignment="1">
      <alignment horizontal="left" indent="1"/>
    </xf>
    <xf numFmtId="0" fontId="2" fillId="2" borderId="7" xfId="23" applyFont="1" applyFill="1" applyBorder="1" applyAlignment="1">
      <alignment horizontal="left"/>
    </xf>
    <xf numFmtId="0" fontId="6" fillId="3" borderId="4" xfId="23" applyFont="1" applyFill="1" applyBorder="1"/>
    <xf numFmtId="0" fontId="1" fillId="2" borderId="10" xfId="23" applyFill="1" applyBorder="1" applyAlignment="1">
      <alignment horizontal="left" indent="1"/>
    </xf>
    <xf numFmtId="0" fontId="1" fillId="2" borderId="7" xfId="23" applyFill="1" applyBorder="1" applyAlignment="1">
      <alignment horizontal="left" indent="1"/>
    </xf>
    <xf numFmtId="0" fontId="2" fillId="2" borderId="7" xfId="23" applyFont="1" applyFill="1" applyBorder="1"/>
    <xf numFmtId="0" fontId="1" fillId="2" borderId="7" xfId="23" applyFill="1" applyBorder="1" applyAlignment="1">
      <alignment horizontal="left" wrapText="1" indent="1"/>
    </xf>
    <xf numFmtId="0" fontId="2" fillId="2" borderId="7" xfId="23" applyFont="1" applyFill="1" applyBorder="1" applyAlignment="1">
      <alignment wrapText="1"/>
    </xf>
    <xf numFmtId="0" fontId="6" fillId="3" borderId="4" xfId="23" applyFont="1" applyFill="1" applyBorder="1" applyAlignment="1">
      <alignment wrapText="1"/>
    </xf>
    <xf numFmtId="0" fontId="1" fillId="2" borderId="10" xfId="23" applyFill="1" applyBorder="1" applyAlignment="1">
      <alignment horizontal="left" wrapText="1" indent="1"/>
    </xf>
    <xf numFmtId="0" fontId="12" fillId="2" borderId="7" xfId="23" applyFont="1" applyFill="1" applyBorder="1" applyAlignment="1">
      <alignment wrapText="1"/>
    </xf>
    <xf numFmtId="0" fontId="1" fillId="2" borderId="7" xfId="23" applyFill="1" applyBorder="1" applyAlignment="1">
      <alignment horizontal="left" wrapText="1" indent="2"/>
    </xf>
    <xf numFmtId="0" fontId="1" fillId="2" borderId="7" xfId="23" applyFont="1" applyFill="1" applyBorder="1" applyAlignment="1">
      <alignment horizontal="left" wrapText="1" indent="1"/>
    </xf>
    <xf numFmtId="0" fontId="1" fillId="2" borderId="7" xfId="23" applyFill="1" applyBorder="1" applyAlignment="1">
      <alignment horizontal="left" indent="2"/>
    </xf>
    <xf numFmtId="0" fontId="2" fillId="2" borderId="7" xfId="23" applyFont="1" applyFill="1" applyBorder="1" applyAlignment="1">
      <alignment horizontal="left" wrapText="1"/>
    </xf>
    <xf numFmtId="0" fontId="2" fillId="2" borderId="7" xfId="23" applyFont="1" applyFill="1" applyBorder="1" applyAlignment="1">
      <alignment horizontal="left" vertical="center"/>
    </xf>
    <xf numFmtId="0" fontId="1" fillId="2" borderId="7" xfId="23" applyFill="1" applyBorder="1" applyAlignment="1">
      <alignment horizontal="left" vertical="center" indent="2"/>
    </xf>
    <xf numFmtId="0" fontId="13" fillId="0" borderId="0" xfId="23" applyFont="1" applyAlignment="1"/>
    <xf numFmtId="0" fontId="14" fillId="2" borderId="0" xfId="23" applyFont="1" applyFill="1"/>
    <xf numFmtId="0" fontId="6" fillId="3" borderId="20" xfId="23" applyFont="1" applyFill="1" applyBorder="1"/>
    <xf numFmtId="0" fontId="3" fillId="2" borderId="14" xfId="23" applyFont="1" applyFill="1" applyBorder="1" applyAlignment="1">
      <alignment horizontal="center"/>
    </xf>
    <xf numFmtId="0" fontId="14" fillId="0" borderId="23" xfId="23" applyFont="1" applyBorder="1" applyAlignment="1"/>
    <xf numFmtId="3" fontId="1" fillId="2" borderId="0" xfId="23" applyNumberFormat="1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6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24" xfId="0" applyFont="1" applyFill="1" applyBorder="1" applyAlignment="1">
      <alignment vertical="center" wrapText="1"/>
    </xf>
    <xf numFmtId="3" fontId="6" fillId="3" borderId="5" xfId="0" applyNumberFormat="1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/>
    </xf>
    <xf numFmtId="0" fontId="0" fillId="4" borderId="2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left" vertical="center"/>
    </xf>
    <xf numFmtId="0" fontId="0" fillId="4" borderId="14" xfId="0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3" fontId="3" fillId="2" borderId="8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9" fontId="3" fillId="2" borderId="8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1" fillId="2" borderId="13" xfId="23" applyFill="1" applyBorder="1" applyAlignment="1">
      <alignment horizontal="left" vertical="center" wrapText="1"/>
    </xf>
    <xf numFmtId="0" fontId="1" fillId="2" borderId="14" xfId="23" applyFill="1" applyBorder="1" applyAlignment="1">
      <alignment horizontal="left" vertical="center" wrapText="1"/>
    </xf>
    <xf numFmtId="3" fontId="1" fillId="2" borderId="14" xfId="23" applyNumberFormat="1" applyFill="1" applyBorder="1" applyAlignment="1">
      <alignment horizontal="center" vertical="center" wrapText="1"/>
    </xf>
    <xf numFmtId="0" fontId="1" fillId="2" borderId="13" xfId="23" applyFont="1" applyFill="1" applyBorder="1" applyAlignment="1">
      <alignment horizontal="left" vertical="center" wrapText="1"/>
    </xf>
    <xf numFmtId="3" fontId="1" fillId="2" borderId="0" xfId="23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6" xfId="0" applyFill="1" applyBorder="1" applyAlignment="1">
      <alignment vertical="center" wrapText="1"/>
    </xf>
    <xf numFmtId="3" fontId="3" fillId="2" borderId="11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9" fontId="3" fillId="2" borderId="11" xfId="0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3" fontId="3" fillId="4" borderId="18" xfId="0" applyNumberFormat="1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9" fontId="3" fillId="4" borderId="18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vertical="center" wrapText="1"/>
    </xf>
    <xf numFmtId="0" fontId="1" fillId="2" borderId="13" xfId="23" applyFill="1" applyBorder="1" applyAlignment="1">
      <alignment horizontal="left" vertical="center"/>
    </xf>
    <xf numFmtId="0" fontId="0" fillId="2" borderId="19" xfId="0" applyFill="1" applyBorder="1" applyAlignment="1">
      <alignment vertical="center"/>
    </xf>
    <xf numFmtId="0" fontId="1" fillId="2" borderId="15" xfId="23" applyFill="1" applyBorder="1" applyAlignment="1">
      <alignment horizontal="left" vertical="center"/>
    </xf>
    <xf numFmtId="0" fontId="1" fillId="2" borderId="16" xfId="23" applyFill="1" applyBorder="1" applyAlignment="1">
      <alignment horizontal="left" vertical="center" wrapText="1"/>
    </xf>
    <xf numFmtId="0" fontId="6" fillId="3" borderId="4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24" xfId="0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0" xfId="0" applyFill="1" applyBorder="1" applyAlignment="1">
      <alignment horizontal="left" vertical="center"/>
    </xf>
    <xf numFmtId="0" fontId="0" fillId="2" borderId="16" xfId="0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7" fillId="7" borderId="8" xfId="0" applyFont="1" applyFill="1" applyBorder="1" applyAlignment="1">
      <alignment horizontal="center" vertical="center"/>
    </xf>
    <xf numFmtId="0" fontId="13" fillId="0" borderId="0" xfId="23" applyFont="1" applyAlignment="1"/>
    <xf numFmtId="0" fontId="3" fillId="2" borderId="1" xfId="23" applyFont="1" applyFill="1" applyBorder="1" applyAlignment="1">
      <alignment horizontal="center"/>
    </xf>
    <xf numFmtId="0" fontId="6" fillId="3" borderId="26" xfId="23" applyFont="1" applyFill="1" applyBorder="1" applyAlignment="1">
      <alignment wrapText="1"/>
    </xf>
    <xf numFmtId="0" fontId="2" fillId="2" borderId="29" xfId="23" applyFont="1" applyFill="1" applyBorder="1" applyAlignment="1">
      <alignment horizontal="left" wrapText="1"/>
    </xf>
    <xf numFmtId="0" fontId="1" fillId="2" borderId="29" xfId="23" applyFont="1" applyFill="1" applyBorder="1" applyAlignment="1">
      <alignment horizontal="left" indent="1"/>
    </xf>
    <xf numFmtId="0" fontId="1" fillId="2" borderId="29" xfId="23" applyFill="1" applyBorder="1" applyAlignment="1">
      <alignment horizontal="left" indent="2"/>
    </xf>
    <xf numFmtId="0" fontId="1" fillId="2" borderId="29" xfId="23" applyFill="1" applyBorder="1" applyAlignment="1">
      <alignment horizontal="left" vertical="center" indent="2"/>
    </xf>
    <xf numFmtId="0" fontId="2" fillId="2" borderId="29" xfId="23" applyFont="1" applyFill="1" applyBorder="1" applyAlignment="1">
      <alignment horizontal="left" vertical="center"/>
    </xf>
    <xf numFmtId="0" fontId="1" fillId="2" borderId="29" xfId="23" applyFont="1" applyFill="1" applyBorder="1" applyAlignment="1">
      <alignment horizontal="left" wrapText="1" indent="1"/>
    </xf>
    <xf numFmtId="0" fontId="1" fillId="2" borderId="29" xfId="23" applyFill="1" applyBorder="1" applyAlignment="1">
      <alignment horizontal="left" wrapText="1" indent="2"/>
    </xf>
    <xf numFmtId="0" fontId="12" fillId="2" borderId="29" xfId="23" applyFont="1" applyFill="1" applyBorder="1" applyAlignment="1">
      <alignment wrapText="1"/>
    </xf>
    <xf numFmtId="0" fontId="1" fillId="2" borderId="29" xfId="23" applyFill="1" applyBorder="1" applyAlignment="1">
      <alignment horizontal="left" wrapText="1" indent="1"/>
    </xf>
    <xf numFmtId="0" fontId="1" fillId="2" borderId="31" xfId="23" applyFill="1" applyBorder="1" applyAlignment="1">
      <alignment horizontal="left" wrapText="1" indent="1"/>
    </xf>
    <xf numFmtId="0" fontId="6" fillId="3" borderId="33" xfId="23" applyFont="1" applyFill="1" applyBorder="1" applyAlignment="1">
      <alignment wrapText="1"/>
    </xf>
    <xf numFmtId="0" fontId="2" fillId="2" borderId="29" xfId="23" applyFont="1" applyFill="1" applyBorder="1" applyAlignment="1">
      <alignment wrapText="1"/>
    </xf>
    <xf numFmtId="0" fontId="2" fillId="2" borderId="29" xfId="23" applyFont="1" applyFill="1" applyBorder="1"/>
    <xf numFmtId="0" fontId="1" fillId="2" borderId="29" xfId="23" applyFill="1" applyBorder="1" applyAlignment="1">
      <alignment horizontal="left" indent="1"/>
    </xf>
    <xf numFmtId="0" fontId="1" fillId="2" borderId="31" xfId="23" applyFill="1" applyBorder="1" applyAlignment="1">
      <alignment horizontal="left" indent="1"/>
    </xf>
    <xf numFmtId="0" fontId="6" fillId="3" borderId="33" xfId="23" applyFont="1" applyFill="1" applyBorder="1"/>
    <xf numFmtId="0" fontId="2" fillId="2" borderId="29" xfId="23" applyFont="1" applyFill="1" applyBorder="1" applyAlignment="1">
      <alignment horizontal="left"/>
    </xf>
    <xf numFmtId="0" fontId="1" fillId="2" borderId="31" xfId="23" applyFont="1" applyFill="1" applyBorder="1" applyAlignment="1">
      <alignment horizontal="left" indent="1"/>
    </xf>
    <xf numFmtId="0" fontId="6" fillId="3" borderId="36" xfId="23" applyFont="1" applyFill="1" applyBorder="1"/>
    <xf numFmtId="0" fontId="1" fillId="2" borderId="0" xfId="23" applyFill="1" applyAlignment="1">
      <alignment horizontal="center"/>
    </xf>
    <xf numFmtId="3" fontId="6" fillId="3" borderId="5" xfId="23" applyNumberFormat="1" applyFont="1" applyFill="1" applyBorder="1" applyAlignment="1">
      <alignment horizontal="center"/>
    </xf>
    <xf numFmtId="3" fontId="6" fillId="3" borderId="6" xfId="23" applyNumberFormat="1" applyFont="1" applyFill="1" applyBorder="1" applyAlignment="1">
      <alignment horizontal="center"/>
    </xf>
    <xf numFmtId="3" fontId="16" fillId="4" borderId="8" xfId="23" applyNumberFormat="1" applyFont="1" applyFill="1" applyBorder="1" applyAlignment="1">
      <alignment horizontal="center"/>
    </xf>
    <xf numFmtId="3" fontId="1" fillId="4" borderId="8" xfId="23" applyNumberFormat="1" applyFill="1" applyBorder="1" applyAlignment="1">
      <alignment horizontal="center"/>
    </xf>
    <xf numFmtId="3" fontId="1" fillId="2" borderId="8" xfId="23" applyNumberFormat="1" applyFill="1" applyBorder="1" applyAlignment="1">
      <alignment horizontal="center"/>
    </xf>
    <xf numFmtId="0" fontId="1" fillId="2" borderId="8" xfId="23" applyFill="1" applyBorder="1" applyAlignment="1">
      <alignment horizontal="center"/>
    </xf>
    <xf numFmtId="3" fontId="1" fillId="2" borderId="11" xfId="23" applyNumberFormat="1" applyFill="1" applyBorder="1" applyAlignment="1">
      <alignment horizontal="center"/>
    </xf>
    <xf numFmtId="0" fontId="1" fillId="2" borderId="11" xfId="23" applyFill="1" applyBorder="1" applyAlignment="1">
      <alignment horizontal="center"/>
    </xf>
    <xf numFmtId="3" fontId="6" fillId="3" borderId="21" xfId="23" applyNumberFormat="1" applyFont="1" applyFill="1" applyBorder="1" applyAlignment="1">
      <alignment horizontal="center"/>
    </xf>
    <xf numFmtId="3" fontId="6" fillId="3" borderId="22" xfId="23" applyNumberFormat="1" applyFont="1" applyFill="1" applyBorder="1" applyAlignment="1">
      <alignment horizontal="center"/>
    </xf>
    <xf numFmtId="3" fontId="6" fillId="3" borderId="27" xfId="23" applyNumberFormat="1" applyFont="1" applyFill="1" applyBorder="1" applyAlignment="1">
      <alignment horizontal="center"/>
    </xf>
    <xf numFmtId="3" fontId="6" fillId="3" borderId="28" xfId="23" applyNumberFormat="1" applyFont="1" applyFill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3" fontId="6" fillId="3" borderId="34" xfId="0" applyNumberFormat="1" applyFont="1" applyFill="1" applyBorder="1" applyAlignment="1">
      <alignment horizontal="center" wrapText="1"/>
    </xf>
    <xf numFmtId="3" fontId="6" fillId="3" borderId="34" xfId="0" applyNumberFormat="1" applyFont="1" applyFill="1" applyBorder="1" applyAlignment="1">
      <alignment horizontal="center"/>
    </xf>
    <xf numFmtId="3" fontId="6" fillId="3" borderId="34" xfId="23" applyNumberFormat="1" applyFont="1" applyFill="1" applyBorder="1" applyAlignment="1">
      <alignment horizontal="center"/>
    </xf>
    <xf numFmtId="3" fontId="6" fillId="3" borderId="37" xfId="23" applyNumberFormat="1" applyFont="1" applyFill="1" applyBorder="1" applyAlignment="1">
      <alignment horizontal="center"/>
    </xf>
    <xf numFmtId="3" fontId="6" fillId="3" borderId="38" xfId="23" applyNumberFormat="1" applyFont="1" applyFill="1" applyBorder="1" applyAlignment="1">
      <alignment horizontal="center"/>
    </xf>
    <xf numFmtId="3" fontId="16" fillId="2" borderId="8" xfId="23" applyNumberFormat="1" applyFont="1" applyFill="1" applyBorder="1" applyAlignment="1">
      <alignment horizontal="center"/>
    </xf>
    <xf numFmtId="3" fontId="1" fillId="8" borderId="8" xfId="23" applyNumberFormat="1" applyFill="1" applyBorder="1" applyAlignment="1">
      <alignment horizontal="center"/>
    </xf>
    <xf numFmtId="3" fontId="17" fillId="8" borderId="8" xfId="23" applyNumberFormat="1" applyFont="1" applyFill="1" applyBorder="1" applyAlignment="1">
      <alignment horizontal="center"/>
    </xf>
    <xf numFmtId="3" fontId="1" fillId="8" borderId="11" xfId="23" applyNumberFormat="1" applyFill="1" applyBorder="1" applyAlignment="1">
      <alignment horizontal="center"/>
    </xf>
    <xf numFmtId="0" fontId="1" fillId="8" borderId="8" xfId="23" applyFill="1" applyBorder="1" applyAlignment="1">
      <alignment horizontal="center"/>
    </xf>
    <xf numFmtId="3" fontId="2" fillId="2" borderId="8" xfId="23" applyNumberFormat="1" applyFont="1" applyFill="1" applyBorder="1" applyAlignment="1">
      <alignment horizontal="center"/>
    </xf>
    <xf numFmtId="3" fontId="2" fillId="8" borderId="8" xfId="23" applyNumberFormat="1" applyFont="1" applyFill="1" applyBorder="1" applyAlignment="1">
      <alignment horizontal="center"/>
    </xf>
    <xf numFmtId="0" fontId="1" fillId="8" borderId="11" xfId="23" applyFill="1" applyBorder="1" applyAlignment="1">
      <alignment horizontal="center"/>
    </xf>
    <xf numFmtId="0" fontId="2" fillId="2" borderId="0" xfId="23" applyFont="1" applyFill="1" applyAlignment="1">
      <alignment horizontal="center"/>
    </xf>
    <xf numFmtId="3" fontId="2" fillId="4" borderId="9" xfId="23" applyNumberFormat="1" applyFont="1" applyFill="1" applyBorder="1" applyAlignment="1">
      <alignment horizontal="center"/>
    </xf>
    <xf numFmtId="3" fontId="2" fillId="2" borderId="9" xfId="23" applyNumberFormat="1" applyFont="1" applyFill="1" applyBorder="1" applyAlignment="1">
      <alignment horizontal="center"/>
    </xf>
    <xf numFmtId="3" fontId="2" fillId="2" borderId="12" xfId="23" applyNumberFormat="1" applyFont="1" applyFill="1" applyBorder="1" applyAlignment="1">
      <alignment horizontal="center"/>
    </xf>
    <xf numFmtId="3" fontId="2" fillId="4" borderId="30" xfId="23" applyNumberFormat="1" applyFont="1" applyFill="1" applyBorder="1" applyAlignment="1">
      <alignment horizontal="center"/>
    </xf>
    <xf numFmtId="3" fontId="2" fillId="2" borderId="30" xfId="23" applyNumberFormat="1" applyFont="1" applyFill="1" applyBorder="1" applyAlignment="1">
      <alignment horizontal="center"/>
    </xf>
    <xf numFmtId="3" fontId="12" fillId="4" borderId="30" xfId="0" applyNumberFormat="1" applyFont="1" applyFill="1" applyBorder="1" applyAlignment="1">
      <alignment horizontal="center"/>
    </xf>
    <xf numFmtId="3" fontId="12" fillId="2" borderId="30" xfId="0" applyNumberFormat="1" applyFont="1" applyFill="1" applyBorder="1" applyAlignment="1">
      <alignment horizontal="center"/>
    </xf>
    <xf numFmtId="3" fontId="12" fillId="2" borderId="32" xfId="0" applyNumberFormat="1" applyFont="1" applyFill="1" applyBorder="1" applyAlignment="1">
      <alignment horizontal="center"/>
    </xf>
    <xf numFmtId="3" fontId="12" fillId="4" borderId="35" xfId="0" applyNumberFormat="1" applyFont="1" applyFill="1" applyBorder="1" applyAlignment="1">
      <alignment horizontal="center"/>
    </xf>
    <xf numFmtId="0" fontId="6" fillId="3" borderId="39" xfId="0" applyFont="1" applyFill="1" applyBorder="1" applyAlignment="1">
      <alignment vertical="center" wrapText="1"/>
    </xf>
    <xf numFmtId="9" fontId="3" fillId="2" borderId="18" xfId="0" applyNumberFormat="1" applyFont="1" applyFill="1" applyBorder="1" applyAlignment="1">
      <alignment horizontal="center" vertical="center"/>
    </xf>
    <xf numFmtId="0" fontId="18" fillId="9" borderId="44" xfId="0" applyFont="1" applyFill="1" applyBorder="1" applyAlignment="1">
      <alignment vertical="center" wrapText="1"/>
    </xf>
    <xf numFmtId="0" fontId="18" fillId="9" borderId="45" xfId="0" applyFont="1" applyFill="1" applyBorder="1" applyAlignment="1">
      <alignment vertical="center" wrapText="1"/>
    </xf>
    <xf numFmtId="0" fontId="18" fillId="9" borderId="46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3" fontId="3" fillId="2" borderId="18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 wrapText="1"/>
    </xf>
    <xf numFmtId="0" fontId="0" fillId="13" borderId="0" xfId="0" applyFill="1" applyAlignment="1">
      <alignment vertical="center"/>
    </xf>
    <xf numFmtId="3" fontId="3" fillId="14" borderId="8" xfId="0" applyNumberFormat="1" applyFont="1" applyFill="1" applyBorder="1" applyAlignment="1">
      <alignment horizontal="center" vertical="center"/>
    </xf>
    <xf numFmtId="3" fontId="3" fillId="13" borderId="8" xfId="0" applyNumberFormat="1" applyFont="1" applyFill="1" applyBorder="1" applyAlignment="1">
      <alignment horizontal="center" vertical="center"/>
    </xf>
    <xf numFmtId="3" fontId="3" fillId="13" borderId="11" xfId="0" applyNumberFormat="1" applyFont="1" applyFill="1" applyBorder="1" applyAlignment="1">
      <alignment horizontal="center" vertical="center"/>
    </xf>
    <xf numFmtId="3" fontId="3" fillId="14" borderId="18" xfId="0" applyNumberFormat="1" applyFont="1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3" fontId="0" fillId="13" borderId="0" xfId="0" applyNumberFormat="1" applyFill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3" fontId="3" fillId="0" borderId="0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8" xfId="0" applyFill="1" applyBorder="1" applyAlignment="1">
      <alignment horizontal="center" vertical="center"/>
    </xf>
    <xf numFmtId="9" fontId="3" fillId="2" borderId="8" xfId="0" applyNumberFormat="1" applyFont="1" applyFill="1" applyBorder="1" applyAlignment="1">
      <alignment horizontal="center" vertical="center" wrapText="1"/>
    </xf>
    <xf numFmtId="9" fontId="3" fillId="4" borderId="40" xfId="0" applyNumberFormat="1" applyFont="1" applyFill="1" applyBorder="1" applyAlignment="1">
      <alignment horizontal="center" vertical="center" wrapText="1"/>
    </xf>
    <xf numFmtId="9" fontId="3" fillId="4" borderId="8" xfId="0" applyNumberFormat="1" applyFont="1" applyFill="1" applyBorder="1" applyAlignment="1">
      <alignment horizontal="center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4" borderId="18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19" fillId="10" borderId="0" xfId="0" applyFont="1" applyFill="1" applyBorder="1" applyAlignment="1">
      <alignment horizontal="left" wrapText="1"/>
    </xf>
    <xf numFmtId="0" fontId="19" fillId="10" borderId="50" xfId="0" applyFont="1" applyFill="1" applyBorder="1" applyAlignment="1">
      <alignment horizontal="left" wrapText="1"/>
    </xf>
    <xf numFmtId="0" fontId="19" fillId="2" borderId="0" xfId="0" applyFont="1" applyFill="1" applyBorder="1" applyAlignment="1">
      <alignment horizontal="left" wrapText="1"/>
    </xf>
    <xf numFmtId="0" fontId="0" fillId="12" borderId="53" xfId="0" applyFill="1" applyBorder="1" applyAlignment="1">
      <alignment horizontal="center" vertical="center"/>
    </xf>
    <xf numFmtId="0" fontId="0" fillId="12" borderId="58" xfId="0" applyFill="1" applyBorder="1" applyAlignment="1">
      <alignment horizontal="center" vertical="center"/>
    </xf>
    <xf numFmtId="0" fontId="19" fillId="10" borderId="51" xfId="0" applyFont="1" applyFill="1" applyBorder="1" applyAlignment="1">
      <alignment horizontal="left" wrapText="1"/>
    </xf>
    <xf numFmtId="0" fontId="0" fillId="9" borderId="52" xfId="0" applyFill="1" applyBorder="1" applyAlignment="1">
      <alignment horizontal="center" vertical="center"/>
    </xf>
    <xf numFmtId="0" fontId="0" fillId="9" borderId="57" xfId="0" applyFill="1" applyBorder="1" applyAlignment="1">
      <alignment horizontal="center" vertical="center"/>
    </xf>
    <xf numFmtId="0" fontId="27" fillId="9" borderId="53" xfId="0" applyFont="1" applyFill="1" applyBorder="1" applyAlignment="1">
      <alignment horizontal="right" vertical="center"/>
    </xf>
    <xf numFmtId="0" fontId="27" fillId="9" borderId="58" xfId="0" applyFont="1" applyFill="1" applyBorder="1" applyAlignment="1">
      <alignment horizontal="right" vertical="center"/>
    </xf>
    <xf numFmtId="0" fontId="0" fillId="12" borderId="53" xfId="0" applyFill="1" applyBorder="1" applyAlignment="1">
      <alignment horizontal="center" vertical="center"/>
    </xf>
    <xf numFmtId="0" fontId="0" fillId="12" borderId="58" xfId="0" applyFill="1" applyBorder="1" applyAlignment="1">
      <alignment horizontal="center" vertical="center"/>
    </xf>
    <xf numFmtId="0" fontId="3" fillId="9" borderId="53" xfId="0" applyFont="1" applyFill="1" applyBorder="1" applyAlignment="1">
      <alignment horizontal="center" vertical="center"/>
    </xf>
    <xf numFmtId="0" fontId="3" fillId="9" borderId="58" xfId="0" applyFont="1" applyFill="1" applyBorder="1" applyAlignment="1">
      <alignment horizontal="center" vertical="center"/>
    </xf>
    <xf numFmtId="164" fontId="3" fillId="2" borderId="8" xfId="39" applyFont="1" applyFill="1" applyBorder="1" applyAlignment="1">
      <alignment horizontal="center" vertical="center" wrapText="1"/>
    </xf>
    <xf numFmtId="164" fontId="3" fillId="0" borderId="8" xfId="39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8" fillId="9" borderId="45" xfId="0" applyFont="1" applyFill="1" applyBorder="1" applyAlignment="1">
      <alignment horizontal="center" vertical="center" wrapText="1"/>
    </xf>
    <xf numFmtId="0" fontId="19" fillId="10" borderId="0" xfId="0" applyFont="1" applyFill="1" applyBorder="1" applyAlignment="1">
      <alignment horizontal="center" wrapText="1"/>
    </xf>
    <xf numFmtId="0" fontId="19" fillId="10" borderId="50" xfId="0" applyFont="1" applyFill="1" applyBorder="1" applyAlignment="1">
      <alignment horizontal="center" wrapText="1"/>
    </xf>
    <xf numFmtId="0" fontId="19" fillId="2" borderId="0" xfId="0" applyFont="1" applyFill="1" applyBorder="1" applyAlignment="1">
      <alignment horizontal="center" wrapText="1"/>
    </xf>
    <xf numFmtId="166" fontId="3" fillId="2" borderId="8" xfId="0" applyNumberFormat="1" applyFont="1" applyFill="1" applyBorder="1" applyAlignment="1">
      <alignment horizontal="center" vertical="center" wrapText="1"/>
    </xf>
    <xf numFmtId="0" fontId="28" fillId="10" borderId="47" xfId="0" applyFont="1" applyFill="1" applyBorder="1" applyAlignment="1">
      <alignment horizontal="left"/>
    </xf>
    <xf numFmtId="0" fontId="28" fillId="10" borderId="47" xfId="0" applyFont="1" applyFill="1" applyBorder="1" applyAlignment="1">
      <alignment horizontal="left" wrapText="1"/>
    </xf>
    <xf numFmtId="0" fontId="28" fillId="10" borderId="49" xfId="0" applyFont="1" applyFill="1" applyBorder="1" applyAlignment="1">
      <alignment horizontal="left"/>
    </xf>
    <xf numFmtId="3" fontId="5" fillId="13" borderId="5" xfId="0" applyNumberFormat="1" applyFont="1" applyFill="1" applyBorder="1" applyAlignment="1">
      <alignment vertical="center" wrapText="1"/>
    </xf>
    <xf numFmtId="3" fontId="5" fillId="13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horizontal="center" vertical="center"/>
    </xf>
    <xf numFmtId="165" fontId="0" fillId="13" borderId="53" xfId="38" applyFont="1" applyFill="1" applyBorder="1" applyAlignment="1">
      <alignment horizontal="center" vertical="center"/>
    </xf>
    <xf numFmtId="0" fontId="0" fillId="9" borderId="53" xfId="0" applyFill="1" applyBorder="1" applyAlignment="1">
      <alignment horizontal="center" vertical="center"/>
    </xf>
    <xf numFmtId="0" fontId="18" fillId="9" borderId="61" xfId="0" applyFont="1" applyFill="1" applyBorder="1" applyAlignment="1">
      <alignment horizontal="center" vertical="center" wrapText="1"/>
    </xf>
    <xf numFmtId="0" fontId="19" fillId="10" borderId="45" xfId="0" applyFont="1" applyFill="1" applyBorder="1" applyAlignment="1">
      <alignment horizontal="left" wrapText="1"/>
    </xf>
    <xf numFmtId="0" fontId="19" fillId="10" borderId="45" xfId="0" applyFont="1" applyFill="1" applyBorder="1" applyAlignment="1">
      <alignment horizontal="center" wrapText="1"/>
    </xf>
    <xf numFmtId="0" fontId="19" fillId="10" borderId="46" xfId="0" applyFont="1" applyFill="1" applyBorder="1" applyAlignment="1">
      <alignment horizontal="left" wrapText="1"/>
    </xf>
    <xf numFmtId="3" fontId="2" fillId="13" borderId="58" xfId="0" applyNumberFormat="1" applyFont="1" applyFill="1" applyBorder="1" applyAlignment="1">
      <alignment horizontal="center" vertical="center"/>
    </xf>
    <xf numFmtId="0" fontId="2" fillId="12" borderId="58" xfId="0" applyFont="1" applyFill="1" applyBorder="1" applyAlignment="1">
      <alignment horizontal="center" vertical="center"/>
    </xf>
    <xf numFmtId="0" fontId="18" fillId="9" borderId="6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3" fontId="0" fillId="2" borderId="66" xfId="0" applyNumberForma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3" fontId="3" fillId="13" borderId="18" xfId="0" applyNumberFormat="1" applyFont="1" applyFill="1" applyBorder="1" applyAlignment="1">
      <alignment horizontal="center" vertical="center"/>
    </xf>
    <xf numFmtId="9" fontId="3" fillId="2" borderId="18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6" fillId="3" borderId="24" xfId="0" applyNumberFormat="1" applyFont="1" applyFill="1" applyBorder="1" applyAlignment="1">
      <alignment horizontal="center" vertical="center" wrapText="1"/>
    </xf>
    <xf numFmtId="3" fontId="6" fillId="3" borderId="24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164" fontId="3" fillId="0" borderId="8" xfId="39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43" fontId="31" fillId="0" borderId="0" xfId="0" applyNumberFormat="1" applyFont="1" applyAlignment="1">
      <alignment horizontal="center" vertical="center"/>
    </xf>
    <xf numFmtId="167" fontId="31" fillId="0" borderId="43" xfId="0" applyNumberFormat="1" applyFont="1" applyBorder="1"/>
    <xf numFmtId="0" fontId="0" fillId="2" borderId="0" xfId="0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13" borderId="0" xfId="0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28" fillId="0" borderId="69" xfId="0" applyFont="1" applyBorder="1" applyAlignment="1"/>
    <xf numFmtId="0" fontId="31" fillId="0" borderId="70" xfId="0" applyFont="1" applyBorder="1" applyAlignment="1"/>
    <xf numFmtId="0" fontId="31" fillId="0" borderId="71" xfId="0" applyFont="1" applyBorder="1" applyAlignment="1"/>
    <xf numFmtId="0" fontId="6" fillId="3" borderId="63" xfId="0" applyFont="1" applyFill="1" applyBorder="1" applyAlignment="1">
      <alignment vertical="center" wrapText="1"/>
    </xf>
    <xf numFmtId="0" fontId="6" fillId="3" borderId="60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60" xfId="0" applyFont="1" applyFill="1" applyBorder="1" applyAlignment="1">
      <alignment horizontal="center" vertical="center" wrapText="1"/>
    </xf>
    <xf numFmtId="3" fontId="5" fillId="13" borderId="60" xfId="0" applyNumberFormat="1" applyFont="1" applyFill="1" applyBorder="1" applyAlignment="1">
      <alignment vertical="center" wrapText="1"/>
    </xf>
    <xf numFmtId="3" fontId="6" fillId="3" borderId="60" xfId="0" applyNumberFormat="1" applyFont="1" applyFill="1" applyBorder="1" applyAlignment="1">
      <alignment vertical="center" wrapText="1"/>
    </xf>
    <xf numFmtId="0" fontId="2" fillId="11" borderId="43" xfId="0" applyFont="1" applyFill="1" applyBorder="1" applyAlignment="1">
      <alignment horizontal="left" vertical="center" wrapText="1"/>
    </xf>
    <xf numFmtId="0" fontId="2" fillId="11" borderId="43" xfId="0" applyFont="1" applyFill="1" applyBorder="1" applyAlignment="1">
      <alignment horizontal="center" vertical="center" wrapText="1"/>
    </xf>
    <xf numFmtId="0" fontId="2" fillId="11" borderId="43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0" fontId="0" fillId="2" borderId="18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3" fontId="3" fillId="13" borderId="18" xfId="0" applyNumberFormat="1" applyFont="1" applyFill="1" applyBorder="1" applyAlignment="1">
      <alignment horizontal="center" vertical="center"/>
    </xf>
    <xf numFmtId="3" fontId="3" fillId="13" borderId="60" xfId="0" applyNumberFormat="1" applyFont="1" applyFill="1" applyBorder="1" applyAlignment="1">
      <alignment horizontal="center" vertical="center"/>
    </xf>
    <xf numFmtId="9" fontId="3" fillId="2" borderId="18" xfId="0" applyNumberFormat="1" applyFont="1" applyFill="1" applyBorder="1" applyAlignment="1">
      <alignment horizontal="center" vertical="center"/>
    </xf>
    <xf numFmtId="9" fontId="3" fillId="2" borderId="60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left" vertical="center" wrapText="1"/>
    </xf>
    <xf numFmtId="0" fontId="0" fillId="2" borderId="63" xfId="0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left" vertical="center"/>
    </xf>
    <xf numFmtId="0" fontId="3" fillId="2" borderId="65" xfId="0" applyFont="1" applyFill="1" applyBorder="1" applyAlignment="1">
      <alignment horizontal="left" vertical="center"/>
    </xf>
    <xf numFmtId="3" fontId="0" fillId="2" borderId="66" xfId="0" applyNumberFormat="1" applyFill="1" applyBorder="1" applyAlignment="1">
      <alignment horizontal="center" vertical="center" wrapText="1"/>
    </xf>
    <xf numFmtId="3" fontId="0" fillId="2" borderId="67" xfId="0" applyNumberFormat="1" applyFill="1" applyBorder="1" applyAlignment="1">
      <alignment horizontal="center" vertical="center" wrapText="1"/>
    </xf>
    <xf numFmtId="0" fontId="0" fillId="9" borderId="52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57" xfId="0" applyFill="1" applyBorder="1" applyAlignment="1">
      <alignment horizontal="center" vertical="center"/>
    </xf>
    <xf numFmtId="0" fontId="27" fillId="9" borderId="53" xfId="0" applyFont="1" applyFill="1" applyBorder="1" applyAlignment="1">
      <alignment horizontal="right" vertical="center"/>
    </xf>
    <xf numFmtId="0" fontId="27" fillId="9" borderId="41" xfId="0" applyFont="1" applyFill="1" applyBorder="1" applyAlignment="1">
      <alignment horizontal="right" vertical="center"/>
    </xf>
    <xf numFmtId="0" fontId="27" fillId="9" borderId="58" xfId="0" applyFont="1" applyFill="1" applyBorder="1" applyAlignment="1">
      <alignment horizontal="right" vertical="center"/>
    </xf>
    <xf numFmtId="0" fontId="0" fillId="12" borderId="53" xfId="0" applyFill="1" applyBorder="1" applyAlignment="1">
      <alignment horizontal="center" vertical="center"/>
    </xf>
    <xf numFmtId="0" fontId="0" fillId="12" borderId="41" xfId="0" applyFill="1" applyBorder="1" applyAlignment="1">
      <alignment horizontal="center" vertical="center"/>
    </xf>
    <xf numFmtId="0" fontId="0" fillId="12" borderId="58" xfId="0" applyFill="1" applyBorder="1" applyAlignment="1">
      <alignment horizontal="center" vertical="center"/>
    </xf>
    <xf numFmtId="0" fontId="3" fillId="9" borderId="53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/>
    </xf>
    <xf numFmtId="0" fontId="3" fillId="9" borderId="58" xfId="0" applyFont="1" applyFill="1" applyBorder="1" applyAlignment="1">
      <alignment horizontal="center" vertical="center"/>
    </xf>
    <xf numFmtId="3" fontId="0" fillId="13" borderId="53" xfId="0" applyNumberFormat="1" applyFill="1" applyBorder="1" applyAlignment="1">
      <alignment horizontal="center" vertical="center"/>
    </xf>
    <xf numFmtId="0" fontId="0" fillId="13" borderId="41" xfId="0" applyFill="1" applyBorder="1" applyAlignment="1">
      <alignment horizontal="center" vertical="center"/>
    </xf>
    <xf numFmtId="0" fontId="0" fillId="13" borderId="58" xfId="0" applyFill="1" applyBorder="1" applyAlignment="1">
      <alignment horizontal="center" vertical="center"/>
    </xf>
    <xf numFmtId="3" fontId="0" fillId="9" borderId="53" xfId="0" applyNumberFormat="1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9" borderId="58" xfId="0" applyFill="1" applyBorder="1" applyAlignment="1">
      <alignment horizontal="center" vertical="center"/>
    </xf>
    <xf numFmtId="0" fontId="18" fillId="9" borderId="54" xfId="0" applyFont="1" applyFill="1" applyBorder="1" applyAlignment="1">
      <alignment horizontal="center" vertical="center" wrapText="1"/>
    </xf>
    <xf numFmtId="0" fontId="18" fillId="9" borderId="56" xfId="0" applyFont="1" applyFill="1" applyBorder="1" applyAlignment="1">
      <alignment horizontal="center" vertical="center" wrapText="1"/>
    </xf>
    <xf numFmtId="0" fontId="18" fillId="9" borderId="59" xfId="0" applyFont="1" applyFill="1" applyBorder="1" applyAlignment="1">
      <alignment horizontal="center" vertical="center" wrapText="1"/>
    </xf>
    <xf numFmtId="0" fontId="19" fillId="10" borderId="48" xfId="0" applyFont="1" applyFill="1" applyBorder="1" applyAlignment="1">
      <alignment horizontal="left" wrapText="1"/>
    </xf>
    <xf numFmtId="0" fontId="19" fillId="10" borderId="51" xfId="0" applyFont="1" applyFill="1" applyBorder="1" applyAlignment="1">
      <alignment horizontal="left" wrapText="1"/>
    </xf>
    <xf numFmtId="0" fontId="5" fillId="11" borderId="43" xfId="0" applyFont="1" applyFill="1" applyBorder="1" applyAlignment="1">
      <alignment horizontal="center" vertical="center" wrapText="1"/>
    </xf>
    <xf numFmtId="0" fontId="2" fillId="11" borderId="43" xfId="0" applyFont="1" applyFill="1" applyBorder="1" applyAlignment="1">
      <alignment horizontal="center" vertical="center"/>
    </xf>
    <xf numFmtId="0" fontId="22" fillId="0" borderId="43" xfId="0" applyFont="1" applyBorder="1" applyAlignment="1">
      <alignment horizontal="left"/>
    </xf>
    <xf numFmtId="0" fontId="21" fillId="0" borderId="42" xfId="0" applyFont="1" applyBorder="1" applyAlignment="1">
      <alignment horizontal="left" vertical="top" wrapText="1"/>
    </xf>
    <xf numFmtId="0" fontId="22" fillId="0" borderId="43" xfId="0" applyFont="1" applyBorder="1" applyAlignment="1">
      <alignment horizontal="left" vertical="top" wrapText="1"/>
    </xf>
    <xf numFmtId="0" fontId="7" fillId="5" borderId="18" xfId="0" applyFont="1" applyFill="1" applyBorder="1" applyAlignment="1">
      <alignment horizontal="center" vertical="center"/>
    </xf>
    <xf numFmtId="0" fontId="7" fillId="5" borderId="60" xfId="0" applyFont="1" applyFill="1" applyBorder="1" applyAlignment="1">
      <alignment horizontal="center" vertical="center"/>
    </xf>
    <xf numFmtId="0" fontId="2" fillId="11" borderId="43" xfId="0" applyFont="1" applyFill="1" applyBorder="1" applyAlignment="1">
      <alignment horizontal="center" vertical="center" wrapText="1"/>
    </xf>
    <xf numFmtId="0" fontId="30" fillId="15" borderId="68" xfId="0" applyFont="1" applyFill="1" applyBorder="1" applyAlignment="1">
      <alignment horizontal="left"/>
    </xf>
    <xf numFmtId="0" fontId="30" fillId="15" borderId="0" xfId="0" applyFont="1" applyFill="1" applyBorder="1" applyAlignment="1">
      <alignment horizontal="left"/>
    </xf>
    <xf numFmtId="0" fontId="31" fillId="0" borderId="68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3" fillId="0" borderId="68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28" fillId="3" borderId="68" xfId="0" applyFont="1" applyFill="1" applyBorder="1" applyAlignment="1">
      <alignment horizontal="left"/>
    </xf>
    <xf numFmtId="0" fontId="28" fillId="3" borderId="0" xfId="0" applyFont="1" applyFill="1" applyBorder="1" applyAlignment="1">
      <alignment horizontal="left"/>
    </xf>
    <xf numFmtId="0" fontId="0" fillId="11" borderId="43" xfId="0" applyFill="1" applyBorder="1" applyAlignment="1">
      <alignment horizontal="center" vertical="center" wrapText="1"/>
    </xf>
    <xf numFmtId="0" fontId="4" fillId="2" borderId="0" xfId="23" applyFont="1" applyFill="1" applyAlignment="1"/>
    <xf numFmtId="0" fontId="13" fillId="0" borderId="0" xfId="23" applyFont="1" applyAlignment="1"/>
    <xf numFmtId="0" fontId="4" fillId="2" borderId="0" xfId="23" applyFont="1" applyFill="1" applyAlignment="1">
      <alignment horizontal="left"/>
    </xf>
    <xf numFmtId="9" fontId="3" fillId="0" borderId="0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/>
    </xf>
    <xf numFmtId="0" fontId="0" fillId="2" borderId="63" xfId="0" applyFill="1" applyBorder="1" applyAlignment="1">
      <alignment horizontal="left" vertical="center"/>
    </xf>
  </cellXfs>
  <cellStyles count="40">
    <cellStyle name="Comma" xfId="38" builtinId="3"/>
    <cellStyle name="Currency" xfId="3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Normal" xfId="0" builtinId="0"/>
    <cellStyle name="Normal 3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177800</xdr:rowOff>
    </xdr:from>
    <xdr:to>
      <xdr:col>0</xdr:col>
      <xdr:colOff>1190625</xdr:colOff>
      <xdr:row>4</xdr:row>
      <xdr:rowOff>152400</xdr:rowOff>
    </xdr:to>
    <xdr:pic>
      <xdr:nvPicPr>
        <xdr:cNvPr id="2" name="Picture 3" descr="NewBI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0800000" flipH="1" flipV="1">
          <a:off x="0" y="177800"/>
          <a:ext cx="1190625" cy="7651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177800</xdr:rowOff>
    </xdr:from>
    <xdr:to>
      <xdr:col>0</xdr:col>
      <xdr:colOff>1190625</xdr:colOff>
      <xdr:row>4</xdr:row>
      <xdr:rowOff>152400</xdr:rowOff>
    </xdr:to>
    <xdr:pic>
      <xdr:nvPicPr>
        <xdr:cNvPr id="2" name="Picture 3" descr="NewBI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0800000" flipH="1" flipV="1">
          <a:off x="0" y="177800"/>
          <a:ext cx="1190625" cy="765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8"/>
  <sheetViews>
    <sheetView tabSelected="1" zoomScale="70" zoomScaleNormal="70" zoomScaleSheetLayoutView="85" workbookViewId="0">
      <pane xSplit="1" ySplit="8" topLeftCell="L9" activePane="bottomRight" state="frozen"/>
      <selection pane="topRight" activeCell="B1" sqref="B1"/>
      <selection pane="bottomLeft" activeCell="A8" sqref="A8"/>
      <selection pane="bottomRight"/>
    </sheetView>
  </sheetViews>
  <sheetFormatPr defaultColWidth="10.625" defaultRowHeight="15.75" x14ac:dyDescent="0.25"/>
  <cols>
    <col min="1" max="1" width="55.75" style="27" customWidth="1"/>
    <col min="2" max="2" width="52.125" style="27" customWidth="1"/>
    <col min="3" max="3" width="0" style="27" hidden="1" customWidth="1"/>
    <col min="4" max="4" width="8.625" style="27" hidden="1" customWidth="1"/>
    <col min="5" max="5" width="10" style="36" customWidth="1"/>
    <col min="6" max="6" width="12.625" style="240" customWidth="1"/>
    <col min="7" max="7" width="12.375" style="27" customWidth="1"/>
    <col min="8" max="8" width="10.375" style="27" customWidth="1"/>
    <col min="9" max="9" width="9.625" style="161" customWidth="1"/>
    <col min="10" max="12" width="9.625" style="27" customWidth="1"/>
    <col min="13" max="13" width="20.375" style="28" customWidth="1"/>
    <col min="14" max="14" width="10.125" style="28" customWidth="1"/>
    <col min="15" max="15" width="22.5" style="28" customWidth="1"/>
    <col min="16" max="18" width="14.625" style="28" customWidth="1"/>
    <col min="19" max="19" width="14.375" style="28" customWidth="1"/>
    <col min="20" max="20" width="20.125" style="200" customWidth="1"/>
    <col min="21" max="21" width="34.375" style="28" customWidth="1"/>
    <col min="22" max="22" width="12" style="27" customWidth="1"/>
    <col min="23" max="16384" width="10.625" style="27"/>
  </cols>
  <sheetData>
    <row r="1" spans="1:25" x14ac:dyDescent="0.25">
      <c r="A1" s="261"/>
      <c r="B1" s="261"/>
      <c r="C1" s="261"/>
      <c r="D1" s="261"/>
      <c r="E1" s="261"/>
      <c r="F1" s="262"/>
      <c r="G1" s="261"/>
      <c r="H1" s="261"/>
      <c r="I1" s="263"/>
      <c r="J1" s="261"/>
      <c r="K1" s="261"/>
      <c r="L1" s="261"/>
      <c r="M1" s="264"/>
      <c r="N1" s="264"/>
      <c r="O1" s="264"/>
      <c r="P1" s="264"/>
      <c r="Q1" s="264"/>
      <c r="R1" s="264"/>
      <c r="S1" s="264"/>
      <c r="T1" s="264"/>
      <c r="U1" s="264"/>
    </row>
    <row r="2" spans="1:25" ht="20.25" x14ac:dyDescent="0.3">
      <c r="A2" s="331" t="s">
        <v>176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</row>
    <row r="3" spans="1:25" x14ac:dyDescent="0.25">
      <c r="A3" s="333" t="s">
        <v>177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</row>
    <row r="4" spans="1:25" x14ac:dyDescent="0.25">
      <c r="A4" s="335" t="s">
        <v>179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</row>
    <row r="5" spans="1:25" x14ac:dyDescent="0.25">
      <c r="A5" s="337" t="s">
        <v>180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  <c r="S5" s="338"/>
      <c r="T5" s="338"/>
      <c r="U5" s="338"/>
    </row>
    <row r="6" spans="1:25" x14ac:dyDescent="0.25">
      <c r="A6" s="265"/>
      <c r="B6" s="266"/>
      <c r="C6" s="266"/>
      <c r="D6" s="266"/>
      <c r="E6" s="266"/>
      <c r="F6" s="266"/>
      <c r="G6" s="266"/>
      <c r="H6" s="267"/>
      <c r="I6" s="258"/>
      <c r="J6" s="258"/>
      <c r="K6" s="258"/>
      <c r="L6" s="259">
        <f>+G135</f>
        <v>0</v>
      </c>
      <c r="M6" s="259"/>
      <c r="N6" s="259"/>
      <c r="O6" s="259"/>
      <c r="P6" s="258"/>
      <c r="Q6" s="260"/>
    </row>
    <row r="7" spans="1:25" s="30" customFormat="1" ht="20.100000000000001" customHeight="1" x14ac:dyDescent="0.25">
      <c r="A7" s="330" t="s">
        <v>178</v>
      </c>
      <c r="B7" s="330" t="s">
        <v>0</v>
      </c>
      <c r="C7" s="274" t="s">
        <v>85</v>
      </c>
      <c r="D7" s="275" t="s">
        <v>86</v>
      </c>
      <c r="E7" s="330" t="s">
        <v>87</v>
      </c>
      <c r="F7" s="323" t="s">
        <v>1</v>
      </c>
      <c r="G7" s="330" t="s">
        <v>2</v>
      </c>
      <c r="H7" s="275" t="s">
        <v>3</v>
      </c>
      <c r="I7" s="324" t="s">
        <v>4</v>
      </c>
      <c r="J7" s="324"/>
      <c r="K7" s="324"/>
      <c r="L7" s="324"/>
      <c r="M7" s="323" t="s">
        <v>128</v>
      </c>
      <c r="N7" s="323" t="s">
        <v>129</v>
      </c>
      <c r="O7" s="323" t="s">
        <v>130</v>
      </c>
      <c r="P7" s="323" t="s">
        <v>131</v>
      </c>
      <c r="Q7" s="323" t="s">
        <v>132</v>
      </c>
      <c r="R7" s="323" t="s">
        <v>133</v>
      </c>
      <c r="S7" s="323" t="s">
        <v>134</v>
      </c>
      <c r="T7" s="323" t="s">
        <v>135</v>
      </c>
      <c r="U7" s="323" t="s">
        <v>127</v>
      </c>
      <c r="V7" s="29"/>
      <c r="W7" s="29"/>
    </row>
    <row r="8" spans="1:25" ht="66.75" customHeight="1" x14ac:dyDescent="0.25">
      <c r="A8" s="330"/>
      <c r="B8" s="330"/>
      <c r="C8" s="276"/>
      <c r="D8" s="276"/>
      <c r="E8" s="339"/>
      <c r="F8" s="323"/>
      <c r="G8" s="330"/>
      <c r="H8" s="275" t="s">
        <v>5</v>
      </c>
      <c r="I8" s="324" t="s">
        <v>6</v>
      </c>
      <c r="J8" s="324"/>
      <c r="K8" s="324" t="s">
        <v>7</v>
      </c>
      <c r="L8" s="324"/>
      <c r="M8" s="323"/>
      <c r="N8" s="323"/>
      <c r="O8" s="323"/>
      <c r="P8" s="323"/>
      <c r="Q8" s="323"/>
      <c r="R8" s="323"/>
      <c r="S8" s="323"/>
      <c r="T8" s="323"/>
      <c r="U8" s="323"/>
      <c r="V8" s="29"/>
      <c r="W8" s="29"/>
    </row>
    <row r="9" spans="1:25" ht="39.75" customHeight="1" x14ac:dyDescent="0.25">
      <c r="A9" s="268" t="s">
        <v>8</v>
      </c>
      <c r="B9" s="269"/>
      <c r="C9" s="270"/>
      <c r="D9" s="270"/>
      <c r="E9" s="271"/>
      <c r="F9" s="271"/>
      <c r="G9" s="269"/>
      <c r="H9" s="269"/>
      <c r="I9" s="272">
        <f>SUM(I12:I38)</f>
        <v>152638.46153846153</v>
      </c>
      <c r="J9" s="269"/>
      <c r="K9" s="273">
        <f>SUM(K12:K38)</f>
        <v>293000</v>
      </c>
      <c r="L9" s="269"/>
      <c r="M9" s="150"/>
      <c r="N9" s="150"/>
      <c r="O9" s="150"/>
      <c r="P9" s="150"/>
      <c r="Q9" s="150"/>
      <c r="R9" s="150"/>
      <c r="S9" s="150"/>
      <c r="T9" s="201"/>
      <c r="U9" s="35"/>
      <c r="V9" s="36"/>
      <c r="W9" s="36"/>
      <c r="X9" s="36"/>
      <c r="Y9" s="36"/>
    </row>
    <row r="10" spans="1:25" x14ac:dyDescent="0.25">
      <c r="A10" s="37" t="s">
        <v>9</v>
      </c>
      <c r="B10" s="38"/>
      <c r="C10" s="39"/>
      <c r="D10" s="39"/>
      <c r="E10" s="242"/>
      <c r="F10" s="40"/>
      <c r="G10" s="40"/>
      <c r="H10" s="40"/>
      <c r="I10" s="162"/>
      <c r="J10" s="42"/>
      <c r="K10" s="41"/>
      <c r="L10" s="42"/>
      <c r="M10" s="179"/>
      <c r="N10" s="179"/>
      <c r="O10" s="179"/>
      <c r="P10" s="179"/>
      <c r="Q10" s="179"/>
      <c r="R10" s="179"/>
      <c r="S10" s="179"/>
      <c r="T10" s="43"/>
      <c r="U10" s="43"/>
      <c r="V10" s="36"/>
      <c r="W10" s="36"/>
      <c r="X10" s="36"/>
      <c r="Y10" s="36"/>
    </row>
    <row r="11" spans="1:25" x14ac:dyDescent="0.25">
      <c r="A11" s="44" t="s">
        <v>10</v>
      </c>
      <c r="B11" s="38"/>
      <c r="C11" s="45"/>
      <c r="D11" s="45"/>
      <c r="E11" s="243"/>
      <c r="F11" s="46"/>
      <c r="G11" s="46"/>
      <c r="H11" s="46"/>
      <c r="I11" s="162"/>
      <c r="J11" s="42"/>
      <c r="K11" s="41"/>
      <c r="L11" s="42"/>
      <c r="M11" s="179"/>
      <c r="N11" s="179"/>
      <c r="O11" s="179"/>
      <c r="P11" s="179"/>
      <c r="Q11" s="179"/>
      <c r="R11" s="179"/>
      <c r="S11" s="179"/>
      <c r="T11" s="43"/>
      <c r="U11" s="43"/>
      <c r="V11" s="36"/>
      <c r="W11" s="36"/>
      <c r="X11" s="36"/>
      <c r="Y11" s="36"/>
    </row>
    <row r="12" spans="1:25" ht="78.75" x14ac:dyDescent="0.25">
      <c r="A12" s="47" t="s">
        <v>11</v>
      </c>
      <c r="B12" s="277" t="s">
        <v>100</v>
      </c>
      <c r="C12" s="48" t="s">
        <v>88</v>
      </c>
      <c r="D12" s="48">
        <v>1</v>
      </c>
      <c r="E12" s="239">
        <v>12500</v>
      </c>
      <c r="F12" s="49">
        <v>12500</v>
      </c>
      <c r="G12" s="50" t="s">
        <v>58</v>
      </c>
      <c r="H12" s="51" t="s">
        <v>13</v>
      </c>
      <c r="I12" s="163">
        <v>12500</v>
      </c>
      <c r="J12" s="52">
        <v>1</v>
      </c>
      <c r="K12" s="49">
        <v>0</v>
      </c>
      <c r="L12" s="52">
        <v>0</v>
      </c>
      <c r="M12" s="206">
        <v>42241</v>
      </c>
      <c r="N12" s="178" t="s">
        <v>154</v>
      </c>
      <c r="O12" s="178" t="s">
        <v>161</v>
      </c>
      <c r="P12" s="206">
        <v>42241</v>
      </c>
      <c r="Q12" s="206">
        <v>42333</v>
      </c>
      <c r="R12" s="178" t="s">
        <v>142</v>
      </c>
      <c r="S12" s="198">
        <v>11553.1</v>
      </c>
      <c r="T12" s="229" t="s">
        <v>148</v>
      </c>
      <c r="U12" s="53" t="s">
        <v>187</v>
      </c>
      <c r="V12" s="36"/>
      <c r="W12" s="36"/>
      <c r="X12" s="36"/>
      <c r="Y12" s="36"/>
    </row>
    <row r="13" spans="1:25" ht="63" customHeight="1" x14ac:dyDescent="0.25">
      <c r="A13" s="344" t="s">
        <v>12</v>
      </c>
      <c r="B13" s="296" t="s">
        <v>101</v>
      </c>
      <c r="C13" s="48" t="s">
        <v>88</v>
      </c>
      <c r="D13" s="48">
        <v>1</v>
      </c>
      <c r="E13" s="298">
        <v>26000</v>
      </c>
      <c r="F13" s="292">
        <v>26000</v>
      </c>
      <c r="G13" s="328" t="s">
        <v>58</v>
      </c>
      <c r="H13" s="286" t="s">
        <v>146</v>
      </c>
      <c r="I13" s="288">
        <v>26000</v>
      </c>
      <c r="J13" s="290">
        <v>1</v>
      </c>
      <c r="K13" s="292">
        <v>0</v>
      </c>
      <c r="L13" s="290">
        <v>0</v>
      </c>
      <c r="M13" s="206">
        <v>41878</v>
      </c>
      <c r="N13" s="178" t="s">
        <v>153</v>
      </c>
      <c r="O13" s="178" t="s">
        <v>162</v>
      </c>
      <c r="P13" s="206">
        <v>41878</v>
      </c>
      <c r="Q13" s="206">
        <v>42313</v>
      </c>
      <c r="R13" s="178" t="s">
        <v>173</v>
      </c>
      <c r="S13" s="198">
        <v>3688.4</v>
      </c>
      <c r="T13" s="229" t="s">
        <v>148</v>
      </c>
      <c r="U13" s="53"/>
      <c r="V13" s="36"/>
      <c r="W13" s="36"/>
      <c r="X13" s="36"/>
      <c r="Y13" s="36"/>
    </row>
    <row r="14" spans="1:25" ht="51" customHeight="1" x14ac:dyDescent="0.25">
      <c r="A14" s="345"/>
      <c r="B14" s="297"/>
      <c r="C14" s="222"/>
      <c r="D14" s="222"/>
      <c r="E14" s="299"/>
      <c r="F14" s="293"/>
      <c r="G14" s="329"/>
      <c r="H14" s="287"/>
      <c r="I14" s="289"/>
      <c r="J14" s="291"/>
      <c r="K14" s="293"/>
      <c r="L14" s="291"/>
      <c r="M14" s="206">
        <v>42317</v>
      </c>
      <c r="N14" s="178" t="s">
        <v>153</v>
      </c>
      <c r="O14" s="178" t="s">
        <v>163</v>
      </c>
      <c r="P14" s="206">
        <v>42317</v>
      </c>
      <c r="Q14" s="206">
        <v>42551</v>
      </c>
      <c r="R14" s="178" t="s">
        <v>142</v>
      </c>
      <c r="S14" s="198">
        <v>22309.3</v>
      </c>
      <c r="T14" s="229" t="s">
        <v>148</v>
      </c>
      <c r="U14" s="53"/>
      <c r="V14" s="36"/>
      <c r="W14" s="36"/>
      <c r="X14" s="36"/>
      <c r="Y14" s="36"/>
    </row>
    <row r="15" spans="1:25" x14ac:dyDescent="0.25">
      <c r="A15" s="1" t="s">
        <v>14</v>
      </c>
      <c r="B15" s="278"/>
      <c r="C15" s="39"/>
      <c r="D15" s="39"/>
      <c r="E15" s="242"/>
      <c r="F15" s="41"/>
      <c r="G15" s="54"/>
      <c r="H15" s="46"/>
      <c r="I15" s="162"/>
      <c r="J15" s="42"/>
      <c r="K15" s="41"/>
      <c r="L15" s="42"/>
      <c r="M15" s="180"/>
      <c r="N15" s="180"/>
      <c r="O15" s="180"/>
      <c r="P15" s="180"/>
      <c r="Q15" s="180"/>
      <c r="R15" s="180"/>
      <c r="S15" s="180"/>
      <c r="T15" s="230"/>
      <c r="U15" s="55"/>
      <c r="V15" s="36"/>
      <c r="W15" s="36"/>
      <c r="X15" s="36"/>
      <c r="Y15" s="36"/>
    </row>
    <row r="16" spans="1:25" x14ac:dyDescent="0.25">
      <c r="A16" s="56" t="s">
        <v>15</v>
      </c>
      <c r="B16" s="278"/>
      <c r="C16" s="45"/>
      <c r="D16" s="45"/>
      <c r="E16" s="243"/>
      <c r="F16" s="41"/>
      <c r="G16" s="46"/>
      <c r="H16" s="46"/>
      <c r="I16" s="162"/>
      <c r="J16" s="42"/>
      <c r="K16" s="41"/>
      <c r="L16" s="42"/>
      <c r="M16" s="180"/>
      <c r="N16" s="180"/>
      <c r="O16" s="180"/>
      <c r="P16" s="180"/>
      <c r="Q16" s="180"/>
      <c r="R16" s="180"/>
      <c r="S16" s="180"/>
      <c r="T16" s="230"/>
      <c r="U16" s="55"/>
      <c r="V16" s="36"/>
      <c r="W16" s="36"/>
      <c r="X16" s="36"/>
      <c r="Y16" s="36"/>
    </row>
    <row r="17" spans="1:25" ht="47.25" x14ac:dyDescent="0.25">
      <c r="A17" s="57" t="s">
        <v>16</v>
      </c>
      <c r="B17" s="277" t="s">
        <v>102</v>
      </c>
      <c r="C17" s="48" t="s">
        <v>88</v>
      </c>
      <c r="D17" s="48">
        <v>1</v>
      </c>
      <c r="E17" s="239">
        <v>14500</v>
      </c>
      <c r="F17" s="49">
        <v>14500</v>
      </c>
      <c r="G17" s="90" t="s">
        <v>58</v>
      </c>
      <c r="H17" s="51" t="s">
        <v>13</v>
      </c>
      <c r="I17" s="163">
        <v>14500</v>
      </c>
      <c r="J17" s="52">
        <v>1</v>
      </c>
      <c r="K17" s="49">
        <v>0</v>
      </c>
      <c r="L17" s="52">
        <v>0</v>
      </c>
      <c r="M17" s="206">
        <f>P17</f>
        <v>42108</v>
      </c>
      <c r="N17" s="178" t="s">
        <v>154</v>
      </c>
      <c r="O17" s="178" t="s">
        <v>164</v>
      </c>
      <c r="P17" s="206">
        <v>42108</v>
      </c>
      <c r="Q17" s="178" t="s">
        <v>142</v>
      </c>
      <c r="R17" s="178" t="s">
        <v>142</v>
      </c>
      <c r="S17" s="198">
        <v>11451.5</v>
      </c>
      <c r="T17" s="229" t="s">
        <v>148</v>
      </c>
      <c r="U17" s="53" t="s">
        <v>188</v>
      </c>
      <c r="V17" s="36"/>
      <c r="W17" s="36"/>
      <c r="X17" s="36"/>
      <c r="Y17" s="36"/>
    </row>
    <row r="18" spans="1:25" ht="27.75" customHeight="1" x14ac:dyDescent="0.25">
      <c r="A18" s="57" t="s">
        <v>17</v>
      </c>
      <c r="B18" s="277" t="s">
        <v>103</v>
      </c>
      <c r="C18" s="48" t="s">
        <v>88</v>
      </c>
      <c r="D18" s="48">
        <v>1</v>
      </c>
      <c r="E18" s="244">
        <v>12000</v>
      </c>
      <c r="F18" s="49">
        <v>12000</v>
      </c>
      <c r="G18" s="90" t="s">
        <v>58</v>
      </c>
      <c r="H18" s="51" t="s">
        <v>146</v>
      </c>
      <c r="I18" s="163">
        <v>12000</v>
      </c>
      <c r="J18" s="52">
        <v>1</v>
      </c>
      <c r="K18" s="49">
        <v>0</v>
      </c>
      <c r="L18" s="52">
        <v>0</v>
      </c>
      <c r="M18" s="206">
        <f>P18</f>
        <v>42024</v>
      </c>
      <c r="N18" s="178" t="s">
        <v>153</v>
      </c>
      <c r="O18" s="178" t="s">
        <v>165</v>
      </c>
      <c r="P18" s="206">
        <v>42024</v>
      </c>
      <c r="Q18" s="206">
        <v>42582</v>
      </c>
      <c r="R18" s="178" t="s">
        <v>150</v>
      </c>
      <c r="S18" s="198">
        <v>9360.2999999999993</v>
      </c>
      <c r="T18" s="229" t="s">
        <v>148</v>
      </c>
      <c r="U18" s="53"/>
      <c r="V18" s="36"/>
      <c r="W18" s="36"/>
      <c r="X18" s="36"/>
      <c r="Y18" s="36"/>
    </row>
    <row r="19" spans="1:25" x14ac:dyDescent="0.25">
      <c r="A19" s="37" t="s">
        <v>19</v>
      </c>
      <c r="B19" s="278"/>
      <c r="C19" s="39"/>
      <c r="D19" s="39"/>
      <c r="E19" s="242"/>
      <c r="F19" s="41"/>
      <c r="G19" s="54"/>
      <c r="H19" s="46"/>
      <c r="I19" s="162"/>
      <c r="J19" s="42"/>
      <c r="K19" s="41"/>
      <c r="L19" s="42"/>
      <c r="M19" s="180"/>
      <c r="N19" s="180"/>
      <c r="O19" s="180"/>
      <c r="P19" s="180"/>
      <c r="Q19" s="180"/>
      <c r="R19" s="180"/>
      <c r="S19" s="180"/>
      <c r="T19" s="230"/>
      <c r="U19" s="55"/>
      <c r="V19" s="36"/>
      <c r="W19" s="36"/>
      <c r="X19" s="36"/>
      <c r="Y19" s="36"/>
    </row>
    <row r="20" spans="1:25" x14ac:dyDescent="0.25">
      <c r="A20" s="56" t="s">
        <v>20</v>
      </c>
      <c r="B20" s="278"/>
      <c r="C20" s="45"/>
      <c r="D20" s="45"/>
      <c r="E20" s="243"/>
      <c r="F20" s="41"/>
      <c r="G20" s="46"/>
      <c r="H20" s="46"/>
      <c r="I20" s="162"/>
      <c r="J20" s="42"/>
      <c r="K20" s="41"/>
      <c r="L20" s="42"/>
      <c r="M20" s="180"/>
      <c r="N20" s="180"/>
      <c r="O20" s="180"/>
      <c r="P20" s="180"/>
      <c r="Q20" s="180"/>
      <c r="R20" s="180"/>
      <c r="S20" s="180"/>
      <c r="T20" s="230"/>
      <c r="U20" s="55"/>
      <c r="V20" s="36"/>
      <c r="W20" s="36"/>
      <c r="X20" s="36"/>
      <c r="Y20" s="36"/>
    </row>
    <row r="21" spans="1:25" ht="47.25" x14ac:dyDescent="0.25">
      <c r="A21" s="284" t="s">
        <v>62</v>
      </c>
      <c r="B21" s="277" t="s">
        <v>63</v>
      </c>
      <c r="C21" s="48" t="s">
        <v>88</v>
      </c>
      <c r="D21" s="48">
        <v>1</v>
      </c>
      <c r="E21" s="239">
        <v>5500</v>
      </c>
      <c r="F21" s="49">
        <v>5500</v>
      </c>
      <c r="G21" s="51" t="s">
        <v>18</v>
      </c>
      <c r="H21" s="51" t="s">
        <v>13</v>
      </c>
      <c r="I21" s="163">
        <f>F21</f>
        <v>5500</v>
      </c>
      <c r="J21" s="52">
        <v>1</v>
      </c>
      <c r="K21" s="49">
        <v>0</v>
      </c>
      <c r="L21" s="52">
        <v>0</v>
      </c>
      <c r="M21" s="178" t="s">
        <v>184</v>
      </c>
      <c r="N21" s="178" t="s">
        <v>154</v>
      </c>
      <c r="O21" s="178" t="s">
        <v>185</v>
      </c>
      <c r="P21" s="178" t="s">
        <v>142</v>
      </c>
      <c r="Q21" s="178" t="s">
        <v>142</v>
      </c>
      <c r="R21" s="178" t="s">
        <v>142</v>
      </c>
      <c r="S21" s="198">
        <v>6279</v>
      </c>
      <c r="T21" s="229" t="s">
        <v>148</v>
      </c>
      <c r="U21" s="53" t="s">
        <v>189</v>
      </c>
      <c r="V21" s="36"/>
      <c r="W21" s="36"/>
      <c r="X21" s="36"/>
      <c r="Y21" s="36"/>
    </row>
    <row r="22" spans="1:25" ht="47.25" x14ac:dyDescent="0.25">
      <c r="A22" s="284" t="s">
        <v>61</v>
      </c>
      <c r="B22" s="277" t="s">
        <v>104</v>
      </c>
      <c r="C22" s="48" t="s">
        <v>88</v>
      </c>
      <c r="D22" s="48">
        <v>1</v>
      </c>
      <c r="E22" s="239">
        <v>2200</v>
      </c>
      <c r="F22" s="49">
        <v>2200</v>
      </c>
      <c r="G22" s="51" t="s">
        <v>18</v>
      </c>
      <c r="H22" s="51" t="s">
        <v>13</v>
      </c>
      <c r="I22" s="163">
        <f>F22</f>
        <v>2200</v>
      </c>
      <c r="J22" s="52">
        <v>1</v>
      </c>
      <c r="K22" s="49">
        <v>0</v>
      </c>
      <c r="L22" s="52">
        <v>0</v>
      </c>
      <c r="M22" s="178" t="s">
        <v>184</v>
      </c>
      <c r="N22" s="178" t="s">
        <v>154</v>
      </c>
      <c r="O22" s="178" t="s">
        <v>185</v>
      </c>
      <c r="P22" s="178" t="s">
        <v>142</v>
      </c>
      <c r="Q22" s="178" t="s">
        <v>142</v>
      </c>
      <c r="R22" s="178" t="s">
        <v>142</v>
      </c>
      <c r="S22" s="198">
        <v>2099.1999999999998</v>
      </c>
      <c r="T22" s="229" t="s">
        <v>148</v>
      </c>
      <c r="U22" s="53" t="s">
        <v>189</v>
      </c>
      <c r="V22" s="36"/>
      <c r="W22" s="36"/>
      <c r="X22" s="36"/>
      <c r="Y22" s="36"/>
    </row>
    <row r="23" spans="1:25" ht="47.25" x14ac:dyDescent="0.25">
      <c r="A23" s="285" t="s">
        <v>64</v>
      </c>
      <c r="B23" s="277" t="s">
        <v>105</v>
      </c>
      <c r="C23" s="48" t="s">
        <v>88</v>
      </c>
      <c r="D23" s="48">
        <v>1</v>
      </c>
      <c r="E23" s="239">
        <v>8000</v>
      </c>
      <c r="F23" s="49">
        <v>8000</v>
      </c>
      <c r="G23" s="51" t="s">
        <v>18</v>
      </c>
      <c r="H23" s="51" t="s">
        <v>13</v>
      </c>
      <c r="I23" s="163">
        <v>8000</v>
      </c>
      <c r="J23" s="52">
        <v>1</v>
      </c>
      <c r="K23" s="49">
        <v>0</v>
      </c>
      <c r="L23" s="52">
        <v>0</v>
      </c>
      <c r="M23" s="178" t="s">
        <v>184</v>
      </c>
      <c r="N23" s="178" t="s">
        <v>154</v>
      </c>
      <c r="O23" s="178" t="s">
        <v>185</v>
      </c>
      <c r="P23" s="178" t="s">
        <v>142</v>
      </c>
      <c r="Q23" s="178" t="s">
        <v>142</v>
      </c>
      <c r="R23" s="178" t="s">
        <v>142</v>
      </c>
      <c r="S23" s="198">
        <v>120.4</v>
      </c>
      <c r="T23" s="229" t="s">
        <v>186</v>
      </c>
      <c r="U23" s="53" t="s">
        <v>189</v>
      </c>
      <c r="V23" s="36"/>
      <c r="W23" s="36"/>
      <c r="X23" s="36"/>
      <c r="Y23" s="36"/>
    </row>
    <row r="24" spans="1:25" x14ac:dyDescent="0.25">
      <c r="A24" s="56" t="s">
        <v>21</v>
      </c>
      <c r="B24" s="278"/>
      <c r="C24" s="45"/>
      <c r="D24" s="45"/>
      <c r="E24" s="243"/>
      <c r="F24" s="41"/>
      <c r="G24" s="46"/>
      <c r="H24" s="46"/>
      <c r="I24" s="162"/>
      <c r="J24" s="42"/>
      <c r="K24" s="41"/>
      <c r="L24" s="42"/>
      <c r="M24" s="180"/>
      <c r="N24" s="180"/>
      <c r="O24" s="180"/>
      <c r="P24" s="180"/>
      <c r="Q24" s="180"/>
      <c r="R24" s="180"/>
      <c r="S24" s="180"/>
      <c r="T24" s="230"/>
      <c r="U24" s="55"/>
      <c r="V24" s="36"/>
      <c r="W24" s="36"/>
      <c r="X24" s="36"/>
      <c r="Y24" s="36"/>
    </row>
    <row r="25" spans="1:25" ht="63" x14ac:dyDescent="0.25">
      <c r="A25" s="284" t="s">
        <v>59</v>
      </c>
      <c r="B25" s="277" t="s">
        <v>106</v>
      </c>
      <c r="C25" s="48" t="s">
        <v>89</v>
      </c>
      <c r="D25" s="48">
        <v>30</v>
      </c>
      <c r="E25" s="239">
        <v>220</v>
      </c>
      <c r="F25" s="49">
        <v>6600</v>
      </c>
      <c r="G25" s="51" t="s">
        <v>18</v>
      </c>
      <c r="H25" s="51" t="s">
        <v>13</v>
      </c>
      <c r="I25" s="163">
        <v>6600</v>
      </c>
      <c r="J25" s="52">
        <v>1</v>
      </c>
      <c r="K25" s="49">
        <v>0</v>
      </c>
      <c r="L25" s="52">
        <v>0</v>
      </c>
      <c r="M25" s="178" t="s">
        <v>184</v>
      </c>
      <c r="N25" s="178" t="s">
        <v>154</v>
      </c>
      <c r="O25" s="178" t="s">
        <v>185</v>
      </c>
      <c r="P25" s="178" t="s">
        <v>142</v>
      </c>
      <c r="Q25" s="178" t="s">
        <v>142</v>
      </c>
      <c r="R25" s="178" t="s">
        <v>142</v>
      </c>
      <c r="S25" s="198">
        <v>188</v>
      </c>
      <c r="T25" s="229" t="s">
        <v>186</v>
      </c>
      <c r="U25" s="53" t="s">
        <v>190</v>
      </c>
      <c r="V25" s="36"/>
      <c r="W25" s="36"/>
      <c r="X25" s="36"/>
      <c r="Y25" s="36"/>
    </row>
    <row r="26" spans="1:25" ht="47.25" x14ac:dyDescent="0.25">
      <c r="A26" s="284" t="s">
        <v>22</v>
      </c>
      <c r="B26" s="277" t="s">
        <v>107</v>
      </c>
      <c r="C26" s="48" t="s">
        <v>89</v>
      </c>
      <c r="D26" s="48">
        <v>30</v>
      </c>
      <c r="E26" s="239">
        <v>250</v>
      </c>
      <c r="F26" s="49">
        <v>7500</v>
      </c>
      <c r="G26" s="51" t="s">
        <v>18</v>
      </c>
      <c r="H26" s="51" t="s">
        <v>13</v>
      </c>
      <c r="I26" s="163">
        <v>7500</v>
      </c>
      <c r="J26" s="52">
        <v>1</v>
      </c>
      <c r="K26" s="49">
        <v>0</v>
      </c>
      <c r="L26" s="52">
        <v>0</v>
      </c>
      <c r="M26" s="178" t="s">
        <v>184</v>
      </c>
      <c r="N26" s="178" t="s">
        <v>154</v>
      </c>
      <c r="O26" s="178" t="s">
        <v>185</v>
      </c>
      <c r="P26" s="178" t="s">
        <v>142</v>
      </c>
      <c r="Q26" s="178" t="s">
        <v>142</v>
      </c>
      <c r="R26" s="178" t="s">
        <v>142</v>
      </c>
      <c r="S26" s="198">
        <v>7417.6</v>
      </c>
      <c r="T26" s="229" t="s">
        <v>148</v>
      </c>
      <c r="U26" s="53" t="s">
        <v>189</v>
      </c>
      <c r="V26" s="36"/>
      <c r="W26" s="36"/>
      <c r="X26" s="36"/>
      <c r="Y26" s="36"/>
    </row>
    <row r="27" spans="1:25" ht="47.25" x14ac:dyDescent="0.25">
      <c r="A27" s="284" t="s">
        <v>23</v>
      </c>
      <c r="B27" s="277" t="s">
        <v>108</v>
      </c>
      <c r="C27" s="48" t="s">
        <v>89</v>
      </c>
      <c r="D27" s="48">
        <v>30</v>
      </c>
      <c r="E27" s="239">
        <v>120</v>
      </c>
      <c r="F27" s="49">
        <v>3600</v>
      </c>
      <c r="G27" s="51" t="s">
        <v>18</v>
      </c>
      <c r="H27" s="51" t="s">
        <v>13</v>
      </c>
      <c r="I27" s="163">
        <v>3600</v>
      </c>
      <c r="J27" s="52">
        <v>1</v>
      </c>
      <c r="K27" s="49">
        <v>0</v>
      </c>
      <c r="L27" s="52">
        <v>0</v>
      </c>
      <c r="M27" s="178" t="s">
        <v>184</v>
      </c>
      <c r="N27" s="178" t="s">
        <v>154</v>
      </c>
      <c r="O27" s="178" t="s">
        <v>185</v>
      </c>
      <c r="P27" s="178" t="s">
        <v>142</v>
      </c>
      <c r="Q27" s="178" t="s">
        <v>142</v>
      </c>
      <c r="R27" s="178" t="s">
        <v>142</v>
      </c>
      <c r="S27" s="198">
        <v>0</v>
      </c>
      <c r="T27" s="229" t="s">
        <v>186</v>
      </c>
      <c r="U27" s="53" t="s">
        <v>189</v>
      </c>
      <c r="V27" s="36"/>
      <c r="W27" s="36"/>
      <c r="X27" s="36"/>
      <c r="Y27" s="36"/>
    </row>
    <row r="28" spans="1:25" x14ac:dyDescent="0.25">
      <c r="A28" s="58" t="s">
        <v>65</v>
      </c>
      <c r="B28" s="59" t="s">
        <v>66</v>
      </c>
      <c r="C28" s="48" t="s">
        <v>90</v>
      </c>
      <c r="D28" s="48">
        <v>300</v>
      </c>
      <c r="E28" s="239">
        <v>55</v>
      </c>
      <c r="F28" s="60">
        <v>16500</v>
      </c>
      <c r="G28" s="177" t="s">
        <v>142</v>
      </c>
      <c r="H28" s="177" t="s">
        <v>142</v>
      </c>
      <c r="I28" s="163">
        <f>F28*J28</f>
        <v>0</v>
      </c>
      <c r="J28" s="52">
        <v>0</v>
      </c>
      <c r="K28" s="49">
        <f>F28*L28</f>
        <v>16500</v>
      </c>
      <c r="L28" s="52">
        <v>1</v>
      </c>
      <c r="M28" s="177"/>
      <c r="N28" s="177" t="s">
        <v>142</v>
      </c>
      <c r="O28" s="177"/>
      <c r="P28" s="177"/>
      <c r="Q28" s="177"/>
      <c r="R28" s="178" t="s">
        <v>142</v>
      </c>
      <c r="S28" s="177"/>
      <c r="T28" s="231"/>
      <c r="U28" s="53" t="s">
        <v>157</v>
      </c>
      <c r="V28" s="36"/>
      <c r="W28" s="36"/>
      <c r="X28" s="36"/>
      <c r="Y28" s="36"/>
    </row>
    <row r="29" spans="1:25" x14ac:dyDescent="0.25">
      <c r="A29" s="58" t="s">
        <v>67</v>
      </c>
      <c r="B29" s="59" t="s">
        <v>68</v>
      </c>
      <c r="C29" s="48" t="s">
        <v>90</v>
      </c>
      <c r="D29" s="48">
        <v>300</v>
      </c>
      <c r="E29" s="239">
        <v>55</v>
      </c>
      <c r="F29" s="60">
        <v>16500</v>
      </c>
      <c r="G29" s="177" t="s">
        <v>142</v>
      </c>
      <c r="H29" s="177" t="s">
        <v>142</v>
      </c>
      <c r="I29" s="163">
        <f>F29*J29</f>
        <v>0</v>
      </c>
      <c r="J29" s="52">
        <v>0</v>
      </c>
      <c r="K29" s="49">
        <f>F29*L29</f>
        <v>16500</v>
      </c>
      <c r="L29" s="52">
        <v>1</v>
      </c>
      <c r="M29" s="178"/>
      <c r="N29" s="177" t="s">
        <v>142</v>
      </c>
      <c r="O29" s="178"/>
      <c r="P29" s="178"/>
      <c r="Q29" s="178"/>
      <c r="R29" s="178" t="s">
        <v>142</v>
      </c>
      <c r="S29" s="178"/>
      <c r="T29" s="229"/>
      <c r="U29" s="53" t="s">
        <v>157</v>
      </c>
      <c r="V29" s="36"/>
      <c r="W29" s="36"/>
      <c r="X29" s="36"/>
      <c r="Y29" s="36"/>
    </row>
    <row r="30" spans="1:25" x14ac:dyDescent="0.25">
      <c r="A30" s="61" t="s">
        <v>69</v>
      </c>
      <c r="B30" s="278"/>
      <c r="C30" s="45"/>
      <c r="D30" s="45"/>
      <c r="E30" s="243"/>
      <c r="F30" s="41"/>
      <c r="G30" s="46"/>
      <c r="H30" s="46"/>
      <c r="I30" s="162"/>
      <c r="J30" s="42"/>
      <c r="K30" s="41"/>
      <c r="L30" s="42"/>
      <c r="M30" s="180"/>
      <c r="N30" s="180"/>
      <c r="O30" s="180"/>
      <c r="P30" s="180"/>
      <c r="Q30" s="180"/>
      <c r="R30" s="180"/>
      <c r="S30" s="180"/>
      <c r="T30" s="230"/>
      <c r="U30" s="55"/>
      <c r="V30" s="36"/>
      <c r="W30" s="36"/>
      <c r="X30" s="36"/>
      <c r="Y30" s="36"/>
    </row>
    <row r="31" spans="1:25" ht="31.5" x14ac:dyDescent="0.25">
      <c r="A31" s="58" t="s">
        <v>70</v>
      </c>
      <c r="B31" s="59" t="s">
        <v>71</v>
      </c>
      <c r="C31" s="48"/>
      <c r="D31" s="48">
        <v>100</v>
      </c>
      <c r="E31" s="239">
        <v>2400</v>
      </c>
      <c r="F31" s="62">
        <v>240000</v>
      </c>
      <c r="G31" s="177" t="s">
        <v>142</v>
      </c>
      <c r="H31" s="177" t="s">
        <v>142</v>
      </c>
      <c r="I31" s="163">
        <f>F31*J31</f>
        <v>0</v>
      </c>
      <c r="J31" s="52">
        <v>0</v>
      </c>
      <c r="K31" s="49">
        <f>F31*L31</f>
        <v>240000</v>
      </c>
      <c r="L31" s="52">
        <v>1</v>
      </c>
      <c r="M31" s="178"/>
      <c r="N31" s="177" t="s">
        <v>142</v>
      </c>
      <c r="O31" s="178"/>
      <c r="P31" s="178"/>
      <c r="Q31" s="178"/>
      <c r="R31" s="178" t="s">
        <v>142</v>
      </c>
      <c r="S31" s="178"/>
      <c r="T31" s="229"/>
      <c r="U31" s="53" t="s">
        <v>157</v>
      </c>
      <c r="V31" s="36"/>
      <c r="W31" s="36"/>
      <c r="X31" s="36"/>
      <c r="Y31" s="36"/>
    </row>
    <row r="32" spans="1:25" x14ac:dyDescent="0.25">
      <c r="A32" s="56" t="s">
        <v>24</v>
      </c>
      <c r="B32" s="278"/>
      <c r="C32" s="45"/>
      <c r="D32" s="45"/>
      <c r="E32" s="243"/>
      <c r="F32" s="41"/>
      <c r="G32" s="46"/>
      <c r="H32" s="46"/>
      <c r="I32" s="162"/>
      <c r="J32" s="42"/>
      <c r="K32" s="41"/>
      <c r="L32" s="42"/>
      <c r="M32" s="180"/>
      <c r="N32" s="180"/>
      <c r="O32" s="180"/>
      <c r="P32" s="180"/>
      <c r="Q32" s="180"/>
      <c r="R32" s="180"/>
      <c r="S32" s="180"/>
      <c r="T32" s="230"/>
      <c r="U32" s="55"/>
    </row>
    <row r="33" spans="1:25" ht="47.25" customHeight="1" x14ac:dyDescent="0.25">
      <c r="A33" s="294" t="s">
        <v>25</v>
      </c>
      <c r="B33" s="296" t="s">
        <v>109</v>
      </c>
      <c r="C33" s="48" t="s">
        <v>91</v>
      </c>
      <c r="D33" s="48">
        <v>18</v>
      </c>
      <c r="E33" s="298">
        <f>30000/13</f>
        <v>2307.6923076923076</v>
      </c>
      <c r="F33" s="292">
        <v>41538.461538461539</v>
      </c>
      <c r="G33" s="51" t="s">
        <v>58</v>
      </c>
      <c r="H33" s="51" t="s">
        <v>181</v>
      </c>
      <c r="I33" s="288">
        <v>26538.461538461539</v>
      </c>
      <c r="J33" s="290">
        <v>0.63888888888888884</v>
      </c>
      <c r="K33" s="292">
        <v>15000</v>
      </c>
      <c r="L33" s="290">
        <v>0.3611111111111111</v>
      </c>
      <c r="M33" s="206">
        <v>41899</v>
      </c>
      <c r="N33" s="178" t="s">
        <v>153</v>
      </c>
      <c r="O33" s="178" t="s">
        <v>159</v>
      </c>
      <c r="P33" s="206">
        <v>41899</v>
      </c>
      <c r="Q33" s="206">
        <v>42262</v>
      </c>
      <c r="R33" s="178" t="s">
        <v>172</v>
      </c>
      <c r="S33" s="199">
        <v>23125</v>
      </c>
      <c r="T33" s="229" t="s">
        <v>148</v>
      </c>
      <c r="U33" s="53" t="s">
        <v>152</v>
      </c>
    </row>
    <row r="34" spans="1:25" ht="47.25" x14ac:dyDescent="0.25">
      <c r="A34" s="295"/>
      <c r="B34" s="297"/>
      <c r="C34" s="48"/>
      <c r="D34" s="48"/>
      <c r="E34" s="299"/>
      <c r="F34" s="293"/>
      <c r="G34" s="51" t="s">
        <v>58</v>
      </c>
      <c r="H34" s="51" t="s">
        <v>182</v>
      </c>
      <c r="I34" s="289"/>
      <c r="J34" s="291"/>
      <c r="K34" s="293"/>
      <c r="L34" s="291"/>
      <c r="M34" s="206">
        <v>42233</v>
      </c>
      <c r="N34" s="178" t="s">
        <v>153</v>
      </c>
      <c r="O34" s="178" t="s">
        <v>158</v>
      </c>
      <c r="P34" s="206">
        <v>42233</v>
      </c>
      <c r="Q34" s="206">
        <v>42376</v>
      </c>
      <c r="R34" s="178" t="s">
        <v>142</v>
      </c>
      <c r="S34" s="199">
        <v>3400</v>
      </c>
      <c r="T34" s="229" t="s">
        <v>148</v>
      </c>
      <c r="U34" s="53" t="s">
        <v>152</v>
      </c>
    </row>
    <row r="35" spans="1:25" ht="63" x14ac:dyDescent="0.25">
      <c r="A35" s="57" t="s">
        <v>27</v>
      </c>
      <c r="B35" s="277" t="s">
        <v>110</v>
      </c>
      <c r="C35" s="48" t="s">
        <v>91</v>
      </c>
      <c r="D35" s="48">
        <v>6</v>
      </c>
      <c r="E35" s="239">
        <v>3000</v>
      </c>
      <c r="F35" s="49">
        <v>18000</v>
      </c>
      <c r="G35" s="51" t="s">
        <v>58</v>
      </c>
      <c r="H35" s="51" t="s">
        <v>13</v>
      </c>
      <c r="I35" s="163">
        <v>13000</v>
      </c>
      <c r="J35" s="52">
        <v>0.72222222222222221</v>
      </c>
      <c r="K35" s="49">
        <v>5000</v>
      </c>
      <c r="L35" s="52">
        <v>0.27777777777777779</v>
      </c>
      <c r="M35" s="206">
        <f>P35</f>
        <v>42355</v>
      </c>
      <c r="N35" s="178" t="s">
        <v>154</v>
      </c>
      <c r="O35" s="178" t="s">
        <v>151</v>
      </c>
      <c r="P35" s="206">
        <v>42355</v>
      </c>
      <c r="Q35" s="206">
        <v>42520</v>
      </c>
      <c r="R35" s="178" t="s">
        <v>142</v>
      </c>
      <c r="S35" s="199">
        <v>13000</v>
      </c>
      <c r="T35" s="229" t="s">
        <v>148</v>
      </c>
      <c r="U35" s="53" t="s">
        <v>152</v>
      </c>
    </row>
    <row r="36" spans="1:25" x14ac:dyDescent="0.25">
      <c r="A36" s="63" t="s">
        <v>28</v>
      </c>
      <c r="B36" s="278"/>
      <c r="C36" s="45"/>
      <c r="D36" s="45"/>
      <c r="E36" s="243"/>
      <c r="F36" s="41"/>
      <c r="G36" s="46"/>
      <c r="H36" s="46"/>
      <c r="I36" s="162"/>
      <c r="J36" s="42"/>
      <c r="K36" s="41"/>
      <c r="L36" s="42"/>
      <c r="M36" s="180"/>
      <c r="N36" s="180"/>
      <c r="O36" s="180"/>
      <c r="P36" s="180"/>
      <c r="Q36" s="180"/>
      <c r="R36" s="180"/>
      <c r="S36" s="180"/>
      <c r="T36" s="230"/>
      <c r="U36" s="55"/>
    </row>
    <row r="37" spans="1:25" ht="31.5" x14ac:dyDescent="0.25">
      <c r="A37" s="57" t="s">
        <v>29</v>
      </c>
      <c r="B37" s="277" t="s">
        <v>111</v>
      </c>
      <c r="C37" s="48" t="s">
        <v>88</v>
      </c>
      <c r="D37" s="48">
        <v>1</v>
      </c>
      <c r="E37" s="239">
        <v>12000</v>
      </c>
      <c r="F37" s="49">
        <v>12000</v>
      </c>
      <c r="G37" s="51" t="s">
        <v>26</v>
      </c>
      <c r="H37" s="51" t="s">
        <v>181</v>
      </c>
      <c r="I37" s="163">
        <v>12000</v>
      </c>
      <c r="J37" s="52">
        <v>1</v>
      </c>
      <c r="K37" s="49">
        <v>0</v>
      </c>
      <c r="L37" s="52">
        <v>0</v>
      </c>
      <c r="M37" s="206">
        <f>P37</f>
        <v>41992</v>
      </c>
      <c r="N37" s="178" t="s">
        <v>153</v>
      </c>
      <c r="O37" s="178" t="s">
        <v>149</v>
      </c>
      <c r="P37" s="206">
        <v>41992</v>
      </c>
      <c r="Q37" s="206">
        <v>42094</v>
      </c>
      <c r="R37" s="178" t="s">
        <v>175</v>
      </c>
      <c r="S37" s="199">
        <v>12000</v>
      </c>
      <c r="T37" s="229" t="s">
        <v>148</v>
      </c>
      <c r="U37" s="53" t="s">
        <v>152</v>
      </c>
      <c r="V37" s="36"/>
      <c r="W37" s="36"/>
      <c r="X37" s="36"/>
      <c r="Y37" s="36"/>
    </row>
    <row r="38" spans="1:25" ht="47.25" x14ac:dyDescent="0.25">
      <c r="A38" s="64" t="s">
        <v>30</v>
      </c>
      <c r="B38" s="279" t="s">
        <v>112</v>
      </c>
      <c r="C38" s="65" t="s">
        <v>88</v>
      </c>
      <c r="D38" s="65">
        <v>1</v>
      </c>
      <c r="E38" s="245">
        <v>2700</v>
      </c>
      <c r="F38" s="66">
        <v>2700</v>
      </c>
      <c r="G38" s="67" t="s">
        <v>18</v>
      </c>
      <c r="H38" s="67" t="s">
        <v>13</v>
      </c>
      <c r="I38" s="164">
        <v>2700</v>
      </c>
      <c r="J38" s="68">
        <v>1</v>
      </c>
      <c r="K38" s="66">
        <v>0</v>
      </c>
      <c r="L38" s="68">
        <v>0</v>
      </c>
      <c r="M38" s="178" t="s">
        <v>184</v>
      </c>
      <c r="N38" s="178" t="s">
        <v>154</v>
      </c>
      <c r="O38" s="178" t="s">
        <v>185</v>
      </c>
      <c r="P38" s="178" t="s">
        <v>142</v>
      </c>
      <c r="Q38" s="178" t="s">
        <v>142</v>
      </c>
      <c r="R38" s="178" t="s">
        <v>142</v>
      </c>
      <c r="S38" s="199">
        <v>2505.6999999999998</v>
      </c>
      <c r="T38" s="232" t="s">
        <v>186</v>
      </c>
      <c r="U38" s="53" t="s">
        <v>189</v>
      </c>
      <c r="V38" s="36"/>
      <c r="W38" s="36"/>
      <c r="X38" s="36"/>
      <c r="Y38" s="36"/>
    </row>
    <row r="39" spans="1:25" ht="31.5" x14ac:dyDescent="0.25">
      <c r="A39" s="31" t="s">
        <v>31</v>
      </c>
      <c r="B39" s="280"/>
      <c r="C39" s="33"/>
      <c r="D39" s="33"/>
      <c r="E39" s="246"/>
      <c r="F39" s="241"/>
      <c r="G39" s="32"/>
      <c r="H39" s="32"/>
      <c r="I39" s="210">
        <f>SUM(I41:I52)</f>
        <v>40500</v>
      </c>
      <c r="J39" s="32"/>
      <c r="K39" s="34">
        <f>SUM(K41:K52)</f>
        <v>4950</v>
      </c>
      <c r="L39" s="32"/>
      <c r="M39" s="32"/>
      <c r="N39" s="32"/>
      <c r="O39" s="32"/>
      <c r="P39" s="32"/>
      <c r="Q39" s="32"/>
      <c r="R39" s="32"/>
      <c r="S39" s="32"/>
      <c r="T39" s="233"/>
      <c r="U39" s="69"/>
    </row>
    <row r="40" spans="1:25" x14ac:dyDescent="0.25">
      <c r="A40" s="70" t="s">
        <v>32</v>
      </c>
      <c r="B40" s="278"/>
      <c r="C40" s="45"/>
      <c r="D40" s="45"/>
      <c r="E40" s="243"/>
      <c r="F40" s="41"/>
      <c r="G40" s="46"/>
      <c r="H40" s="46"/>
      <c r="I40" s="162"/>
      <c r="J40" s="42"/>
      <c r="K40" s="41"/>
      <c r="L40" s="42"/>
      <c r="M40" s="180"/>
      <c r="N40" s="180"/>
      <c r="O40" s="180"/>
      <c r="P40" s="180"/>
      <c r="Q40" s="180"/>
      <c r="R40" s="180"/>
      <c r="S40" s="180"/>
      <c r="T40" s="234"/>
      <c r="U40" s="71"/>
    </row>
    <row r="41" spans="1:25" ht="47.25" x14ac:dyDescent="0.25">
      <c r="A41" s="57" t="s">
        <v>33</v>
      </c>
      <c r="B41" s="277" t="s">
        <v>113</v>
      </c>
      <c r="C41" s="48" t="s">
        <v>88</v>
      </c>
      <c r="D41" s="48">
        <v>1</v>
      </c>
      <c r="E41" s="239">
        <v>1500</v>
      </c>
      <c r="F41" s="49">
        <v>1500</v>
      </c>
      <c r="G41" s="51" t="s">
        <v>18</v>
      </c>
      <c r="H41" s="51" t="s">
        <v>13</v>
      </c>
      <c r="I41" s="163">
        <v>1500</v>
      </c>
      <c r="J41" s="52">
        <v>1</v>
      </c>
      <c r="K41" s="49">
        <v>0</v>
      </c>
      <c r="L41" s="52">
        <v>0</v>
      </c>
      <c r="M41" s="178" t="s">
        <v>184</v>
      </c>
      <c r="N41" s="178" t="s">
        <v>154</v>
      </c>
      <c r="O41" s="178" t="s">
        <v>185</v>
      </c>
      <c r="P41" s="178" t="s">
        <v>142</v>
      </c>
      <c r="Q41" s="178" t="s">
        <v>142</v>
      </c>
      <c r="R41" s="178" t="s">
        <v>142</v>
      </c>
      <c r="S41" s="198">
        <v>737.4</v>
      </c>
      <c r="T41" s="229" t="s">
        <v>186</v>
      </c>
      <c r="U41" s="53" t="s">
        <v>189</v>
      </c>
    </row>
    <row r="42" spans="1:25" ht="31.5" x14ac:dyDescent="0.25">
      <c r="A42" s="294" t="s">
        <v>34</v>
      </c>
      <c r="B42" s="296" t="s">
        <v>114</v>
      </c>
      <c r="C42" s="48" t="s">
        <v>88</v>
      </c>
      <c r="D42" s="48">
        <v>1</v>
      </c>
      <c r="E42" s="298">
        <v>12000</v>
      </c>
      <c r="F42" s="292">
        <v>12000</v>
      </c>
      <c r="G42" s="286" t="s">
        <v>58</v>
      </c>
      <c r="H42" s="286" t="s">
        <v>13</v>
      </c>
      <c r="I42" s="288">
        <v>12000</v>
      </c>
      <c r="J42" s="290">
        <v>1</v>
      </c>
      <c r="K42" s="292">
        <v>0</v>
      </c>
      <c r="L42" s="290">
        <v>0</v>
      </c>
      <c r="M42" s="206">
        <f>P42</f>
        <v>42109</v>
      </c>
      <c r="N42" s="178" t="s">
        <v>154</v>
      </c>
      <c r="O42" s="253" t="s">
        <v>168</v>
      </c>
      <c r="P42" s="206">
        <v>42109</v>
      </c>
      <c r="Q42" s="206">
        <v>42299</v>
      </c>
      <c r="R42" s="178" t="s">
        <v>142</v>
      </c>
      <c r="S42" s="198">
        <v>9580</v>
      </c>
      <c r="T42" s="229" t="s">
        <v>148</v>
      </c>
      <c r="U42" s="53"/>
    </row>
    <row r="43" spans="1:25" ht="31.5" x14ac:dyDescent="0.25">
      <c r="A43" s="295"/>
      <c r="B43" s="297"/>
      <c r="C43" s="48"/>
      <c r="D43" s="48"/>
      <c r="E43" s="299"/>
      <c r="F43" s="293"/>
      <c r="G43" s="287"/>
      <c r="H43" s="287"/>
      <c r="I43" s="289"/>
      <c r="J43" s="291"/>
      <c r="K43" s="293"/>
      <c r="L43" s="291"/>
      <c r="M43" s="206">
        <f>P43</f>
        <v>42499</v>
      </c>
      <c r="N43" s="178" t="s">
        <v>154</v>
      </c>
      <c r="O43" s="253" t="s">
        <v>169</v>
      </c>
      <c r="P43" s="206">
        <v>42499</v>
      </c>
      <c r="Q43" s="206">
        <v>42863</v>
      </c>
      <c r="R43" s="178" t="s">
        <v>142</v>
      </c>
      <c r="S43" s="198">
        <v>1500</v>
      </c>
      <c r="T43" s="254" t="s">
        <v>148</v>
      </c>
      <c r="U43" s="53" t="s">
        <v>170</v>
      </c>
    </row>
    <row r="44" spans="1:25" ht="31.5" x14ac:dyDescent="0.25">
      <c r="A44" s="57" t="s">
        <v>35</v>
      </c>
      <c r="B44" s="277" t="s">
        <v>115</v>
      </c>
      <c r="C44" s="48" t="s">
        <v>88</v>
      </c>
      <c r="D44" s="48">
        <v>1</v>
      </c>
      <c r="E44" s="239">
        <v>3500</v>
      </c>
      <c r="F44" s="49">
        <v>3500</v>
      </c>
      <c r="G44" s="51" t="s">
        <v>58</v>
      </c>
      <c r="H44" s="51" t="s">
        <v>13</v>
      </c>
      <c r="I44" s="163">
        <v>3500</v>
      </c>
      <c r="J44" s="52">
        <v>1</v>
      </c>
      <c r="K44" s="49">
        <v>0</v>
      </c>
      <c r="L44" s="52">
        <v>0</v>
      </c>
      <c r="M44" s="206">
        <f>P44</f>
        <v>42499</v>
      </c>
      <c r="N44" s="178" t="s">
        <v>154</v>
      </c>
      <c r="O44" s="253" t="s">
        <v>169</v>
      </c>
      <c r="P44" s="206">
        <v>42499</v>
      </c>
      <c r="Q44" s="206">
        <v>42863</v>
      </c>
      <c r="R44" s="178" t="s">
        <v>142</v>
      </c>
      <c r="S44" s="256">
        <v>3500</v>
      </c>
      <c r="T44" s="254" t="s">
        <v>148</v>
      </c>
      <c r="U44" s="53" t="s">
        <v>170</v>
      </c>
    </row>
    <row r="45" spans="1:25" x14ac:dyDescent="0.25">
      <c r="A45" s="72" t="s">
        <v>36</v>
      </c>
      <c r="B45" s="278"/>
      <c r="C45" s="45"/>
      <c r="D45" s="45"/>
      <c r="E45" s="243"/>
      <c r="F45" s="41"/>
      <c r="G45" s="46"/>
      <c r="H45" s="46"/>
      <c r="I45" s="162"/>
      <c r="J45" s="42"/>
      <c r="K45" s="41"/>
      <c r="L45" s="42"/>
      <c r="M45" s="180"/>
      <c r="N45" s="180"/>
      <c r="O45" s="180"/>
      <c r="P45" s="180"/>
      <c r="Q45" s="180"/>
      <c r="R45" s="180"/>
      <c r="S45" s="180"/>
      <c r="T45" s="230"/>
      <c r="U45" s="55"/>
    </row>
    <row r="46" spans="1:25" ht="47.25" x14ac:dyDescent="0.25">
      <c r="A46" s="47" t="s">
        <v>126</v>
      </c>
      <c r="B46" s="277" t="s">
        <v>116</v>
      </c>
      <c r="C46" s="48" t="s">
        <v>88</v>
      </c>
      <c r="D46" s="48">
        <v>1</v>
      </c>
      <c r="E46" s="239">
        <v>4000</v>
      </c>
      <c r="F46" s="49">
        <v>4000</v>
      </c>
      <c r="G46" s="51" t="s">
        <v>18</v>
      </c>
      <c r="H46" s="51" t="s">
        <v>13</v>
      </c>
      <c r="I46" s="163">
        <v>4000</v>
      </c>
      <c r="J46" s="52">
        <v>1</v>
      </c>
      <c r="K46" s="49">
        <v>0</v>
      </c>
      <c r="L46" s="52">
        <v>0</v>
      </c>
      <c r="M46" s="178" t="s">
        <v>184</v>
      </c>
      <c r="N46" s="178" t="s">
        <v>154</v>
      </c>
      <c r="O46" s="178" t="s">
        <v>185</v>
      </c>
      <c r="P46" s="178" t="s">
        <v>142</v>
      </c>
      <c r="Q46" s="178" t="s">
        <v>142</v>
      </c>
      <c r="R46" s="178" t="s">
        <v>142</v>
      </c>
      <c r="S46" s="199">
        <v>2000</v>
      </c>
      <c r="T46" s="229" t="s">
        <v>186</v>
      </c>
      <c r="U46" s="53" t="s">
        <v>189</v>
      </c>
    </row>
    <row r="47" spans="1:25" ht="31.5" x14ac:dyDescent="0.25">
      <c r="A47" s="257" t="s">
        <v>38</v>
      </c>
      <c r="B47" s="277" t="s">
        <v>114</v>
      </c>
      <c r="C47" s="48" t="s">
        <v>92</v>
      </c>
      <c r="D47" s="48">
        <v>1</v>
      </c>
      <c r="E47" s="223">
        <v>11000</v>
      </c>
      <c r="F47" s="224">
        <v>11000</v>
      </c>
      <c r="G47" s="225" t="s">
        <v>58</v>
      </c>
      <c r="H47" s="226" t="s">
        <v>13</v>
      </c>
      <c r="I47" s="227">
        <v>11000</v>
      </c>
      <c r="J47" s="228">
        <v>1</v>
      </c>
      <c r="K47" s="224">
        <v>0</v>
      </c>
      <c r="L47" s="228">
        <v>0</v>
      </c>
      <c r="M47" s="206">
        <f>P47</f>
        <v>42133</v>
      </c>
      <c r="N47" s="178" t="s">
        <v>154</v>
      </c>
      <c r="O47" s="253" t="s">
        <v>169</v>
      </c>
      <c r="P47" s="206">
        <v>42133</v>
      </c>
      <c r="Q47" s="206">
        <v>42498</v>
      </c>
      <c r="R47" s="178" t="s">
        <v>142</v>
      </c>
      <c r="S47" s="256">
        <v>1499</v>
      </c>
      <c r="T47" s="229" t="s">
        <v>148</v>
      </c>
      <c r="U47" s="53" t="s">
        <v>170</v>
      </c>
    </row>
    <row r="48" spans="1:25" ht="31.5" x14ac:dyDescent="0.25">
      <c r="A48" s="47" t="s">
        <v>39</v>
      </c>
      <c r="B48" s="277" t="s">
        <v>115</v>
      </c>
      <c r="C48" s="48" t="s">
        <v>88</v>
      </c>
      <c r="D48" s="48">
        <v>1</v>
      </c>
      <c r="E48" s="239">
        <v>3500</v>
      </c>
      <c r="F48" s="49">
        <v>3500</v>
      </c>
      <c r="G48" s="50" t="s">
        <v>58</v>
      </c>
      <c r="H48" s="51" t="s">
        <v>13</v>
      </c>
      <c r="I48" s="163">
        <v>3500</v>
      </c>
      <c r="J48" s="52">
        <v>1</v>
      </c>
      <c r="K48" s="49">
        <v>0</v>
      </c>
      <c r="L48" s="52">
        <v>0</v>
      </c>
      <c r="M48" s="206">
        <f>P48</f>
        <v>42133</v>
      </c>
      <c r="N48" s="178" t="s">
        <v>154</v>
      </c>
      <c r="O48" s="253" t="s">
        <v>169</v>
      </c>
      <c r="P48" s="206">
        <v>42133</v>
      </c>
      <c r="Q48" s="206">
        <v>42498</v>
      </c>
      <c r="R48" s="178" t="s">
        <v>142</v>
      </c>
      <c r="S48" s="256">
        <v>3500</v>
      </c>
      <c r="T48" s="229" t="s">
        <v>148</v>
      </c>
      <c r="U48" s="53" t="s">
        <v>170</v>
      </c>
      <c r="V48" s="176"/>
    </row>
    <row r="49" spans="1:21" ht="47.25" x14ac:dyDescent="0.25">
      <c r="A49" s="47" t="s">
        <v>40</v>
      </c>
      <c r="B49" s="277" t="s">
        <v>117</v>
      </c>
      <c r="C49" s="48" t="s">
        <v>88</v>
      </c>
      <c r="D49" s="48">
        <v>1</v>
      </c>
      <c r="E49" s="239">
        <v>5000</v>
      </c>
      <c r="F49" s="49">
        <v>5000</v>
      </c>
      <c r="G49" s="51" t="s">
        <v>18</v>
      </c>
      <c r="H49" s="51" t="s">
        <v>13</v>
      </c>
      <c r="I49" s="163">
        <v>5000</v>
      </c>
      <c r="J49" s="52">
        <v>1</v>
      </c>
      <c r="K49" s="49">
        <v>0</v>
      </c>
      <c r="L49" s="52">
        <v>0</v>
      </c>
      <c r="M49" s="178" t="s">
        <v>184</v>
      </c>
      <c r="N49" s="178" t="s">
        <v>154</v>
      </c>
      <c r="O49" s="178" t="s">
        <v>185</v>
      </c>
      <c r="P49" s="178" t="s">
        <v>142</v>
      </c>
      <c r="Q49" s="178" t="s">
        <v>142</v>
      </c>
      <c r="R49" s="178" t="s">
        <v>142</v>
      </c>
      <c r="S49" s="199">
        <v>1999.5</v>
      </c>
      <c r="T49" s="229" t="s">
        <v>186</v>
      </c>
      <c r="U49" s="53" t="s">
        <v>189</v>
      </c>
    </row>
    <row r="50" spans="1:21" x14ac:dyDescent="0.25">
      <c r="A50" s="73" t="s">
        <v>41</v>
      </c>
      <c r="B50" s="281"/>
      <c r="C50" s="45"/>
      <c r="D50" s="45"/>
      <c r="E50" s="243"/>
      <c r="F50" s="74"/>
      <c r="G50" s="75"/>
      <c r="H50" s="75"/>
      <c r="I50" s="165"/>
      <c r="J50" s="76"/>
      <c r="K50" s="74"/>
      <c r="L50" s="76"/>
      <c r="M50" s="182"/>
      <c r="N50" s="182"/>
      <c r="O50" s="182"/>
      <c r="P50" s="182"/>
      <c r="Q50" s="182"/>
      <c r="R50" s="182"/>
      <c r="S50" s="182"/>
      <c r="T50" s="235"/>
      <c r="U50" s="77"/>
    </row>
    <row r="51" spans="1:21" s="79" customFormat="1" x14ac:dyDescent="0.25">
      <c r="A51" s="78" t="s">
        <v>72</v>
      </c>
      <c r="B51" s="59" t="s">
        <v>73</v>
      </c>
      <c r="C51" s="48" t="s">
        <v>89</v>
      </c>
      <c r="D51" s="48">
        <v>30</v>
      </c>
      <c r="E51" s="239">
        <v>110</v>
      </c>
      <c r="F51" s="49">
        <v>3300</v>
      </c>
      <c r="G51" s="51" t="s">
        <v>142</v>
      </c>
      <c r="H51" s="51" t="s">
        <v>142</v>
      </c>
      <c r="I51" s="163">
        <f>F51*J51</f>
        <v>0</v>
      </c>
      <c r="J51" s="52">
        <v>0</v>
      </c>
      <c r="K51" s="49">
        <f>F51*L51</f>
        <v>3300</v>
      </c>
      <c r="L51" s="52">
        <v>1</v>
      </c>
      <c r="M51" s="178"/>
      <c r="N51" s="178" t="s">
        <v>142</v>
      </c>
      <c r="O51" s="178"/>
      <c r="P51" s="206"/>
      <c r="Q51" s="206"/>
      <c r="R51" s="178" t="s">
        <v>142</v>
      </c>
      <c r="S51" s="178"/>
      <c r="T51" s="229"/>
      <c r="U51" s="53" t="s">
        <v>157</v>
      </c>
    </row>
    <row r="52" spans="1:21" x14ac:dyDescent="0.25">
      <c r="A52" s="80" t="s">
        <v>74</v>
      </c>
      <c r="B52" s="81" t="s">
        <v>73</v>
      </c>
      <c r="C52" s="65" t="s">
        <v>89</v>
      </c>
      <c r="D52" s="65">
        <v>30</v>
      </c>
      <c r="E52" s="245">
        <v>55</v>
      </c>
      <c r="F52" s="49">
        <v>1650</v>
      </c>
      <c r="G52" s="51" t="s">
        <v>142</v>
      </c>
      <c r="H52" s="67" t="s">
        <v>142</v>
      </c>
      <c r="I52" s="163">
        <f>F52*J52</f>
        <v>0</v>
      </c>
      <c r="J52" s="52">
        <v>0</v>
      </c>
      <c r="K52" s="49">
        <f>F52*L52</f>
        <v>1650</v>
      </c>
      <c r="L52" s="52">
        <v>1</v>
      </c>
      <c r="M52" s="178"/>
      <c r="N52" s="178" t="s">
        <v>142</v>
      </c>
      <c r="O52" s="178"/>
      <c r="P52" s="206"/>
      <c r="Q52" s="206"/>
      <c r="R52" s="178" t="s">
        <v>142</v>
      </c>
      <c r="S52" s="178"/>
      <c r="T52" s="229"/>
      <c r="U52" s="53" t="s">
        <v>157</v>
      </c>
    </row>
    <row r="53" spans="1:21" x14ac:dyDescent="0.25">
      <c r="A53" s="82" t="s">
        <v>42</v>
      </c>
      <c r="B53" s="282"/>
      <c r="C53" s="84"/>
      <c r="D53" s="84"/>
      <c r="E53" s="247"/>
      <c r="F53" s="248"/>
      <c r="G53" s="83"/>
      <c r="H53" s="83"/>
      <c r="I53" s="211">
        <f>SUM(I55:I63)</f>
        <v>38000</v>
      </c>
      <c r="J53" s="83"/>
      <c r="K53" s="85">
        <f>SUM(K55:K63)</f>
        <v>30000</v>
      </c>
      <c r="L53" s="83"/>
      <c r="M53" s="32"/>
      <c r="N53" s="32"/>
      <c r="O53" s="32"/>
      <c r="P53" s="32"/>
      <c r="Q53" s="32"/>
      <c r="R53" s="32"/>
      <c r="S53" s="32"/>
      <c r="T53" s="233"/>
      <c r="U53" s="69"/>
    </row>
    <row r="54" spans="1:21" x14ac:dyDescent="0.25">
      <c r="A54" s="1" t="s">
        <v>43</v>
      </c>
      <c r="B54" s="278"/>
      <c r="C54" s="45"/>
      <c r="D54" s="45"/>
      <c r="E54" s="243"/>
      <c r="F54" s="41"/>
      <c r="G54" s="46"/>
      <c r="H54" s="46"/>
      <c r="I54" s="162"/>
      <c r="J54" s="42"/>
      <c r="K54" s="41"/>
      <c r="L54" s="42"/>
      <c r="M54" s="180"/>
      <c r="N54" s="180"/>
      <c r="O54" s="180"/>
      <c r="P54" s="180"/>
      <c r="Q54" s="180"/>
      <c r="R54" s="180"/>
      <c r="S54" s="180"/>
      <c r="T54" s="234"/>
      <c r="U54" s="71"/>
    </row>
    <row r="55" spans="1:21" ht="47.25" x14ac:dyDescent="0.25">
      <c r="A55" s="285" t="s">
        <v>60</v>
      </c>
      <c r="B55" s="277" t="s">
        <v>118</v>
      </c>
      <c r="C55" s="86" t="s">
        <v>88</v>
      </c>
      <c r="D55" s="86">
        <v>1</v>
      </c>
      <c r="E55" s="249">
        <v>2300</v>
      </c>
      <c r="F55" s="49">
        <v>2300</v>
      </c>
      <c r="G55" s="50" t="s">
        <v>18</v>
      </c>
      <c r="H55" s="51" t="s">
        <v>13</v>
      </c>
      <c r="I55" s="163">
        <v>6000</v>
      </c>
      <c r="J55" s="52">
        <v>1</v>
      </c>
      <c r="K55" s="49">
        <v>0</v>
      </c>
      <c r="L55" s="52">
        <v>0</v>
      </c>
      <c r="M55" s="178" t="s">
        <v>184</v>
      </c>
      <c r="N55" s="178" t="s">
        <v>154</v>
      </c>
      <c r="O55" s="178" t="s">
        <v>185</v>
      </c>
      <c r="P55" s="178" t="s">
        <v>142</v>
      </c>
      <c r="Q55" s="178" t="s">
        <v>142</v>
      </c>
      <c r="R55" s="178" t="s">
        <v>142</v>
      </c>
      <c r="S55" s="199">
        <v>0</v>
      </c>
      <c r="T55" s="229" t="s">
        <v>186</v>
      </c>
      <c r="U55" s="53" t="s">
        <v>189</v>
      </c>
    </row>
    <row r="56" spans="1:21" ht="47.25" x14ac:dyDescent="0.25">
      <c r="A56" s="285" t="s">
        <v>44</v>
      </c>
      <c r="B56" s="277" t="s">
        <v>119</v>
      </c>
      <c r="C56" s="86" t="s">
        <v>88</v>
      </c>
      <c r="D56" s="86">
        <v>1</v>
      </c>
      <c r="E56" s="249">
        <v>3700</v>
      </c>
      <c r="F56" s="49">
        <v>3700</v>
      </c>
      <c r="G56" s="50" t="s">
        <v>18</v>
      </c>
      <c r="H56" s="51" t="s">
        <v>13</v>
      </c>
      <c r="I56" s="163">
        <v>8300</v>
      </c>
      <c r="J56" s="52">
        <v>1</v>
      </c>
      <c r="K56" s="49">
        <v>0</v>
      </c>
      <c r="L56" s="52">
        <v>0</v>
      </c>
      <c r="M56" s="178" t="s">
        <v>184</v>
      </c>
      <c r="N56" s="178" t="s">
        <v>154</v>
      </c>
      <c r="O56" s="178" t="s">
        <v>185</v>
      </c>
      <c r="P56" s="178" t="s">
        <v>142</v>
      </c>
      <c r="Q56" s="178" t="s">
        <v>142</v>
      </c>
      <c r="R56" s="178" t="s">
        <v>142</v>
      </c>
      <c r="S56" s="199">
        <v>2359.6</v>
      </c>
      <c r="T56" s="229" t="s">
        <v>186</v>
      </c>
      <c r="U56" s="53" t="s">
        <v>189</v>
      </c>
    </row>
    <row r="57" spans="1:21" x14ac:dyDescent="0.25">
      <c r="A57" s="1" t="s">
        <v>45</v>
      </c>
      <c r="B57" s="278"/>
      <c r="C57" s="45"/>
      <c r="D57" s="45"/>
      <c r="E57" s="243"/>
      <c r="F57" s="41"/>
      <c r="G57" s="46"/>
      <c r="H57" s="46"/>
      <c r="I57" s="162"/>
      <c r="J57" s="42"/>
      <c r="K57" s="41"/>
      <c r="L57" s="42"/>
      <c r="M57" s="180"/>
      <c r="N57" s="180"/>
      <c r="O57" s="180"/>
      <c r="P57" s="180"/>
      <c r="Q57" s="180"/>
      <c r="R57" s="180"/>
      <c r="S57" s="180"/>
      <c r="T57" s="230"/>
      <c r="U57" s="55"/>
    </row>
    <row r="58" spans="1:21" ht="31.5" x14ac:dyDescent="0.25">
      <c r="A58" s="47" t="s">
        <v>46</v>
      </c>
      <c r="B58" s="277" t="s">
        <v>118</v>
      </c>
      <c r="C58" s="86" t="s">
        <v>88</v>
      </c>
      <c r="D58" s="86">
        <v>1</v>
      </c>
      <c r="E58" s="249">
        <v>7000</v>
      </c>
      <c r="F58" s="49">
        <v>7000</v>
      </c>
      <c r="G58" s="50" t="s">
        <v>58</v>
      </c>
      <c r="H58" s="51" t="s">
        <v>13</v>
      </c>
      <c r="I58" s="163">
        <v>9000</v>
      </c>
      <c r="J58" s="52">
        <v>1</v>
      </c>
      <c r="K58" s="49">
        <v>0</v>
      </c>
      <c r="L58" s="52">
        <v>0</v>
      </c>
      <c r="M58" s="206">
        <v>42491</v>
      </c>
      <c r="N58" s="178" t="s">
        <v>154</v>
      </c>
      <c r="O58" s="253" t="s">
        <v>167</v>
      </c>
      <c r="P58" s="206"/>
      <c r="Q58" s="206"/>
      <c r="R58" s="178" t="s">
        <v>142</v>
      </c>
      <c r="S58" s="253"/>
      <c r="T58" s="229" t="s">
        <v>186</v>
      </c>
      <c r="U58" s="255" t="s">
        <v>171</v>
      </c>
    </row>
    <row r="59" spans="1:21" x14ac:dyDescent="0.25">
      <c r="A59" s="47" t="s">
        <v>47</v>
      </c>
      <c r="B59" s="277" t="s">
        <v>120</v>
      </c>
      <c r="C59" s="86" t="s">
        <v>88</v>
      </c>
      <c r="D59" s="86">
        <v>1</v>
      </c>
      <c r="E59" s="249">
        <v>6500</v>
      </c>
      <c r="F59" s="49">
        <v>6500</v>
      </c>
      <c r="G59" s="50" t="s">
        <v>58</v>
      </c>
      <c r="H59" s="51" t="s">
        <v>13</v>
      </c>
      <c r="I59" s="163">
        <v>10805</v>
      </c>
      <c r="J59" s="52">
        <v>1</v>
      </c>
      <c r="K59" s="49">
        <v>0</v>
      </c>
      <c r="L59" s="52">
        <v>0</v>
      </c>
      <c r="M59" s="206">
        <v>42491</v>
      </c>
      <c r="N59" s="178" t="s">
        <v>154</v>
      </c>
      <c r="O59" s="253" t="s">
        <v>166</v>
      </c>
      <c r="P59" s="206"/>
      <c r="Q59" s="206"/>
      <c r="R59" s="178" t="s">
        <v>142</v>
      </c>
      <c r="S59" s="253"/>
      <c r="T59" s="229" t="s">
        <v>186</v>
      </c>
      <c r="U59" s="255" t="s">
        <v>171</v>
      </c>
    </row>
    <row r="60" spans="1:21" ht="31.5" x14ac:dyDescent="0.25">
      <c r="A60" s="47" t="s">
        <v>48</v>
      </c>
      <c r="B60" s="277" t="s">
        <v>121</v>
      </c>
      <c r="C60" s="86" t="s">
        <v>88</v>
      </c>
      <c r="D60" s="86">
        <v>1</v>
      </c>
      <c r="E60" s="249">
        <v>18500</v>
      </c>
      <c r="F60" s="49">
        <v>18500</v>
      </c>
      <c r="G60" s="50" t="s">
        <v>58</v>
      </c>
      <c r="H60" s="51" t="s">
        <v>145</v>
      </c>
      <c r="I60" s="163">
        <v>3895</v>
      </c>
      <c r="J60" s="52">
        <v>1</v>
      </c>
      <c r="K60" s="49">
        <v>0</v>
      </c>
      <c r="L60" s="52">
        <v>0</v>
      </c>
      <c r="M60" s="206">
        <v>41897</v>
      </c>
      <c r="N60" s="178" t="s">
        <v>153</v>
      </c>
      <c r="O60" s="253" t="s">
        <v>160</v>
      </c>
      <c r="P60" s="206">
        <v>41897</v>
      </c>
      <c r="Q60" s="206">
        <v>41929</v>
      </c>
      <c r="R60" s="253" t="s">
        <v>156</v>
      </c>
      <c r="S60" s="256">
        <v>3895</v>
      </c>
      <c r="T60" s="254" t="s">
        <v>148</v>
      </c>
      <c r="U60" s="255" t="s">
        <v>170</v>
      </c>
    </row>
    <row r="61" spans="1:21" x14ac:dyDescent="0.25">
      <c r="A61" s="72" t="s">
        <v>49</v>
      </c>
      <c r="B61" s="278"/>
      <c r="C61" s="45"/>
      <c r="D61" s="45"/>
      <c r="E61" s="243"/>
      <c r="F61" s="41"/>
      <c r="G61" s="46"/>
      <c r="H61" s="46"/>
      <c r="I61" s="162"/>
      <c r="J61" s="42"/>
      <c r="K61" s="41"/>
      <c r="L61" s="42"/>
      <c r="M61" s="180"/>
      <c r="N61" s="180"/>
      <c r="O61" s="180"/>
      <c r="P61" s="180"/>
      <c r="Q61" s="180"/>
      <c r="R61" s="180"/>
      <c r="S61" s="180"/>
      <c r="T61" s="230"/>
      <c r="U61" s="55"/>
    </row>
    <row r="62" spans="1:21" x14ac:dyDescent="0.25">
      <c r="A62" s="47" t="s">
        <v>50</v>
      </c>
      <c r="B62" s="277" t="s">
        <v>122</v>
      </c>
      <c r="C62" s="86" t="s">
        <v>88</v>
      </c>
      <c r="D62" s="86">
        <v>1</v>
      </c>
      <c r="E62" s="249">
        <v>18000</v>
      </c>
      <c r="F62" s="49">
        <v>18000</v>
      </c>
      <c r="G62" s="51" t="s">
        <v>142</v>
      </c>
      <c r="H62" s="51" t="s">
        <v>142</v>
      </c>
      <c r="I62" s="163">
        <v>0</v>
      </c>
      <c r="J62" s="52">
        <v>0</v>
      </c>
      <c r="K62" s="49">
        <v>18000</v>
      </c>
      <c r="L62" s="52">
        <v>1</v>
      </c>
      <c r="M62" s="206"/>
      <c r="N62" s="178" t="s">
        <v>142</v>
      </c>
      <c r="O62" s="178"/>
      <c r="P62" s="206"/>
      <c r="Q62" s="206"/>
      <c r="R62" s="178" t="s">
        <v>142</v>
      </c>
      <c r="S62" s="178"/>
      <c r="T62" s="229"/>
      <c r="U62" s="53" t="s">
        <v>157</v>
      </c>
    </row>
    <row r="63" spans="1:21" ht="15" customHeight="1" x14ac:dyDescent="0.25">
      <c r="A63" s="87" t="s">
        <v>51</v>
      </c>
      <c r="B63" s="279" t="s">
        <v>123</v>
      </c>
      <c r="C63" s="88" t="s">
        <v>88</v>
      </c>
      <c r="D63" s="88">
        <v>1</v>
      </c>
      <c r="E63" s="250">
        <v>12000</v>
      </c>
      <c r="F63" s="66">
        <v>12000</v>
      </c>
      <c r="G63" s="67" t="s">
        <v>142</v>
      </c>
      <c r="H63" s="67" t="s">
        <v>142</v>
      </c>
      <c r="I63" s="164">
        <v>0</v>
      </c>
      <c r="J63" s="68">
        <v>0</v>
      </c>
      <c r="K63" s="66">
        <v>12000</v>
      </c>
      <c r="L63" s="68">
        <v>1</v>
      </c>
      <c r="M63" s="206"/>
      <c r="N63" s="178" t="s">
        <v>142</v>
      </c>
      <c r="O63" s="181"/>
      <c r="P63" s="206"/>
      <c r="Q63" s="206"/>
      <c r="R63" s="178" t="s">
        <v>142</v>
      </c>
      <c r="S63" s="181"/>
      <c r="T63" s="232"/>
      <c r="U63" s="53" t="s">
        <v>157</v>
      </c>
    </row>
    <row r="64" spans="1:21" x14ac:dyDescent="0.25">
      <c r="A64" s="82" t="s">
        <v>52</v>
      </c>
      <c r="B64" s="282"/>
      <c r="C64" s="89"/>
      <c r="D64" s="89"/>
      <c r="E64" s="251"/>
      <c r="F64" s="248"/>
      <c r="G64" s="83"/>
      <c r="H64" s="83"/>
      <c r="I64" s="212">
        <f>SUM(I65:I67)</f>
        <v>5000</v>
      </c>
      <c r="J64" s="83"/>
      <c r="K64" s="85">
        <f>SUM(K65:K67)</f>
        <v>28800</v>
      </c>
      <c r="L64" s="83"/>
      <c r="M64" s="150"/>
      <c r="N64" s="150"/>
      <c r="O64" s="150"/>
      <c r="P64" s="150"/>
      <c r="Q64" s="150"/>
      <c r="R64" s="150"/>
      <c r="S64" s="150"/>
      <c r="T64" s="236"/>
      <c r="U64" s="35"/>
    </row>
    <row r="65" spans="1:21" x14ac:dyDescent="0.25">
      <c r="A65" s="44" t="s">
        <v>53</v>
      </c>
      <c r="B65" s="277" t="s">
        <v>124</v>
      </c>
      <c r="C65" s="86" t="s">
        <v>93</v>
      </c>
      <c r="D65" s="86">
        <v>18</v>
      </c>
      <c r="E65" s="249">
        <v>1000</v>
      </c>
      <c r="F65" s="49">
        <v>18000</v>
      </c>
      <c r="G65" s="51" t="s">
        <v>142</v>
      </c>
      <c r="H65" s="51" t="s">
        <v>142</v>
      </c>
      <c r="I65" s="163">
        <v>0</v>
      </c>
      <c r="J65" s="52">
        <v>0</v>
      </c>
      <c r="K65" s="49">
        <v>18000</v>
      </c>
      <c r="L65" s="52">
        <v>1</v>
      </c>
      <c r="M65" s="206"/>
      <c r="N65" s="178" t="s">
        <v>142</v>
      </c>
      <c r="O65" s="178"/>
      <c r="P65" s="206"/>
      <c r="Q65" s="206"/>
      <c r="R65" s="178" t="s">
        <v>142</v>
      </c>
      <c r="S65" s="178"/>
      <c r="T65" s="229"/>
      <c r="U65" s="53" t="s">
        <v>157</v>
      </c>
    </row>
    <row r="66" spans="1:21" x14ac:dyDescent="0.25">
      <c r="A66" s="44" t="s">
        <v>54</v>
      </c>
      <c r="B66" s="277" t="s">
        <v>125</v>
      </c>
      <c r="C66" s="155" t="s">
        <v>93</v>
      </c>
      <c r="D66" s="155">
        <v>18</v>
      </c>
      <c r="E66" s="249">
        <v>600</v>
      </c>
      <c r="F66" s="49">
        <v>10800</v>
      </c>
      <c r="G66" s="51" t="s">
        <v>142</v>
      </c>
      <c r="H66" s="51" t="s">
        <v>142</v>
      </c>
      <c r="I66" s="163">
        <v>0</v>
      </c>
      <c r="J66" s="151">
        <v>0</v>
      </c>
      <c r="K66" s="156">
        <v>10800</v>
      </c>
      <c r="L66" s="151">
        <v>1</v>
      </c>
      <c r="M66" s="206"/>
      <c r="N66" s="178" t="s">
        <v>142</v>
      </c>
      <c r="O66" s="178"/>
      <c r="P66" s="206"/>
      <c r="Q66" s="206"/>
      <c r="R66" s="178" t="s">
        <v>142</v>
      </c>
      <c r="S66" s="178"/>
      <c r="T66" s="178"/>
      <c r="U66" s="53" t="s">
        <v>157</v>
      </c>
    </row>
    <row r="67" spans="1:21" s="176" customFormat="1" ht="28.5" customHeight="1" thickBot="1" x14ac:dyDescent="0.3">
      <c r="A67" s="169" t="s">
        <v>155</v>
      </c>
      <c r="B67" s="283"/>
      <c r="C67" s="170"/>
      <c r="D67" s="170"/>
      <c r="E67" s="252">
        <v>5000</v>
      </c>
      <c r="F67" s="171">
        <v>5000</v>
      </c>
      <c r="G67" s="172" t="s">
        <v>58</v>
      </c>
      <c r="H67" s="173" t="s">
        <v>145</v>
      </c>
      <c r="I67" s="163">
        <v>5000</v>
      </c>
      <c r="J67" s="174">
        <v>1</v>
      </c>
      <c r="K67" s="238">
        <v>0</v>
      </c>
      <c r="L67" s="174">
        <v>0</v>
      </c>
      <c r="M67" s="206"/>
      <c r="N67" s="183" t="s">
        <v>153</v>
      </c>
      <c r="O67" s="343"/>
      <c r="P67" s="206"/>
      <c r="Q67" s="206"/>
      <c r="R67" s="183" t="s">
        <v>183</v>
      </c>
      <c r="S67" s="183"/>
      <c r="T67" s="237"/>
      <c r="U67" s="175"/>
    </row>
    <row r="68" spans="1:21" x14ac:dyDescent="0.25">
      <c r="A68" s="300"/>
      <c r="B68" s="303" t="s">
        <v>80</v>
      </c>
      <c r="C68" s="306"/>
      <c r="D68" s="306"/>
      <c r="E68" s="306"/>
      <c r="F68" s="309"/>
      <c r="G68" s="306"/>
      <c r="H68" s="306"/>
      <c r="I68" s="312">
        <f>+I9+I39+I53+I64</f>
        <v>236138.46153846153</v>
      </c>
      <c r="J68" s="306"/>
      <c r="K68" s="315">
        <f>+K9+K39+K53+K64</f>
        <v>356750</v>
      </c>
      <c r="L68" s="306"/>
      <c r="M68" s="318"/>
      <c r="N68" s="152"/>
      <c r="O68" s="153"/>
      <c r="P68" s="153"/>
      <c r="Q68" s="153"/>
      <c r="R68" s="153"/>
      <c r="S68" s="153"/>
      <c r="T68" s="202"/>
      <c r="U68" s="154"/>
    </row>
    <row r="69" spans="1:21" x14ac:dyDescent="0.25">
      <c r="A69" s="301"/>
      <c r="B69" s="304"/>
      <c r="C69" s="307"/>
      <c r="D69" s="307"/>
      <c r="E69" s="307"/>
      <c r="F69" s="310"/>
      <c r="G69" s="307"/>
      <c r="H69" s="307"/>
      <c r="I69" s="313"/>
      <c r="J69" s="307"/>
      <c r="K69" s="316"/>
      <c r="L69" s="307"/>
      <c r="M69" s="319"/>
      <c r="N69" s="207" t="s">
        <v>147</v>
      </c>
      <c r="O69" s="184"/>
      <c r="P69" s="184"/>
      <c r="Q69" s="184"/>
      <c r="R69" s="184"/>
      <c r="S69" s="184"/>
      <c r="T69" s="203"/>
      <c r="U69" s="321"/>
    </row>
    <row r="70" spans="1:21" x14ac:dyDescent="0.25">
      <c r="A70" s="301"/>
      <c r="B70" s="304"/>
      <c r="C70" s="307"/>
      <c r="D70" s="307"/>
      <c r="E70" s="307"/>
      <c r="F70" s="310"/>
      <c r="G70" s="307"/>
      <c r="H70" s="307"/>
      <c r="I70" s="313"/>
      <c r="J70" s="307"/>
      <c r="K70" s="316"/>
      <c r="L70" s="307"/>
      <c r="M70" s="319"/>
      <c r="N70" s="208"/>
      <c r="O70" s="184"/>
      <c r="P70" s="184"/>
      <c r="Q70" s="184"/>
      <c r="R70" s="184"/>
      <c r="S70" s="184"/>
      <c r="T70" s="203"/>
      <c r="U70" s="321"/>
    </row>
    <row r="71" spans="1:21" ht="16.5" thickBot="1" x14ac:dyDescent="0.3">
      <c r="A71" s="302"/>
      <c r="B71" s="305"/>
      <c r="C71" s="308"/>
      <c r="D71" s="308"/>
      <c r="E71" s="308"/>
      <c r="F71" s="311"/>
      <c r="G71" s="308"/>
      <c r="H71" s="308"/>
      <c r="I71" s="314"/>
      <c r="J71" s="308"/>
      <c r="K71" s="317"/>
      <c r="L71" s="308"/>
      <c r="M71" s="320"/>
      <c r="N71" s="209" t="s">
        <v>174</v>
      </c>
      <c r="O71" s="185"/>
      <c r="P71" s="185"/>
      <c r="Q71" s="185"/>
      <c r="R71" s="185"/>
      <c r="S71" s="185"/>
      <c r="T71" s="204"/>
      <c r="U71" s="322"/>
    </row>
    <row r="72" spans="1:21" ht="16.5" customHeight="1" x14ac:dyDescent="0.2">
      <c r="A72" s="190"/>
      <c r="B72" s="192" t="s">
        <v>144</v>
      </c>
      <c r="C72" s="187"/>
      <c r="D72" s="187"/>
      <c r="E72" s="194"/>
      <c r="F72" s="196"/>
      <c r="G72" s="187"/>
      <c r="H72" s="187"/>
      <c r="I72" s="213">
        <v>5000</v>
      </c>
      <c r="J72" s="187"/>
      <c r="K72" s="214">
        <v>0</v>
      </c>
      <c r="L72" s="187"/>
      <c r="M72" s="215"/>
      <c r="N72" s="216"/>
      <c r="O72" s="216"/>
      <c r="P72" s="216"/>
      <c r="Q72" s="216"/>
      <c r="R72" s="216"/>
      <c r="S72" s="216"/>
      <c r="T72" s="217"/>
      <c r="U72" s="218"/>
    </row>
    <row r="73" spans="1:21" ht="19.5" thickBot="1" x14ac:dyDescent="0.25">
      <c r="A73" s="191"/>
      <c r="B73" s="193" t="s">
        <v>143</v>
      </c>
      <c r="C73" s="188"/>
      <c r="D73" s="188"/>
      <c r="E73" s="195"/>
      <c r="F73" s="197"/>
      <c r="G73" s="188"/>
      <c r="H73" s="188"/>
      <c r="I73" s="219">
        <f>+I68+I72</f>
        <v>241138.46153846153</v>
      </c>
      <c r="J73" s="220"/>
      <c r="K73" s="219">
        <f>+K68+K72</f>
        <v>356750</v>
      </c>
      <c r="L73" s="188"/>
      <c r="M73" s="221"/>
      <c r="N73" s="185"/>
      <c r="O73" s="185"/>
      <c r="P73" s="185"/>
      <c r="Q73" s="185"/>
      <c r="R73" s="185"/>
      <c r="S73" s="185"/>
      <c r="T73" s="204"/>
      <c r="U73" s="189"/>
    </row>
    <row r="74" spans="1:21" x14ac:dyDescent="0.2">
      <c r="A74" s="326" t="s">
        <v>136</v>
      </c>
      <c r="B74" s="326"/>
      <c r="C74" s="326"/>
      <c r="D74" s="326"/>
      <c r="E74" s="326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  <c r="Q74" s="326"/>
      <c r="R74" s="184"/>
      <c r="S74" s="184"/>
      <c r="T74" s="203"/>
      <c r="U74" s="184"/>
    </row>
    <row r="75" spans="1:21" x14ac:dyDescent="0.2">
      <c r="A75" s="327" t="s">
        <v>137</v>
      </c>
      <c r="B75" s="327"/>
      <c r="C75" s="327"/>
      <c r="D75" s="327"/>
      <c r="E75" s="327"/>
      <c r="F75" s="327"/>
      <c r="G75" s="327"/>
      <c r="H75" s="327"/>
      <c r="I75" s="327"/>
      <c r="J75" s="327"/>
      <c r="K75" s="327"/>
      <c r="L75" s="327"/>
      <c r="M75" s="327"/>
      <c r="N75" s="327"/>
      <c r="O75" s="327"/>
      <c r="P75" s="327"/>
      <c r="Q75" s="327"/>
      <c r="R75" s="184"/>
      <c r="S75" s="184"/>
      <c r="T75" s="203"/>
      <c r="U75" s="184"/>
    </row>
    <row r="76" spans="1:21" x14ac:dyDescent="0.2">
      <c r="A76" s="327" t="s">
        <v>138</v>
      </c>
      <c r="B76" s="327"/>
      <c r="C76" s="327"/>
      <c r="D76" s="327"/>
      <c r="E76" s="327"/>
      <c r="F76" s="327"/>
      <c r="G76" s="327"/>
      <c r="H76" s="327"/>
      <c r="I76" s="327"/>
      <c r="J76" s="327"/>
      <c r="K76" s="327"/>
      <c r="L76" s="327"/>
      <c r="M76" s="327"/>
      <c r="N76" s="327"/>
      <c r="O76" s="327"/>
      <c r="P76" s="327"/>
      <c r="Q76" s="327"/>
      <c r="R76" s="184"/>
      <c r="S76" s="184"/>
      <c r="T76" s="203"/>
      <c r="U76" s="184"/>
    </row>
    <row r="77" spans="1:21" x14ac:dyDescent="0.2">
      <c r="A77" s="327" t="s">
        <v>139</v>
      </c>
      <c r="B77" s="327"/>
      <c r="C77" s="327"/>
      <c r="D77" s="327"/>
      <c r="E77" s="327"/>
      <c r="F77" s="327"/>
      <c r="G77" s="327"/>
      <c r="H77" s="327"/>
      <c r="I77" s="327"/>
      <c r="J77" s="327"/>
      <c r="K77" s="327"/>
      <c r="L77" s="327"/>
      <c r="M77" s="327"/>
      <c r="N77" s="327"/>
      <c r="O77" s="327"/>
      <c r="P77" s="327"/>
      <c r="Q77" s="327"/>
      <c r="R77" s="184"/>
      <c r="S77" s="184"/>
      <c r="T77" s="203"/>
      <c r="U77" s="184"/>
    </row>
    <row r="78" spans="1:21" x14ac:dyDescent="0.2">
      <c r="A78" s="325" t="s">
        <v>140</v>
      </c>
      <c r="B78" s="325"/>
      <c r="C78" s="325"/>
      <c r="D78" s="325"/>
      <c r="E78" s="325"/>
      <c r="F78" s="325"/>
      <c r="G78" s="325"/>
      <c r="H78" s="325"/>
      <c r="I78" s="325"/>
      <c r="J78" s="325"/>
      <c r="K78" s="325"/>
      <c r="L78" s="325"/>
      <c r="M78" s="325"/>
      <c r="N78" s="325"/>
      <c r="O78" s="325"/>
      <c r="P78" s="325"/>
      <c r="Q78" s="325"/>
      <c r="R78" s="184"/>
      <c r="S78" s="184"/>
      <c r="T78" s="203"/>
      <c r="U78" s="184"/>
    </row>
    <row r="79" spans="1:21" x14ac:dyDescent="0.2">
      <c r="A79" s="325" t="s">
        <v>141</v>
      </c>
      <c r="B79" s="325"/>
      <c r="C79" s="325"/>
      <c r="D79" s="325"/>
      <c r="E79" s="325"/>
      <c r="F79" s="325"/>
      <c r="G79" s="325"/>
      <c r="H79" s="325"/>
      <c r="I79" s="325"/>
      <c r="J79" s="325"/>
      <c r="K79" s="325"/>
      <c r="L79" s="325"/>
      <c r="M79" s="325"/>
      <c r="N79" s="325"/>
      <c r="O79" s="325"/>
      <c r="P79" s="325"/>
      <c r="Q79" s="325"/>
      <c r="R79" s="184"/>
      <c r="S79" s="184"/>
      <c r="T79" s="203"/>
      <c r="U79" s="184"/>
    </row>
    <row r="80" spans="1:21" ht="5.25" customHeight="1" x14ac:dyDescent="0.2">
      <c r="A80" s="157"/>
      <c r="B80" s="158"/>
      <c r="C80" s="157"/>
      <c r="D80" s="157"/>
      <c r="E80" s="157"/>
      <c r="F80" s="159"/>
      <c r="G80" s="157"/>
      <c r="H80" s="157"/>
      <c r="I80" s="166"/>
      <c r="J80" s="157"/>
      <c r="K80" s="157"/>
      <c r="L80" s="157"/>
      <c r="M80" s="160"/>
      <c r="N80" s="186"/>
      <c r="O80" s="186"/>
      <c r="P80" s="186"/>
      <c r="Q80" s="186"/>
      <c r="R80" s="186"/>
      <c r="S80" s="186"/>
      <c r="T80" s="205"/>
      <c r="U80" s="186"/>
    </row>
    <row r="81" spans="1:9" x14ac:dyDescent="0.25">
      <c r="A81" s="27" t="s">
        <v>55</v>
      </c>
    </row>
    <row r="82" spans="1:9" x14ac:dyDescent="0.25">
      <c r="A82" s="27" t="s">
        <v>56</v>
      </c>
    </row>
    <row r="83" spans="1:9" x14ac:dyDescent="0.25">
      <c r="A83" s="27" t="s">
        <v>57</v>
      </c>
    </row>
    <row r="84" spans="1:9" x14ac:dyDescent="0.25">
      <c r="A84" s="167" t="s">
        <v>143</v>
      </c>
      <c r="I84" s="168">
        <f>+I68+5000</f>
        <v>241138.46153846153</v>
      </c>
    </row>
    <row r="344" spans="6:6" x14ac:dyDescent="0.25">
      <c r="F344" s="240">
        <v>24900</v>
      </c>
    </row>
    <row r="345" spans="6:6" x14ac:dyDescent="0.25">
      <c r="F345" s="240">
        <v>8000</v>
      </c>
    </row>
    <row r="346" spans="6:6" x14ac:dyDescent="0.25">
      <c r="F346" s="240">
        <f>F344*1.2</f>
        <v>29880</v>
      </c>
    </row>
    <row r="347" spans="6:6" x14ac:dyDescent="0.25">
      <c r="F347" s="240">
        <f>F346+F345</f>
        <v>37880</v>
      </c>
    </row>
    <row r="348" spans="6:6" x14ac:dyDescent="0.25">
      <c r="F348" s="240">
        <f>F347*1.16</f>
        <v>43940.799999999996</v>
      </c>
    </row>
  </sheetData>
  <mergeCells count="69">
    <mergeCell ref="A7:A8"/>
    <mergeCell ref="A2:U2"/>
    <mergeCell ref="A3:U3"/>
    <mergeCell ref="A4:U4"/>
    <mergeCell ref="A5:U5"/>
    <mergeCell ref="B7:B8"/>
    <mergeCell ref="F7:F8"/>
    <mergeCell ref="G7:G8"/>
    <mergeCell ref="E7:E8"/>
    <mergeCell ref="I33:I34"/>
    <mergeCell ref="J33:J34"/>
    <mergeCell ref="K33:K34"/>
    <mergeCell ref="L33:L34"/>
    <mergeCell ref="A33:A34"/>
    <mergeCell ref="B33:B34"/>
    <mergeCell ref="E33:E34"/>
    <mergeCell ref="F33:F34"/>
    <mergeCell ref="H13:H14"/>
    <mergeCell ref="I13:I14"/>
    <mergeCell ref="J13:J14"/>
    <mergeCell ref="K13:K14"/>
    <mergeCell ref="L13:L14"/>
    <mergeCell ref="A13:A14"/>
    <mergeCell ref="B13:B14"/>
    <mergeCell ref="E13:E14"/>
    <mergeCell ref="F13:F14"/>
    <mergeCell ref="G13:G14"/>
    <mergeCell ref="A79:Q79"/>
    <mergeCell ref="A74:Q74"/>
    <mergeCell ref="A75:Q75"/>
    <mergeCell ref="A76:Q76"/>
    <mergeCell ref="A77:Q77"/>
    <mergeCell ref="A78:Q78"/>
    <mergeCell ref="K68:K71"/>
    <mergeCell ref="L68:L71"/>
    <mergeCell ref="M68:M71"/>
    <mergeCell ref="U69:U71"/>
    <mergeCell ref="T7:T8"/>
    <mergeCell ref="U7:U8"/>
    <mergeCell ref="R7:R8"/>
    <mergeCell ref="S7:S8"/>
    <mergeCell ref="M7:M8"/>
    <mergeCell ref="N7:N8"/>
    <mergeCell ref="O7:O8"/>
    <mergeCell ref="P7:P8"/>
    <mergeCell ref="Q7:Q8"/>
    <mergeCell ref="I7:L7"/>
    <mergeCell ref="I8:J8"/>
    <mergeCell ref="K8:L8"/>
    <mergeCell ref="F68:F71"/>
    <mergeCell ref="G68:G71"/>
    <mergeCell ref="H68:H71"/>
    <mergeCell ref="I68:I71"/>
    <mergeCell ref="J68:J71"/>
    <mergeCell ref="A68:A71"/>
    <mergeCell ref="B68:B71"/>
    <mergeCell ref="C68:C71"/>
    <mergeCell ref="D68:D71"/>
    <mergeCell ref="E68:E71"/>
    <mergeCell ref="A42:A43"/>
    <mergeCell ref="B42:B43"/>
    <mergeCell ref="E42:E43"/>
    <mergeCell ref="F42:F43"/>
    <mergeCell ref="G42:G43"/>
    <mergeCell ref="H42:H43"/>
    <mergeCell ref="I42:I43"/>
    <mergeCell ref="J42:J43"/>
    <mergeCell ref="K42:K43"/>
    <mergeCell ref="L42:L43"/>
  </mergeCells>
  <pageMargins left="0.39370078740157499" right="0.39370078740157499" top="0.5" bottom="0.39370078740157499" header="0.511811023622047" footer="0.511811023622047"/>
  <pageSetup paperSize="9" scale="4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1"/>
  <sheetViews>
    <sheetView zoomScale="70" zoomScaleNormal="70" workbookViewId="0">
      <pane xSplit="1" ySplit="8" topLeftCell="B102" activePane="bottomRight" state="frozen"/>
      <selection pane="topRight" activeCell="B1" sqref="B1"/>
      <selection pane="bottomLeft" activeCell="A9" sqref="A9"/>
      <selection pane="bottomRight" activeCell="G109" sqref="G109"/>
    </sheetView>
  </sheetViews>
  <sheetFormatPr defaultColWidth="10.625" defaultRowHeight="15.75" x14ac:dyDescent="0.25"/>
  <cols>
    <col min="1" max="1" width="72.375" style="2" customWidth="1"/>
    <col min="2" max="7" width="10.875" style="113" bestFit="1" customWidth="1"/>
    <col min="8" max="8" width="13.125" style="140" customWidth="1"/>
    <col min="9" max="16384" width="10.625" style="2"/>
  </cols>
  <sheetData>
    <row r="3" spans="1:9" ht="15" customHeight="1" x14ac:dyDescent="0.25"/>
    <row r="5" spans="1:9" ht="15" customHeight="1" x14ac:dyDescent="0.25">
      <c r="A5" s="340" t="s">
        <v>79</v>
      </c>
    </row>
    <row r="6" spans="1:9" ht="15" customHeight="1" x14ac:dyDescent="0.25">
      <c r="A6" s="341"/>
    </row>
    <row r="7" spans="1:9" ht="15" customHeight="1" x14ac:dyDescent="0.35">
      <c r="A7" s="21"/>
    </row>
    <row r="8" spans="1:9" ht="23.25" x14ac:dyDescent="0.35">
      <c r="A8" s="22" t="s">
        <v>80</v>
      </c>
      <c r="B8" s="24" t="s">
        <v>94</v>
      </c>
      <c r="C8" s="24" t="s">
        <v>95</v>
      </c>
      <c r="D8" s="24" t="s">
        <v>96</v>
      </c>
      <c r="E8" s="24" t="s">
        <v>97</v>
      </c>
      <c r="F8" s="24" t="s">
        <v>98</v>
      </c>
      <c r="G8" s="24" t="s">
        <v>99</v>
      </c>
      <c r="H8" s="140" t="s">
        <v>81</v>
      </c>
    </row>
    <row r="9" spans="1:9" x14ac:dyDescent="0.25">
      <c r="A9" s="12" t="s">
        <v>8</v>
      </c>
      <c r="B9" s="114">
        <f t="shared" ref="B9:G9" si="0">B67+B126</f>
        <v>14670</v>
      </c>
      <c r="C9" s="114">
        <f t="shared" si="0"/>
        <v>40563</v>
      </c>
      <c r="D9" s="114">
        <f t="shared" si="0"/>
        <v>21303</v>
      </c>
      <c r="E9" s="114">
        <f t="shared" si="0"/>
        <v>8850</v>
      </c>
      <c r="F9" s="114">
        <f t="shared" si="0"/>
        <v>8250</v>
      </c>
      <c r="G9" s="114">
        <f t="shared" si="0"/>
        <v>900</v>
      </c>
      <c r="H9" s="115">
        <f>SUM(B9:G9)</f>
        <v>94536</v>
      </c>
    </row>
    <row r="10" spans="1:9" x14ac:dyDescent="0.25">
      <c r="A10" s="18" t="s">
        <v>9</v>
      </c>
      <c r="B10" s="116"/>
      <c r="C10" s="116"/>
      <c r="D10" s="117"/>
      <c r="E10" s="117"/>
      <c r="F10" s="117"/>
      <c r="G10" s="117"/>
      <c r="H10" s="141"/>
    </row>
    <row r="11" spans="1:9" x14ac:dyDescent="0.25">
      <c r="A11" s="4" t="s">
        <v>10</v>
      </c>
      <c r="B11" s="116"/>
      <c r="C11" s="116"/>
      <c r="D11" s="117"/>
      <c r="E11" s="117"/>
      <c r="F11" s="117"/>
      <c r="G11" s="117"/>
      <c r="H11" s="141"/>
    </row>
    <row r="12" spans="1:9" x14ac:dyDescent="0.25">
      <c r="A12" s="17" t="s">
        <v>11</v>
      </c>
      <c r="B12" s="118">
        <f t="shared" ref="B12:G12" si="1">B70+B129</f>
        <v>0</v>
      </c>
      <c r="C12" s="118">
        <f t="shared" si="1"/>
        <v>0</v>
      </c>
      <c r="D12" s="118">
        <f t="shared" si="1"/>
        <v>0</v>
      </c>
      <c r="E12" s="118">
        <f t="shared" si="1"/>
        <v>0</v>
      </c>
      <c r="F12" s="118">
        <f t="shared" si="1"/>
        <v>0</v>
      </c>
      <c r="G12" s="118">
        <f t="shared" si="1"/>
        <v>900</v>
      </c>
      <c r="H12" s="142">
        <f>SUM(B12:G12)</f>
        <v>900</v>
      </c>
      <c r="I12" s="26"/>
    </row>
    <row r="13" spans="1:9" x14ac:dyDescent="0.25">
      <c r="A13" s="20" t="s">
        <v>12</v>
      </c>
      <c r="B13" s="118">
        <f t="shared" ref="B13:G13" si="2">B71+B130</f>
        <v>0</v>
      </c>
      <c r="C13" s="118">
        <f t="shared" si="2"/>
        <v>9400</v>
      </c>
      <c r="D13" s="118">
        <f t="shared" si="2"/>
        <v>0</v>
      </c>
      <c r="E13" s="118">
        <f t="shared" si="2"/>
        <v>0</v>
      </c>
      <c r="F13" s="118">
        <f t="shared" si="2"/>
        <v>0</v>
      </c>
      <c r="G13" s="118">
        <f t="shared" si="2"/>
        <v>0</v>
      </c>
      <c r="H13" s="142">
        <f>SUM(B13:G13)</f>
        <v>9400</v>
      </c>
      <c r="I13" s="26"/>
    </row>
    <row r="14" spans="1:9" x14ac:dyDescent="0.25">
      <c r="A14" s="19" t="s">
        <v>14</v>
      </c>
      <c r="B14" s="117"/>
      <c r="C14" s="117"/>
      <c r="D14" s="117"/>
      <c r="E14" s="117"/>
      <c r="F14" s="117"/>
      <c r="G14" s="117"/>
      <c r="H14" s="141"/>
      <c r="I14" s="26"/>
    </row>
    <row r="15" spans="1:9" x14ac:dyDescent="0.25">
      <c r="A15" s="16" t="s">
        <v>15</v>
      </c>
      <c r="B15" s="117"/>
      <c r="C15" s="117"/>
      <c r="D15" s="117"/>
      <c r="E15" s="117"/>
      <c r="F15" s="117"/>
      <c r="G15" s="117"/>
      <c r="H15" s="141"/>
      <c r="I15" s="26"/>
    </row>
    <row r="16" spans="1:9" x14ac:dyDescent="0.25">
      <c r="A16" s="15" t="s">
        <v>16</v>
      </c>
      <c r="B16" s="118">
        <f t="shared" ref="B16:G16" si="3">B74+B133</f>
        <v>5948</v>
      </c>
      <c r="C16" s="118">
        <f t="shared" si="3"/>
        <v>2791</v>
      </c>
      <c r="D16" s="118">
        <f t="shared" si="3"/>
        <v>0</v>
      </c>
      <c r="E16" s="118">
        <f t="shared" si="3"/>
        <v>0</v>
      </c>
      <c r="F16" s="118">
        <f t="shared" si="3"/>
        <v>0</v>
      </c>
      <c r="G16" s="118">
        <f t="shared" si="3"/>
        <v>0</v>
      </c>
      <c r="H16" s="142">
        <f>SUM(B16:G16)</f>
        <v>8739</v>
      </c>
      <c r="I16" s="26"/>
    </row>
    <row r="17" spans="1:9" x14ac:dyDescent="0.25">
      <c r="A17" s="15" t="s">
        <v>17</v>
      </c>
      <c r="B17" s="118">
        <f t="shared" ref="B17:G17" si="4">B75+B134</f>
        <v>0</v>
      </c>
      <c r="C17" s="118">
        <f t="shared" si="4"/>
        <v>2552</v>
      </c>
      <c r="D17" s="118">
        <f t="shared" si="4"/>
        <v>403</v>
      </c>
      <c r="E17" s="118">
        <f t="shared" si="4"/>
        <v>0</v>
      </c>
      <c r="F17" s="118">
        <f t="shared" si="4"/>
        <v>0</v>
      </c>
      <c r="G17" s="118">
        <f t="shared" si="4"/>
        <v>0</v>
      </c>
      <c r="H17" s="142">
        <f>SUM(B17:G17)</f>
        <v>2955</v>
      </c>
      <c r="I17" s="26"/>
    </row>
    <row r="18" spans="1:9" x14ac:dyDescent="0.25">
      <c r="A18" s="18" t="s">
        <v>19</v>
      </c>
      <c r="B18" s="117"/>
      <c r="C18" s="117"/>
      <c r="D18" s="117"/>
      <c r="E18" s="117"/>
      <c r="F18" s="117"/>
      <c r="G18" s="117"/>
      <c r="H18" s="141"/>
      <c r="I18" s="26"/>
    </row>
    <row r="19" spans="1:9" x14ac:dyDescent="0.25">
      <c r="A19" s="16" t="s">
        <v>20</v>
      </c>
      <c r="B19" s="117"/>
      <c r="C19" s="117"/>
      <c r="D19" s="117"/>
      <c r="E19" s="117"/>
      <c r="F19" s="117"/>
      <c r="G19" s="117"/>
      <c r="H19" s="141"/>
      <c r="I19" s="26"/>
    </row>
    <row r="20" spans="1:9" x14ac:dyDescent="0.25">
      <c r="A20" s="15" t="s">
        <v>77</v>
      </c>
      <c r="B20" s="118">
        <f t="shared" ref="B20:G20" si="5">B78+B137</f>
        <v>1662</v>
      </c>
      <c r="C20" s="118">
        <f t="shared" si="5"/>
        <v>1000</v>
      </c>
      <c r="D20" s="118">
        <f t="shared" si="5"/>
        <v>0</v>
      </c>
      <c r="E20" s="118">
        <f t="shared" si="5"/>
        <v>0</v>
      </c>
      <c r="F20" s="118">
        <f t="shared" si="5"/>
        <v>0</v>
      </c>
      <c r="G20" s="118">
        <f t="shared" si="5"/>
        <v>0</v>
      </c>
      <c r="H20" s="142">
        <f>SUM(B20:G20)</f>
        <v>2662</v>
      </c>
      <c r="I20" s="26"/>
    </row>
    <row r="21" spans="1:9" x14ac:dyDescent="0.25">
      <c r="A21" s="15" t="s">
        <v>61</v>
      </c>
      <c r="B21" s="118">
        <f t="shared" ref="B21:G21" si="6">B79+B138</f>
        <v>0</v>
      </c>
      <c r="C21" s="118">
        <f t="shared" si="6"/>
        <v>1500</v>
      </c>
      <c r="D21" s="118">
        <f t="shared" si="6"/>
        <v>0</v>
      </c>
      <c r="E21" s="118">
        <f t="shared" si="6"/>
        <v>0</v>
      </c>
      <c r="F21" s="118">
        <f t="shared" si="6"/>
        <v>0</v>
      </c>
      <c r="G21" s="118">
        <f t="shared" si="6"/>
        <v>0</v>
      </c>
      <c r="H21" s="142">
        <f>SUM(B21:G21)</f>
        <v>1500</v>
      </c>
      <c r="I21" s="26"/>
    </row>
    <row r="22" spans="1:9" x14ac:dyDescent="0.25">
      <c r="A22" s="17" t="s">
        <v>64</v>
      </c>
      <c r="B22" s="118">
        <f t="shared" ref="B22:G22" si="7">B80+B139</f>
        <v>0</v>
      </c>
      <c r="C22" s="118">
        <f t="shared" si="7"/>
        <v>4000</v>
      </c>
      <c r="D22" s="118">
        <f t="shared" si="7"/>
        <v>3800</v>
      </c>
      <c r="E22" s="118">
        <f t="shared" si="7"/>
        <v>0</v>
      </c>
      <c r="F22" s="118">
        <f t="shared" si="7"/>
        <v>0</v>
      </c>
      <c r="G22" s="118">
        <f t="shared" si="7"/>
        <v>0</v>
      </c>
      <c r="H22" s="142">
        <f>SUM(B22:G22)</f>
        <v>7800</v>
      </c>
      <c r="I22" s="26"/>
    </row>
    <row r="23" spans="1:9" x14ac:dyDescent="0.25">
      <c r="A23" s="16" t="s">
        <v>21</v>
      </c>
      <c r="B23" s="117"/>
      <c r="C23" s="117"/>
      <c r="D23" s="117"/>
      <c r="E23" s="117"/>
      <c r="F23" s="117"/>
      <c r="G23" s="117"/>
      <c r="H23" s="141"/>
      <c r="I23" s="26"/>
    </row>
    <row r="24" spans="1:9" x14ac:dyDescent="0.25">
      <c r="A24" s="15" t="s">
        <v>76</v>
      </c>
      <c r="B24" s="118">
        <f t="shared" ref="B24:G24" si="8">B82+B141</f>
        <v>2000</v>
      </c>
      <c r="C24" s="118">
        <f t="shared" si="8"/>
        <v>2000</v>
      </c>
      <c r="D24" s="118">
        <f t="shared" si="8"/>
        <v>2000</v>
      </c>
      <c r="E24" s="118">
        <f t="shared" si="8"/>
        <v>600</v>
      </c>
      <c r="F24" s="118">
        <f t="shared" si="8"/>
        <v>0</v>
      </c>
      <c r="G24" s="118">
        <f t="shared" si="8"/>
        <v>0</v>
      </c>
      <c r="H24" s="142">
        <f>SUM(B24:G24)</f>
        <v>6600</v>
      </c>
      <c r="I24" s="26"/>
    </row>
    <row r="25" spans="1:9" x14ac:dyDescent="0.25">
      <c r="A25" s="15" t="s">
        <v>22</v>
      </c>
      <c r="B25" s="118">
        <f t="shared" ref="B25:G25" si="9">B83+B142</f>
        <v>295</v>
      </c>
      <c r="C25" s="118">
        <f t="shared" si="9"/>
        <v>0</v>
      </c>
      <c r="D25" s="118">
        <f t="shared" si="9"/>
        <v>0</v>
      </c>
      <c r="E25" s="118">
        <f t="shared" si="9"/>
        <v>0</v>
      </c>
      <c r="F25" s="118">
        <f t="shared" si="9"/>
        <v>0</v>
      </c>
      <c r="G25" s="118">
        <f t="shared" si="9"/>
        <v>0</v>
      </c>
      <c r="H25" s="142">
        <f>SUM(B25:G25)</f>
        <v>295</v>
      </c>
      <c r="I25" s="26"/>
    </row>
    <row r="26" spans="1:9" x14ac:dyDescent="0.25">
      <c r="A26" s="15" t="s">
        <v>23</v>
      </c>
      <c r="B26" s="118">
        <f t="shared" ref="B26:G26" si="10">B84+B143</f>
        <v>0</v>
      </c>
      <c r="C26" s="118">
        <f t="shared" si="10"/>
        <v>2000</v>
      </c>
      <c r="D26" s="118">
        <f t="shared" si="10"/>
        <v>1600</v>
      </c>
      <c r="E26" s="118">
        <f t="shared" si="10"/>
        <v>0</v>
      </c>
      <c r="F26" s="118">
        <f t="shared" si="10"/>
        <v>0</v>
      </c>
      <c r="G26" s="118">
        <f t="shared" si="10"/>
        <v>0</v>
      </c>
      <c r="H26" s="142">
        <f>SUM(B26:G26)</f>
        <v>3600</v>
      </c>
      <c r="I26" s="26"/>
    </row>
    <row r="27" spans="1:9" x14ac:dyDescent="0.25">
      <c r="A27" s="15" t="s">
        <v>65</v>
      </c>
      <c r="B27" s="118">
        <f t="shared" ref="B27:G27" si="11">B85+B144</f>
        <v>0</v>
      </c>
      <c r="C27" s="118">
        <f t="shared" si="11"/>
        <v>4125</v>
      </c>
      <c r="D27" s="118">
        <f t="shared" si="11"/>
        <v>4125</v>
      </c>
      <c r="E27" s="118">
        <f t="shared" si="11"/>
        <v>4125</v>
      </c>
      <c r="F27" s="118">
        <f t="shared" si="11"/>
        <v>4125</v>
      </c>
      <c r="G27" s="118">
        <f t="shared" si="11"/>
        <v>0</v>
      </c>
      <c r="H27" s="142">
        <f>SUM(B27:G27)</f>
        <v>16500</v>
      </c>
      <c r="I27" s="26"/>
    </row>
    <row r="28" spans="1:9" x14ac:dyDescent="0.25">
      <c r="A28" s="15" t="s">
        <v>67</v>
      </c>
      <c r="B28" s="118">
        <f t="shared" ref="B28:G28" si="12">B86+B145</f>
        <v>0</v>
      </c>
      <c r="C28" s="118">
        <f t="shared" si="12"/>
        <v>4125</v>
      </c>
      <c r="D28" s="118">
        <f t="shared" si="12"/>
        <v>4125</v>
      </c>
      <c r="E28" s="118">
        <f t="shared" si="12"/>
        <v>4125</v>
      </c>
      <c r="F28" s="118">
        <f t="shared" si="12"/>
        <v>4125</v>
      </c>
      <c r="G28" s="118">
        <f t="shared" si="12"/>
        <v>0</v>
      </c>
      <c r="H28" s="142">
        <f>SUM(B28:G28)</f>
        <v>16500</v>
      </c>
      <c r="I28" s="26"/>
    </row>
    <row r="29" spans="1:9" x14ac:dyDescent="0.25">
      <c r="A29" s="16" t="s">
        <v>69</v>
      </c>
      <c r="B29" s="117"/>
      <c r="C29" s="117"/>
      <c r="D29" s="117"/>
      <c r="E29" s="117"/>
      <c r="F29" s="117"/>
      <c r="G29" s="117"/>
      <c r="H29" s="141"/>
      <c r="I29" s="26"/>
    </row>
    <row r="30" spans="1:9" x14ac:dyDescent="0.25">
      <c r="A30" s="15" t="s">
        <v>70</v>
      </c>
      <c r="B30" s="118">
        <f t="shared" ref="B30:G30" si="13">B88+B147</f>
        <v>0</v>
      </c>
      <c r="C30" s="118">
        <f t="shared" si="13"/>
        <v>0</v>
      </c>
      <c r="D30" s="118">
        <f t="shared" si="13"/>
        <v>0</v>
      </c>
      <c r="E30" s="118">
        <f t="shared" si="13"/>
        <v>0</v>
      </c>
      <c r="F30" s="118">
        <f t="shared" si="13"/>
        <v>0</v>
      </c>
      <c r="G30" s="118">
        <f t="shared" si="13"/>
        <v>0</v>
      </c>
      <c r="H30" s="142">
        <f>SUM(B30:G30)</f>
        <v>0</v>
      </c>
      <c r="I30" s="26"/>
    </row>
    <row r="31" spans="1:9" x14ac:dyDescent="0.25">
      <c r="A31" s="16" t="s">
        <v>24</v>
      </c>
      <c r="B31" s="117"/>
      <c r="C31" s="117"/>
      <c r="D31" s="117"/>
      <c r="E31" s="117"/>
      <c r="F31" s="117"/>
      <c r="G31" s="117"/>
      <c r="H31" s="141"/>
      <c r="I31" s="26"/>
    </row>
    <row r="32" spans="1:9" x14ac:dyDescent="0.25">
      <c r="A32" s="15" t="s">
        <v>25</v>
      </c>
      <c r="B32" s="118">
        <f t="shared" ref="B32:G32" si="14">B90+B149</f>
        <v>0</v>
      </c>
      <c r="C32" s="118">
        <f t="shared" si="14"/>
        <v>0</v>
      </c>
      <c r="D32" s="118">
        <f t="shared" si="14"/>
        <v>0</v>
      </c>
      <c r="E32" s="118">
        <f t="shared" si="14"/>
        <v>0</v>
      </c>
      <c r="F32" s="118">
        <f t="shared" si="14"/>
        <v>0</v>
      </c>
      <c r="G32" s="118">
        <f t="shared" si="14"/>
        <v>0</v>
      </c>
      <c r="H32" s="142">
        <f>SUM(B32:G32)</f>
        <v>0</v>
      </c>
      <c r="I32" s="26"/>
    </row>
    <row r="33" spans="1:9" x14ac:dyDescent="0.25">
      <c r="A33" s="15" t="s">
        <v>27</v>
      </c>
      <c r="B33" s="119">
        <f t="shared" ref="B33:G33" si="15">B91+B150</f>
        <v>3565</v>
      </c>
      <c r="C33" s="119">
        <f t="shared" si="15"/>
        <v>5970</v>
      </c>
      <c r="D33" s="119">
        <f t="shared" si="15"/>
        <v>5000</v>
      </c>
      <c r="E33" s="119">
        <f t="shared" si="15"/>
        <v>0</v>
      </c>
      <c r="F33" s="119">
        <f t="shared" si="15"/>
        <v>0</v>
      </c>
      <c r="G33" s="119">
        <f t="shared" si="15"/>
        <v>0</v>
      </c>
      <c r="H33" s="142">
        <f>SUM(B33:G33)</f>
        <v>14535</v>
      </c>
      <c r="I33" s="26"/>
    </row>
    <row r="34" spans="1:9" x14ac:dyDescent="0.25">
      <c r="A34" s="14" t="s">
        <v>28</v>
      </c>
      <c r="B34" s="117"/>
      <c r="C34" s="117"/>
      <c r="D34" s="117"/>
      <c r="E34" s="117"/>
      <c r="F34" s="117"/>
      <c r="G34" s="117"/>
      <c r="H34" s="141"/>
      <c r="I34" s="26"/>
    </row>
    <row r="35" spans="1:9" x14ac:dyDescent="0.25">
      <c r="A35" s="10" t="s">
        <v>29</v>
      </c>
      <c r="B35" s="118">
        <f t="shared" ref="B35:G35" si="16">B93+B152</f>
        <v>0</v>
      </c>
      <c r="C35" s="118">
        <f t="shared" si="16"/>
        <v>0</v>
      </c>
      <c r="D35" s="118">
        <f t="shared" si="16"/>
        <v>0</v>
      </c>
      <c r="E35" s="118">
        <f t="shared" si="16"/>
        <v>0</v>
      </c>
      <c r="F35" s="118">
        <f t="shared" si="16"/>
        <v>0</v>
      </c>
      <c r="G35" s="118">
        <f t="shared" si="16"/>
        <v>0</v>
      </c>
      <c r="H35" s="142">
        <f>SUM(B35:G35)</f>
        <v>0</v>
      </c>
      <c r="I35" s="26"/>
    </row>
    <row r="36" spans="1:9" ht="15" customHeight="1" x14ac:dyDescent="0.25">
      <c r="A36" s="13" t="s">
        <v>30</v>
      </c>
      <c r="B36" s="120">
        <f t="shared" ref="B36:G36" si="17">B94+B153</f>
        <v>1200</v>
      </c>
      <c r="C36" s="120">
        <f t="shared" si="17"/>
        <v>1100</v>
      </c>
      <c r="D36" s="120">
        <f t="shared" si="17"/>
        <v>250</v>
      </c>
      <c r="E36" s="120">
        <f t="shared" si="17"/>
        <v>0</v>
      </c>
      <c r="F36" s="120">
        <f t="shared" si="17"/>
        <v>0</v>
      </c>
      <c r="G36" s="120">
        <f t="shared" si="17"/>
        <v>0</v>
      </c>
      <c r="H36" s="143">
        <f>SUM(B36:G36)</f>
        <v>2550</v>
      </c>
      <c r="I36" s="26"/>
    </row>
    <row r="37" spans="1:9" ht="15" customHeight="1" x14ac:dyDescent="0.25">
      <c r="A37" s="12" t="s">
        <v>31</v>
      </c>
      <c r="B37" s="114">
        <f t="shared" ref="B37:G37" si="18">B95+B154</f>
        <v>1286</v>
      </c>
      <c r="C37" s="114">
        <f t="shared" si="18"/>
        <v>1900</v>
      </c>
      <c r="D37" s="114">
        <f t="shared" si="18"/>
        <v>6600</v>
      </c>
      <c r="E37" s="114">
        <f t="shared" si="18"/>
        <v>8350</v>
      </c>
      <c r="F37" s="114">
        <f t="shared" si="18"/>
        <v>12500</v>
      </c>
      <c r="G37" s="114">
        <f t="shared" si="18"/>
        <v>0</v>
      </c>
      <c r="H37" s="115">
        <f>SUM(B37:G37)</f>
        <v>30636</v>
      </c>
    </row>
    <row r="38" spans="1:9" x14ac:dyDescent="0.25">
      <c r="A38" s="11" t="s">
        <v>32</v>
      </c>
      <c r="B38" s="117"/>
      <c r="C38" s="117"/>
      <c r="D38" s="117"/>
      <c r="E38" s="117"/>
      <c r="F38" s="117"/>
      <c r="G38" s="117"/>
      <c r="H38" s="141"/>
    </row>
    <row r="39" spans="1:9" x14ac:dyDescent="0.25">
      <c r="A39" s="10" t="s">
        <v>33</v>
      </c>
      <c r="B39" s="118">
        <f t="shared" ref="B39:G39" si="19">B97+B156</f>
        <v>0</v>
      </c>
      <c r="C39" s="118">
        <f t="shared" si="19"/>
        <v>1300</v>
      </c>
      <c r="D39" s="118">
        <f t="shared" si="19"/>
        <v>0</v>
      </c>
      <c r="E39" s="118">
        <f t="shared" si="19"/>
        <v>200</v>
      </c>
      <c r="F39" s="118">
        <f t="shared" si="19"/>
        <v>0</v>
      </c>
      <c r="G39" s="118">
        <f t="shared" si="19"/>
        <v>0</v>
      </c>
      <c r="H39" s="142">
        <f>SUM(B39:G39)</f>
        <v>1500</v>
      </c>
      <c r="I39" s="26"/>
    </row>
    <row r="40" spans="1:9" x14ac:dyDescent="0.25">
      <c r="A40" s="10" t="s">
        <v>34</v>
      </c>
      <c r="B40" s="118">
        <f t="shared" ref="B40:G40" si="20">B98+B157</f>
        <v>936</v>
      </c>
      <c r="C40" s="118">
        <f t="shared" si="20"/>
        <v>600</v>
      </c>
      <c r="D40" s="118">
        <f t="shared" si="20"/>
        <v>1800</v>
      </c>
      <c r="E40" s="118">
        <f t="shared" si="20"/>
        <v>0</v>
      </c>
      <c r="F40" s="118">
        <f t="shared" si="20"/>
        <v>1500</v>
      </c>
      <c r="G40" s="118">
        <f t="shared" si="20"/>
        <v>0</v>
      </c>
      <c r="H40" s="142">
        <f>SUM(B40:G40)</f>
        <v>4836</v>
      </c>
      <c r="I40" s="26"/>
    </row>
    <row r="41" spans="1:9" x14ac:dyDescent="0.25">
      <c r="A41" s="10" t="s">
        <v>35</v>
      </c>
      <c r="B41" s="118">
        <f t="shared" ref="B41:G41" si="21">B99+B158</f>
        <v>0</v>
      </c>
      <c r="C41" s="118">
        <f t="shared" si="21"/>
        <v>0</v>
      </c>
      <c r="D41" s="118">
        <f t="shared" si="21"/>
        <v>0</v>
      </c>
      <c r="E41" s="118">
        <f t="shared" si="21"/>
        <v>0</v>
      </c>
      <c r="F41" s="118">
        <f t="shared" si="21"/>
        <v>3500</v>
      </c>
      <c r="G41" s="118">
        <f t="shared" si="21"/>
        <v>0</v>
      </c>
      <c r="H41" s="142">
        <f>SUM(B41:G41)</f>
        <v>3500</v>
      </c>
      <c r="I41" s="26"/>
    </row>
    <row r="42" spans="1:9" x14ac:dyDescent="0.25">
      <c r="A42" s="9" t="s">
        <v>36</v>
      </c>
      <c r="B42" s="117"/>
      <c r="C42" s="117"/>
      <c r="D42" s="117"/>
      <c r="E42" s="117"/>
      <c r="F42" s="117"/>
      <c r="G42" s="117"/>
      <c r="H42" s="141"/>
    </row>
    <row r="43" spans="1:9" x14ac:dyDescent="0.25">
      <c r="A43" s="8" t="s">
        <v>37</v>
      </c>
      <c r="B43" s="118">
        <f t="shared" ref="B43:G43" si="22">B101+B160</f>
        <v>0</v>
      </c>
      <c r="C43" s="118">
        <f t="shared" si="22"/>
        <v>0</v>
      </c>
      <c r="D43" s="118">
        <f t="shared" si="22"/>
        <v>0</v>
      </c>
      <c r="E43" s="118">
        <f t="shared" si="22"/>
        <v>2000</v>
      </c>
      <c r="F43" s="118">
        <f t="shared" si="22"/>
        <v>0</v>
      </c>
      <c r="G43" s="118">
        <f t="shared" si="22"/>
        <v>0</v>
      </c>
      <c r="H43" s="142">
        <f>SUM(B43:G43)</f>
        <v>2000</v>
      </c>
      <c r="I43" s="26"/>
    </row>
    <row r="44" spans="1:9" x14ac:dyDescent="0.25">
      <c r="A44" s="8" t="s">
        <v>38</v>
      </c>
      <c r="B44" s="118">
        <f t="shared" ref="B44:G44" si="23">B102+B161</f>
        <v>0</v>
      </c>
      <c r="C44" s="118">
        <f t="shared" si="23"/>
        <v>0</v>
      </c>
      <c r="D44" s="118">
        <f t="shared" si="23"/>
        <v>0</v>
      </c>
      <c r="E44" s="118">
        <f t="shared" si="23"/>
        <v>4500</v>
      </c>
      <c r="F44" s="118">
        <f t="shared" si="23"/>
        <v>5000</v>
      </c>
      <c r="G44" s="118">
        <f t="shared" si="23"/>
        <v>0</v>
      </c>
      <c r="H44" s="142">
        <f>SUM(B44:G44)</f>
        <v>9500</v>
      </c>
      <c r="I44" s="26"/>
    </row>
    <row r="45" spans="1:9" x14ac:dyDescent="0.25">
      <c r="A45" s="8" t="s">
        <v>39</v>
      </c>
      <c r="B45" s="118">
        <f t="shared" ref="B45:G45" si="24">B103+B162</f>
        <v>0</v>
      </c>
      <c r="C45" s="118">
        <f t="shared" si="24"/>
        <v>0</v>
      </c>
      <c r="D45" s="118">
        <f t="shared" si="24"/>
        <v>0</v>
      </c>
      <c r="E45" s="118">
        <f t="shared" si="24"/>
        <v>0</v>
      </c>
      <c r="F45" s="118">
        <f t="shared" si="24"/>
        <v>0</v>
      </c>
      <c r="G45" s="118">
        <f t="shared" si="24"/>
        <v>0</v>
      </c>
      <c r="H45" s="142">
        <f>SUM(B45:G45)</f>
        <v>0</v>
      </c>
      <c r="I45" s="26"/>
    </row>
    <row r="46" spans="1:9" x14ac:dyDescent="0.25">
      <c r="A46" s="8" t="s">
        <v>40</v>
      </c>
      <c r="B46" s="119">
        <f t="shared" ref="B46:G46" si="25">B104+B163</f>
        <v>350</v>
      </c>
      <c r="C46" s="119">
        <f t="shared" si="25"/>
        <v>0</v>
      </c>
      <c r="D46" s="119">
        <f t="shared" si="25"/>
        <v>1500</v>
      </c>
      <c r="E46" s="119">
        <f t="shared" si="25"/>
        <v>0</v>
      </c>
      <c r="F46" s="119">
        <f t="shared" si="25"/>
        <v>2500</v>
      </c>
      <c r="G46" s="119">
        <f t="shared" si="25"/>
        <v>0</v>
      </c>
      <c r="H46" s="142">
        <f>SUM(B46:G46)</f>
        <v>4350</v>
      </c>
      <c r="I46" s="26"/>
    </row>
    <row r="47" spans="1:9" x14ac:dyDescent="0.25">
      <c r="A47" s="9" t="s">
        <v>41</v>
      </c>
      <c r="B47" s="117"/>
      <c r="C47" s="117"/>
      <c r="D47" s="117"/>
      <c r="E47" s="117"/>
      <c r="F47" s="117"/>
      <c r="G47" s="117"/>
      <c r="H47" s="141"/>
    </row>
    <row r="48" spans="1:9" x14ac:dyDescent="0.25">
      <c r="A48" s="8" t="s">
        <v>72</v>
      </c>
      <c r="B48" s="118">
        <f t="shared" ref="B48:G48" si="26">B106+B165</f>
        <v>0</v>
      </c>
      <c r="C48" s="118">
        <f t="shared" si="26"/>
        <v>0</v>
      </c>
      <c r="D48" s="118">
        <f t="shared" si="26"/>
        <v>1650</v>
      </c>
      <c r="E48" s="118">
        <f t="shared" si="26"/>
        <v>1650</v>
      </c>
      <c r="F48" s="118">
        <f t="shared" si="26"/>
        <v>0</v>
      </c>
      <c r="G48" s="118">
        <f t="shared" si="26"/>
        <v>0</v>
      </c>
      <c r="H48" s="142">
        <f>SUM(B48:G48)</f>
        <v>3300</v>
      </c>
      <c r="I48" s="26"/>
    </row>
    <row r="49" spans="1:9" x14ac:dyDescent="0.25">
      <c r="A49" s="7" t="s">
        <v>74</v>
      </c>
      <c r="B49" s="120">
        <f t="shared" ref="B49:G49" si="27">B107+B166</f>
        <v>0</v>
      </c>
      <c r="C49" s="120">
        <f t="shared" si="27"/>
        <v>0</v>
      </c>
      <c r="D49" s="120">
        <f t="shared" si="27"/>
        <v>1650</v>
      </c>
      <c r="E49" s="120">
        <f t="shared" si="27"/>
        <v>0</v>
      </c>
      <c r="F49" s="120">
        <f t="shared" si="27"/>
        <v>0</v>
      </c>
      <c r="G49" s="120">
        <f t="shared" si="27"/>
        <v>0</v>
      </c>
      <c r="H49" s="143">
        <f>SUM(B49:G49)</f>
        <v>1650</v>
      </c>
      <c r="I49" s="26"/>
    </row>
    <row r="50" spans="1:9" x14ac:dyDescent="0.25">
      <c r="A50" s="6" t="s">
        <v>42</v>
      </c>
      <c r="B50" s="114">
        <f t="shared" ref="B50:G50" si="28">B108+B167</f>
        <v>3000</v>
      </c>
      <c r="C50" s="114">
        <f t="shared" si="28"/>
        <v>17500</v>
      </c>
      <c r="D50" s="114">
        <f t="shared" si="28"/>
        <v>11500</v>
      </c>
      <c r="E50" s="114">
        <f t="shared" si="28"/>
        <v>0</v>
      </c>
      <c r="F50" s="114">
        <f t="shared" si="28"/>
        <v>2150</v>
      </c>
      <c r="G50" s="114">
        <f t="shared" si="28"/>
        <v>0</v>
      </c>
      <c r="H50" s="115">
        <f>SUM(B50:G50)</f>
        <v>34150</v>
      </c>
    </row>
    <row r="51" spans="1:9" x14ac:dyDescent="0.25">
      <c r="A51" s="5" t="s">
        <v>43</v>
      </c>
      <c r="B51" s="117"/>
      <c r="C51" s="117"/>
      <c r="D51" s="117"/>
      <c r="E51" s="117"/>
      <c r="F51" s="117"/>
      <c r="G51" s="117"/>
      <c r="H51" s="141"/>
    </row>
    <row r="52" spans="1:9" x14ac:dyDescent="0.25">
      <c r="A52" s="8" t="s">
        <v>75</v>
      </c>
      <c r="B52" s="118">
        <f t="shared" ref="B52:G52" si="29">B110+B169</f>
        <v>0</v>
      </c>
      <c r="C52" s="118">
        <f t="shared" si="29"/>
        <v>3000</v>
      </c>
      <c r="D52" s="118">
        <f t="shared" si="29"/>
        <v>3000</v>
      </c>
      <c r="E52" s="118">
        <f t="shared" si="29"/>
        <v>0</v>
      </c>
      <c r="F52" s="118">
        <f t="shared" si="29"/>
        <v>0</v>
      </c>
      <c r="G52" s="118">
        <f t="shared" si="29"/>
        <v>0</v>
      </c>
      <c r="H52" s="142">
        <f>SUM(B52:G52)</f>
        <v>6000</v>
      </c>
      <c r="I52" s="26"/>
    </row>
    <row r="53" spans="1:9" x14ac:dyDescent="0.25">
      <c r="A53" s="8" t="s">
        <v>44</v>
      </c>
      <c r="B53" s="118">
        <f t="shared" ref="B53:G53" si="30">B111+B170</f>
        <v>3000</v>
      </c>
      <c r="C53" s="118">
        <f t="shared" si="30"/>
        <v>3500</v>
      </c>
      <c r="D53" s="118">
        <f t="shared" si="30"/>
        <v>3500</v>
      </c>
      <c r="E53" s="118">
        <f t="shared" si="30"/>
        <v>0</v>
      </c>
      <c r="F53" s="118">
        <f t="shared" si="30"/>
        <v>0</v>
      </c>
      <c r="G53" s="118">
        <f t="shared" si="30"/>
        <v>0</v>
      </c>
      <c r="H53" s="142">
        <f>SUM(B53:G53)</f>
        <v>10000</v>
      </c>
      <c r="I53" s="26"/>
    </row>
    <row r="54" spans="1:9" x14ac:dyDescent="0.25">
      <c r="A54" s="5" t="s">
        <v>45</v>
      </c>
      <c r="B54" s="117"/>
      <c r="C54" s="117"/>
      <c r="D54" s="117"/>
      <c r="E54" s="117"/>
      <c r="F54" s="117"/>
      <c r="G54" s="117"/>
      <c r="H54" s="141"/>
    </row>
    <row r="55" spans="1:9" x14ac:dyDescent="0.25">
      <c r="A55" s="8" t="s">
        <v>46</v>
      </c>
      <c r="B55" s="118">
        <f t="shared" ref="B55:G55" si="31">B113+B172</f>
        <v>0</v>
      </c>
      <c r="C55" s="118">
        <f t="shared" si="31"/>
        <v>8000</v>
      </c>
      <c r="D55" s="118">
        <f t="shared" si="31"/>
        <v>0</v>
      </c>
      <c r="E55" s="118">
        <f t="shared" si="31"/>
        <v>0</v>
      </c>
      <c r="F55" s="118">
        <f t="shared" si="31"/>
        <v>0</v>
      </c>
      <c r="G55" s="118">
        <f t="shared" si="31"/>
        <v>0</v>
      </c>
      <c r="H55" s="142">
        <f>SUM(B55:G55)</f>
        <v>8000</v>
      </c>
      <c r="I55" s="26"/>
    </row>
    <row r="56" spans="1:9" x14ac:dyDescent="0.25">
      <c r="A56" s="8" t="s">
        <v>47</v>
      </c>
      <c r="B56" s="118">
        <f t="shared" ref="B56:G56" si="32">B114+B173</f>
        <v>0</v>
      </c>
      <c r="C56" s="118">
        <f t="shared" si="32"/>
        <v>3000</v>
      </c>
      <c r="D56" s="118">
        <f t="shared" si="32"/>
        <v>5000</v>
      </c>
      <c r="E56" s="118">
        <f t="shared" si="32"/>
        <v>0</v>
      </c>
      <c r="F56" s="118">
        <f t="shared" si="32"/>
        <v>2150</v>
      </c>
      <c r="G56" s="118">
        <f t="shared" si="32"/>
        <v>0</v>
      </c>
      <c r="H56" s="142">
        <f>SUM(B56:G56)</f>
        <v>10150</v>
      </c>
      <c r="I56" s="26"/>
    </row>
    <row r="57" spans="1:9" x14ac:dyDescent="0.25">
      <c r="A57" s="8" t="s">
        <v>48</v>
      </c>
      <c r="B57" s="119">
        <f t="shared" ref="B57:G57" si="33">B115+B174</f>
        <v>0</v>
      </c>
      <c r="C57" s="119">
        <f t="shared" si="33"/>
        <v>0</v>
      </c>
      <c r="D57" s="119">
        <f t="shared" si="33"/>
        <v>0</v>
      </c>
      <c r="E57" s="119">
        <f t="shared" si="33"/>
        <v>0</v>
      </c>
      <c r="F57" s="119">
        <f t="shared" si="33"/>
        <v>0</v>
      </c>
      <c r="G57" s="119">
        <f t="shared" si="33"/>
        <v>0</v>
      </c>
      <c r="H57" s="142">
        <f>SUM(B57:G57)</f>
        <v>0</v>
      </c>
      <c r="I57" s="26"/>
    </row>
    <row r="58" spans="1:9" x14ac:dyDescent="0.25">
      <c r="A58" s="9" t="s">
        <v>49</v>
      </c>
      <c r="B58" s="117"/>
      <c r="C58" s="117"/>
      <c r="D58" s="117"/>
      <c r="E58" s="117"/>
      <c r="F58" s="117"/>
      <c r="G58" s="117"/>
      <c r="H58" s="141"/>
    </row>
    <row r="59" spans="1:9" x14ac:dyDescent="0.25">
      <c r="A59" s="8" t="s">
        <v>50</v>
      </c>
      <c r="B59" s="118">
        <f t="shared" ref="B59:H59" si="34">B117+B176</f>
        <v>0</v>
      </c>
      <c r="C59" s="118">
        <f t="shared" si="34"/>
        <v>0</v>
      </c>
      <c r="D59" s="118">
        <f t="shared" si="34"/>
        <v>0</v>
      </c>
      <c r="E59" s="118">
        <f t="shared" si="34"/>
        <v>0</v>
      </c>
      <c r="F59" s="118">
        <f t="shared" si="34"/>
        <v>0</v>
      </c>
      <c r="G59" s="118">
        <f t="shared" si="34"/>
        <v>0</v>
      </c>
      <c r="H59" s="137">
        <f t="shared" si="34"/>
        <v>0</v>
      </c>
      <c r="I59" s="26"/>
    </row>
    <row r="60" spans="1:9" x14ac:dyDescent="0.25">
      <c r="A60" s="7" t="s">
        <v>51</v>
      </c>
      <c r="B60" s="120">
        <f t="shared" ref="B60:G60" si="35">B118+B177</f>
        <v>0</v>
      </c>
      <c r="C60" s="120">
        <f t="shared" si="35"/>
        <v>0</v>
      </c>
      <c r="D60" s="120">
        <f t="shared" si="35"/>
        <v>0</v>
      </c>
      <c r="E60" s="120">
        <f t="shared" si="35"/>
        <v>0</v>
      </c>
      <c r="F60" s="120">
        <f t="shared" si="35"/>
        <v>0</v>
      </c>
      <c r="G60" s="120">
        <f t="shared" si="35"/>
        <v>0</v>
      </c>
      <c r="H60" s="143">
        <f>SUM(B60:G60)</f>
        <v>0</v>
      </c>
      <c r="I60" s="26"/>
    </row>
    <row r="61" spans="1:9" x14ac:dyDescent="0.25">
      <c r="A61" s="6" t="s">
        <v>52</v>
      </c>
      <c r="B61" s="114">
        <f t="shared" ref="B61:G61" si="36">B119+B178</f>
        <v>1600</v>
      </c>
      <c r="C61" s="114">
        <f t="shared" si="36"/>
        <v>1600</v>
      </c>
      <c r="D61" s="114">
        <f t="shared" si="36"/>
        <v>1600</v>
      </c>
      <c r="E61" s="114">
        <f t="shared" si="36"/>
        <v>1600</v>
      </c>
      <c r="F61" s="114">
        <f t="shared" si="36"/>
        <v>1600</v>
      </c>
      <c r="G61" s="114">
        <f t="shared" si="36"/>
        <v>0</v>
      </c>
      <c r="H61" s="115">
        <f>SUM(B61:G61)</f>
        <v>8000</v>
      </c>
    </row>
    <row r="62" spans="1:9" x14ac:dyDescent="0.25">
      <c r="A62" s="4" t="s">
        <v>53</v>
      </c>
      <c r="B62" s="119">
        <f t="shared" ref="B62:G62" si="37">B120+B179</f>
        <v>1000</v>
      </c>
      <c r="C62" s="119">
        <f t="shared" si="37"/>
        <v>1000</v>
      </c>
      <c r="D62" s="119">
        <f t="shared" si="37"/>
        <v>1000</v>
      </c>
      <c r="E62" s="119">
        <f t="shared" si="37"/>
        <v>1000</v>
      </c>
      <c r="F62" s="119">
        <f t="shared" si="37"/>
        <v>1000</v>
      </c>
      <c r="G62" s="119">
        <f t="shared" si="37"/>
        <v>0</v>
      </c>
      <c r="H62" s="142">
        <f>SUM(B62:G62)</f>
        <v>5000</v>
      </c>
      <c r="I62" s="26"/>
    </row>
    <row r="63" spans="1:9" x14ac:dyDescent="0.25">
      <c r="A63" s="3" t="s">
        <v>54</v>
      </c>
      <c r="B63" s="121">
        <f t="shared" ref="B63:G63" si="38">B121+B180</f>
        <v>600</v>
      </c>
      <c r="C63" s="121">
        <f t="shared" si="38"/>
        <v>600</v>
      </c>
      <c r="D63" s="121">
        <f t="shared" si="38"/>
        <v>600</v>
      </c>
      <c r="E63" s="121">
        <f t="shared" si="38"/>
        <v>600</v>
      </c>
      <c r="F63" s="121">
        <f t="shared" si="38"/>
        <v>600</v>
      </c>
      <c r="G63" s="121">
        <f t="shared" si="38"/>
        <v>0</v>
      </c>
      <c r="H63" s="143">
        <f>SUM(B63:G63)</f>
        <v>3000</v>
      </c>
      <c r="I63" s="26"/>
    </row>
    <row r="64" spans="1:9" ht="15.75" customHeight="1" x14ac:dyDescent="0.25">
      <c r="A64" s="23" t="s">
        <v>82</v>
      </c>
      <c r="B64" s="122">
        <f t="shared" ref="B64:G64" si="39">B122+B181</f>
        <v>20556</v>
      </c>
      <c r="C64" s="122">
        <f t="shared" si="39"/>
        <v>61563</v>
      </c>
      <c r="D64" s="122">
        <f t="shared" si="39"/>
        <v>41003</v>
      </c>
      <c r="E64" s="122">
        <f t="shared" si="39"/>
        <v>18800</v>
      </c>
      <c r="F64" s="122">
        <f t="shared" si="39"/>
        <v>24500</v>
      </c>
      <c r="G64" s="122">
        <f t="shared" si="39"/>
        <v>900</v>
      </c>
      <c r="H64" s="123">
        <f>SUM(B64:G64)</f>
        <v>167322</v>
      </c>
    </row>
    <row r="65" spans="1:9" ht="31.5" customHeight="1" x14ac:dyDescent="0.35">
      <c r="A65" s="21"/>
    </row>
    <row r="66" spans="1:9" ht="21.75" customHeight="1" x14ac:dyDescent="0.35">
      <c r="A66" s="22" t="s">
        <v>83</v>
      </c>
      <c r="B66" s="92" t="s">
        <v>94</v>
      </c>
      <c r="C66" s="92" t="s">
        <v>95</v>
      </c>
      <c r="D66" s="92" t="s">
        <v>96</v>
      </c>
      <c r="E66" s="92" t="s">
        <v>97</v>
      </c>
      <c r="F66" s="92" t="s">
        <v>98</v>
      </c>
      <c r="G66" s="92" t="s">
        <v>99</v>
      </c>
      <c r="H66" s="140" t="s">
        <v>81</v>
      </c>
    </row>
    <row r="67" spans="1:9" x14ac:dyDescent="0.25">
      <c r="A67" s="93" t="s">
        <v>8</v>
      </c>
      <c r="B67" s="124">
        <f t="shared" ref="B67:G67" si="40">SUM(B68:B94)</f>
        <v>14670</v>
      </c>
      <c r="C67" s="124">
        <f t="shared" si="40"/>
        <v>32313</v>
      </c>
      <c r="D67" s="124">
        <f t="shared" si="40"/>
        <v>8053</v>
      </c>
      <c r="E67" s="124">
        <f t="shared" si="40"/>
        <v>600</v>
      </c>
      <c r="F67" s="124">
        <f t="shared" si="40"/>
        <v>0</v>
      </c>
      <c r="G67" s="124">
        <f t="shared" si="40"/>
        <v>900</v>
      </c>
      <c r="H67" s="125">
        <f>SUM(B67:G67)</f>
        <v>56536</v>
      </c>
    </row>
    <row r="68" spans="1:9" x14ac:dyDescent="0.25">
      <c r="A68" s="94" t="s">
        <v>9</v>
      </c>
      <c r="B68" s="117"/>
      <c r="C68" s="117"/>
      <c r="D68" s="117"/>
      <c r="E68" s="117"/>
      <c r="F68" s="117"/>
      <c r="G68" s="117"/>
      <c r="H68" s="144"/>
    </row>
    <row r="69" spans="1:9" x14ac:dyDescent="0.25">
      <c r="A69" s="95" t="s">
        <v>10</v>
      </c>
      <c r="B69" s="117"/>
      <c r="C69" s="117"/>
      <c r="D69" s="117"/>
      <c r="E69" s="117"/>
      <c r="F69" s="117"/>
      <c r="G69" s="117"/>
      <c r="H69" s="144"/>
    </row>
    <row r="70" spans="1:9" x14ac:dyDescent="0.25">
      <c r="A70" s="96" t="s">
        <v>11</v>
      </c>
      <c r="B70" s="118"/>
      <c r="C70" s="118"/>
      <c r="D70" s="118"/>
      <c r="E70" s="118"/>
      <c r="F70" s="118"/>
      <c r="G70" s="118">
        <v>900</v>
      </c>
      <c r="H70" s="145">
        <f>SUM(B70:G70)</f>
        <v>900</v>
      </c>
      <c r="I70" s="26"/>
    </row>
    <row r="71" spans="1:9" x14ac:dyDescent="0.25">
      <c r="A71" s="97" t="s">
        <v>12</v>
      </c>
      <c r="B71" s="118"/>
      <c r="C71" s="118">
        <v>9400</v>
      </c>
      <c r="D71" s="118"/>
      <c r="E71" s="118"/>
      <c r="F71" s="118"/>
      <c r="G71" s="118"/>
      <c r="H71" s="145">
        <f>SUM(B71:G71)</f>
        <v>9400</v>
      </c>
      <c r="I71" s="26"/>
    </row>
    <row r="72" spans="1:9" x14ac:dyDescent="0.25">
      <c r="A72" s="98" t="s">
        <v>14</v>
      </c>
      <c r="B72" s="117"/>
      <c r="C72" s="117"/>
      <c r="D72" s="117"/>
      <c r="E72" s="117"/>
      <c r="F72" s="117"/>
      <c r="G72" s="117"/>
      <c r="H72" s="146"/>
      <c r="I72" s="26"/>
    </row>
    <row r="73" spans="1:9" x14ac:dyDescent="0.25">
      <c r="A73" s="99" t="s">
        <v>15</v>
      </c>
      <c r="B73" s="117"/>
      <c r="C73" s="117"/>
      <c r="D73" s="117"/>
      <c r="E73" s="117"/>
      <c r="F73" s="117"/>
      <c r="G73" s="117"/>
      <c r="H73" s="146"/>
      <c r="I73" s="26"/>
    </row>
    <row r="74" spans="1:9" x14ac:dyDescent="0.25">
      <c r="A74" s="100" t="s">
        <v>16</v>
      </c>
      <c r="B74" s="118">
        <v>5948</v>
      </c>
      <c r="C74" s="118">
        <v>2791</v>
      </c>
      <c r="D74" s="118"/>
      <c r="E74" s="118"/>
      <c r="F74" s="118"/>
      <c r="G74" s="118"/>
      <c r="H74" s="145">
        <f>SUM(B74:G74)</f>
        <v>8739</v>
      </c>
      <c r="I74" s="26"/>
    </row>
    <row r="75" spans="1:9" x14ac:dyDescent="0.25">
      <c r="A75" s="100" t="s">
        <v>17</v>
      </c>
      <c r="B75" s="118"/>
      <c r="C75" s="118">
        <v>2552</v>
      </c>
      <c r="D75" s="118">
        <v>403</v>
      </c>
      <c r="E75" s="118"/>
      <c r="F75" s="118"/>
      <c r="G75" s="118"/>
      <c r="H75" s="145">
        <f>SUM(B75:G75)</f>
        <v>2955</v>
      </c>
      <c r="I75" s="26"/>
    </row>
    <row r="76" spans="1:9" x14ac:dyDescent="0.25">
      <c r="A76" s="94" t="s">
        <v>19</v>
      </c>
      <c r="B76" s="117"/>
      <c r="C76" s="117"/>
      <c r="D76" s="117"/>
      <c r="E76" s="117"/>
      <c r="F76" s="117"/>
      <c r="G76" s="117"/>
      <c r="H76" s="146"/>
      <c r="I76" s="26"/>
    </row>
    <row r="77" spans="1:9" x14ac:dyDescent="0.25">
      <c r="A77" s="99" t="s">
        <v>20</v>
      </c>
      <c r="B77" s="117"/>
      <c r="C77" s="117"/>
      <c r="D77" s="117"/>
      <c r="E77" s="117"/>
      <c r="F77" s="117"/>
      <c r="G77" s="117"/>
      <c r="H77" s="146"/>
      <c r="I77" s="26"/>
    </row>
    <row r="78" spans="1:9" x14ac:dyDescent="0.25">
      <c r="A78" s="100" t="s">
        <v>77</v>
      </c>
      <c r="B78" s="118">
        <v>1662</v>
      </c>
      <c r="C78" s="118">
        <v>1000</v>
      </c>
      <c r="D78" s="118"/>
      <c r="E78" s="118"/>
      <c r="F78" s="118"/>
      <c r="G78" s="118"/>
      <c r="H78" s="145">
        <f t="shared" ref="H78:H86" si="41">SUM(B78:G78)</f>
        <v>2662</v>
      </c>
      <c r="I78" s="26"/>
    </row>
    <row r="79" spans="1:9" x14ac:dyDescent="0.25">
      <c r="A79" s="100" t="s">
        <v>61</v>
      </c>
      <c r="B79" s="118"/>
      <c r="C79" s="118">
        <v>1500</v>
      </c>
      <c r="D79" s="118"/>
      <c r="E79" s="118"/>
      <c r="F79" s="118"/>
      <c r="G79" s="118"/>
      <c r="H79" s="145">
        <f t="shared" si="41"/>
        <v>1500</v>
      </c>
      <c r="I79" s="26"/>
    </row>
    <row r="80" spans="1:9" x14ac:dyDescent="0.25">
      <c r="A80" s="96" t="s">
        <v>64</v>
      </c>
      <c r="B80" s="118"/>
      <c r="C80" s="118">
        <v>4000</v>
      </c>
      <c r="D80" s="118">
        <v>3800</v>
      </c>
      <c r="E80" s="118"/>
      <c r="F80" s="118"/>
      <c r="G80" s="118"/>
      <c r="H80" s="145">
        <f t="shared" si="41"/>
        <v>7800</v>
      </c>
      <c r="I80" s="26"/>
    </row>
    <row r="81" spans="1:9" x14ac:dyDescent="0.25">
      <c r="A81" s="99" t="s">
        <v>21</v>
      </c>
      <c r="B81" s="117"/>
      <c r="C81" s="117"/>
      <c r="D81" s="117"/>
      <c r="E81" s="117"/>
      <c r="F81" s="117"/>
      <c r="G81" s="117"/>
      <c r="H81" s="146"/>
      <c r="I81" s="26"/>
    </row>
    <row r="82" spans="1:9" x14ac:dyDescent="0.25">
      <c r="A82" s="100" t="s">
        <v>76</v>
      </c>
      <c r="B82" s="118">
        <v>2000</v>
      </c>
      <c r="C82" s="118">
        <v>2000</v>
      </c>
      <c r="D82" s="118">
        <v>2000</v>
      </c>
      <c r="E82" s="118">
        <v>600</v>
      </c>
      <c r="F82" s="118"/>
      <c r="G82" s="118"/>
      <c r="H82" s="145">
        <f t="shared" si="41"/>
        <v>6600</v>
      </c>
      <c r="I82" s="26"/>
    </row>
    <row r="83" spans="1:9" x14ac:dyDescent="0.25">
      <c r="A83" s="100" t="s">
        <v>22</v>
      </c>
      <c r="B83" s="118">
        <v>295</v>
      </c>
      <c r="C83" s="118"/>
      <c r="D83" s="118"/>
      <c r="E83" s="118"/>
      <c r="F83" s="118"/>
      <c r="G83" s="118"/>
      <c r="H83" s="145">
        <f t="shared" si="41"/>
        <v>295</v>
      </c>
      <c r="I83" s="26"/>
    </row>
    <row r="84" spans="1:9" x14ac:dyDescent="0.25">
      <c r="A84" s="100" t="s">
        <v>23</v>
      </c>
      <c r="B84" s="118"/>
      <c r="C84" s="118">
        <v>2000</v>
      </c>
      <c r="D84" s="118">
        <v>1600</v>
      </c>
      <c r="E84" s="118"/>
      <c r="F84" s="118"/>
      <c r="G84" s="118"/>
      <c r="H84" s="145">
        <f t="shared" si="41"/>
        <v>3600</v>
      </c>
      <c r="I84" s="26"/>
    </row>
    <row r="85" spans="1:9" x14ac:dyDescent="0.25">
      <c r="A85" s="100" t="s">
        <v>65</v>
      </c>
      <c r="B85" s="118"/>
      <c r="C85" s="118"/>
      <c r="D85" s="118"/>
      <c r="E85" s="118"/>
      <c r="F85" s="118"/>
      <c r="G85" s="118"/>
      <c r="H85" s="145">
        <f t="shared" si="41"/>
        <v>0</v>
      </c>
      <c r="I85" s="26"/>
    </row>
    <row r="86" spans="1:9" x14ac:dyDescent="0.25">
      <c r="A86" s="100" t="s">
        <v>67</v>
      </c>
      <c r="B86" s="118"/>
      <c r="C86" s="118"/>
      <c r="D86" s="118"/>
      <c r="E86" s="118"/>
      <c r="F86" s="118"/>
      <c r="G86" s="118"/>
      <c r="H86" s="145">
        <f t="shared" si="41"/>
        <v>0</v>
      </c>
      <c r="I86" s="26"/>
    </row>
    <row r="87" spans="1:9" x14ac:dyDescent="0.25">
      <c r="A87" s="99" t="s">
        <v>69</v>
      </c>
      <c r="B87" s="117"/>
      <c r="C87" s="117"/>
      <c r="D87" s="117"/>
      <c r="E87" s="117"/>
      <c r="F87" s="117"/>
      <c r="G87" s="117"/>
      <c r="H87" s="146"/>
      <c r="I87" s="26"/>
    </row>
    <row r="88" spans="1:9" x14ac:dyDescent="0.25">
      <c r="A88" s="100" t="s">
        <v>70</v>
      </c>
      <c r="B88" s="118"/>
      <c r="C88" s="118"/>
      <c r="D88" s="118"/>
      <c r="E88" s="118"/>
      <c r="F88" s="118"/>
      <c r="G88" s="118"/>
      <c r="H88" s="147">
        <f>'Procurement plan'!I31</f>
        <v>0</v>
      </c>
      <c r="I88" s="26"/>
    </row>
    <row r="89" spans="1:9" x14ac:dyDescent="0.25">
      <c r="A89" s="99" t="s">
        <v>24</v>
      </c>
      <c r="B89" s="117"/>
      <c r="C89" s="117"/>
      <c r="D89" s="117"/>
      <c r="E89" s="117"/>
      <c r="F89" s="117"/>
      <c r="G89" s="117"/>
      <c r="H89" s="146"/>
      <c r="I89" s="26"/>
    </row>
    <row r="90" spans="1:9" x14ac:dyDescent="0.25">
      <c r="A90" s="100" t="s">
        <v>25</v>
      </c>
      <c r="B90" s="126"/>
      <c r="C90" s="126"/>
      <c r="D90" s="118"/>
      <c r="E90" s="118"/>
      <c r="F90" s="118"/>
      <c r="G90" s="118"/>
      <c r="H90" s="145">
        <f t="shared" ref="H90:H91" si="42">SUM(B90:G90)</f>
        <v>0</v>
      </c>
      <c r="I90" s="26"/>
    </row>
    <row r="91" spans="1:9" x14ac:dyDescent="0.25">
      <c r="A91" s="100" t="s">
        <v>27</v>
      </c>
      <c r="B91" s="118">
        <v>3565</v>
      </c>
      <c r="C91" s="118">
        <v>5970</v>
      </c>
      <c r="D91" s="119"/>
      <c r="E91" s="118"/>
      <c r="F91" s="118"/>
      <c r="G91" s="118"/>
      <c r="H91" s="145">
        <f t="shared" si="42"/>
        <v>9535</v>
      </c>
      <c r="I91" s="26"/>
    </row>
    <row r="92" spans="1:9" x14ac:dyDescent="0.25">
      <c r="A92" s="101" t="s">
        <v>28</v>
      </c>
      <c r="B92" s="117"/>
      <c r="C92" s="117"/>
      <c r="D92" s="117"/>
      <c r="E92" s="117"/>
      <c r="F92" s="117"/>
      <c r="G92" s="117"/>
      <c r="H92" s="146"/>
      <c r="I92" s="26"/>
    </row>
    <row r="93" spans="1:9" x14ac:dyDescent="0.25">
      <c r="A93" s="102" t="s">
        <v>29</v>
      </c>
      <c r="B93" s="126"/>
      <c r="C93" s="126"/>
      <c r="D93" s="118"/>
      <c r="E93" s="118"/>
      <c r="F93" s="118"/>
      <c r="G93" s="118"/>
      <c r="H93" s="147">
        <f t="shared" ref="H93:H94" si="43">SUM(B93:G93)</f>
        <v>0</v>
      </c>
      <c r="I93" s="26"/>
    </row>
    <row r="94" spans="1:9" x14ac:dyDescent="0.25">
      <c r="A94" s="103" t="s">
        <v>30</v>
      </c>
      <c r="B94" s="120">
        <v>1200</v>
      </c>
      <c r="C94" s="120">
        <v>1100</v>
      </c>
      <c r="D94" s="120">
        <v>250</v>
      </c>
      <c r="E94" s="120"/>
      <c r="F94" s="120"/>
      <c r="G94" s="120"/>
      <c r="H94" s="148">
        <f t="shared" si="43"/>
        <v>2550</v>
      </c>
      <c r="I94" s="26"/>
    </row>
    <row r="95" spans="1:9" x14ac:dyDescent="0.25">
      <c r="A95" s="104" t="s">
        <v>31</v>
      </c>
      <c r="B95" s="114">
        <f t="shared" ref="B95:G95" si="44">SUM(B96:B107)</f>
        <v>1286</v>
      </c>
      <c r="C95" s="114">
        <f t="shared" si="44"/>
        <v>1900</v>
      </c>
      <c r="D95" s="114">
        <f t="shared" si="44"/>
        <v>3300</v>
      </c>
      <c r="E95" s="114">
        <f t="shared" si="44"/>
        <v>6700</v>
      </c>
      <c r="F95" s="114">
        <f t="shared" si="44"/>
        <v>12500</v>
      </c>
      <c r="G95" s="114">
        <f t="shared" si="44"/>
        <v>0</v>
      </c>
      <c r="H95" s="127">
        <f>SUM(B95:G95)</f>
        <v>25686</v>
      </c>
    </row>
    <row r="96" spans="1:9" x14ac:dyDescent="0.25">
      <c r="A96" s="105" t="s">
        <v>32</v>
      </c>
      <c r="B96" s="117"/>
      <c r="C96" s="117"/>
      <c r="D96" s="117"/>
      <c r="E96" s="117"/>
      <c r="F96" s="117"/>
      <c r="G96" s="117"/>
      <c r="H96" s="146"/>
    </row>
    <row r="97" spans="1:9" x14ac:dyDescent="0.25">
      <c r="A97" s="102" t="s">
        <v>33</v>
      </c>
      <c r="B97" s="118"/>
      <c r="C97" s="118">
        <v>1300</v>
      </c>
      <c r="D97" s="118"/>
      <c r="E97" s="118">
        <v>200</v>
      </c>
      <c r="F97" s="118"/>
      <c r="G97" s="118"/>
      <c r="H97" s="147">
        <f t="shared" ref="H97:H99" si="45">SUM(B97:G97)</f>
        <v>1500</v>
      </c>
      <c r="I97" s="26"/>
    </row>
    <row r="98" spans="1:9" x14ac:dyDescent="0.25">
      <c r="A98" s="102" t="s">
        <v>34</v>
      </c>
      <c r="B98" s="118">
        <v>936</v>
      </c>
      <c r="C98" s="118">
        <v>600</v>
      </c>
      <c r="D98" s="118">
        <v>1800</v>
      </c>
      <c r="E98" s="118"/>
      <c r="F98" s="118">
        <v>1500</v>
      </c>
      <c r="G98" s="118"/>
      <c r="H98" s="147">
        <f t="shared" si="45"/>
        <v>4836</v>
      </c>
      <c r="I98" s="26"/>
    </row>
    <row r="99" spans="1:9" x14ac:dyDescent="0.25">
      <c r="A99" s="102" t="s">
        <v>35</v>
      </c>
      <c r="B99" s="118"/>
      <c r="C99" s="118"/>
      <c r="D99" s="118"/>
      <c r="E99" s="118"/>
      <c r="F99" s="118">
        <v>3500</v>
      </c>
      <c r="G99" s="118"/>
      <c r="H99" s="147">
        <f t="shared" si="45"/>
        <v>3500</v>
      </c>
      <c r="I99" s="26"/>
    </row>
    <row r="100" spans="1:9" x14ac:dyDescent="0.25">
      <c r="A100" s="106" t="s">
        <v>36</v>
      </c>
      <c r="B100" s="117"/>
      <c r="C100" s="117"/>
      <c r="D100" s="117"/>
      <c r="E100" s="117"/>
      <c r="F100" s="117"/>
      <c r="G100" s="117"/>
      <c r="H100" s="146"/>
    </row>
    <row r="101" spans="1:9" x14ac:dyDescent="0.25">
      <c r="A101" s="107" t="s">
        <v>37</v>
      </c>
      <c r="B101" s="118"/>
      <c r="C101" s="118"/>
      <c r="D101" s="118"/>
      <c r="E101" s="118">
        <v>2000</v>
      </c>
      <c r="F101" s="118"/>
      <c r="G101" s="118"/>
      <c r="H101" s="147">
        <f t="shared" ref="H101:H104" si="46">SUM(B101:G101)</f>
        <v>2000</v>
      </c>
      <c r="I101" s="26"/>
    </row>
    <row r="102" spans="1:9" x14ac:dyDescent="0.25">
      <c r="A102" s="107" t="s">
        <v>38</v>
      </c>
      <c r="B102" s="118"/>
      <c r="C102" s="118"/>
      <c r="D102" s="118"/>
      <c r="E102" s="118">
        <v>4500</v>
      </c>
      <c r="F102" s="118">
        <v>5000</v>
      </c>
      <c r="G102" s="118"/>
      <c r="H102" s="147">
        <f t="shared" si="46"/>
        <v>9500</v>
      </c>
      <c r="I102" s="26"/>
    </row>
    <row r="103" spans="1:9" x14ac:dyDescent="0.25">
      <c r="A103" s="107" t="s">
        <v>39</v>
      </c>
      <c r="B103" s="118"/>
      <c r="C103" s="118"/>
      <c r="D103" s="118"/>
      <c r="E103" s="118"/>
      <c r="F103" s="118"/>
      <c r="G103" s="118"/>
      <c r="H103" s="147">
        <f t="shared" si="46"/>
        <v>0</v>
      </c>
      <c r="I103" s="26"/>
    </row>
    <row r="104" spans="1:9" x14ac:dyDescent="0.25">
      <c r="A104" s="107" t="s">
        <v>40</v>
      </c>
      <c r="B104" s="119">
        <v>350</v>
      </c>
      <c r="C104" s="119"/>
      <c r="D104" s="118">
        <v>1500</v>
      </c>
      <c r="E104" s="119"/>
      <c r="F104" s="118">
        <v>2500</v>
      </c>
      <c r="G104" s="118"/>
      <c r="H104" s="147">
        <f t="shared" si="46"/>
        <v>4350</v>
      </c>
      <c r="I104" s="26"/>
    </row>
    <row r="105" spans="1:9" x14ac:dyDescent="0.25">
      <c r="A105" s="106" t="s">
        <v>41</v>
      </c>
      <c r="B105" s="117"/>
      <c r="C105" s="117"/>
      <c r="D105" s="117"/>
      <c r="E105" s="117"/>
      <c r="F105" s="117"/>
      <c r="G105" s="117"/>
      <c r="H105" s="149"/>
    </row>
    <row r="106" spans="1:9" x14ac:dyDescent="0.25">
      <c r="A106" s="107" t="s">
        <v>72</v>
      </c>
      <c r="B106" s="118"/>
      <c r="C106" s="118"/>
      <c r="D106" s="118"/>
      <c r="E106" s="118"/>
      <c r="F106" s="118"/>
      <c r="G106" s="118"/>
      <c r="H106" s="145">
        <f t="shared" ref="H106:H107" si="47">SUM(B106:G106)</f>
        <v>0</v>
      </c>
      <c r="I106" s="26"/>
    </row>
    <row r="107" spans="1:9" x14ac:dyDescent="0.25">
      <c r="A107" s="108" t="s">
        <v>74</v>
      </c>
      <c r="B107" s="120"/>
      <c r="C107" s="120"/>
      <c r="D107" s="120"/>
      <c r="E107" s="120"/>
      <c r="F107" s="120"/>
      <c r="G107" s="120"/>
      <c r="H107" s="145">
        <f t="shared" si="47"/>
        <v>0</v>
      </c>
      <c r="I107" s="26"/>
    </row>
    <row r="108" spans="1:9" x14ac:dyDescent="0.25">
      <c r="A108" s="109" t="s">
        <v>42</v>
      </c>
      <c r="B108" s="114">
        <f t="shared" ref="B108:G108" si="48">SUM(B109:B118)</f>
        <v>3000</v>
      </c>
      <c r="C108" s="114">
        <f t="shared" si="48"/>
        <v>17500</v>
      </c>
      <c r="D108" s="114">
        <f t="shared" si="48"/>
        <v>11500</v>
      </c>
      <c r="E108" s="114">
        <f t="shared" si="48"/>
        <v>0</v>
      </c>
      <c r="F108" s="114">
        <f t="shared" si="48"/>
        <v>2150</v>
      </c>
      <c r="G108" s="114">
        <f t="shared" si="48"/>
        <v>0</v>
      </c>
      <c r="H108" s="128">
        <f>SUM(B108:G108)</f>
        <v>34150</v>
      </c>
    </row>
    <row r="109" spans="1:9" x14ac:dyDescent="0.25">
      <c r="A109" s="110" t="s">
        <v>43</v>
      </c>
      <c r="B109" s="117"/>
      <c r="C109" s="117"/>
      <c r="D109" s="117"/>
      <c r="E109" s="117"/>
      <c r="F109" s="117"/>
      <c r="G109" s="117"/>
      <c r="H109" s="146"/>
    </row>
    <row r="110" spans="1:9" x14ac:dyDescent="0.25">
      <c r="A110" s="107" t="s">
        <v>75</v>
      </c>
      <c r="B110" s="118"/>
      <c r="C110" s="118">
        <v>3000</v>
      </c>
      <c r="D110" s="118">
        <v>3000</v>
      </c>
      <c r="E110" s="118"/>
      <c r="F110" s="118"/>
      <c r="G110" s="118"/>
      <c r="H110" s="145">
        <f t="shared" ref="H110:H111" si="49">SUM(B110:G110)</f>
        <v>6000</v>
      </c>
      <c r="I110" s="26"/>
    </row>
    <row r="111" spans="1:9" x14ac:dyDescent="0.25">
      <c r="A111" s="107" t="s">
        <v>44</v>
      </c>
      <c r="B111" s="118">
        <v>3000</v>
      </c>
      <c r="C111" s="118">
        <v>3500</v>
      </c>
      <c r="D111" s="118">
        <v>3500</v>
      </c>
      <c r="E111" s="118"/>
      <c r="F111" s="118"/>
      <c r="G111" s="118"/>
      <c r="H111" s="145">
        <f t="shared" si="49"/>
        <v>10000</v>
      </c>
      <c r="I111" s="26"/>
    </row>
    <row r="112" spans="1:9" x14ac:dyDescent="0.25">
      <c r="A112" s="110" t="s">
        <v>45</v>
      </c>
      <c r="B112" s="117"/>
      <c r="C112" s="117"/>
      <c r="D112" s="117"/>
      <c r="E112" s="117"/>
      <c r="F112" s="117"/>
      <c r="G112" s="117"/>
      <c r="H112" s="146"/>
    </row>
    <row r="113" spans="1:9" x14ac:dyDescent="0.25">
      <c r="A113" s="107" t="s">
        <v>46</v>
      </c>
      <c r="B113" s="118"/>
      <c r="C113" s="118">
        <v>8000</v>
      </c>
      <c r="D113" s="118"/>
      <c r="E113" s="118"/>
      <c r="F113" s="118"/>
      <c r="G113" s="118"/>
      <c r="H113" s="145">
        <f t="shared" ref="H113:H115" si="50">SUM(B113:G113)</f>
        <v>8000</v>
      </c>
      <c r="I113" s="26"/>
    </row>
    <row r="114" spans="1:9" x14ac:dyDescent="0.25">
      <c r="A114" s="107" t="s">
        <v>47</v>
      </c>
      <c r="B114" s="118"/>
      <c r="C114" s="118">
        <v>3000</v>
      </c>
      <c r="D114" s="118">
        <v>5000</v>
      </c>
      <c r="E114" s="118"/>
      <c r="F114" s="118">
        <v>2150</v>
      </c>
      <c r="G114" s="118"/>
      <c r="H114" s="145">
        <f t="shared" si="50"/>
        <v>10150</v>
      </c>
      <c r="I114" s="26"/>
    </row>
    <row r="115" spans="1:9" x14ac:dyDescent="0.25">
      <c r="A115" s="107" t="s">
        <v>48</v>
      </c>
      <c r="B115" s="119"/>
      <c r="C115" s="119"/>
      <c r="D115" s="119"/>
      <c r="E115" s="119"/>
      <c r="F115" s="119"/>
      <c r="G115" s="119"/>
      <c r="H115" s="145">
        <f t="shared" si="50"/>
        <v>0</v>
      </c>
      <c r="I115" s="26"/>
    </row>
    <row r="116" spans="1:9" x14ac:dyDescent="0.25">
      <c r="A116" s="106" t="s">
        <v>49</v>
      </c>
      <c r="B116" s="117"/>
      <c r="C116" s="117"/>
      <c r="D116" s="117"/>
      <c r="E116" s="117"/>
      <c r="F116" s="117"/>
      <c r="G116" s="117"/>
      <c r="H116" s="146"/>
    </row>
    <row r="117" spans="1:9" x14ac:dyDescent="0.25">
      <c r="A117" s="107" t="s">
        <v>50</v>
      </c>
      <c r="B117" s="118"/>
      <c r="C117" s="118"/>
      <c r="D117" s="118"/>
      <c r="E117" s="118"/>
      <c r="F117" s="118"/>
      <c r="G117" s="118"/>
      <c r="H117" s="145">
        <f t="shared" ref="H117" si="51">SUM(B117:G117)</f>
        <v>0</v>
      </c>
      <c r="I117" s="26"/>
    </row>
    <row r="118" spans="1:9" x14ac:dyDescent="0.25">
      <c r="A118" s="108" t="s">
        <v>51</v>
      </c>
      <c r="B118" s="120"/>
      <c r="C118" s="120"/>
      <c r="D118" s="120"/>
      <c r="E118" s="120"/>
      <c r="F118" s="120"/>
      <c r="G118" s="120"/>
      <c r="H118" s="145">
        <f t="shared" ref="H118" si="52">SUM(B118:G118)</f>
        <v>0</v>
      </c>
      <c r="I118" s="26"/>
    </row>
    <row r="119" spans="1:9" x14ac:dyDescent="0.25">
      <c r="A119" s="109" t="s">
        <v>52</v>
      </c>
      <c r="B119" s="114"/>
      <c r="C119" s="114"/>
      <c r="D119" s="114"/>
      <c r="E119" s="114"/>
      <c r="F119" s="114"/>
      <c r="G119" s="114"/>
      <c r="H119" s="129"/>
    </row>
    <row r="120" spans="1:9" x14ac:dyDescent="0.25">
      <c r="A120" s="95" t="s">
        <v>53</v>
      </c>
      <c r="B120" s="119"/>
      <c r="C120" s="119"/>
      <c r="D120" s="119"/>
      <c r="E120" s="119"/>
      <c r="F120" s="119"/>
      <c r="G120" s="119"/>
      <c r="H120" s="145">
        <f t="shared" ref="H120:H121" si="53">SUM(B120:G120)</f>
        <v>0</v>
      </c>
      <c r="I120" s="26"/>
    </row>
    <row r="121" spans="1:9" x14ac:dyDescent="0.25">
      <c r="A121" s="111" t="s">
        <v>54</v>
      </c>
      <c r="B121" s="121"/>
      <c r="C121" s="121"/>
      <c r="D121" s="121"/>
      <c r="E121" s="121"/>
      <c r="F121" s="121"/>
      <c r="G121" s="121"/>
      <c r="H121" s="145">
        <f t="shared" si="53"/>
        <v>0</v>
      </c>
      <c r="I121" s="26"/>
    </row>
    <row r="122" spans="1:9" ht="15.75" customHeight="1" x14ac:dyDescent="0.25">
      <c r="A122" s="112" t="s">
        <v>82</v>
      </c>
      <c r="B122" s="130">
        <f>B119+B108+B95+B67</f>
        <v>18956</v>
      </c>
      <c r="C122" s="130">
        <f t="shared" ref="C122:H122" si="54">C119+C108+C95+C67</f>
        <v>51713</v>
      </c>
      <c r="D122" s="130">
        <f t="shared" si="54"/>
        <v>22853</v>
      </c>
      <c r="E122" s="130">
        <f t="shared" si="54"/>
        <v>7300</v>
      </c>
      <c r="F122" s="130">
        <f t="shared" si="54"/>
        <v>14650</v>
      </c>
      <c r="G122" s="130">
        <f t="shared" si="54"/>
        <v>900</v>
      </c>
      <c r="H122" s="131">
        <f t="shared" si="54"/>
        <v>116372</v>
      </c>
    </row>
    <row r="123" spans="1:9" ht="15.75" customHeight="1" x14ac:dyDescent="0.25"/>
    <row r="124" spans="1:9" ht="15.75" customHeight="1" x14ac:dyDescent="0.25"/>
    <row r="125" spans="1:9" ht="18" customHeight="1" x14ac:dyDescent="0.35">
      <c r="A125" s="25" t="s">
        <v>84</v>
      </c>
      <c r="B125" s="24" t="s">
        <v>94</v>
      </c>
      <c r="C125" s="24" t="s">
        <v>95</v>
      </c>
      <c r="D125" s="24" t="s">
        <v>96</v>
      </c>
      <c r="E125" s="24" t="s">
        <v>97</v>
      </c>
      <c r="F125" s="24" t="s">
        <v>98</v>
      </c>
      <c r="G125" s="24" t="s">
        <v>99</v>
      </c>
      <c r="H125" s="140" t="s">
        <v>81</v>
      </c>
    </row>
    <row r="126" spans="1:9" x14ac:dyDescent="0.25">
      <c r="A126" s="12" t="s">
        <v>8</v>
      </c>
      <c r="B126" s="114">
        <f t="shared" ref="B126:G126" si="55">SUM(B127:B153)</f>
        <v>0</v>
      </c>
      <c r="C126" s="114">
        <f t="shared" si="55"/>
        <v>8250</v>
      </c>
      <c r="D126" s="114">
        <f t="shared" si="55"/>
        <v>13250</v>
      </c>
      <c r="E126" s="114">
        <f t="shared" si="55"/>
        <v>8250</v>
      </c>
      <c r="F126" s="114">
        <f t="shared" si="55"/>
        <v>8250</v>
      </c>
      <c r="G126" s="114">
        <f t="shared" si="55"/>
        <v>0</v>
      </c>
      <c r="H126" s="115">
        <f>SUM(B126:G126)</f>
        <v>38000</v>
      </c>
    </row>
    <row r="127" spans="1:9" x14ac:dyDescent="0.25">
      <c r="A127" s="18" t="s">
        <v>9</v>
      </c>
      <c r="B127" s="117"/>
      <c r="C127" s="117"/>
      <c r="D127" s="117"/>
      <c r="E127" s="117"/>
      <c r="F127" s="117"/>
      <c r="G127" s="117"/>
      <c r="H127" s="141"/>
    </row>
    <row r="128" spans="1:9" x14ac:dyDescent="0.25">
      <c r="A128" s="4" t="s">
        <v>10</v>
      </c>
      <c r="B128" s="117"/>
      <c r="C128" s="117"/>
      <c r="D128" s="117"/>
      <c r="E128" s="117"/>
      <c r="F128" s="117"/>
      <c r="G128" s="117"/>
      <c r="H128" s="141"/>
    </row>
    <row r="129" spans="1:9" x14ac:dyDescent="0.25">
      <c r="A129" s="17" t="s">
        <v>11</v>
      </c>
      <c r="B129" s="118"/>
      <c r="C129" s="118"/>
      <c r="D129" s="118"/>
      <c r="E129" s="118"/>
      <c r="F129" s="118"/>
      <c r="G129" s="118"/>
      <c r="H129" s="145">
        <f>'Procurement plan'!K12</f>
        <v>0</v>
      </c>
      <c r="I129" s="26"/>
    </row>
    <row r="130" spans="1:9" x14ac:dyDescent="0.25">
      <c r="A130" s="20" t="s">
        <v>12</v>
      </c>
      <c r="B130" s="118"/>
      <c r="C130" s="118"/>
      <c r="D130" s="118"/>
      <c r="E130" s="118"/>
      <c r="F130" s="118"/>
      <c r="G130" s="118"/>
      <c r="H130" s="145">
        <f>'Procurement plan'!K13</f>
        <v>0</v>
      </c>
      <c r="I130" s="26"/>
    </row>
    <row r="131" spans="1:9" x14ac:dyDescent="0.25">
      <c r="A131" s="19" t="s">
        <v>14</v>
      </c>
      <c r="B131" s="117"/>
      <c r="C131" s="117"/>
      <c r="D131" s="117"/>
      <c r="E131" s="117"/>
      <c r="F131" s="117"/>
      <c r="G131" s="117"/>
      <c r="H131" s="141"/>
      <c r="I131" s="26"/>
    </row>
    <row r="132" spans="1:9" x14ac:dyDescent="0.25">
      <c r="A132" s="16" t="s">
        <v>15</v>
      </c>
      <c r="B132" s="117"/>
      <c r="C132" s="117"/>
      <c r="D132" s="117"/>
      <c r="E132" s="117"/>
      <c r="F132" s="117"/>
      <c r="G132" s="117"/>
      <c r="H132" s="141"/>
      <c r="I132" s="26"/>
    </row>
    <row r="133" spans="1:9" x14ac:dyDescent="0.25">
      <c r="A133" s="15" t="s">
        <v>16</v>
      </c>
      <c r="B133" s="118"/>
      <c r="C133" s="118"/>
      <c r="D133" s="118"/>
      <c r="E133" s="118"/>
      <c r="F133" s="118"/>
      <c r="G133" s="118"/>
      <c r="H133" s="145">
        <f>'Procurement plan'!K17</f>
        <v>0</v>
      </c>
      <c r="I133" s="26"/>
    </row>
    <row r="134" spans="1:9" x14ac:dyDescent="0.25">
      <c r="A134" s="15" t="s">
        <v>17</v>
      </c>
      <c r="B134" s="118"/>
      <c r="C134" s="118"/>
      <c r="D134" s="118"/>
      <c r="E134" s="118"/>
      <c r="F134" s="118"/>
      <c r="G134" s="118"/>
      <c r="H134" s="145">
        <f>'Procurement plan'!K18</f>
        <v>0</v>
      </c>
      <c r="I134" s="26"/>
    </row>
    <row r="135" spans="1:9" x14ac:dyDescent="0.25">
      <c r="A135" s="18" t="s">
        <v>19</v>
      </c>
      <c r="B135" s="117"/>
      <c r="C135" s="117"/>
      <c r="D135" s="117"/>
      <c r="E135" s="117"/>
      <c r="F135" s="117"/>
      <c r="G135" s="117"/>
      <c r="H135" s="141"/>
      <c r="I135" s="26"/>
    </row>
    <row r="136" spans="1:9" x14ac:dyDescent="0.25">
      <c r="A136" s="16" t="s">
        <v>20</v>
      </c>
      <c r="B136" s="117"/>
      <c r="C136" s="117"/>
      <c r="D136" s="117"/>
      <c r="E136" s="117"/>
      <c r="F136" s="117"/>
      <c r="G136" s="117"/>
      <c r="H136" s="141"/>
      <c r="I136" s="26"/>
    </row>
    <row r="137" spans="1:9" x14ac:dyDescent="0.25">
      <c r="A137" s="15" t="s">
        <v>77</v>
      </c>
      <c r="B137" s="118"/>
      <c r="C137" s="118"/>
      <c r="D137" s="118"/>
      <c r="E137" s="118"/>
      <c r="F137" s="118"/>
      <c r="G137" s="118"/>
      <c r="H137" s="145">
        <f>'Procurement plan'!K21</f>
        <v>0</v>
      </c>
      <c r="I137" s="26"/>
    </row>
    <row r="138" spans="1:9" x14ac:dyDescent="0.25">
      <c r="A138" s="15" t="s">
        <v>61</v>
      </c>
      <c r="B138" s="118"/>
      <c r="C138" s="118"/>
      <c r="D138" s="118"/>
      <c r="E138" s="118"/>
      <c r="F138" s="118"/>
      <c r="G138" s="118"/>
      <c r="H138" s="145">
        <f>'Procurement plan'!K22</f>
        <v>0</v>
      </c>
      <c r="I138" s="26"/>
    </row>
    <row r="139" spans="1:9" x14ac:dyDescent="0.25">
      <c r="A139" s="17" t="s">
        <v>64</v>
      </c>
      <c r="B139" s="118"/>
      <c r="C139" s="118"/>
      <c r="D139" s="118"/>
      <c r="E139" s="118"/>
      <c r="F139" s="118"/>
      <c r="G139" s="118"/>
      <c r="H139" s="145">
        <f>'Procurement plan'!K23</f>
        <v>0</v>
      </c>
      <c r="I139" s="26"/>
    </row>
    <row r="140" spans="1:9" x14ac:dyDescent="0.25">
      <c r="A140" s="16" t="s">
        <v>21</v>
      </c>
      <c r="B140" s="117"/>
      <c r="C140" s="117"/>
      <c r="D140" s="117"/>
      <c r="E140" s="117"/>
      <c r="F140" s="117"/>
      <c r="G140" s="117"/>
      <c r="H140" s="141"/>
      <c r="I140" s="26"/>
    </row>
    <row r="141" spans="1:9" x14ac:dyDescent="0.25">
      <c r="A141" s="15" t="s">
        <v>76</v>
      </c>
      <c r="B141" s="118"/>
      <c r="C141" s="118"/>
      <c r="D141" s="118"/>
      <c r="E141" s="118"/>
      <c r="F141" s="118"/>
      <c r="G141" s="118"/>
      <c r="H141" s="145">
        <f>'Procurement plan'!K25</f>
        <v>0</v>
      </c>
      <c r="I141" s="26"/>
    </row>
    <row r="142" spans="1:9" x14ac:dyDescent="0.25">
      <c r="A142" s="15" t="s">
        <v>22</v>
      </c>
      <c r="B142" s="118"/>
      <c r="C142" s="118"/>
      <c r="D142" s="118"/>
      <c r="E142" s="118"/>
      <c r="F142" s="118"/>
      <c r="G142" s="118"/>
      <c r="H142" s="145">
        <f>'Procurement plan'!K26</f>
        <v>0</v>
      </c>
      <c r="I142" s="26"/>
    </row>
    <row r="143" spans="1:9" x14ac:dyDescent="0.25">
      <c r="A143" s="15" t="s">
        <v>23</v>
      </c>
      <c r="B143" s="118"/>
      <c r="C143" s="118"/>
      <c r="D143" s="118"/>
      <c r="E143" s="118"/>
      <c r="F143" s="118"/>
      <c r="G143" s="118"/>
      <c r="H143" s="145">
        <f>'Procurement plan'!K27</f>
        <v>0</v>
      </c>
      <c r="I143" s="26"/>
    </row>
    <row r="144" spans="1:9" x14ac:dyDescent="0.25">
      <c r="A144" s="15" t="s">
        <v>65</v>
      </c>
      <c r="B144" s="118"/>
      <c r="C144" s="118">
        <v>4125</v>
      </c>
      <c r="D144" s="118">
        <v>4125</v>
      </c>
      <c r="E144" s="118">
        <v>4125</v>
      </c>
      <c r="F144" s="118">
        <v>4125</v>
      </c>
      <c r="G144" s="118"/>
      <c r="H144" s="145">
        <f>'Procurement plan'!K28</f>
        <v>16500</v>
      </c>
      <c r="I144" s="26"/>
    </row>
    <row r="145" spans="1:9" x14ac:dyDescent="0.25">
      <c r="A145" s="15" t="s">
        <v>67</v>
      </c>
      <c r="B145" s="118"/>
      <c r="C145" s="118">
        <v>4125</v>
      </c>
      <c r="D145" s="118">
        <v>4125</v>
      </c>
      <c r="E145" s="118">
        <v>4125</v>
      </c>
      <c r="F145" s="118">
        <v>4125</v>
      </c>
      <c r="G145" s="118"/>
      <c r="H145" s="145">
        <f>'Procurement plan'!K29</f>
        <v>16500</v>
      </c>
      <c r="I145" s="26"/>
    </row>
    <row r="146" spans="1:9" x14ac:dyDescent="0.25">
      <c r="A146" s="16" t="s">
        <v>69</v>
      </c>
      <c r="B146" s="117"/>
      <c r="C146" s="117"/>
      <c r="D146" s="117"/>
      <c r="E146" s="117"/>
      <c r="F146" s="117"/>
      <c r="G146" s="117"/>
      <c r="H146" s="141"/>
      <c r="I146" s="26"/>
    </row>
    <row r="147" spans="1:9" x14ac:dyDescent="0.25">
      <c r="A147" s="15" t="s">
        <v>70</v>
      </c>
      <c r="B147" s="132"/>
      <c r="C147" s="118"/>
      <c r="D147" s="118"/>
      <c r="E147" s="118"/>
      <c r="F147" s="118"/>
      <c r="G147" s="118"/>
      <c r="H147" s="145"/>
      <c r="I147" s="26"/>
    </row>
    <row r="148" spans="1:9" x14ac:dyDescent="0.25">
      <c r="A148" s="16" t="s">
        <v>24</v>
      </c>
      <c r="B148" s="117"/>
      <c r="C148" s="117"/>
      <c r="D148" s="117"/>
      <c r="E148" s="117"/>
      <c r="F148" s="117"/>
      <c r="G148" s="117"/>
      <c r="H148" s="141"/>
      <c r="I148" s="26"/>
    </row>
    <row r="149" spans="1:9" x14ac:dyDescent="0.25">
      <c r="A149" s="15" t="s">
        <v>25</v>
      </c>
      <c r="B149" s="118"/>
      <c r="C149" s="118"/>
      <c r="D149" s="118"/>
      <c r="E149" s="118"/>
      <c r="F149" s="118"/>
      <c r="G149" s="118"/>
      <c r="H149" s="145"/>
      <c r="I149" s="26"/>
    </row>
    <row r="150" spans="1:9" x14ac:dyDescent="0.25">
      <c r="A150" s="15" t="s">
        <v>27</v>
      </c>
      <c r="B150" s="119"/>
      <c r="C150" s="119"/>
      <c r="D150" s="118">
        <v>5000</v>
      </c>
      <c r="E150" s="118"/>
      <c r="F150" s="118"/>
      <c r="G150" s="118"/>
      <c r="H150" s="145">
        <f>'Procurement plan'!K35</f>
        <v>5000</v>
      </c>
      <c r="I150" s="26"/>
    </row>
    <row r="151" spans="1:9" x14ac:dyDescent="0.25">
      <c r="A151" s="14" t="s">
        <v>28</v>
      </c>
      <c r="B151" s="117"/>
      <c r="C151" s="117"/>
      <c r="D151" s="117"/>
      <c r="E151" s="117"/>
      <c r="F151" s="117"/>
      <c r="G151" s="117"/>
      <c r="H151" s="141">
        <f>'Procurement plan'!K36</f>
        <v>0</v>
      </c>
      <c r="I151" s="26"/>
    </row>
    <row r="152" spans="1:9" x14ac:dyDescent="0.25">
      <c r="A152" s="10" t="s">
        <v>29</v>
      </c>
      <c r="B152" s="118"/>
      <c r="C152" s="118"/>
      <c r="D152" s="118"/>
      <c r="E152" s="118"/>
      <c r="F152" s="118"/>
      <c r="G152" s="118"/>
      <c r="H152" s="145">
        <f>'Procurement plan'!K37</f>
        <v>0</v>
      </c>
      <c r="I152" s="26"/>
    </row>
    <row r="153" spans="1:9" x14ac:dyDescent="0.25">
      <c r="A153" s="13" t="s">
        <v>30</v>
      </c>
      <c r="B153" s="120"/>
      <c r="C153" s="120"/>
      <c r="D153" s="120"/>
      <c r="E153" s="120"/>
      <c r="F153" s="120"/>
      <c r="G153" s="120"/>
      <c r="H153" s="145">
        <f>'Procurement plan'!K38</f>
        <v>0</v>
      </c>
      <c r="I153" s="26"/>
    </row>
    <row r="154" spans="1:9" x14ac:dyDescent="0.25">
      <c r="A154" s="12" t="s">
        <v>31</v>
      </c>
      <c r="B154" s="114">
        <f t="shared" ref="B154:G154" si="56">SUM(B155:B166)</f>
        <v>0</v>
      </c>
      <c r="C154" s="114">
        <f t="shared" si="56"/>
        <v>0</v>
      </c>
      <c r="D154" s="114">
        <f t="shared" si="56"/>
        <v>3300</v>
      </c>
      <c r="E154" s="114">
        <f t="shared" si="56"/>
        <v>1650</v>
      </c>
      <c r="F154" s="114">
        <f t="shared" si="56"/>
        <v>0</v>
      </c>
      <c r="G154" s="114">
        <f t="shared" si="56"/>
        <v>0</v>
      </c>
      <c r="H154" s="115">
        <f>'Procurement plan'!K39</f>
        <v>4950</v>
      </c>
    </row>
    <row r="155" spans="1:9" x14ac:dyDescent="0.25">
      <c r="A155" s="11" t="s">
        <v>32</v>
      </c>
      <c r="B155" s="117"/>
      <c r="C155" s="117"/>
      <c r="D155" s="117"/>
      <c r="E155" s="117"/>
      <c r="F155" s="117"/>
      <c r="G155" s="117"/>
      <c r="H155" s="141"/>
    </row>
    <row r="156" spans="1:9" x14ac:dyDescent="0.25">
      <c r="A156" s="10" t="s">
        <v>33</v>
      </c>
      <c r="B156" s="118"/>
      <c r="C156" s="118"/>
      <c r="D156" s="118"/>
      <c r="E156" s="118"/>
      <c r="F156" s="118"/>
      <c r="G156" s="118"/>
      <c r="H156" s="145">
        <f>'Procurement plan'!K41</f>
        <v>0</v>
      </c>
      <c r="I156" s="26"/>
    </row>
    <row r="157" spans="1:9" x14ac:dyDescent="0.25">
      <c r="A157" s="10" t="s">
        <v>34</v>
      </c>
      <c r="B157" s="118"/>
      <c r="C157" s="118"/>
      <c r="D157" s="118"/>
      <c r="E157" s="118"/>
      <c r="F157" s="118"/>
      <c r="G157" s="118"/>
      <c r="H157" s="145">
        <f>'Procurement plan'!K42</f>
        <v>0</v>
      </c>
      <c r="I157" s="26"/>
    </row>
    <row r="158" spans="1:9" x14ac:dyDescent="0.25">
      <c r="A158" s="10" t="s">
        <v>35</v>
      </c>
      <c r="B158" s="118"/>
      <c r="C158" s="118"/>
      <c r="D158" s="118"/>
      <c r="E158" s="118"/>
      <c r="F158" s="118"/>
      <c r="G158" s="118"/>
      <c r="H158" s="145">
        <f>'Procurement plan'!K44</f>
        <v>0</v>
      </c>
      <c r="I158" s="26"/>
    </row>
    <row r="159" spans="1:9" x14ac:dyDescent="0.25">
      <c r="A159" s="9" t="s">
        <v>36</v>
      </c>
      <c r="B159" s="117"/>
      <c r="C159" s="117"/>
      <c r="D159" s="117"/>
      <c r="E159" s="117"/>
      <c r="F159" s="117"/>
      <c r="G159" s="117"/>
      <c r="H159" s="141">
        <f>'Procurement plan'!K45</f>
        <v>0</v>
      </c>
    </row>
    <row r="160" spans="1:9" x14ac:dyDescent="0.25">
      <c r="A160" s="8" t="s">
        <v>37</v>
      </c>
      <c r="B160" s="118"/>
      <c r="C160" s="118"/>
      <c r="D160" s="118"/>
      <c r="E160" s="118"/>
      <c r="F160" s="118"/>
      <c r="G160" s="118"/>
      <c r="H160" s="145">
        <f>'Procurement plan'!K46</f>
        <v>0</v>
      </c>
      <c r="I160" s="26"/>
    </row>
    <row r="161" spans="1:9" x14ac:dyDescent="0.25">
      <c r="A161" s="8" t="s">
        <v>38</v>
      </c>
      <c r="B161" s="118"/>
      <c r="C161" s="118"/>
      <c r="D161" s="118"/>
      <c r="E161" s="118"/>
      <c r="F161" s="118"/>
      <c r="G161" s="118"/>
      <c r="H161" s="145">
        <f>'Procurement plan'!K47</f>
        <v>0</v>
      </c>
      <c r="I161" s="26"/>
    </row>
    <row r="162" spans="1:9" x14ac:dyDescent="0.25">
      <c r="A162" s="8" t="s">
        <v>39</v>
      </c>
      <c r="B162" s="118"/>
      <c r="C162" s="118"/>
      <c r="D162" s="118"/>
      <c r="E162" s="118"/>
      <c r="F162" s="118"/>
      <c r="G162" s="118"/>
      <c r="H162" s="145">
        <f>'Procurement plan'!K48</f>
        <v>0</v>
      </c>
      <c r="I162" s="26"/>
    </row>
    <row r="163" spans="1:9" x14ac:dyDescent="0.25">
      <c r="A163" s="8" t="s">
        <v>40</v>
      </c>
      <c r="B163" s="119"/>
      <c r="C163" s="119"/>
      <c r="D163" s="119"/>
      <c r="E163" s="119"/>
      <c r="F163" s="119"/>
      <c r="G163" s="119"/>
      <c r="H163" s="145">
        <f>'Procurement plan'!K49</f>
        <v>0</v>
      </c>
      <c r="I163" s="26"/>
    </row>
    <row r="164" spans="1:9" x14ac:dyDescent="0.25">
      <c r="A164" s="9" t="s">
        <v>41</v>
      </c>
      <c r="B164" s="117"/>
      <c r="C164" s="117"/>
      <c r="D164" s="117"/>
      <c r="E164" s="117"/>
      <c r="F164" s="117"/>
      <c r="G164" s="117"/>
      <c r="H164" s="141"/>
    </row>
    <row r="165" spans="1:9" x14ac:dyDescent="0.25">
      <c r="A165" s="8" t="s">
        <v>72</v>
      </c>
      <c r="B165" s="118"/>
      <c r="C165" s="118"/>
      <c r="D165" s="118">
        <v>1650</v>
      </c>
      <c r="E165" s="118">
        <v>1650</v>
      </c>
      <c r="F165" s="118"/>
      <c r="G165" s="118"/>
      <c r="H165" s="145">
        <f>'Procurement plan'!K51</f>
        <v>3300</v>
      </c>
      <c r="I165" s="26"/>
    </row>
    <row r="166" spans="1:9" x14ac:dyDescent="0.25">
      <c r="A166" s="7" t="s">
        <v>74</v>
      </c>
      <c r="B166" s="120"/>
      <c r="C166" s="120"/>
      <c r="D166" s="118">
        <v>1650</v>
      </c>
      <c r="E166" s="118"/>
      <c r="F166" s="118"/>
      <c r="G166" s="118"/>
      <c r="H166" s="145">
        <f>'Procurement plan'!K52</f>
        <v>1650</v>
      </c>
      <c r="I166" s="26"/>
    </row>
    <row r="167" spans="1:9" x14ac:dyDescent="0.25">
      <c r="A167" s="6" t="s">
        <v>42</v>
      </c>
      <c r="B167" s="114">
        <f t="shared" ref="B167:G167" si="57">SUM(B168:B177)</f>
        <v>0</v>
      </c>
      <c r="C167" s="114">
        <f t="shared" si="57"/>
        <v>0</v>
      </c>
      <c r="D167" s="114">
        <f t="shared" si="57"/>
        <v>0</v>
      </c>
      <c r="E167" s="114">
        <f t="shared" si="57"/>
        <v>0</v>
      </c>
      <c r="F167" s="114">
        <f t="shared" si="57"/>
        <v>0</v>
      </c>
      <c r="G167" s="114">
        <f t="shared" si="57"/>
        <v>0</v>
      </c>
      <c r="H167" s="115">
        <f>'Procurement plan'!K53</f>
        <v>30000</v>
      </c>
    </row>
    <row r="168" spans="1:9" x14ac:dyDescent="0.25">
      <c r="A168" s="5" t="s">
        <v>43</v>
      </c>
      <c r="B168" s="117"/>
      <c r="C168" s="117"/>
      <c r="D168" s="117"/>
      <c r="E168" s="117"/>
      <c r="F168" s="117"/>
      <c r="G168" s="117"/>
      <c r="H168" s="141"/>
    </row>
    <row r="169" spans="1:9" x14ac:dyDescent="0.25">
      <c r="A169" s="8" t="s">
        <v>75</v>
      </c>
      <c r="B169" s="118"/>
      <c r="C169" s="118"/>
      <c r="D169" s="118"/>
      <c r="E169" s="118"/>
      <c r="F169" s="118"/>
      <c r="G169" s="118"/>
      <c r="H169" s="145">
        <f>'Procurement plan'!K55</f>
        <v>0</v>
      </c>
      <c r="I169" s="26"/>
    </row>
    <row r="170" spans="1:9" x14ac:dyDescent="0.25">
      <c r="A170" s="8" t="s">
        <v>44</v>
      </c>
      <c r="B170" s="118"/>
      <c r="C170" s="118"/>
      <c r="D170" s="118"/>
      <c r="E170" s="118"/>
      <c r="F170" s="118"/>
      <c r="G170" s="118"/>
      <c r="H170" s="145">
        <f>'Procurement plan'!K56</f>
        <v>0</v>
      </c>
      <c r="I170" s="26"/>
    </row>
    <row r="171" spans="1:9" x14ac:dyDescent="0.25">
      <c r="A171" s="5" t="s">
        <v>45</v>
      </c>
      <c r="B171" s="117"/>
      <c r="C171" s="117"/>
      <c r="D171" s="117"/>
      <c r="E171" s="117"/>
      <c r="F171" s="117"/>
      <c r="G171" s="117"/>
      <c r="H171" s="141"/>
    </row>
    <row r="172" spans="1:9" x14ac:dyDescent="0.25">
      <c r="A172" s="8" t="s">
        <v>46</v>
      </c>
      <c r="B172" s="118"/>
      <c r="C172" s="118"/>
      <c r="D172" s="118"/>
      <c r="E172" s="118"/>
      <c r="F172" s="118"/>
      <c r="G172" s="118"/>
      <c r="H172" s="145">
        <f>'Procurement plan'!K58</f>
        <v>0</v>
      </c>
      <c r="I172" s="26"/>
    </row>
    <row r="173" spans="1:9" x14ac:dyDescent="0.25">
      <c r="A173" s="8" t="s">
        <v>47</v>
      </c>
      <c r="B173" s="118"/>
      <c r="C173" s="118"/>
      <c r="D173" s="118"/>
      <c r="E173" s="118"/>
      <c r="F173" s="118"/>
      <c r="G173" s="118"/>
      <c r="H173" s="145">
        <f>'Procurement plan'!K59</f>
        <v>0</v>
      </c>
      <c r="I173" s="26"/>
    </row>
    <row r="174" spans="1:9" x14ac:dyDescent="0.25">
      <c r="A174" s="8" t="s">
        <v>48</v>
      </c>
      <c r="B174" s="119"/>
      <c r="C174" s="119"/>
      <c r="D174" s="119"/>
      <c r="E174" s="119"/>
      <c r="F174" s="119"/>
      <c r="G174" s="119"/>
      <c r="H174" s="145">
        <f>'Procurement plan'!K60</f>
        <v>0</v>
      </c>
      <c r="I174" s="26"/>
    </row>
    <row r="175" spans="1:9" x14ac:dyDescent="0.25">
      <c r="A175" s="9" t="s">
        <v>49</v>
      </c>
      <c r="B175" s="117"/>
      <c r="C175" s="117"/>
      <c r="D175" s="117"/>
      <c r="E175" s="117"/>
      <c r="F175" s="117"/>
      <c r="G175" s="117"/>
      <c r="H175" s="141"/>
    </row>
    <row r="176" spans="1:9" x14ac:dyDescent="0.25">
      <c r="A176" s="8" t="s">
        <v>50</v>
      </c>
      <c r="B176" s="118"/>
      <c r="C176" s="118"/>
      <c r="D176" s="118"/>
      <c r="E176" s="118"/>
      <c r="F176" s="118"/>
      <c r="G176" s="118"/>
      <c r="H176" s="145"/>
      <c r="I176" s="26"/>
    </row>
    <row r="177" spans="1:9" x14ac:dyDescent="0.25">
      <c r="A177" s="7" t="s">
        <v>51</v>
      </c>
      <c r="B177" s="120"/>
      <c r="C177" s="120"/>
      <c r="D177" s="120"/>
      <c r="E177" s="120"/>
      <c r="F177" s="120"/>
      <c r="G177" s="120"/>
      <c r="H177" s="145"/>
      <c r="I177" s="26"/>
    </row>
    <row r="178" spans="1:9" x14ac:dyDescent="0.25">
      <c r="A178" s="6" t="s">
        <v>52</v>
      </c>
      <c r="B178" s="114">
        <f t="shared" ref="B178:G178" si="58">SUM(B179:B180)</f>
        <v>1600</v>
      </c>
      <c r="C178" s="114">
        <f t="shared" si="58"/>
        <v>1600</v>
      </c>
      <c r="D178" s="114">
        <f t="shared" si="58"/>
        <v>1600</v>
      </c>
      <c r="E178" s="114">
        <f t="shared" si="58"/>
        <v>1600</v>
      </c>
      <c r="F178" s="114">
        <f t="shared" si="58"/>
        <v>1600</v>
      </c>
      <c r="G178" s="114">
        <f t="shared" si="58"/>
        <v>0</v>
      </c>
      <c r="H178" s="115">
        <f>'Procurement plan'!K64</f>
        <v>28800</v>
      </c>
    </row>
    <row r="179" spans="1:9" x14ac:dyDescent="0.25">
      <c r="A179" s="4" t="s">
        <v>53</v>
      </c>
      <c r="B179" s="119">
        <v>1000</v>
      </c>
      <c r="C179" s="119">
        <v>1000</v>
      </c>
      <c r="D179" s="119">
        <v>1000</v>
      </c>
      <c r="E179" s="119">
        <v>1000</v>
      </c>
      <c r="F179" s="119">
        <v>1000</v>
      </c>
      <c r="G179" s="119"/>
      <c r="H179" s="145">
        <f>SUM(B179:F179)</f>
        <v>5000</v>
      </c>
      <c r="I179" s="26"/>
    </row>
    <row r="180" spans="1:9" x14ac:dyDescent="0.25">
      <c r="A180" s="3" t="s">
        <v>54</v>
      </c>
      <c r="B180" s="121">
        <v>600</v>
      </c>
      <c r="C180" s="121">
        <v>600</v>
      </c>
      <c r="D180" s="121">
        <v>600</v>
      </c>
      <c r="E180" s="121">
        <v>600</v>
      </c>
      <c r="F180" s="121">
        <v>600</v>
      </c>
      <c r="G180" s="121"/>
      <c r="H180" s="145">
        <f>SUM(B180:F180)</f>
        <v>3000</v>
      </c>
      <c r="I180" s="26"/>
    </row>
    <row r="181" spans="1:9" x14ac:dyDescent="0.25">
      <c r="A181" s="23" t="s">
        <v>82</v>
      </c>
      <c r="B181" s="122">
        <f t="shared" ref="B181:G181" si="59">B178+B167+B154+B126</f>
        <v>1600</v>
      </c>
      <c r="C181" s="122">
        <f t="shared" si="59"/>
        <v>9850</v>
      </c>
      <c r="D181" s="122">
        <f t="shared" si="59"/>
        <v>18150</v>
      </c>
      <c r="E181" s="122">
        <f t="shared" si="59"/>
        <v>11500</v>
      </c>
      <c r="F181" s="122">
        <f t="shared" si="59"/>
        <v>9850</v>
      </c>
      <c r="G181" s="122">
        <f t="shared" si="59"/>
        <v>0</v>
      </c>
      <c r="H181" s="123">
        <f>SUM(B181:G181)</f>
        <v>50950</v>
      </c>
      <c r="I181" s="26"/>
    </row>
  </sheetData>
  <mergeCells count="1">
    <mergeCell ref="A5:A6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3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3" sqref="C13"/>
    </sheetView>
  </sheetViews>
  <sheetFormatPr defaultColWidth="10.625" defaultRowHeight="15.75" x14ac:dyDescent="0.25"/>
  <cols>
    <col min="1" max="1" width="72.375" style="2" customWidth="1"/>
    <col min="2" max="7" width="10.875" style="113" bestFit="1" customWidth="1"/>
    <col min="8" max="16384" width="10.625" style="2"/>
  </cols>
  <sheetData>
    <row r="3" spans="1:8" ht="15" customHeight="1" x14ac:dyDescent="0.25"/>
    <row r="5" spans="1:8" ht="15" customHeight="1" x14ac:dyDescent="0.25">
      <c r="A5" s="342" t="s">
        <v>78</v>
      </c>
    </row>
    <row r="6" spans="1:8" ht="15" customHeight="1" x14ac:dyDescent="0.25">
      <c r="A6" s="342"/>
    </row>
    <row r="7" spans="1:8" ht="15" customHeight="1" x14ac:dyDescent="0.35">
      <c r="A7" s="91"/>
    </row>
    <row r="8" spans="1:8" ht="23.25" x14ac:dyDescent="0.35">
      <c r="A8" s="22" t="s">
        <v>80</v>
      </c>
      <c r="B8" s="24" t="s">
        <v>94</v>
      </c>
      <c r="C8" s="24" t="s">
        <v>95</v>
      </c>
      <c r="D8" s="24" t="s">
        <v>96</v>
      </c>
      <c r="E8" s="24" t="s">
        <v>97</v>
      </c>
      <c r="F8" s="24" t="s">
        <v>98</v>
      </c>
      <c r="G8" s="24" t="s">
        <v>99</v>
      </c>
    </row>
    <row r="9" spans="1:8" x14ac:dyDescent="0.25">
      <c r="A9" s="12" t="s">
        <v>8</v>
      </c>
      <c r="B9" s="114"/>
      <c r="C9" s="114"/>
      <c r="D9" s="114"/>
      <c r="E9" s="114"/>
      <c r="F9" s="114"/>
      <c r="G9" s="114"/>
    </row>
    <row r="10" spans="1:8" x14ac:dyDescent="0.25">
      <c r="A10" s="18" t="s">
        <v>9</v>
      </c>
      <c r="B10" s="116"/>
      <c r="C10" s="116"/>
      <c r="D10" s="117"/>
      <c r="E10" s="117"/>
      <c r="F10" s="117"/>
      <c r="G10" s="117"/>
    </row>
    <row r="11" spans="1:8" x14ac:dyDescent="0.25">
      <c r="A11" s="4" t="s">
        <v>10</v>
      </c>
      <c r="B11" s="116"/>
      <c r="C11" s="116"/>
      <c r="D11" s="117"/>
      <c r="E11" s="117"/>
      <c r="F11" s="117"/>
      <c r="G11" s="117"/>
    </row>
    <row r="12" spans="1:8" x14ac:dyDescent="0.25">
      <c r="A12" s="17" t="s">
        <v>11</v>
      </c>
      <c r="B12" s="118"/>
      <c r="C12" s="118"/>
      <c r="D12" s="118"/>
      <c r="E12" s="118"/>
      <c r="F12" s="118"/>
      <c r="G12" s="134"/>
      <c r="H12" s="26"/>
    </row>
    <row r="13" spans="1:8" x14ac:dyDescent="0.25">
      <c r="A13" s="20" t="s">
        <v>12</v>
      </c>
      <c r="B13" s="134"/>
      <c r="C13" s="134"/>
      <c r="D13" s="134"/>
      <c r="E13" s="134"/>
      <c r="F13" s="118"/>
      <c r="G13" s="118"/>
      <c r="H13" s="26"/>
    </row>
    <row r="14" spans="1:8" x14ac:dyDescent="0.25">
      <c r="A14" s="19" t="s">
        <v>14</v>
      </c>
      <c r="B14" s="117"/>
      <c r="C14" s="117"/>
      <c r="D14" s="117"/>
      <c r="E14" s="117"/>
      <c r="F14" s="117"/>
      <c r="G14" s="117"/>
      <c r="H14" s="26"/>
    </row>
    <row r="15" spans="1:8" x14ac:dyDescent="0.25">
      <c r="A15" s="16" t="s">
        <v>15</v>
      </c>
      <c r="B15" s="117"/>
      <c r="C15" s="117"/>
      <c r="D15" s="117"/>
      <c r="E15" s="117"/>
      <c r="F15" s="117"/>
      <c r="G15" s="117"/>
      <c r="H15" s="26"/>
    </row>
    <row r="16" spans="1:8" x14ac:dyDescent="0.25">
      <c r="A16" s="15" t="s">
        <v>16</v>
      </c>
      <c r="B16" s="134"/>
      <c r="C16" s="134"/>
      <c r="D16" s="134"/>
      <c r="E16" s="118"/>
      <c r="F16" s="118"/>
      <c r="G16" s="118"/>
      <c r="H16" s="26"/>
    </row>
    <row r="17" spans="1:8" x14ac:dyDescent="0.25">
      <c r="A17" s="15" t="s">
        <v>17</v>
      </c>
      <c r="B17" s="118"/>
      <c r="C17" s="134"/>
      <c r="D17" s="134"/>
      <c r="E17" s="134"/>
      <c r="F17" s="118"/>
      <c r="G17" s="118"/>
      <c r="H17" s="26"/>
    </row>
    <row r="18" spans="1:8" x14ac:dyDescent="0.25">
      <c r="A18" s="18" t="s">
        <v>19</v>
      </c>
      <c r="B18" s="117"/>
      <c r="C18" s="117"/>
      <c r="D18" s="117"/>
      <c r="E18" s="117"/>
      <c r="F18" s="117"/>
      <c r="G18" s="117"/>
      <c r="H18" s="26"/>
    </row>
    <row r="19" spans="1:8" x14ac:dyDescent="0.25">
      <c r="A19" s="16" t="s">
        <v>20</v>
      </c>
      <c r="B19" s="117"/>
      <c r="C19" s="117"/>
      <c r="D19" s="117"/>
      <c r="E19" s="117"/>
      <c r="F19" s="117"/>
      <c r="G19" s="117"/>
      <c r="H19" s="26"/>
    </row>
    <row r="20" spans="1:8" x14ac:dyDescent="0.25">
      <c r="A20" s="15" t="s">
        <v>77</v>
      </c>
      <c r="B20" s="134"/>
      <c r="C20" s="134"/>
      <c r="D20" s="134"/>
      <c r="E20" s="118"/>
      <c r="F20" s="118"/>
      <c r="G20" s="118"/>
      <c r="H20" s="26"/>
    </row>
    <row r="21" spans="1:8" x14ac:dyDescent="0.25">
      <c r="A21" s="15" t="s">
        <v>61</v>
      </c>
      <c r="B21" s="118"/>
      <c r="C21" s="134"/>
      <c r="D21" s="134"/>
      <c r="E21" s="118"/>
      <c r="F21" s="118"/>
      <c r="G21" s="118"/>
      <c r="H21" s="26"/>
    </row>
    <row r="22" spans="1:8" x14ac:dyDescent="0.25">
      <c r="A22" s="17" t="s">
        <v>64</v>
      </c>
      <c r="B22" s="118"/>
      <c r="C22" s="133"/>
      <c r="D22" s="133"/>
      <c r="E22" s="133"/>
      <c r="F22" s="118"/>
      <c r="G22" s="118"/>
      <c r="H22" s="26"/>
    </row>
    <row r="23" spans="1:8" x14ac:dyDescent="0.25">
      <c r="A23" s="16" t="s">
        <v>21</v>
      </c>
      <c r="B23" s="117"/>
      <c r="C23" s="117"/>
      <c r="D23" s="117"/>
      <c r="E23" s="117"/>
      <c r="F23" s="117"/>
      <c r="G23" s="117"/>
      <c r="H23" s="26"/>
    </row>
    <row r="24" spans="1:8" x14ac:dyDescent="0.25">
      <c r="A24" s="15" t="s">
        <v>76</v>
      </c>
      <c r="B24" s="133"/>
      <c r="C24" s="133"/>
      <c r="D24" s="133"/>
      <c r="E24" s="133"/>
      <c r="F24" s="133"/>
      <c r="G24" s="118"/>
      <c r="H24" s="26"/>
    </row>
    <row r="25" spans="1:8" x14ac:dyDescent="0.25">
      <c r="A25" s="15" t="s">
        <v>22</v>
      </c>
      <c r="B25" s="133"/>
      <c r="C25" s="118"/>
      <c r="D25" s="118"/>
      <c r="E25" s="118"/>
      <c r="F25" s="118"/>
      <c r="G25" s="118"/>
      <c r="H25" s="26"/>
    </row>
    <row r="26" spans="1:8" x14ac:dyDescent="0.25">
      <c r="A26" s="15" t="s">
        <v>23</v>
      </c>
      <c r="B26" s="118"/>
      <c r="C26" s="133"/>
      <c r="D26" s="133"/>
      <c r="E26" s="118"/>
      <c r="F26" s="118"/>
      <c r="G26" s="118"/>
      <c r="H26" s="26"/>
    </row>
    <row r="27" spans="1:8" x14ac:dyDescent="0.25">
      <c r="A27" s="15" t="s">
        <v>65</v>
      </c>
      <c r="B27" s="118"/>
      <c r="C27" s="133"/>
      <c r="D27" s="133"/>
      <c r="E27" s="133"/>
      <c r="F27" s="133"/>
      <c r="G27" s="118"/>
      <c r="H27" s="26"/>
    </row>
    <row r="28" spans="1:8" x14ac:dyDescent="0.25">
      <c r="A28" s="15" t="s">
        <v>67</v>
      </c>
      <c r="B28" s="118"/>
      <c r="C28" s="133"/>
      <c r="D28" s="133"/>
      <c r="E28" s="133"/>
      <c r="F28" s="133"/>
      <c r="G28" s="118"/>
      <c r="H28" s="26"/>
    </row>
    <row r="29" spans="1:8" x14ac:dyDescent="0.25">
      <c r="A29" s="16" t="s">
        <v>69</v>
      </c>
      <c r="B29" s="117"/>
      <c r="C29" s="117"/>
      <c r="D29" s="117"/>
      <c r="E29" s="117"/>
      <c r="F29" s="117"/>
      <c r="G29" s="117"/>
      <c r="H29" s="26"/>
    </row>
    <row r="30" spans="1:8" x14ac:dyDescent="0.25">
      <c r="A30" s="15" t="s">
        <v>70</v>
      </c>
      <c r="B30" s="118"/>
      <c r="C30" s="118"/>
      <c r="D30" s="118"/>
      <c r="E30" s="118"/>
      <c r="F30" s="118"/>
      <c r="G30" s="118"/>
      <c r="H30" s="26"/>
    </row>
    <row r="31" spans="1:8" x14ac:dyDescent="0.25">
      <c r="A31" s="16" t="s">
        <v>24</v>
      </c>
      <c r="B31" s="117"/>
      <c r="C31" s="117"/>
      <c r="D31" s="117"/>
      <c r="E31" s="117"/>
      <c r="F31" s="117"/>
      <c r="G31" s="117"/>
      <c r="H31" s="26"/>
    </row>
    <row r="32" spans="1:8" x14ac:dyDescent="0.25">
      <c r="A32" s="15" t="s">
        <v>25</v>
      </c>
      <c r="B32" s="118"/>
      <c r="C32" s="118"/>
      <c r="D32" s="118"/>
      <c r="E32" s="118"/>
      <c r="F32" s="118"/>
      <c r="G32" s="118"/>
      <c r="H32" s="26"/>
    </row>
    <row r="33" spans="1:8" x14ac:dyDescent="0.25">
      <c r="A33" s="15" t="s">
        <v>27</v>
      </c>
      <c r="B33" s="136"/>
      <c r="C33" s="136"/>
      <c r="D33" s="136"/>
      <c r="E33" s="119"/>
      <c r="F33" s="119"/>
      <c r="G33" s="119"/>
      <c r="H33" s="26"/>
    </row>
    <row r="34" spans="1:8" x14ac:dyDescent="0.25">
      <c r="A34" s="14" t="s">
        <v>28</v>
      </c>
      <c r="B34" s="117"/>
      <c r="C34" s="117"/>
      <c r="D34" s="117"/>
      <c r="E34" s="117"/>
      <c r="F34" s="117"/>
      <c r="G34" s="117"/>
      <c r="H34" s="26"/>
    </row>
    <row r="35" spans="1:8" x14ac:dyDescent="0.25">
      <c r="A35" s="10" t="s">
        <v>29</v>
      </c>
      <c r="B35" s="118"/>
      <c r="C35" s="118"/>
      <c r="D35" s="118"/>
      <c r="E35" s="118"/>
      <c r="F35" s="118"/>
      <c r="G35" s="118"/>
      <c r="H35" s="26"/>
    </row>
    <row r="36" spans="1:8" ht="15" customHeight="1" x14ac:dyDescent="0.25">
      <c r="A36" s="13" t="s">
        <v>30</v>
      </c>
      <c r="B36" s="135"/>
      <c r="C36" s="135"/>
      <c r="D36" s="135"/>
      <c r="E36" s="120"/>
      <c r="F36" s="120"/>
      <c r="G36" s="120"/>
      <c r="H36" s="26"/>
    </row>
    <row r="37" spans="1:8" ht="15" customHeight="1" x14ac:dyDescent="0.25">
      <c r="A37" s="12" t="s">
        <v>31</v>
      </c>
      <c r="B37" s="114"/>
      <c r="C37" s="114"/>
      <c r="D37" s="114"/>
      <c r="E37" s="114"/>
      <c r="F37" s="114"/>
      <c r="G37" s="114"/>
    </row>
    <row r="38" spans="1:8" x14ac:dyDescent="0.25">
      <c r="A38" s="11" t="s">
        <v>32</v>
      </c>
      <c r="B38" s="117"/>
      <c r="C38" s="117"/>
      <c r="D38" s="117"/>
      <c r="E38" s="117"/>
      <c r="F38" s="117"/>
      <c r="G38" s="117"/>
    </row>
    <row r="39" spans="1:8" x14ac:dyDescent="0.25">
      <c r="A39" s="10" t="s">
        <v>33</v>
      </c>
      <c r="B39" s="118"/>
      <c r="C39" s="133"/>
      <c r="D39" s="118"/>
      <c r="E39" s="133"/>
      <c r="F39" s="118"/>
      <c r="G39" s="118"/>
      <c r="H39" s="26"/>
    </row>
    <row r="40" spans="1:8" x14ac:dyDescent="0.25">
      <c r="A40" s="10" t="s">
        <v>34</v>
      </c>
      <c r="B40" s="133"/>
      <c r="C40" s="133"/>
      <c r="D40" s="133"/>
      <c r="E40" s="133"/>
      <c r="F40" s="133"/>
      <c r="G40" s="118"/>
      <c r="H40" s="26"/>
    </row>
    <row r="41" spans="1:8" x14ac:dyDescent="0.25">
      <c r="A41" s="10" t="s">
        <v>35</v>
      </c>
      <c r="B41" s="118"/>
      <c r="C41" s="118"/>
      <c r="D41" s="118"/>
      <c r="E41" s="118"/>
      <c r="F41" s="133"/>
      <c r="G41" s="133"/>
      <c r="H41" s="26"/>
    </row>
    <row r="42" spans="1:8" x14ac:dyDescent="0.25">
      <c r="A42" s="9" t="s">
        <v>36</v>
      </c>
      <c r="B42" s="117"/>
      <c r="C42" s="117"/>
      <c r="D42" s="117"/>
      <c r="E42" s="117"/>
      <c r="F42" s="117"/>
      <c r="G42" s="117"/>
    </row>
    <row r="43" spans="1:8" x14ac:dyDescent="0.25">
      <c r="A43" s="8" t="s">
        <v>37</v>
      </c>
      <c r="B43" s="118"/>
      <c r="C43" s="118"/>
      <c r="D43" s="118"/>
      <c r="E43" s="133"/>
      <c r="F43" s="118"/>
      <c r="G43" s="118"/>
      <c r="H43" s="26"/>
    </row>
    <row r="44" spans="1:8" x14ac:dyDescent="0.25">
      <c r="A44" s="8" t="s">
        <v>38</v>
      </c>
      <c r="B44" s="118"/>
      <c r="C44" s="118"/>
      <c r="D44" s="118"/>
      <c r="E44" s="133"/>
      <c r="F44" s="133"/>
      <c r="G44" s="118"/>
      <c r="H44" s="26"/>
    </row>
    <row r="45" spans="1:8" x14ac:dyDescent="0.25">
      <c r="A45" s="8" t="s">
        <v>39</v>
      </c>
      <c r="B45" s="118"/>
      <c r="C45" s="118"/>
      <c r="D45" s="118"/>
      <c r="E45" s="118"/>
      <c r="F45" s="118"/>
      <c r="G45" s="118"/>
      <c r="H45" s="26"/>
    </row>
    <row r="46" spans="1:8" x14ac:dyDescent="0.25">
      <c r="A46" s="8" t="s">
        <v>40</v>
      </c>
      <c r="B46" s="136"/>
      <c r="C46" s="119"/>
      <c r="D46" s="136"/>
      <c r="E46" s="119"/>
      <c r="F46" s="136"/>
      <c r="G46" s="136"/>
      <c r="H46" s="26"/>
    </row>
    <row r="47" spans="1:8" x14ac:dyDescent="0.25">
      <c r="A47" s="9" t="s">
        <v>41</v>
      </c>
      <c r="B47" s="117"/>
      <c r="C47" s="117"/>
      <c r="D47" s="117"/>
      <c r="E47" s="117"/>
      <c r="F47" s="117"/>
      <c r="G47" s="117"/>
    </row>
    <row r="48" spans="1:8" x14ac:dyDescent="0.25">
      <c r="A48" s="8" t="s">
        <v>72</v>
      </c>
      <c r="B48" s="118"/>
      <c r="C48" s="118"/>
      <c r="D48" s="133"/>
      <c r="E48" s="133"/>
      <c r="F48" s="133"/>
      <c r="G48" s="118"/>
      <c r="H48" s="26"/>
    </row>
    <row r="49" spans="1:8" x14ac:dyDescent="0.25">
      <c r="A49" s="7" t="s">
        <v>74</v>
      </c>
      <c r="B49" s="120"/>
      <c r="C49" s="120"/>
      <c r="D49" s="135"/>
      <c r="E49" s="120"/>
      <c r="F49" s="120"/>
      <c r="G49" s="120"/>
      <c r="H49" s="26"/>
    </row>
    <row r="50" spans="1:8" x14ac:dyDescent="0.25">
      <c r="A50" s="6" t="s">
        <v>42</v>
      </c>
      <c r="B50" s="114"/>
      <c r="C50" s="114"/>
      <c r="D50" s="114"/>
      <c r="E50" s="114"/>
      <c r="F50" s="114"/>
      <c r="G50" s="114"/>
    </row>
    <row r="51" spans="1:8" x14ac:dyDescent="0.25">
      <c r="A51" s="5" t="s">
        <v>43</v>
      </c>
      <c r="B51" s="117"/>
      <c r="C51" s="117"/>
      <c r="D51" s="117"/>
      <c r="E51" s="117"/>
      <c r="F51" s="117"/>
      <c r="G51" s="117"/>
    </row>
    <row r="52" spans="1:8" x14ac:dyDescent="0.25">
      <c r="A52" s="8" t="s">
        <v>75</v>
      </c>
      <c r="B52" s="118"/>
      <c r="C52" s="133"/>
      <c r="D52" s="133"/>
      <c r="E52" s="118"/>
      <c r="F52" s="118"/>
      <c r="G52" s="118"/>
      <c r="H52" s="26"/>
    </row>
    <row r="53" spans="1:8" x14ac:dyDescent="0.25">
      <c r="A53" s="8" t="s">
        <v>44</v>
      </c>
      <c r="B53" s="133"/>
      <c r="C53" s="133"/>
      <c r="D53" s="133"/>
      <c r="E53" s="118"/>
      <c r="F53" s="118"/>
      <c r="G53" s="118"/>
      <c r="H53" s="26"/>
    </row>
    <row r="54" spans="1:8" x14ac:dyDescent="0.25">
      <c r="A54" s="5" t="s">
        <v>45</v>
      </c>
      <c r="B54" s="117"/>
      <c r="C54" s="117"/>
      <c r="D54" s="117"/>
      <c r="E54" s="117"/>
      <c r="F54" s="117"/>
      <c r="G54" s="117"/>
    </row>
    <row r="55" spans="1:8" x14ac:dyDescent="0.25">
      <c r="A55" s="8" t="s">
        <v>46</v>
      </c>
      <c r="B55" s="118"/>
      <c r="C55" s="133"/>
      <c r="D55" s="118"/>
      <c r="E55" s="118"/>
      <c r="F55" s="118"/>
      <c r="G55" s="118"/>
      <c r="H55" s="26"/>
    </row>
    <row r="56" spans="1:8" x14ac:dyDescent="0.25">
      <c r="A56" s="8" t="s">
        <v>47</v>
      </c>
      <c r="B56" s="118"/>
      <c r="C56" s="138"/>
      <c r="D56" s="138"/>
      <c r="E56" s="138"/>
      <c r="F56" s="138"/>
      <c r="G56" s="118"/>
      <c r="H56" s="26"/>
    </row>
    <row r="57" spans="1:8" x14ac:dyDescent="0.25">
      <c r="A57" s="8" t="s">
        <v>48</v>
      </c>
      <c r="B57" s="119"/>
      <c r="C57" s="119"/>
      <c r="D57" s="119"/>
      <c r="E57" s="119"/>
      <c r="F57" s="119"/>
      <c r="G57" s="119"/>
      <c r="H57" s="26"/>
    </row>
    <row r="58" spans="1:8" x14ac:dyDescent="0.25">
      <c r="A58" s="9" t="s">
        <v>49</v>
      </c>
      <c r="B58" s="117"/>
      <c r="C58" s="117"/>
      <c r="D58" s="117"/>
      <c r="E58" s="117"/>
      <c r="F58" s="117"/>
      <c r="G58" s="117"/>
    </row>
    <row r="59" spans="1:8" x14ac:dyDescent="0.25">
      <c r="A59" s="8" t="s">
        <v>50</v>
      </c>
      <c r="B59" s="118"/>
      <c r="C59" s="118"/>
      <c r="D59" s="118"/>
      <c r="E59" s="118"/>
      <c r="F59" s="118"/>
      <c r="G59" s="118"/>
      <c r="H59" s="26"/>
    </row>
    <row r="60" spans="1:8" x14ac:dyDescent="0.25">
      <c r="A60" s="7" t="s">
        <v>51</v>
      </c>
      <c r="B60" s="120"/>
      <c r="C60" s="120"/>
      <c r="D60" s="120"/>
      <c r="E60" s="120"/>
      <c r="F60" s="120"/>
      <c r="G60" s="120"/>
      <c r="H60" s="26"/>
    </row>
    <row r="61" spans="1:8" x14ac:dyDescent="0.25">
      <c r="A61" s="6" t="s">
        <v>52</v>
      </c>
      <c r="B61" s="114"/>
      <c r="C61" s="114"/>
      <c r="D61" s="114"/>
      <c r="E61" s="114"/>
      <c r="F61" s="114"/>
      <c r="G61" s="114"/>
    </row>
    <row r="62" spans="1:8" x14ac:dyDescent="0.25">
      <c r="A62" s="4" t="s">
        <v>53</v>
      </c>
      <c r="B62" s="136"/>
      <c r="C62" s="136"/>
      <c r="D62" s="136"/>
      <c r="E62" s="136"/>
      <c r="F62" s="136"/>
      <c r="G62" s="119"/>
      <c r="H62" s="26"/>
    </row>
    <row r="63" spans="1:8" x14ac:dyDescent="0.25">
      <c r="A63" s="3" t="s">
        <v>54</v>
      </c>
      <c r="B63" s="139"/>
      <c r="C63" s="139"/>
      <c r="D63" s="139"/>
      <c r="E63" s="139"/>
      <c r="F63" s="139"/>
      <c r="G63" s="121"/>
      <c r="H63" s="26"/>
    </row>
  </sheetData>
  <mergeCells count="1">
    <mergeCell ref="A5:A6"/>
  </mergeCells>
  <pageMargins left="0.75" right="0.75" top="1" bottom="1" header="0.5" footer="0.5"/>
  <pageSetup paperSize="9" orientation="portrait" horizontalDpi="4294967292" verticalDpi="4294967292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40259679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Urban Environmental Issues</Webtopic>
    <Other_x0020_Author xmlns="cdc7663a-08f0-4737-9e8c-148ce897a09c" xsi:nil="true"/>
    <Abstract xmlns="cdc7663a-08f0-4737-9e8c-148ce897a09c">Plan de Adquisiciones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Plan&lt;/USER_STAGE&gt;&lt;PD_OBJ_TYPE&gt;0&lt;/PD_OBJ_TYPE&gt;&lt;MAKERECORD&gt;N&lt;/MAKERECORD&gt;&lt;PD_FILEPT_NO&gt;PO-RG-M1260-Plan&lt;/PD_FILEPT_NO&gt;&lt;PD_FILE_PART&gt;1174056171&lt;/PD_FILE_PART&gt;&lt;/Data&gt;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2016 PLAN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F07BC48-15D2-4342-9E01-710D042876BB}"/>
</file>

<file path=customXml/itemProps2.xml><?xml version="1.0" encoding="utf-8"?>
<ds:datastoreItem xmlns:ds="http://schemas.openxmlformats.org/officeDocument/2006/customXml" ds:itemID="{6B6643B2-CAD0-417E-84CD-E6E39E58D769}"/>
</file>

<file path=customXml/itemProps3.xml><?xml version="1.0" encoding="utf-8"?>
<ds:datastoreItem xmlns:ds="http://schemas.openxmlformats.org/officeDocument/2006/customXml" ds:itemID="{0E79AB55-D4FE-4C3E-B3C0-81B316AE2289}"/>
</file>

<file path=customXml/itemProps4.xml><?xml version="1.0" encoding="utf-8"?>
<ds:datastoreItem xmlns:ds="http://schemas.openxmlformats.org/officeDocument/2006/customXml" ds:itemID="{F086BE37-184E-4B69-A468-E0877C766988}"/>
</file>

<file path=customXml/itemProps5.xml><?xml version="1.0" encoding="utf-8"?>
<ds:datastoreItem xmlns:ds="http://schemas.openxmlformats.org/officeDocument/2006/customXml" ds:itemID="{652DCA38-893B-4ABB-AA28-AC77BFA76C94}"/>
</file>

<file path=customXml/itemProps6.xml><?xml version="1.0" encoding="utf-8"?>
<ds:datastoreItem xmlns:ds="http://schemas.openxmlformats.org/officeDocument/2006/customXml" ds:itemID="{535F5AFC-5F1D-4374-B62C-46DC03A228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Procurement plan</vt:lpstr>
      <vt:lpstr>Financial plan</vt:lpstr>
      <vt:lpstr>Project cronogram</vt:lpstr>
      <vt:lpstr>'Procurement plan'!Print_Area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2016</dc:title>
  <dc:creator>Camilo Pages</dc:creator>
  <cp:keywords/>
  <cp:lastModifiedBy>Esther Altorfer</cp:lastModifiedBy>
  <cp:lastPrinted>2016-04-26T20:09:48Z</cp:lastPrinted>
  <dcterms:created xsi:type="dcterms:W3CDTF">2014-06-26T18:20:15Z</dcterms:created>
  <dcterms:modified xsi:type="dcterms:W3CDTF">2016-04-26T23:43:27Z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