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 defaultThemeVersion="124226"/>
  <bookViews>
    <workbookView xWindow="240" yWindow="1035" windowWidth="11760" windowHeight="3990"/>
  </bookViews>
  <sheets>
    <sheet name="Budget" sheetId="1" r:id="rId1"/>
    <sheet name="Procurement Plan" sheetId="2" r:id="rId2"/>
    <sheet name="Procurement Plan - intro" sheetId="3" r:id="rId3"/>
  </sheets>
  <definedNames>
    <definedName name="_xlnm.Print_Area" localSheetId="0">Budget!$A$3:$O$169</definedName>
  </definedNames>
  <calcPr calcId="145621"/>
</workbook>
</file>

<file path=xl/calcChain.xml><?xml version="1.0" encoding="utf-8"?>
<calcChain xmlns="http://schemas.openxmlformats.org/spreadsheetml/2006/main">
  <c r="G145" i="2" l="1"/>
  <c r="G175" i="2"/>
  <c r="G185" i="2"/>
  <c r="C26" i="3"/>
  <c r="C27" i="3"/>
  <c r="C25" i="3"/>
  <c r="C24" i="3"/>
  <c r="C23" i="3"/>
  <c r="C22" i="3"/>
  <c r="G182" i="2" l="1"/>
  <c r="G183" i="2"/>
  <c r="G184" i="2"/>
  <c r="G181" i="2"/>
  <c r="G178" i="2"/>
  <c r="G179" i="2"/>
  <c r="G180" i="2"/>
  <c r="G177" i="2"/>
  <c r="F173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55" i="2"/>
  <c r="G173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55" i="2"/>
  <c r="G144" i="2"/>
  <c r="F116" i="2"/>
  <c r="F115" i="2"/>
  <c r="F114" i="2"/>
  <c r="H116" i="2"/>
  <c r="H115" i="2"/>
  <c r="H114" i="2"/>
  <c r="H86" i="2"/>
  <c r="H87" i="2"/>
  <c r="H88" i="2"/>
  <c r="H89" i="2"/>
  <c r="H90" i="2"/>
  <c r="H91" i="2"/>
  <c r="H80" i="2"/>
  <c r="H81" i="2"/>
  <c r="H82" i="2"/>
  <c r="H83" i="2"/>
  <c r="H84" i="2"/>
  <c r="H79" i="2"/>
  <c r="F80" i="2"/>
  <c r="F81" i="2"/>
  <c r="F82" i="2"/>
  <c r="F83" i="2"/>
  <c r="F84" i="2"/>
  <c r="F79" i="2"/>
  <c r="H29" i="2"/>
  <c r="M170" i="1" l="1"/>
  <c r="K170" i="1"/>
  <c r="E170" i="1"/>
  <c r="O169" i="1"/>
  <c r="O170" i="1" s="1"/>
  <c r="M169" i="1"/>
  <c r="K169" i="1"/>
  <c r="I169" i="1"/>
  <c r="I170" i="1" s="1"/>
  <c r="G169" i="1"/>
  <c r="G170" i="1" s="1"/>
  <c r="O168" i="1"/>
  <c r="K168" i="1"/>
  <c r="G168" i="1"/>
  <c r="O167" i="1"/>
  <c r="M167" i="1"/>
  <c r="M168" i="1" s="1"/>
  <c r="K167" i="1"/>
  <c r="I167" i="1"/>
  <c r="I168" i="1" s="1"/>
  <c r="G167" i="1"/>
  <c r="E167" i="1"/>
  <c r="E168" i="1" s="1"/>
  <c r="O165" i="1"/>
  <c r="M165" i="1"/>
  <c r="E165" i="1"/>
  <c r="E164" i="1"/>
  <c r="O163" i="1"/>
  <c r="M163" i="1"/>
  <c r="K163" i="1"/>
  <c r="I163" i="1"/>
  <c r="P163" i="1" s="1"/>
  <c r="G163" i="1"/>
  <c r="O162" i="1"/>
  <c r="M162" i="1"/>
  <c r="K162" i="1"/>
  <c r="I162" i="1"/>
  <c r="G162" i="1"/>
  <c r="P162" i="1" s="1"/>
  <c r="O161" i="1"/>
  <c r="M161" i="1"/>
  <c r="K161" i="1"/>
  <c r="I161" i="1"/>
  <c r="P161" i="1" s="1"/>
  <c r="G161" i="1"/>
  <c r="O160" i="1"/>
  <c r="O164" i="1" s="1"/>
  <c r="M160" i="1"/>
  <c r="M164" i="1" s="1"/>
  <c r="K160" i="1"/>
  <c r="I160" i="1"/>
  <c r="G160" i="1"/>
  <c r="P160" i="1" s="1"/>
  <c r="K159" i="1"/>
  <c r="I159" i="1"/>
  <c r="O158" i="1"/>
  <c r="M158" i="1"/>
  <c r="K158" i="1"/>
  <c r="I158" i="1"/>
  <c r="G158" i="1"/>
  <c r="P158" i="1" s="1"/>
  <c r="E158" i="1"/>
  <c r="O157" i="1"/>
  <c r="M157" i="1"/>
  <c r="K157" i="1"/>
  <c r="I157" i="1"/>
  <c r="G157" i="1"/>
  <c r="E157" i="1"/>
  <c r="O156" i="1"/>
  <c r="M156" i="1"/>
  <c r="K156" i="1"/>
  <c r="I156" i="1"/>
  <c r="G156" i="1"/>
  <c r="P156" i="1" s="1"/>
  <c r="E156" i="1"/>
  <c r="O155" i="1"/>
  <c r="O159" i="1" s="1"/>
  <c r="M155" i="1"/>
  <c r="M159" i="1" s="1"/>
  <c r="K155" i="1"/>
  <c r="I155" i="1"/>
  <c r="G155" i="1"/>
  <c r="G159" i="1" s="1"/>
  <c r="E155" i="1"/>
  <c r="E159" i="1" s="1"/>
  <c r="P154" i="1"/>
  <c r="O152" i="1"/>
  <c r="M152" i="1"/>
  <c r="K152" i="1"/>
  <c r="I152" i="1"/>
  <c r="P152" i="1" s="1"/>
  <c r="G152" i="1"/>
  <c r="E152" i="1"/>
  <c r="O151" i="1"/>
  <c r="M151" i="1"/>
  <c r="K151" i="1"/>
  <c r="I151" i="1"/>
  <c r="G151" i="1"/>
  <c r="E151" i="1"/>
  <c r="O150" i="1"/>
  <c r="M150" i="1"/>
  <c r="K150" i="1"/>
  <c r="I150" i="1"/>
  <c r="G150" i="1"/>
  <c r="E150" i="1"/>
  <c r="O149" i="1"/>
  <c r="M149" i="1"/>
  <c r="K149" i="1"/>
  <c r="I149" i="1"/>
  <c r="P149" i="1" s="1"/>
  <c r="G149" i="1"/>
  <c r="E149" i="1"/>
  <c r="O148" i="1"/>
  <c r="M148" i="1"/>
  <c r="K148" i="1"/>
  <c r="I148" i="1"/>
  <c r="G148" i="1"/>
  <c r="P148" i="1" s="1"/>
  <c r="E148" i="1"/>
  <c r="O147" i="1"/>
  <c r="M147" i="1"/>
  <c r="K147" i="1"/>
  <c r="I147" i="1"/>
  <c r="P147" i="1" s="1"/>
  <c r="G147" i="1"/>
  <c r="E147" i="1"/>
  <c r="O146" i="1"/>
  <c r="M146" i="1"/>
  <c r="K146" i="1"/>
  <c r="I146" i="1"/>
  <c r="G146" i="1"/>
  <c r="P146" i="1" s="1"/>
  <c r="E146" i="1"/>
  <c r="O145" i="1"/>
  <c r="M145" i="1"/>
  <c r="K145" i="1"/>
  <c r="I145" i="1"/>
  <c r="P145" i="1" s="1"/>
  <c r="G145" i="1"/>
  <c r="E145" i="1"/>
  <c r="O144" i="1"/>
  <c r="M144" i="1"/>
  <c r="K144" i="1"/>
  <c r="I144" i="1"/>
  <c r="G144" i="1"/>
  <c r="E144" i="1"/>
  <c r="O143" i="1"/>
  <c r="M143" i="1"/>
  <c r="K143" i="1"/>
  <c r="I143" i="1"/>
  <c r="P143" i="1" s="1"/>
  <c r="G143" i="1"/>
  <c r="E143" i="1"/>
  <c r="O142" i="1"/>
  <c r="M142" i="1"/>
  <c r="K142" i="1"/>
  <c r="I142" i="1"/>
  <c r="G142" i="1"/>
  <c r="E142" i="1"/>
  <c r="O141" i="1"/>
  <c r="M141" i="1"/>
  <c r="K141" i="1"/>
  <c r="I141" i="1"/>
  <c r="P141" i="1" s="1"/>
  <c r="G141" i="1"/>
  <c r="E141" i="1"/>
  <c r="O140" i="1"/>
  <c r="M140" i="1"/>
  <c r="K140" i="1"/>
  <c r="I140" i="1"/>
  <c r="P140" i="1" s="1"/>
  <c r="G140" i="1"/>
  <c r="E140" i="1"/>
  <c r="O139" i="1"/>
  <c r="M139" i="1"/>
  <c r="K139" i="1"/>
  <c r="I139" i="1"/>
  <c r="G139" i="1"/>
  <c r="P139" i="1" s="1"/>
  <c r="E139" i="1"/>
  <c r="O138" i="1"/>
  <c r="M138" i="1"/>
  <c r="K138" i="1"/>
  <c r="K153" i="1" s="1"/>
  <c r="I138" i="1"/>
  <c r="G138" i="1"/>
  <c r="E138" i="1"/>
  <c r="O137" i="1"/>
  <c r="M137" i="1"/>
  <c r="K137" i="1"/>
  <c r="I137" i="1"/>
  <c r="P137" i="1" s="1"/>
  <c r="G137" i="1"/>
  <c r="E137" i="1"/>
  <c r="O136" i="1"/>
  <c r="M136" i="1"/>
  <c r="K136" i="1"/>
  <c r="I136" i="1"/>
  <c r="G136" i="1"/>
  <c r="P136" i="1" s="1"/>
  <c r="E136" i="1"/>
  <c r="O135" i="1"/>
  <c r="M135" i="1"/>
  <c r="M153" i="1" s="1"/>
  <c r="K135" i="1"/>
  <c r="I135" i="1"/>
  <c r="I153" i="1" s="1"/>
  <c r="G135" i="1"/>
  <c r="E135" i="1"/>
  <c r="O134" i="1"/>
  <c r="M134" i="1"/>
  <c r="K134" i="1"/>
  <c r="I134" i="1"/>
  <c r="G134" i="1"/>
  <c r="E134" i="1"/>
  <c r="E153" i="1" s="1"/>
  <c r="O132" i="1"/>
  <c r="M132" i="1"/>
  <c r="K132" i="1"/>
  <c r="I132" i="1"/>
  <c r="P132" i="1" s="1"/>
  <c r="G132" i="1"/>
  <c r="E132" i="1"/>
  <c r="O131" i="1"/>
  <c r="M131" i="1"/>
  <c r="K131" i="1"/>
  <c r="I131" i="1"/>
  <c r="G131" i="1"/>
  <c r="P131" i="1" s="1"/>
  <c r="E131" i="1"/>
  <c r="O130" i="1"/>
  <c r="M130" i="1"/>
  <c r="M133" i="1" s="1"/>
  <c r="K130" i="1"/>
  <c r="I130" i="1"/>
  <c r="G130" i="1"/>
  <c r="E130" i="1"/>
  <c r="E133" i="1" s="1"/>
  <c r="O129" i="1"/>
  <c r="M129" i="1"/>
  <c r="K129" i="1"/>
  <c r="I129" i="1"/>
  <c r="P129" i="1" s="1"/>
  <c r="G129" i="1"/>
  <c r="E129" i="1"/>
  <c r="O128" i="1"/>
  <c r="O133" i="1" s="1"/>
  <c r="M128" i="1"/>
  <c r="K128" i="1"/>
  <c r="I128" i="1"/>
  <c r="G128" i="1"/>
  <c r="G133" i="1" s="1"/>
  <c r="E128" i="1"/>
  <c r="M125" i="1"/>
  <c r="O124" i="1"/>
  <c r="M124" i="1"/>
  <c r="K124" i="1"/>
  <c r="I124" i="1"/>
  <c r="G124" i="1"/>
  <c r="P124" i="1" s="1"/>
  <c r="C124" i="1"/>
  <c r="E124" i="1" s="1"/>
  <c r="O123" i="1"/>
  <c r="M123" i="1"/>
  <c r="K123" i="1"/>
  <c r="I123" i="1"/>
  <c r="P123" i="1" s="1"/>
  <c r="G123" i="1"/>
  <c r="C123" i="1"/>
  <c r="E123" i="1" s="1"/>
  <c r="O122" i="1"/>
  <c r="M122" i="1"/>
  <c r="K122" i="1"/>
  <c r="K125" i="1" s="1"/>
  <c r="I122" i="1"/>
  <c r="P122" i="1" s="1"/>
  <c r="G122" i="1"/>
  <c r="C122" i="1"/>
  <c r="E122" i="1" s="1"/>
  <c r="O121" i="1"/>
  <c r="M121" i="1"/>
  <c r="K121" i="1"/>
  <c r="I121" i="1"/>
  <c r="I125" i="1" s="1"/>
  <c r="G121" i="1"/>
  <c r="P121" i="1" s="1"/>
  <c r="C121" i="1"/>
  <c r="E121" i="1" s="1"/>
  <c r="O120" i="1"/>
  <c r="M120" i="1"/>
  <c r="K120" i="1"/>
  <c r="I120" i="1"/>
  <c r="G120" i="1"/>
  <c r="C120" i="1"/>
  <c r="E120" i="1" s="1"/>
  <c r="D118" i="1"/>
  <c r="M118" i="1" s="1"/>
  <c r="C118" i="1"/>
  <c r="O117" i="1"/>
  <c r="M117" i="1"/>
  <c r="K117" i="1"/>
  <c r="I117" i="1"/>
  <c r="P117" i="1" s="1"/>
  <c r="G117" i="1"/>
  <c r="E117" i="1"/>
  <c r="E119" i="1" s="1"/>
  <c r="C117" i="1"/>
  <c r="O115" i="1"/>
  <c r="M115" i="1"/>
  <c r="G115" i="1"/>
  <c r="O114" i="1"/>
  <c r="M114" i="1"/>
  <c r="K114" i="1"/>
  <c r="I114" i="1"/>
  <c r="P114" i="1" s="1"/>
  <c r="G114" i="1"/>
  <c r="C114" i="1"/>
  <c r="E114" i="1" s="1"/>
  <c r="O113" i="1"/>
  <c r="M113" i="1"/>
  <c r="K113" i="1"/>
  <c r="I113" i="1"/>
  <c r="P113" i="1" s="1"/>
  <c r="G113" i="1"/>
  <c r="C113" i="1"/>
  <c r="E113" i="1" s="1"/>
  <c r="O112" i="1"/>
  <c r="M112" i="1"/>
  <c r="K112" i="1"/>
  <c r="I112" i="1"/>
  <c r="P112" i="1" s="1"/>
  <c r="G112" i="1"/>
  <c r="C112" i="1"/>
  <c r="E112" i="1" s="1"/>
  <c r="O111" i="1"/>
  <c r="M111" i="1"/>
  <c r="K111" i="1"/>
  <c r="I111" i="1"/>
  <c r="P111" i="1" s="1"/>
  <c r="G111" i="1"/>
  <c r="C111" i="1"/>
  <c r="E111" i="1" s="1"/>
  <c r="O110" i="1"/>
  <c r="M110" i="1"/>
  <c r="K110" i="1"/>
  <c r="I110" i="1"/>
  <c r="G110" i="1"/>
  <c r="C110" i="1"/>
  <c r="E110" i="1" s="1"/>
  <c r="E115" i="1" s="1"/>
  <c r="M109" i="1"/>
  <c r="O108" i="1"/>
  <c r="M108" i="1"/>
  <c r="K108" i="1"/>
  <c r="I108" i="1"/>
  <c r="G108" i="1"/>
  <c r="C108" i="1"/>
  <c r="E108" i="1" s="1"/>
  <c r="O107" i="1"/>
  <c r="M107" i="1"/>
  <c r="K107" i="1"/>
  <c r="I107" i="1"/>
  <c r="I109" i="1" s="1"/>
  <c r="G107" i="1"/>
  <c r="C107" i="1"/>
  <c r="E107" i="1" s="1"/>
  <c r="O106" i="1"/>
  <c r="M106" i="1"/>
  <c r="K106" i="1"/>
  <c r="I106" i="1"/>
  <c r="G106" i="1"/>
  <c r="P106" i="1" s="1"/>
  <c r="C106" i="1"/>
  <c r="E106" i="1" s="1"/>
  <c r="O105" i="1"/>
  <c r="M105" i="1"/>
  <c r="K105" i="1"/>
  <c r="I105" i="1"/>
  <c r="G105" i="1"/>
  <c r="P105" i="1" s="1"/>
  <c r="C105" i="1"/>
  <c r="E105" i="1" s="1"/>
  <c r="O104" i="1"/>
  <c r="M104" i="1"/>
  <c r="K104" i="1"/>
  <c r="I104" i="1"/>
  <c r="G104" i="1"/>
  <c r="C104" i="1"/>
  <c r="E104" i="1" s="1"/>
  <c r="E109" i="1" s="1"/>
  <c r="K103" i="1"/>
  <c r="I103" i="1"/>
  <c r="G103" i="1"/>
  <c r="O102" i="1"/>
  <c r="M102" i="1"/>
  <c r="K102" i="1"/>
  <c r="I102" i="1"/>
  <c r="G102" i="1"/>
  <c r="E102" i="1"/>
  <c r="C102" i="1"/>
  <c r="O101" i="1"/>
  <c r="M101" i="1"/>
  <c r="K101" i="1"/>
  <c r="I101" i="1"/>
  <c r="G101" i="1"/>
  <c r="P101" i="1" s="1"/>
  <c r="E101" i="1"/>
  <c r="C101" i="1"/>
  <c r="O100" i="1"/>
  <c r="M100" i="1"/>
  <c r="K100" i="1"/>
  <c r="I100" i="1"/>
  <c r="G100" i="1"/>
  <c r="E100" i="1"/>
  <c r="C100" i="1"/>
  <c r="O99" i="1"/>
  <c r="M99" i="1"/>
  <c r="K99" i="1"/>
  <c r="I99" i="1"/>
  <c r="G99" i="1"/>
  <c r="E99" i="1"/>
  <c r="C99" i="1"/>
  <c r="O98" i="1"/>
  <c r="M98" i="1"/>
  <c r="K98" i="1"/>
  <c r="I98" i="1"/>
  <c r="G98" i="1"/>
  <c r="E98" i="1"/>
  <c r="C98" i="1"/>
  <c r="O97" i="1"/>
  <c r="O103" i="1" s="1"/>
  <c r="M97" i="1"/>
  <c r="K97" i="1"/>
  <c r="I97" i="1"/>
  <c r="G97" i="1"/>
  <c r="P97" i="1" s="1"/>
  <c r="E97" i="1"/>
  <c r="C97" i="1"/>
  <c r="I96" i="1"/>
  <c r="O95" i="1"/>
  <c r="M95" i="1"/>
  <c r="K95" i="1"/>
  <c r="I95" i="1"/>
  <c r="G95" i="1"/>
  <c r="E95" i="1"/>
  <c r="C95" i="1"/>
  <c r="O94" i="1"/>
  <c r="M94" i="1"/>
  <c r="K94" i="1"/>
  <c r="I94" i="1"/>
  <c r="G94" i="1"/>
  <c r="C94" i="1"/>
  <c r="E94" i="1" s="1"/>
  <c r="O93" i="1"/>
  <c r="M93" i="1"/>
  <c r="K93" i="1"/>
  <c r="I93" i="1"/>
  <c r="G93" i="1"/>
  <c r="C93" i="1"/>
  <c r="E93" i="1" s="1"/>
  <c r="O92" i="1"/>
  <c r="M92" i="1"/>
  <c r="K92" i="1"/>
  <c r="I92" i="1"/>
  <c r="G92" i="1"/>
  <c r="P92" i="1" s="1"/>
  <c r="C92" i="1"/>
  <c r="E92" i="1" s="1"/>
  <c r="O91" i="1"/>
  <c r="M91" i="1"/>
  <c r="K91" i="1"/>
  <c r="I91" i="1"/>
  <c r="G91" i="1"/>
  <c r="E91" i="1"/>
  <c r="C91" i="1"/>
  <c r="O90" i="1"/>
  <c r="M90" i="1"/>
  <c r="M96" i="1" s="1"/>
  <c r="K90" i="1"/>
  <c r="K96" i="1" s="1"/>
  <c r="I90" i="1"/>
  <c r="G90" i="1"/>
  <c r="C90" i="1"/>
  <c r="E90" i="1" s="1"/>
  <c r="E96" i="1" s="1"/>
  <c r="O89" i="1"/>
  <c r="K89" i="1"/>
  <c r="G89" i="1"/>
  <c r="O88" i="1"/>
  <c r="M88" i="1"/>
  <c r="K88" i="1"/>
  <c r="I88" i="1"/>
  <c r="P88" i="1" s="1"/>
  <c r="G88" i="1"/>
  <c r="E88" i="1"/>
  <c r="C88" i="1"/>
  <c r="O87" i="1"/>
  <c r="M87" i="1"/>
  <c r="K87" i="1"/>
  <c r="I87" i="1"/>
  <c r="G87" i="1"/>
  <c r="E87" i="1"/>
  <c r="C87" i="1"/>
  <c r="O86" i="1"/>
  <c r="M86" i="1"/>
  <c r="K86" i="1"/>
  <c r="I86" i="1"/>
  <c r="G86" i="1"/>
  <c r="E86" i="1"/>
  <c r="C86" i="1"/>
  <c r="O85" i="1"/>
  <c r="M85" i="1"/>
  <c r="K85" i="1"/>
  <c r="I85" i="1"/>
  <c r="P85" i="1" s="1"/>
  <c r="G85" i="1"/>
  <c r="E85" i="1"/>
  <c r="C85" i="1"/>
  <c r="O84" i="1"/>
  <c r="M84" i="1"/>
  <c r="K84" i="1"/>
  <c r="I84" i="1"/>
  <c r="P84" i="1" s="1"/>
  <c r="G84" i="1"/>
  <c r="E84" i="1"/>
  <c r="C84" i="1"/>
  <c r="O83" i="1"/>
  <c r="M83" i="1"/>
  <c r="K83" i="1"/>
  <c r="I83" i="1"/>
  <c r="G83" i="1"/>
  <c r="E83" i="1"/>
  <c r="C83" i="1"/>
  <c r="O82" i="1"/>
  <c r="M82" i="1"/>
  <c r="K82" i="1"/>
  <c r="I82" i="1"/>
  <c r="I89" i="1" s="1"/>
  <c r="G82" i="1"/>
  <c r="E82" i="1"/>
  <c r="C82" i="1"/>
  <c r="M81" i="1"/>
  <c r="O80" i="1"/>
  <c r="M80" i="1"/>
  <c r="K80" i="1"/>
  <c r="I80" i="1"/>
  <c r="G80" i="1"/>
  <c r="P80" i="1" s="1"/>
  <c r="C80" i="1"/>
  <c r="E80" i="1" s="1"/>
  <c r="O79" i="1"/>
  <c r="M79" i="1"/>
  <c r="K79" i="1"/>
  <c r="I79" i="1"/>
  <c r="G79" i="1"/>
  <c r="P79" i="1" s="1"/>
  <c r="C79" i="1"/>
  <c r="E79" i="1" s="1"/>
  <c r="O78" i="1"/>
  <c r="M78" i="1"/>
  <c r="K78" i="1"/>
  <c r="I78" i="1"/>
  <c r="P78" i="1" s="1"/>
  <c r="G78" i="1"/>
  <c r="C78" i="1"/>
  <c r="E78" i="1" s="1"/>
  <c r="O77" i="1"/>
  <c r="M77" i="1"/>
  <c r="K77" i="1"/>
  <c r="I77" i="1"/>
  <c r="P77" i="1" s="1"/>
  <c r="G77" i="1"/>
  <c r="C77" i="1"/>
  <c r="E77" i="1" s="1"/>
  <c r="O76" i="1"/>
  <c r="M76" i="1"/>
  <c r="K76" i="1"/>
  <c r="I76" i="1"/>
  <c r="G76" i="1"/>
  <c r="P76" i="1" s="1"/>
  <c r="C76" i="1"/>
  <c r="E76" i="1" s="1"/>
  <c r="O75" i="1"/>
  <c r="M75" i="1"/>
  <c r="K75" i="1"/>
  <c r="I75" i="1"/>
  <c r="G75" i="1"/>
  <c r="P75" i="1" s="1"/>
  <c r="C75" i="1"/>
  <c r="E75" i="1" s="1"/>
  <c r="O74" i="1"/>
  <c r="M74" i="1"/>
  <c r="K74" i="1"/>
  <c r="I74" i="1"/>
  <c r="G74" i="1"/>
  <c r="C74" i="1"/>
  <c r="E74" i="1" s="1"/>
  <c r="O73" i="1"/>
  <c r="M73" i="1"/>
  <c r="K73" i="1"/>
  <c r="K81" i="1" s="1"/>
  <c r="I73" i="1"/>
  <c r="I81" i="1" s="1"/>
  <c r="G73" i="1"/>
  <c r="C73" i="1"/>
  <c r="E73" i="1" s="1"/>
  <c r="O69" i="1"/>
  <c r="M69" i="1"/>
  <c r="K69" i="1"/>
  <c r="I69" i="1"/>
  <c r="G69" i="1"/>
  <c r="O68" i="1"/>
  <c r="K68" i="1"/>
  <c r="G68" i="1"/>
  <c r="O67" i="1"/>
  <c r="M67" i="1"/>
  <c r="M68" i="1" s="1"/>
  <c r="K67" i="1"/>
  <c r="I67" i="1"/>
  <c r="I68" i="1" s="1"/>
  <c r="P68" i="1" s="1"/>
  <c r="G67" i="1"/>
  <c r="E67" i="1"/>
  <c r="E68" i="1" s="1"/>
  <c r="C67" i="1"/>
  <c r="I66" i="1"/>
  <c r="O65" i="1"/>
  <c r="M65" i="1"/>
  <c r="K65" i="1"/>
  <c r="I65" i="1"/>
  <c r="G65" i="1"/>
  <c r="C65" i="1"/>
  <c r="E65" i="1" s="1"/>
  <c r="O64" i="1"/>
  <c r="M64" i="1"/>
  <c r="K64" i="1"/>
  <c r="I64" i="1"/>
  <c r="G64" i="1"/>
  <c r="C64" i="1"/>
  <c r="E64" i="1" s="1"/>
  <c r="O63" i="1"/>
  <c r="M63" i="1"/>
  <c r="K63" i="1"/>
  <c r="I63" i="1"/>
  <c r="G63" i="1"/>
  <c r="P63" i="1" s="1"/>
  <c r="C63" i="1"/>
  <c r="E63" i="1" s="1"/>
  <c r="O62" i="1"/>
  <c r="O66" i="1" s="1"/>
  <c r="M62" i="1"/>
  <c r="K62" i="1"/>
  <c r="I62" i="1"/>
  <c r="G62" i="1"/>
  <c r="P62" i="1" s="1"/>
  <c r="E62" i="1"/>
  <c r="C62" i="1"/>
  <c r="O61" i="1"/>
  <c r="M61" i="1"/>
  <c r="K61" i="1"/>
  <c r="G61" i="1"/>
  <c r="O60" i="1"/>
  <c r="M60" i="1"/>
  <c r="K60" i="1"/>
  <c r="I60" i="1"/>
  <c r="P60" i="1" s="1"/>
  <c r="G60" i="1"/>
  <c r="E60" i="1"/>
  <c r="C60" i="1"/>
  <c r="O59" i="1"/>
  <c r="M59" i="1"/>
  <c r="K59" i="1"/>
  <c r="I59" i="1"/>
  <c r="I61" i="1" s="1"/>
  <c r="I70" i="1" s="1"/>
  <c r="I71" i="1" s="1"/>
  <c r="G59" i="1"/>
  <c r="E59" i="1"/>
  <c r="E61" i="1" s="1"/>
  <c r="C59" i="1"/>
  <c r="O57" i="1"/>
  <c r="O56" i="1"/>
  <c r="M56" i="1"/>
  <c r="K56" i="1"/>
  <c r="I56" i="1"/>
  <c r="P56" i="1" s="1"/>
  <c r="G56" i="1"/>
  <c r="O55" i="1"/>
  <c r="M55" i="1"/>
  <c r="M57" i="1" s="1"/>
  <c r="K55" i="1"/>
  <c r="K57" i="1" s="1"/>
  <c r="I55" i="1"/>
  <c r="I57" i="1" s="1"/>
  <c r="G55" i="1"/>
  <c r="P55" i="1" s="1"/>
  <c r="E55" i="1"/>
  <c r="E57" i="1" s="1"/>
  <c r="C55" i="1"/>
  <c r="I54" i="1"/>
  <c r="O53" i="1"/>
  <c r="M53" i="1"/>
  <c r="K53" i="1"/>
  <c r="I53" i="1"/>
  <c r="G53" i="1"/>
  <c r="E53" i="1"/>
  <c r="C53" i="1"/>
  <c r="O52" i="1"/>
  <c r="O54" i="1" s="1"/>
  <c r="M52" i="1"/>
  <c r="M54" i="1" s="1"/>
  <c r="K52" i="1"/>
  <c r="K54" i="1" s="1"/>
  <c r="I52" i="1"/>
  <c r="G52" i="1"/>
  <c r="C52" i="1"/>
  <c r="E52" i="1" s="1"/>
  <c r="E54" i="1" s="1"/>
  <c r="O51" i="1"/>
  <c r="K51" i="1"/>
  <c r="G51" i="1"/>
  <c r="O50" i="1"/>
  <c r="M50" i="1"/>
  <c r="K50" i="1"/>
  <c r="I50" i="1"/>
  <c r="P50" i="1" s="1"/>
  <c r="G50" i="1"/>
  <c r="E50" i="1"/>
  <c r="C50" i="1"/>
  <c r="O49" i="1"/>
  <c r="M49" i="1"/>
  <c r="M51" i="1" s="1"/>
  <c r="M58" i="1" s="1"/>
  <c r="K49" i="1"/>
  <c r="I49" i="1"/>
  <c r="I51" i="1" s="1"/>
  <c r="G49" i="1"/>
  <c r="E49" i="1"/>
  <c r="E51" i="1" s="1"/>
  <c r="C49" i="1"/>
  <c r="M48" i="1"/>
  <c r="K48" i="1"/>
  <c r="K58" i="1" s="1"/>
  <c r="E48" i="1"/>
  <c r="E58" i="1" s="1"/>
  <c r="O47" i="1"/>
  <c r="O48" i="1" s="1"/>
  <c r="M47" i="1"/>
  <c r="K47" i="1"/>
  <c r="I47" i="1"/>
  <c r="I48" i="1" s="1"/>
  <c r="I58" i="1" s="1"/>
  <c r="G47" i="1"/>
  <c r="G48" i="1" s="1"/>
  <c r="P48" i="1" s="1"/>
  <c r="C47" i="1"/>
  <c r="E47" i="1" s="1"/>
  <c r="O43" i="1"/>
  <c r="M43" i="1"/>
  <c r="K43" i="1"/>
  <c r="I43" i="1"/>
  <c r="G43" i="1"/>
  <c r="K42" i="1"/>
  <c r="O41" i="1"/>
  <c r="O42" i="1" s="1"/>
  <c r="M41" i="1"/>
  <c r="M42" i="1" s="1"/>
  <c r="K41" i="1"/>
  <c r="I41" i="1"/>
  <c r="I42" i="1" s="1"/>
  <c r="G41" i="1"/>
  <c r="G42" i="1" s="1"/>
  <c r="E41" i="1"/>
  <c r="E42" i="1" s="1"/>
  <c r="C41" i="1"/>
  <c r="I40" i="1"/>
  <c r="O39" i="1"/>
  <c r="M39" i="1"/>
  <c r="K39" i="1"/>
  <c r="I39" i="1"/>
  <c r="G39" i="1"/>
  <c r="C39" i="1"/>
  <c r="E39" i="1" s="1"/>
  <c r="O38" i="1"/>
  <c r="O40" i="1" s="1"/>
  <c r="M38" i="1"/>
  <c r="M40" i="1" s="1"/>
  <c r="K38" i="1"/>
  <c r="I38" i="1"/>
  <c r="G38" i="1"/>
  <c r="P38" i="1" s="1"/>
  <c r="C38" i="1"/>
  <c r="E38" i="1" s="1"/>
  <c r="O37" i="1"/>
  <c r="M37" i="1"/>
  <c r="I37" i="1"/>
  <c r="G37" i="1"/>
  <c r="O36" i="1"/>
  <c r="M36" i="1"/>
  <c r="K36" i="1"/>
  <c r="I36" i="1"/>
  <c r="G36" i="1"/>
  <c r="P36" i="1" s="1"/>
  <c r="C36" i="1"/>
  <c r="E36" i="1" s="1"/>
  <c r="O35" i="1"/>
  <c r="M35" i="1"/>
  <c r="K35" i="1"/>
  <c r="K37" i="1" s="1"/>
  <c r="I35" i="1"/>
  <c r="G35" i="1"/>
  <c r="P35" i="1" s="1"/>
  <c r="C35" i="1"/>
  <c r="E35" i="1" s="1"/>
  <c r="K34" i="1"/>
  <c r="O33" i="1"/>
  <c r="M33" i="1"/>
  <c r="K33" i="1"/>
  <c r="I33" i="1"/>
  <c r="P33" i="1" s="1"/>
  <c r="G33" i="1"/>
  <c r="O32" i="1"/>
  <c r="M32" i="1"/>
  <c r="K32" i="1"/>
  <c r="I32" i="1"/>
  <c r="G32" i="1"/>
  <c r="P32" i="1" s="1"/>
  <c r="E32" i="1"/>
  <c r="C32" i="1"/>
  <c r="O31" i="1"/>
  <c r="O34" i="1" s="1"/>
  <c r="M31" i="1"/>
  <c r="M34" i="1" s="1"/>
  <c r="K31" i="1"/>
  <c r="I31" i="1"/>
  <c r="I34" i="1" s="1"/>
  <c r="G31" i="1"/>
  <c r="G34" i="1" s="1"/>
  <c r="E31" i="1"/>
  <c r="E34" i="1" s="1"/>
  <c r="C31" i="1"/>
  <c r="O30" i="1"/>
  <c r="M30" i="1"/>
  <c r="M44" i="1" s="1"/>
  <c r="I30" i="1"/>
  <c r="G30" i="1"/>
  <c r="P30" i="1" s="1"/>
  <c r="O29" i="1"/>
  <c r="M29" i="1"/>
  <c r="K29" i="1"/>
  <c r="I29" i="1"/>
  <c r="G29" i="1"/>
  <c r="P29" i="1" s="1"/>
  <c r="C29" i="1"/>
  <c r="E29" i="1" s="1"/>
  <c r="O28" i="1"/>
  <c r="M28" i="1"/>
  <c r="K28" i="1"/>
  <c r="I28" i="1"/>
  <c r="G28" i="1"/>
  <c r="P28" i="1" s="1"/>
  <c r="C28" i="1"/>
  <c r="E28" i="1" s="1"/>
  <c r="O27" i="1"/>
  <c r="M27" i="1"/>
  <c r="K27" i="1"/>
  <c r="K30" i="1" s="1"/>
  <c r="I27" i="1"/>
  <c r="G27" i="1"/>
  <c r="P27" i="1" s="1"/>
  <c r="C27" i="1"/>
  <c r="E27" i="1" s="1"/>
  <c r="E30" i="1" s="1"/>
  <c r="M25" i="1"/>
  <c r="K25" i="1"/>
  <c r="I25" i="1"/>
  <c r="O24" i="1"/>
  <c r="O25" i="1" s="1"/>
  <c r="M24" i="1"/>
  <c r="K24" i="1"/>
  <c r="I24" i="1"/>
  <c r="G24" i="1"/>
  <c r="G25" i="1" s="1"/>
  <c r="P25" i="1" s="1"/>
  <c r="C24" i="1"/>
  <c r="E24" i="1" s="1"/>
  <c r="E25" i="1" s="1"/>
  <c r="O23" i="1"/>
  <c r="K23" i="1"/>
  <c r="I23" i="1"/>
  <c r="G23" i="1"/>
  <c r="O22" i="1"/>
  <c r="M22" i="1"/>
  <c r="M23" i="1" s="1"/>
  <c r="K22" i="1"/>
  <c r="I22" i="1"/>
  <c r="G22" i="1"/>
  <c r="P22" i="1" s="1"/>
  <c r="E22" i="1"/>
  <c r="E23" i="1" s="1"/>
  <c r="C22" i="1"/>
  <c r="M21" i="1"/>
  <c r="O20" i="1"/>
  <c r="M20" i="1"/>
  <c r="K20" i="1"/>
  <c r="I20" i="1"/>
  <c r="G20" i="1"/>
  <c r="P20" i="1" s="1"/>
  <c r="O19" i="1"/>
  <c r="M19" i="1"/>
  <c r="K19" i="1"/>
  <c r="I19" i="1"/>
  <c r="G19" i="1"/>
  <c r="P19" i="1" s="1"/>
  <c r="C19" i="1"/>
  <c r="E19" i="1" s="1"/>
  <c r="O18" i="1"/>
  <c r="M18" i="1"/>
  <c r="K18" i="1"/>
  <c r="I18" i="1"/>
  <c r="G18" i="1"/>
  <c r="P18" i="1" s="1"/>
  <c r="C18" i="1"/>
  <c r="E18" i="1" s="1"/>
  <c r="O17" i="1"/>
  <c r="O21" i="1" s="1"/>
  <c r="M17" i="1"/>
  <c r="K17" i="1"/>
  <c r="K21" i="1" s="1"/>
  <c r="I17" i="1"/>
  <c r="I21" i="1" s="1"/>
  <c r="G17" i="1"/>
  <c r="P17" i="1" s="1"/>
  <c r="C17" i="1"/>
  <c r="E17" i="1" s="1"/>
  <c r="E21" i="1" s="1"/>
  <c r="O16" i="1"/>
  <c r="K16" i="1"/>
  <c r="I16" i="1"/>
  <c r="G16" i="1"/>
  <c r="P16" i="1" s="1"/>
  <c r="O15" i="1"/>
  <c r="M15" i="1"/>
  <c r="K15" i="1"/>
  <c r="I15" i="1"/>
  <c r="G15" i="1"/>
  <c r="P15" i="1" s="1"/>
  <c r="E15" i="1"/>
  <c r="C15" i="1"/>
  <c r="O14" i="1"/>
  <c r="M14" i="1"/>
  <c r="M16" i="1" s="1"/>
  <c r="K14" i="1"/>
  <c r="I14" i="1"/>
  <c r="G14" i="1"/>
  <c r="P14" i="1" s="1"/>
  <c r="E14" i="1"/>
  <c r="E16" i="1" s="1"/>
  <c r="C14" i="1"/>
  <c r="O13" i="1"/>
  <c r="M13" i="1"/>
  <c r="I13" i="1"/>
  <c r="G13" i="1"/>
  <c r="P13" i="1" s="1"/>
  <c r="O12" i="1"/>
  <c r="M12" i="1"/>
  <c r="K12" i="1"/>
  <c r="K13" i="1" s="1"/>
  <c r="I12" i="1"/>
  <c r="G12" i="1"/>
  <c r="P12" i="1" s="1"/>
  <c r="C12" i="1"/>
  <c r="E12" i="1" s="1"/>
  <c r="E13" i="1" s="1"/>
  <c r="K11" i="1"/>
  <c r="O10" i="1"/>
  <c r="M10" i="1"/>
  <c r="K10" i="1"/>
  <c r="I10" i="1"/>
  <c r="P10" i="1" s="1"/>
  <c r="G10" i="1"/>
  <c r="O9" i="1"/>
  <c r="M9" i="1"/>
  <c r="K9" i="1"/>
  <c r="I9" i="1"/>
  <c r="G9" i="1"/>
  <c r="P9" i="1" s="1"/>
  <c r="E9" i="1"/>
  <c r="C9" i="1"/>
  <c r="O8" i="1"/>
  <c r="O11" i="1" s="1"/>
  <c r="M8" i="1"/>
  <c r="M11" i="1" s="1"/>
  <c r="K8" i="1"/>
  <c r="I8" i="1"/>
  <c r="I11" i="1" s="1"/>
  <c r="G8" i="1"/>
  <c r="G11" i="1" s="1"/>
  <c r="E8" i="1"/>
  <c r="E11" i="1" s="1"/>
  <c r="C8" i="1"/>
  <c r="O7" i="1"/>
  <c r="M7" i="1"/>
  <c r="I7" i="1"/>
  <c r="I26" i="1" s="1"/>
  <c r="G7" i="1"/>
  <c r="O6" i="1"/>
  <c r="M6" i="1"/>
  <c r="K6" i="1"/>
  <c r="I6" i="1"/>
  <c r="G6" i="1"/>
  <c r="P6" i="1" s="1"/>
  <c r="C6" i="1"/>
  <c r="E6" i="1" s="1"/>
  <c r="O5" i="1"/>
  <c r="M5" i="1"/>
  <c r="K5" i="1"/>
  <c r="K7" i="1" s="1"/>
  <c r="K26" i="1" s="1"/>
  <c r="I5" i="1"/>
  <c r="G5" i="1"/>
  <c r="P5" i="1" s="1"/>
  <c r="C5" i="1"/>
  <c r="E5" i="1" s="1"/>
  <c r="E7" i="1" s="1"/>
  <c r="E26" i="1" s="1"/>
  <c r="P42" i="1" l="1"/>
  <c r="G44" i="1"/>
  <c r="M26" i="1"/>
  <c r="P11" i="1"/>
  <c r="E37" i="1"/>
  <c r="E40" i="1"/>
  <c r="E44" i="1" s="1"/>
  <c r="E45" i="1" s="1"/>
  <c r="O26" i="1"/>
  <c r="P23" i="1"/>
  <c r="I44" i="1"/>
  <c r="I45" i="1" s="1"/>
  <c r="M45" i="1"/>
  <c r="P34" i="1"/>
  <c r="O44" i="1"/>
  <c r="O58" i="1"/>
  <c r="M166" i="1"/>
  <c r="G21" i="1"/>
  <c r="P21" i="1" s="1"/>
  <c r="P24" i="1"/>
  <c r="P41" i="1"/>
  <c r="P59" i="1"/>
  <c r="M89" i="1"/>
  <c r="P91" i="1"/>
  <c r="K133" i="1"/>
  <c r="P133" i="1" s="1"/>
  <c r="P151" i="1"/>
  <c r="G164" i="1"/>
  <c r="O166" i="1"/>
  <c r="P7" i="1"/>
  <c r="P8" i="1"/>
  <c r="P31" i="1"/>
  <c r="K40" i="1"/>
  <c r="K44" i="1" s="1"/>
  <c r="K45" i="1" s="1"/>
  <c r="P49" i="1"/>
  <c r="P52" i="1"/>
  <c r="G57" i="1"/>
  <c r="P57" i="1" s="1"/>
  <c r="P67" i="1"/>
  <c r="E81" i="1"/>
  <c r="P83" i="1"/>
  <c r="P87" i="1"/>
  <c r="O96" i="1"/>
  <c r="P99" i="1"/>
  <c r="I115" i="1"/>
  <c r="I116" i="1" s="1"/>
  <c r="I127" i="1" s="1"/>
  <c r="P110" i="1"/>
  <c r="M119" i="1"/>
  <c r="M126" i="1" s="1"/>
  <c r="E125" i="1"/>
  <c r="E126" i="1" s="1"/>
  <c r="P155" i="1"/>
  <c r="P157" i="1"/>
  <c r="K164" i="1"/>
  <c r="P168" i="1"/>
  <c r="P169" i="1"/>
  <c r="P170" i="1" s="1"/>
  <c r="P51" i="1"/>
  <c r="G66" i="1"/>
  <c r="P73" i="1"/>
  <c r="P37" i="1"/>
  <c r="G40" i="1"/>
  <c r="P47" i="1"/>
  <c r="P53" i="1"/>
  <c r="O70" i="1"/>
  <c r="E89" i="1"/>
  <c r="P89" i="1"/>
  <c r="P100" i="1"/>
  <c r="P107" i="1"/>
  <c r="K118" i="1"/>
  <c r="K119" i="1" s="1"/>
  <c r="K126" i="1" s="1"/>
  <c r="I118" i="1"/>
  <c r="I119" i="1" s="1"/>
  <c r="I126" i="1" s="1"/>
  <c r="G118" i="1"/>
  <c r="I133" i="1"/>
  <c r="P128" i="1"/>
  <c r="P142" i="1"/>
  <c r="P159" i="1"/>
  <c r="P39" i="1"/>
  <c r="P43" i="1"/>
  <c r="G54" i="1"/>
  <c r="P54" i="1" s="1"/>
  <c r="E66" i="1"/>
  <c r="E70" i="1" s="1"/>
  <c r="E71" i="1" s="1"/>
  <c r="M66" i="1"/>
  <c r="M70" i="1" s="1"/>
  <c r="M71" i="1" s="1"/>
  <c r="P74" i="1"/>
  <c r="P86" i="1"/>
  <c r="P95" i="1"/>
  <c r="E103" i="1"/>
  <c r="M103" i="1"/>
  <c r="P103" i="1" s="1"/>
  <c r="P98" i="1"/>
  <c r="P102" i="1"/>
  <c r="K109" i="1"/>
  <c r="K116" i="1" s="1"/>
  <c r="K127" i="1" s="1"/>
  <c r="P108" i="1"/>
  <c r="K115" i="1"/>
  <c r="O118" i="1"/>
  <c r="O119" i="1" s="1"/>
  <c r="O126" i="1" s="1"/>
  <c r="G125" i="1"/>
  <c r="P120" i="1"/>
  <c r="O125" i="1"/>
  <c r="P135" i="1"/>
  <c r="P144" i="1"/>
  <c r="I164" i="1"/>
  <c r="E166" i="1"/>
  <c r="K165" i="1"/>
  <c r="K166" i="1" s="1"/>
  <c r="K172" i="1" s="1"/>
  <c r="I165" i="1"/>
  <c r="G165" i="1"/>
  <c r="P65" i="1"/>
  <c r="P69" i="1"/>
  <c r="P82" i="1"/>
  <c r="P90" i="1"/>
  <c r="P94" i="1"/>
  <c r="G109" i="1"/>
  <c r="P109" i="1" s="1"/>
  <c r="O109" i="1"/>
  <c r="P115" i="1"/>
  <c r="P130" i="1"/>
  <c r="P138" i="1"/>
  <c r="P167" i="1"/>
  <c r="P61" i="1"/>
  <c r="K66" i="1"/>
  <c r="K70" i="1" s="1"/>
  <c r="K71" i="1" s="1"/>
  <c r="P64" i="1"/>
  <c r="G81" i="1"/>
  <c r="O81" i="1"/>
  <c r="P93" i="1"/>
  <c r="G96" i="1"/>
  <c r="P96" i="1" s="1"/>
  <c r="P104" i="1"/>
  <c r="G153" i="1"/>
  <c r="P134" i="1"/>
  <c r="O153" i="1"/>
  <c r="P150" i="1"/>
  <c r="G186" i="2"/>
  <c r="C15" i="3" s="1"/>
  <c r="H108" i="2"/>
  <c r="H109" i="2"/>
  <c r="H110" i="2"/>
  <c r="H111" i="2"/>
  <c r="H107" i="2"/>
  <c r="F108" i="2"/>
  <c r="F109" i="2"/>
  <c r="F110" i="2"/>
  <c r="F111" i="2"/>
  <c r="F107" i="2"/>
  <c r="F102" i="2"/>
  <c r="G141" i="2"/>
  <c r="H105" i="2"/>
  <c r="F105" i="2"/>
  <c r="H100" i="2"/>
  <c r="H101" i="2"/>
  <c r="H102" i="2"/>
  <c r="H103" i="2"/>
  <c r="H99" i="2"/>
  <c r="F100" i="2"/>
  <c r="F101" i="2"/>
  <c r="F103" i="2"/>
  <c r="F99" i="2"/>
  <c r="H94" i="2"/>
  <c r="H95" i="2"/>
  <c r="H96" i="2"/>
  <c r="H97" i="2"/>
  <c r="H93" i="2"/>
  <c r="F94" i="2"/>
  <c r="F95" i="2"/>
  <c r="F96" i="2"/>
  <c r="F97" i="2"/>
  <c r="F93" i="2"/>
  <c r="H72" i="2"/>
  <c r="H73" i="2"/>
  <c r="H74" i="2"/>
  <c r="H75" i="2"/>
  <c r="H76" i="2"/>
  <c r="H77" i="2"/>
  <c r="H71" i="2"/>
  <c r="F72" i="2"/>
  <c r="F73" i="2"/>
  <c r="F74" i="2"/>
  <c r="F75" i="2"/>
  <c r="F76" i="2"/>
  <c r="F77" i="2"/>
  <c r="F71" i="2"/>
  <c r="H64" i="2"/>
  <c r="H65" i="2"/>
  <c r="H66" i="2"/>
  <c r="H67" i="2"/>
  <c r="H68" i="2"/>
  <c r="H69" i="2"/>
  <c r="H63" i="2"/>
  <c r="F66" i="2"/>
  <c r="F67" i="2"/>
  <c r="F68" i="2"/>
  <c r="F69" i="2"/>
  <c r="F65" i="2"/>
  <c r="F64" i="2"/>
  <c r="F54" i="2"/>
  <c r="F55" i="2"/>
  <c r="F56" i="2"/>
  <c r="H51" i="2"/>
  <c r="F51" i="2"/>
  <c r="G138" i="2"/>
  <c r="H46" i="2"/>
  <c r="F46" i="2"/>
  <c r="H47" i="2"/>
  <c r="F47" i="2"/>
  <c r="G131" i="2"/>
  <c r="G133" i="2"/>
  <c r="G129" i="2"/>
  <c r="F18" i="2"/>
  <c r="O172" i="1" l="1"/>
  <c r="P44" i="1"/>
  <c r="G116" i="1"/>
  <c r="P81" i="1"/>
  <c r="I166" i="1"/>
  <c r="I172" i="1" s="1"/>
  <c r="P125" i="1"/>
  <c r="O71" i="1"/>
  <c r="E116" i="1"/>
  <c r="E127" i="1" s="1"/>
  <c r="G119" i="1"/>
  <c r="P118" i="1"/>
  <c r="G58" i="1"/>
  <c r="P58" i="1" s="1"/>
  <c r="P153" i="1"/>
  <c r="O116" i="1"/>
  <c r="O127" i="1" s="1"/>
  <c r="G166" i="1"/>
  <c r="P165" i="1"/>
  <c r="P40" i="1"/>
  <c r="G70" i="1"/>
  <c r="P66" i="1"/>
  <c r="P164" i="1"/>
  <c r="M116" i="1"/>
  <c r="M127" i="1" s="1"/>
  <c r="M172" i="1" s="1"/>
  <c r="O45" i="1"/>
  <c r="G26" i="1"/>
  <c r="P26" i="1" s="1"/>
  <c r="H12" i="2"/>
  <c r="H11" i="2"/>
  <c r="F11" i="2"/>
  <c r="P166" i="1" l="1"/>
  <c r="G45" i="1"/>
  <c r="P45" i="1" s="1"/>
  <c r="G71" i="1"/>
  <c r="P71" i="1" s="1"/>
  <c r="P70" i="1"/>
  <c r="P119" i="1"/>
  <c r="G126" i="1"/>
  <c r="P126" i="1" s="1"/>
  <c r="E172" i="1"/>
  <c r="P116" i="1"/>
  <c r="G127" i="1"/>
  <c r="P127" i="1" s="1"/>
  <c r="F58" i="2"/>
  <c r="H53" i="2"/>
  <c r="F53" i="2"/>
  <c r="F49" i="2"/>
  <c r="F44" i="2"/>
  <c r="G172" i="1" l="1"/>
  <c r="P172" i="1" s="1"/>
  <c r="F42" i="2"/>
  <c r="F38" i="2"/>
  <c r="F36" i="2"/>
  <c r="F35" i="2"/>
  <c r="F33" i="2"/>
  <c r="F32" i="2"/>
  <c r="F30" i="2"/>
  <c r="F29" i="2"/>
  <c r="F27" i="2"/>
  <c r="F26" i="2"/>
  <c r="H24" i="2"/>
  <c r="F24" i="2"/>
  <c r="F22" i="2"/>
  <c r="H62" i="2" l="1"/>
  <c r="F20" i="2" l="1"/>
  <c r="F19" i="2"/>
  <c r="F16" i="2"/>
  <c r="F14" i="2"/>
  <c r="F12" i="2"/>
  <c r="F9" i="2"/>
  <c r="F8" i="2"/>
  <c r="G127" i="2" l="1"/>
  <c r="G136" i="2" l="1"/>
  <c r="G146" i="2" s="1"/>
  <c r="C12" i="3" s="1"/>
  <c r="H14" i="2"/>
  <c r="H20" i="2" l="1"/>
  <c r="D28" i="3" l="1"/>
  <c r="H56" i="2"/>
  <c r="H55" i="2"/>
  <c r="H54" i="2"/>
  <c r="H38" i="2"/>
  <c r="H36" i="2"/>
  <c r="H35" i="2"/>
  <c r="H33" i="2"/>
  <c r="H27" i="2"/>
  <c r="H26" i="2"/>
  <c r="H19" i="2"/>
  <c r="H18" i="2"/>
  <c r="H16" i="2"/>
  <c r="H9" i="2"/>
  <c r="H8" i="2"/>
  <c r="H49" i="2" l="1"/>
  <c r="H42" i="2"/>
  <c r="H58" i="2"/>
  <c r="H22" i="2"/>
  <c r="H30" i="2"/>
  <c r="H44" i="2"/>
  <c r="H117" i="2" l="1"/>
  <c r="C14" i="3" s="1"/>
  <c r="C16" i="3" s="1"/>
  <c r="H32" i="2"/>
  <c r="C20" i="3" l="1"/>
  <c r="C21" i="3" l="1"/>
  <c r="C28" i="3" s="1"/>
</calcChain>
</file>

<file path=xl/sharedStrings.xml><?xml version="1.0" encoding="utf-8"?>
<sst xmlns="http://schemas.openxmlformats.org/spreadsheetml/2006/main" count="1381" uniqueCount="401">
  <si>
    <t>staff</t>
  </si>
  <si>
    <t>GRAND TOTAL - $53.25 million</t>
  </si>
  <si>
    <t>Social workers and psychologists working in communities</t>
  </si>
  <si>
    <t>TOTAL Component 1, portion 1120</t>
  </si>
  <si>
    <t>COMPONENT 2: LABOUR MARKET ATTACHMENT AND EMPLOYABILITY</t>
  </si>
  <si>
    <t>Total Component 2, portion 1210</t>
  </si>
  <si>
    <t>Total Component 2 Portion 1220</t>
  </si>
  <si>
    <t>COMPONENT 3: Community Justice Services</t>
  </si>
  <si>
    <t>Children In Court Programme</t>
  </si>
  <si>
    <t>lumpsum</t>
  </si>
  <si>
    <t>events</t>
  </si>
  <si>
    <t>case intervention</t>
  </si>
  <si>
    <t>CITIZEN SECURITY AND JUSTICE PROGRAMME III</t>
  </si>
  <si>
    <t>event</t>
  </si>
  <si>
    <t>person</t>
  </si>
  <si>
    <t>workshops</t>
  </si>
  <si>
    <t>plans</t>
  </si>
  <si>
    <t>centre</t>
  </si>
  <si>
    <t>project</t>
  </si>
  <si>
    <t>trainees</t>
  </si>
  <si>
    <t>trainee</t>
  </si>
  <si>
    <t>Each</t>
  </si>
  <si>
    <t>Public education materials</t>
  </si>
  <si>
    <t>Person</t>
  </si>
  <si>
    <t>Legal Aid fairs</t>
  </si>
  <si>
    <t>Advanced training for JPs</t>
  </si>
  <si>
    <t>Session</t>
  </si>
  <si>
    <t>Campaigns</t>
  </si>
  <si>
    <t xml:space="preserve">Event </t>
  </si>
  <si>
    <t>Media sensitisation session</t>
  </si>
  <si>
    <t>FIVE YEAR BUDGET</t>
  </si>
  <si>
    <t>Subtotal - 1331-5 - Restorative Justice</t>
  </si>
  <si>
    <t>Subtotal - 1311-6 - Child Diversion</t>
  </si>
  <si>
    <t>Town hall meetings/community fora</t>
  </si>
  <si>
    <t>Instructors and facilitators - honorarium</t>
  </si>
  <si>
    <t>programme</t>
  </si>
  <si>
    <t>Subtotal: General Administrative Services</t>
  </si>
  <si>
    <t>Service Delivery (includes regional Coordinators, Community Action Officers and Asst. CAOs)</t>
  </si>
  <si>
    <t>Programme Administration</t>
  </si>
  <si>
    <t>Workshops</t>
  </si>
  <si>
    <t>Stipend for RJ facilitators</t>
  </si>
  <si>
    <t>Parish consultations + JP recruitment</t>
  </si>
  <si>
    <t>Sub-Component 1117: Crisis intervention activities conducted</t>
  </si>
  <si>
    <t>Total Cost 5 Years US$)</t>
  </si>
  <si>
    <t>PROCUREMENT PLAN INITIAL LOAD INFORMATION  (ONGOING AND/OR LAST PRESENTED)</t>
  </si>
  <si>
    <t>SERVICES/GOODS</t>
  </si>
  <si>
    <t>Executing Agency:</t>
  </si>
  <si>
    <t>Activity:</t>
  </si>
  <si>
    <t>Additional Information:</t>
  </si>
  <si>
    <t>Procurement Method
(Select one of the options):</t>
  </si>
  <si>
    <t>Process Number:</t>
  </si>
  <si>
    <t>Amount
 in US$ :</t>
  </si>
  <si>
    <t>Associated Component:</t>
  </si>
  <si>
    <t>Review Method
(Select one of the options):</t>
  </si>
  <si>
    <t>Dates</t>
  </si>
  <si>
    <t>Comments</t>
  </si>
  <si>
    <t>Estimated Amount,
 in US$ :</t>
  </si>
  <si>
    <t>Estimated Amount,  BID %:</t>
  </si>
  <si>
    <t>Estimated Amount,  Counterpart %:</t>
  </si>
  <si>
    <t>Specific Procurement notice</t>
  </si>
  <si>
    <t>Contract Signature</t>
  </si>
  <si>
    <t>Shopping</t>
  </si>
  <si>
    <t>Component 1</t>
  </si>
  <si>
    <t>until end of Program execution 2018</t>
  </si>
  <si>
    <t>Component 2</t>
  </si>
  <si>
    <t>Component 2 - Labor Market Attachment and Employability</t>
  </si>
  <si>
    <t>Q4 2015</t>
  </si>
  <si>
    <t>Q4 2017</t>
  </si>
  <si>
    <t>end of Program Execution 2018</t>
  </si>
  <si>
    <t xml:space="preserve">Service Delivery </t>
  </si>
  <si>
    <t>Component 3 - Community Justice Services</t>
  </si>
  <si>
    <t>Consulting Firms</t>
  </si>
  <si>
    <t>Individual Consultants</t>
  </si>
  <si>
    <t>Q1 2015</t>
  </si>
  <si>
    <t>Component 3</t>
  </si>
  <si>
    <t>Estimated Number of Consultants:</t>
  </si>
  <si>
    <t>Estimated Amount,
 in US$:</t>
  </si>
  <si>
    <t>No Objection to TOR's</t>
  </si>
  <si>
    <t xml:space="preserve">Individual Consultancy </t>
  </si>
  <si>
    <t>At the end of Program Execution 2018</t>
  </si>
  <si>
    <t>Goods/Works</t>
  </si>
  <si>
    <t>Total</t>
  </si>
  <si>
    <t>Citizen Security and Justice Program (CSJP) III</t>
  </si>
  <si>
    <t>JAMAICA (JA-L1043 and JA-X1008)</t>
  </si>
  <si>
    <t>1. Procurement Plan Coverage</t>
  </si>
  <si>
    <t>Data</t>
  </si>
  <si>
    <t>From</t>
  </si>
  <si>
    <t>Until</t>
  </si>
  <si>
    <t xml:space="preserve">Procurement Plan Coverage: 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</si>
  <si>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</si>
  <si>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</si>
  <si>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</si>
  <si>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</si>
  <si>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</si>
  <si>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4. Components</t>
  </si>
  <si>
    <t>Project Components</t>
  </si>
  <si>
    <t>COMPONENT 2 - Labour Market Attachment and employability</t>
  </si>
  <si>
    <t>COMPONENT 3 - Community Justice Services</t>
  </si>
  <si>
    <t>Sub-Component 1116: Promoting citizen-police relations</t>
  </si>
  <si>
    <t>Subtotal - 1311-1312-1321-1322 - Service 2 Legal Aid Council</t>
  </si>
  <si>
    <t>Subtotal - 1311-1312-1321-1322 - Service 3 Justices of the Peace</t>
  </si>
  <si>
    <t>Subtotal - 1311-1312-1321-1322 - Service 4 Dispute Resolution Foundation</t>
  </si>
  <si>
    <t>Utilities</t>
  </si>
  <si>
    <t>Rent</t>
  </si>
  <si>
    <t>evaluation</t>
  </si>
  <si>
    <t>Lots Quantity output):</t>
  </si>
  <si>
    <t>MNS</t>
  </si>
  <si>
    <t>Ex-ante</t>
  </si>
  <si>
    <t>Sessions</t>
  </si>
  <si>
    <t xml:space="preserve">Social workers and psychologists </t>
  </si>
  <si>
    <t># of units for 5 years</t>
  </si>
  <si>
    <t>Year 1 (annual costs in US$)</t>
  </si>
  <si>
    <t>Year 2 (annual costs in US$)</t>
  </si>
  <si>
    <t>Year 3 (annual costs in US$)</t>
  </si>
  <si>
    <t>Year 4 (annual costs in US$)</t>
  </si>
  <si>
    <t>Year 5 (annual costs in US$)</t>
  </si>
  <si>
    <t>campaigns</t>
  </si>
  <si>
    <t>Events</t>
  </si>
  <si>
    <t>Profiles</t>
  </si>
  <si>
    <t>advocacy campaigns</t>
  </si>
  <si>
    <t>On-the-job training: Jamaican Defense Force (male and female)</t>
  </si>
  <si>
    <t>On-the-job training: Internships Program (male and female)</t>
  </si>
  <si>
    <t>On the job Training-Police Cadet (male and female)</t>
  </si>
  <si>
    <t>Summer Diversion/Employment  Program (male and female)</t>
  </si>
  <si>
    <t>Sub-component 1111: Training courses provided to community members on parenting and healthy gender norms in fami-lies.</t>
  </si>
  <si>
    <t>Sub-Component 1112: Counselling / psycho-social support provided to victims/witnesses of violence (including gender-based or domestic violence)</t>
  </si>
  <si>
    <t>Sub-Component 1113: Violence interruption services provided (e.g. gang interruption)</t>
  </si>
  <si>
    <t>Unit of measure</t>
  </si>
  <si>
    <t>Outputs</t>
  </si>
  <si>
    <t xml:space="preserve">Parenting Education training courses (including all costs - instructors; preparation of curriculum; workshops expenses) </t>
  </si>
  <si>
    <t># of units per year (year 1)</t>
  </si>
  <si>
    <t># of units per year (year 2)</t>
  </si>
  <si>
    <t># of units per year (year 3)</t>
  </si>
  <si>
    <t># of units per year (year 4)</t>
  </si>
  <si>
    <t># of units per year (year 5)</t>
  </si>
  <si>
    <t>hardware programs</t>
  </si>
  <si>
    <t xml:space="preserve">CDC operational capacity training </t>
  </si>
  <si>
    <t>persons</t>
  </si>
  <si>
    <t>Development of Community Profiles for 30 communities</t>
  </si>
  <si>
    <t>Campaigns organized by CDCs</t>
  </si>
  <si>
    <t>Sub-component 1124: Peace-building through cultural and sporting activities</t>
  </si>
  <si>
    <t>Sub-component 1125: Coordination at the local level among MDAs and with CDCs/CBOs (including donors if appropriate)</t>
  </si>
  <si>
    <t>Sub-Component 1221: Job-seeking, placement, and training services provided to target beneficiaries</t>
  </si>
  <si>
    <t>sessions</t>
  </si>
  <si>
    <t>expo</t>
  </si>
  <si>
    <t>outreach/events</t>
  </si>
  <si>
    <t>Situational Crime Prevention Projects (includes small infrastructure: fencing, playfields)</t>
  </si>
  <si>
    <t>scholarships - tertiary (females and males)</t>
  </si>
  <si>
    <t>scholarships - secondary (females and males)</t>
  </si>
  <si>
    <t xml:space="preserve"> </t>
  </si>
  <si>
    <t>cases</t>
  </si>
  <si>
    <t>Committees</t>
  </si>
  <si>
    <t>Stipend for CD parish commmittee members</t>
  </si>
  <si>
    <t>Basic training for JPs</t>
  </si>
  <si>
    <t>Mobile Justice unit expansion</t>
  </si>
  <si>
    <t>Subtotal 1311-1312-1321-1322 - Service 1 Victim Services Unit</t>
  </si>
  <si>
    <t xml:space="preserve">Stipend for volunteers </t>
  </si>
  <si>
    <t>global</t>
  </si>
  <si>
    <t xml:space="preserve">Office Supplies (4 Laptops, 12 desktops, 13 filing cabinets, and 13 works stations) </t>
  </si>
  <si>
    <t>Community Safety Plans developed (include women’s and children’s safety audits)</t>
  </si>
  <si>
    <t>Sub-component 1211:  Technical assistance delivered on case management system for job training / placement.</t>
  </si>
  <si>
    <t xml:space="preserve">Sub-component 1212:  Vocational training provided to targeted beneficiaries </t>
  </si>
  <si>
    <t xml:space="preserve">Sub-component 1213: Support for access to tertiary education and secondary education provided to selected beneficiaries </t>
  </si>
  <si>
    <t>Sub-Component 1222: On-the-job or work orientation apprenticeship/internships provided for youth, with emphasis on life skills and high-demand occupations.</t>
  </si>
  <si>
    <t>Sub-Component 1223: Business development services provided for community residents in entrepreneurship, with emphasis on high-demand sectors</t>
  </si>
  <si>
    <t>Project Progress Reports</t>
  </si>
  <si>
    <t>Progress Monitoring Reports</t>
  </si>
  <si>
    <t>JCO software, hardware, tech support</t>
  </si>
  <si>
    <t>PEU hardware purchases, software upgrades</t>
  </si>
  <si>
    <t>PEU Client management database Software purchased; staff trained; system implemented</t>
  </si>
  <si>
    <t>4 new staff to aid with secondary data collection by the Jamaica Crime Observatory (JCO)</t>
  </si>
  <si>
    <t>Training in experimental evaluations of selected interventions</t>
  </si>
  <si>
    <t>end of Program execution 2018</t>
  </si>
  <si>
    <t>Sub-component 1111</t>
  </si>
  <si>
    <t>Sub-Component 1112</t>
  </si>
  <si>
    <t>Sub-Component 1113</t>
  </si>
  <si>
    <t>Sub-Component 1114</t>
  </si>
  <si>
    <t xml:space="preserve">   Parenting Education training courses (including all costs - instructors; preparation of curriculum; workshops expenses) </t>
  </si>
  <si>
    <t>Sub-component 1112</t>
  </si>
  <si>
    <t>Violence Interruption Services (includes Gang interruption and reintegration activities; Life Skills training; and training of facilitators) provided</t>
  </si>
  <si>
    <t>Campaign</t>
  </si>
  <si>
    <t xml:space="preserve">Software and Hardware to support to social marketing unit </t>
  </si>
  <si>
    <t>Hardware and software programs</t>
  </si>
  <si>
    <t>Sub-Component 1115</t>
  </si>
  <si>
    <t>Sub-Component 1117</t>
  </si>
  <si>
    <t>COMPONENT 1: Culture Change for Peaceful Co-existence and Community Governance</t>
  </si>
  <si>
    <t xml:space="preserve">TOTAL Component 1, portion 1110 </t>
  </si>
  <si>
    <t>Victim Service point Support for 4 communities</t>
  </si>
  <si>
    <t>Sub-Component 1116</t>
  </si>
  <si>
    <t>case interventions</t>
  </si>
  <si>
    <t>Sub-Component 1121</t>
  </si>
  <si>
    <t>Development of Community Profiles for 30 communities (materials)</t>
  </si>
  <si>
    <t>material</t>
  </si>
  <si>
    <t>CDC operational capacity training (honorarium for instructors and facilitators provided)</t>
  </si>
  <si>
    <t>Sub-component 1122</t>
  </si>
  <si>
    <t xml:space="preserve"> end of Program execution 2018</t>
  </si>
  <si>
    <t>equipment/material</t>
  </si>
  <si>
    <t>Sub-componet 1123</t>
  </si>
  <si>
    <t>Campaigns organized by CDCs (material and equipment)</t>
  </si>
  <si>
    <t>Sub-component 1124</t>
  </si>
  <si>
    <t>events to faciliate coordination (material)</t>
  </si>
  <si>
    <t>Sub-component 1125</t>
  </si>
  <si>
    <t xml:space="preserve">COMPONENT 1: Culture Change for Peaceful Co-existence and Community Governance </t>
  </si>
  <si>
    <t>case-management system training for service providers (includes trainers; materials)</t>
  </si>
  <si>
    <t>Sub-component 1211</t>
  </si>
  <si>
    <t>Sub-component 1212</t>
  </si>
  <si>
    <t>Sub-component 1214</t>
  </si>
  <si>
    <t>Sub-Component 1221</t>
  </si>
  <si>
    <t>Sub-Component 1222</t>
  </si>
  <si>
    <t>Sub-Component 1223</t>
  </si>
  <si>
    <t>TBD</t>
  </si>
  <si>
    <t xml:space="preserve">Vocational skills training (boys and girls; includes pre-test and selection of trainees, and honorarium for instructors and facilitators) </t>
  </si>
  <si>
    <t>INDIVIDUAL CONSULTANTS/STAFF</t>
  </si>
  <si>
    <t>Development and training on Business Grants</t>
  </si>
  <si>
    <t>Projects</t>
  </si>
  <si>
    <t>Transition Plan</t>
  </si>
  <si>
    <t>Monitoring and Evaluation</t>
  </si>
  <si>
    <t>M&amp;E</t>
  </si>
  <si>
    <t>Programme Management</t>
  </si>
  <si>
    <t>Technical Advisory Team</t>
  </si>
  <si>
    <t>Support units</t>
  </si>
  <si>
    <t>scholarships</t>
  </si>
  <si>
    <t>New RJ services in target communities</t>
  </si>
  <si>
    <t>session</t>
  </si>
  <si>
    <t>TOTAL COMPONENT 1</t>
  </si>
  <si>
    <t xml:space="preserve">TOTAL COMPONENT 2 - </t>
  </si>
  <si>
    <t>Consultancy: 2 new M&amp;E staff to design and develop M&amp;E system</t>
  </si>
  <si>
    <t>Impact Evaluation on Parenting Program</t>
  </si>
  <si>
    <t>Impact Evaluation on Vocational Program</t>
  </si>
  <si>
    <t>Ex-post Economic Analysis</t>
  </si>
  <si>
    <t xml:space="preserve">Final evaluation </t>
  </si>
  <si>
    <t xml:space="preserve">Process Evaluation </t>
  </si>
  <si>
    <t xml:space="preserve">Mid-term evaluation report </t>
  </si>
  <si>
    <t xml:space="preserve">Design and conduct CSJP Community Survey data collection, analysis, and report publication. </t>
  </si>
  <si>
    <t>beneficiary</t>
  </si>
  <si>
    <t>TECHNICAL ADVISORY TEAM</t>
  </si>
  <si>
    <t xml:space="preserve">One M&amp;E consultant to help with monitoring implementation </t>
  </si>
  <si>
    <t>Feasibility study conducted by M&amp;E consultant to determine additional indicators to be collected and programs to be evaluated</t>
  </si>
  <si>
    <t xml:space="preserve">Finance and Accounts </t>
  </si>
  <si>
    <t xml:space="preserve">Administrative </t>
  </si>
  <si>
    <t>Human Rights Institute - Human Rights compliance consultancy</t>
  </si>
  <si>
    <t>Q3 2015</t>
  </si>
  <si>
    <t>Q4 2014</t>
  </si>
  <si>
    <t>Goods and Services</t>
  </si>
  <si>
    <t>Q3 2014</t>
  </si>
  <si>
    <t>Ex-post</t>
  </si>
  <si>
    <t>Dissemination of knowledge and lessons</t>
  </si>
  <si>
    <t>Sub-Component 1114: Violence prevention and conflict resolution training provided in schools</t>
  </si>
  <si>
    <t>Social Marketing &amp; Media design experts</t>
  </si>
  <si>
    <t>Rapid response interventions in unexpected crisis situations (e.g. by PMI)</t>
  </si>
  <si>
    <t>Expansion and repairs for 5 community centres</t>
  </si>
  <si>
    <t>Personnel to manage and assist with infrastructure projects</t>
  </si>
  <si>
    <t>Events to faciliate coordination</t>
  </si>
  <si>
    <t>Case-management system training for service providers (includes trainers)</t>
  </si>
  <si>
    <t>Remedial/Pre-vocational education (includes instructors)</t>
  </si>
  <si>
    <t>Sub-component 1214: Remedial education provided, with integrated and life-skills training.</t>
  </si>
  <si>
    <t>Victim Service Unit service point (location) for 4 communities</t>
  </si>
  <si>
    <t>Emergency assistance for victim clients (eg. shelter, transportation, lawyer, etc)</t>
  </si>
  <si>
    <t xml:space="preserve">Interventions with children experiencing trauma in schools </t>
  </si>
  <si>
    <t>Legal aid attorney consultations</t>
  </si>
  <si>
    <t>Legal aid attorney representation for clients</t>
  </si>
  <si>
    <t>Duty Counsel (people served)</t>
  </si>
  <si>
    <t>School Suspension Intervention program (mediation).</t>
  </si>
  <si>
    <t>Renovations for 3 mediation service points (1 in Trench Town; 1 in Spanish town; 1 in Western Dispute)</t>
  </si>
  <si>
    <t xml:space="preserve">New Mediation cases in target communities </t>
  </si>
  <si>
    <t xml:space="preserve">Renovations for 3 RJ service points (1 for Kingston; 1 for St. Andrew; 1 for TBD). </t>
  </si>
  <si>
    <t>Training of RJ officers and staff</t>
  </si>
  <si>
    <t>Sensitisation sessions delivered</t>
  </si>
  <si>
    <t xml:space="preserve">Child diversion parish diversion committee activities </t>
  </si>
  <si>
    <t>Training of court professionals in child diversion processes</t>
  </si>
  <si>
    <t>Psychosocial support for Child Diversion participants</t>
  </si>
  <si>
    <t xml:space="preserve">Renovations for 4 CD centres (1 in Kingston; 1 in St Andrew; 1 in St. Catherine; 1 in St. James). </t>
  </si>
  <si>
    <t>Human Rights Institute workshops - on human rights for public service</t>
  </si>
  <si>
    <t>Sub-total 1313: Technical assistance provided to the Social Justice Consortium (unit within MoJ) to support the management and delivery of community justice services and promote human rights compliance by officials.</t>
  </si>
  <si>
    <t>Printed materials for campaigns</t>
  </si>
  <si>
    <t>Research and focus groups for campaign development</t>
  </si>
  <si>
    <t>Transition Plan stakeholder consultation workshops</t>
  </si>
  <si>
    <t>MOJ Transition Plan insitutional capacity-building</t>
  </si>
  <si>
    <t>Women’s health survey (to assess prevalence of violence against women)</t>
  </si>
  <si>
    <t>General Administration (maintenance, insurance, courier services, Accounting software, etc)</t>
  </si>
  <si>
    <t>Documentation / Records</t>
  </si>
  <si>
    <t>Audit</t>
  </si>
  <si>
    <t>Technical Advisory Team -- Consultancy - Team (International &amp; National)</t>
  </si>
  <si>
    <t>Positive Gender roles Programme (includes themes on gang culture, Women Empowerment outreach and Men with a Message Programmes events)</t>
  </si>
  <si>
    <t xml:space="preserve">Case management &amp; Counselling Sessions - Individual </t>
  </si>
  <si>
    <t>Case Management &amp; Counselling Sessions- group (includes addressing gang identity issues; school sessions)</t>
  </si>
  <si>
    <t>Conflict resolution training sessions in schools (including on changing social norms tied to gangs)</t>
  </si>
  <si>
    <t>Social Marketing: Media Campaigns (particularly on gang culture and social norm transformation)</t>
  </si>
  <si>
    <t>Social Marketing: Participatory workshops to develop messages (especially on changing gang culture/social norms)</t>
  </si>
  <si>
    <t>Community events to promote citizen police relations (including on changing social norms related to gangs)</t>
  </si>
  <si>
    <t>Cultural and sporting events with peacebuilding and gang culture/social norm transformation messages delivered through Goals 4 Life Programme</t>
  </si>
  <si>
    <t>Cultural and sporting events with peace messages (including on changing gang-related social norms)</t>
  </si>
  <si>
    <t>Sub-component 1213</t>
  </si>
  <si>
    <t>Job Preparation training sessions (includes trainees)</t>
  </si>
  <si>
    <t>National tool for assessing needs of children vulnerable to violence or abduction</t>
  </si>
  <si>
    <t>Technical assistance on victim services (include, for example, methodology and curriculum design and guides, workshop design, etc)</t>
  </si>
  <si>
    <t>Legal Aid Information Guide (Research, document, design and print)</t>
  </si>
  <si>
    <t>Training of Police officers on Legal Aid issues &amp; police responsibilities</t>
  </si>
  <si>
    <t>per person</t>
  </si>
  <si>
    <t>per trainee</t>
  </si>
  <si>
    <t>units</t>
  </si>
  <si>
    <t>School Suspension Intervention program (mediation)</t>
  </si>
  <si>
    <t>Young Men's Work programme (job training for those involved in suspensions)</t>
  </si>
  <si>
    <t>Multimedia campaigns (including on justice aspects of gang culture change)</t>
  </si>
  <si>
    <t>Consultancy to assess institutional capacity re transfer of services</t>
  </si>
  <si>
    <t>Consultancy  to build MDA capacity for service transfer</t>
  </si>
  <si>
    <t>Capacity Building training and materials for non-MDA stakeholders</t>
  </si>
  <si>
    <t>QCNE/QCII</t>
  </si>
  <si>
    <t xml:space="preserve">         </t>
  </si>
  <si>
    <t>SERVICES/GOODS/INDIVIDUAL CONSULTANTS/STAFF FOR 1) MONITORING AND EVALUATION; 2)TECHNICAL ADVISORY TEAM; and 3) PROGRAM MANAGEMENT</t>
  </si>
  <si>
    <t xml:space="preserve">Individual Consultancies </t>
  </si>
  <si>
    <t>TAT</t>
  </si>
  <si>
    <t>Cost per unit</t>
  </si>
  <si>
    <t>TOTAL OF FIVE YEARS (US$)</t>
  </si>
  <si>
    <r>
      <t>Positive Gender roles Programme (</t>
    </r>
    <r>
      <rPr>
        <sz val="12"/>
        <rFont val="Times"/>
        <family val="1"/>
      </rPr>
      <t>includes themes on gang culture</t>
    </r>
    <r>
      <rPr>
        <sz val="12"/>
        <rFont val="Times"/>
        <family val="1"/>
      </rPr>
      <t>, Women Empowerment outreach and Men with a Message Programmes events)</t>
    </r>
  </si>
  <si>
    <r>
      <t>Case management</t>
    </r>
    <r>
      <rPr>
        <sz val="12"/>
        <rFont val="Times"/>
        <family val="1"/>
      </rPr>
      <t xml:space="preserve"> &amp; Counselling Sessions - Individual </t>
    </r>
  </si>
  <si>
    <r>
      <t>Case Management</t>
    </r>
    <r>
      <rPr>
        <sz val="12"/>
        <rFont val="Times"/>
        <family val="1"/>
      </rPr>
      <t xml:space="preserve"> &amp; Counselling Sessions- group or school</t>
    </r>
  </si>
  <si>
    <r>
      <t>Violence Interruption Services (</t>
    </r>
    <r>
      <rPr>
        <sz val="12"/>
        <rFont val="Times"/>
        <family val="1"/>
      </rPr>
      <t>includes messages on changing gang culture</t>
    </r>
    <r>
      <rPr>
        <sz val="12"/>
        <rFont val="Times"/>
        <family val="1"/>
      </rPr>
      <t>; Gang interruption and reintegration activities; Life Skills training; and training of facilitators)</t>
    </r>
  </si>
  <si>
    <r>
      <t>Conflict resolution training sessions in schools (</t>
    </r>
    <r>
      <rPr>
        <sz val="12"/>
        <rFont val="Times"/>
        <family val="1"/>
      </rPr>
      <t>including on changing social norms tied to gangs)</t>
    </r>
  </si>
  <si>
    <t>Social Marketing: Participatory workshops to develop messages on changing gang culture &amp; social norms</t>
  </si>
  <si>
    <t>Persons or firms</t>
  </si>
  <si>
    <t>Sub-Component 1115: Social marketing for awareness and attitude change (e.g. on culture of lawfulness, gang culture, domestic violence, guns, gender norms)</t>
  </si>
  <si>
    <t xml:space="preserve">Sub-Component 1121: Training and technical assistance to establish or improve community governance structures </t>
  </si>
  <si>
    <t>Situational Crime Prevention Projects (small infrastructure)</t>
  </si>
  <si>
    <t>Sub-component 1122: Community infrastructure built or renovated</t>
  </si>
  <si>
    <t>Sub-componet 1123: Community safety plans developed, with implementa-tion/advocacy campaign.</t>
  </si>
  <si>
    <r>
      <t>Cultural and sporting events with peace messages (</t>
    </r>
    <r>
      <rPr>
        <sz val="12"/>
        <rFont val="Times"/>
        <family val="1"/>
      </rPr>
      <t>including on changing gang-related social norms</t>
    </r>
    <r>
      <rPr>
        <sz val="12"/>
        <rFont val="Times"/>
        <family val="1"/>
      </rPr>
      <t>)</t>
    </r>
  </si>
  <si>
    <t>Frontline Service Staff (includes regional Coordinators, CAOs, other frontline staff)</t>
  </si>
  <si>
    <t xml:space="preserve">Vocational skills training (includes pre-test and selection of trainees) </t>
  </si>
  <si>
    <t xml:space="preserve">scholarships - secondary </t>
  </si>
  <si>
    <t>scholarships - tertiary</t>
  </si>
  <si>
    <t>Private and public sector outreach experts</t>
  </si>
  <si>
    <t>Job Preparation Expo Sessions</t>
  </si>
  <si>
    <t>Job preparation training services</t>
  </si>
  <si>
    <t>On-the-job training: Jamaican Defense Force</t>
  </si>
  <si>
    <t>On-the-job training: Internships Program</t>
  </si>
  <si>
    <t xml:space="preserve">On the job Training-Police Cadet </t>
  </si>
  <si>
    <t>Summer Diversion/Employment  Program</t>
  </si>
  <si>
    <t xml:space="preserve">Development and training on Business Grants </t>
  </si>
  <si>
    <t>Frontline service delivery staff (includes employment caseworkers, Regional Coordinators, CAOs, other frontline staff)</t>
  </si>
  <si>
    <t>National tool for assessing needs of children vulnerable to violence or abduction.</t>
  </si>
  <si>
    <t>publications</t>
  </si>
  <si>
    <r>
      <t>Technical assistance on victim services</t>
    </r>
    <r>
      <rPr>
        <sz val="12"/>
        <rFont val="Times"/>
        <family val="1"/>
      </rPr>
      <t xml:space="preserve"> (include, for example, methodology and curriculum design and guides, workshop design, etc)</t>
    </r>
  </si>
  <si>
    <r>
      <t xml:space="preserve">Training of Police officers </t>
    </r>
    <r>
      <rPr>
        <sz val="12"/>
        <rFont val="Times"/>
        <family val="1"/>
      </rPr>
      <t>on Legal Aid issues &amp; police responsibilities</t>
    </r>
  </si>
  <si>
    <t xml:space="preserve">Legal Aid Information Guide </t>
  </si>
  <si>
    <t>publication</t>
  </si>
  <si>
    <t>Unit</t>
  </si>
  <si>
    <t>Materials for training (JP guidebook/manual)</t>
  </si>
  <si>
    <t>copies</t>
  </si>
  <si>
    <t xml:space="preserve">Creation of JP directory </t>
  </si>
  <si>
    <r>
      <t>JP Services provided to official justice entities</t>
    </r>
    <r>
      <rPr>
        <sz val="12"/>
        <rFont val="Times"/>
        <family val="1"/>
      </rPr>
      <t xml:space="preserve"> (Court, police station, etc).</t>
    </r>
  </si>
  <si>
    <r>
      <t xml:space="preserve">Young Men's Work programme </t>
    </r>
    <r>
      <rPr>
        <sz val="12"/>
        <rFont val="Times"/>
        <family val="1"/>
      </rPr>
      <t>(job training for those involved in suspensions)</t>
    </r>
  </si>
  <si>
    <r>
      <t xml:space="preserve">Training of police and court officials </t>
    </r>
    <r>
      <rPr>
        <sz val="12"/>
        <rFont val="Times"/>
        <family val="1"/>
      </rPr>
      <t>on mediation processes</t>
    </r>
  </si>
  <si>
    <t>Sub-Component 13.1: Community Justice Service Provision</t>
  </si>
  <si>
    <t xml:space="preserve">Human Rights Institute - Human Rights compliance </t>
  </si>
  <si>
    <r>
      <t xml:space="preserve">Multimedia campaigns </t>
    </r>
    <r>
      <rPr>
        <sz val="12"/>
        <rFont val="Times"/>
        <family val="1"/>
      </rPr>
      <t>(including on justice aspects of gang culture change)</t>
    </r>
  </si>
  <si>
    <t xml:space="preserve">Sub-total 1323: Public outreachto promote a rights-based culture and awareness of justice services in target communities. </t>
  </si>
  <si>
    <t>Sub-Component 13.2: Promoting awareness of services</t>
  </si>
  <si>
    <t xml:space="preserve">TOTAL COMPONENT 3 -  </t>
  </si>
  <si>
    <r>
      <t xml:space="preserve">Consultancy to assess institutional capacity </t>
    </r>
    <r>
      <rPr>
        <sz val="12"/>
        <rFont val="Times"/>
        <family val="1"/>
      </rPr>
      <t>re transfer of services</t>
    </r>
  </si>
  <si>
    <t>year of consultancy</t>
  </si>
  <si>
    <r>
      <t xml:space="preserve">Consultancy  to build </t>
    </r>
    <r>
      <rPr>
        <sz val="12"/>
        <rFont val="Times"/>
        <family val="1"/>
      </rPr>
      <t>MDA capacity for service transfer</t>
    </r>
  </si>
  <si>
    <r>
      <t xml:space="preserve">Capacity Building training and materials </t>
    </r>
    <r>
      <rPr>
        <sz val="12"/>
        <rFont val="Times"/>
        <family val="1"/>
      </rPr>
      <t>for non-MDA stakeholders</t>
    </r>
  </si>
  <si>
    <t>year of activities</t>
  </si>
  <si>
    <t xml:space="preserve">TRANSITION PLAN -  </t>
  </si>
  <si>
    <t>consultants for 5 years</t>
  </si>
  <si>
    <t>consultant for 2 years</t>
  </si>
  <si>
    <t>Annual staff time to produce report</t>
  </si>
  <si>
    <t xml:space="preserve">MONITORING AND EVALUATION -  </t>
  </si>
  <si>
    <t>Annual lump sum</t>
  </si>
  <si>
    <t>Subtotal: Programme Mgmt Personnel</t>
  </si>
  <si>
    <t xml:space="preserve">PROGRAMME MANAGEMENT -  </t>
  </si>
  <si>
    <t>Annual cost of consultant team</t>
  </si>
  <si>
    <t>Contingency (1%)</t>
  </si>
  <si>
    <t>CONTINGENCY</t>
  </si>
  <si>
    <t>Q 4 2014</t>
  </si>
  <si>
    <r>
      <t xml:space="preserve">JP Services provided to official justice entities (Court, police station, etc). </t>
    </r>
    <r>
      <rPr>
        <sz val="12"/>
        <rFont val="Times"/>
        <family val="1"/>
      </rPr>
      <t xml:space="preserve"> </t>
    </r>
  </si>
  <si>
    <t>Q4 2016</t>
  </si>
  <si>
    <t xml:space="preserve">Training of police and court officials on mediation processes </t>
  </si>
  <si>
    <t>Persons</t>
  </si>
  <si>
    <t>Q1 2016</t>
  </si>
  <si>
    <t>Q4 2018</t>
  </si>
  <si>
    <t>Q1 2018</t>
  </si>
  <si>
    <t>Sub-Component  1311-1312-1321-1322 - Service 1 Victim Services Unit</t>
  </si>
  <si>
    <t>Sub-Component - 1311-1312-1321-1322 - Service 2 Legal Aid Council</t>
  </si>
  <si>
    <t>Sub-Component - 1311-1312-1321-1322 - Service 3 Justices of the Peace</t>
  </si>
  <si>
    <t>Sub-Component - 1311-1312-1321-1322 - Service 4 Dispute Resolution Foundation</t>
  </si>
  <si>
    <t>Sub-Component  - 1331-5 - Restorative Justice</t>
  </si>
  <si>
    <t>Sub-Component  - 1311-6 - Child Diversion</t>
  </si>
  <si>
    <t>Sub-Component - 1313: Technical assistance provided to the Social Justice Consortium (unit within MoJ) to support the management and delivery of community justice services and promote human rights compliance by officials.</t>
  </si>
  <si>
    <t>Sub-Component - 1323</t>
  </si>
  <si>
    <t>Sub-Component  1313</t>
  </si>
  <si>
    <t>Contingency</t>
  </si>
  <si>
    <t>Version (06-2014)</t>
  </si>
  <si>
    <t xml:space="preserve">Services/Goods/Individual Consultants/staff for 1)M&amp;E; 2)Technical Advisory Team; and 3) Program Management </t>
  </si>
  <si>
    <t>workshop</t>
  </si>
  <si>
    <t>Centres</t>
  </si>
  <si>
    <t>centres</t>
  </si>
  <si>
    <t>Consultancy</t>
  </si>
  <si>
    <t>consultancy</t>
  </si>
  <si>
    <t>software programs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</si>
</sst>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164" formatCode="0.000"/>
    <numFmt numFmtId="165" formatCode="[$-409]mmm\-yy;@"/>
    <numFmt numFmtId="166" formatCode="[$USD]\ #,##0.00"/>
    <numFmt numFmtId="167" formatCode="&quot;$&quot;#,##0"/>
    <numFmt numFmtId="168" formatCode="_(&quot;$&quot;* #,##0_);_(&quot;$&quot;* \(#,##0\);_(&quot;$&quot;* &quot;-&quot;??_);_(@_)"/>
    <numFmt numFmtId="169" formatCode="#,##0.0"/>
    <numFmt numFmtId="170" formatCode="&quot;$&quot;#,##0.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1"/>
      <color theme="0"/>
      <name val="Calibri"/>
      <family val="2"/>
      <scheme val="minor"/>
    </font>
    <font>
      <b/>
      <sz val="12"/>
      <color theme="1"/>
      <name val="Times"/>
      <family val="1"/>
    </font>
    <font>
      <sz val="12"/>
      <color theme="1"/>
      <name val="Times"/>
      <family val="1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Times"/>
      <family val="1"/>
    </font>
    <font>
      <b/>
      <sz val="12"/>
      <name val="Times"/>
      <family val="1"/>
    </font>
    <font>
      <sz val="12"/>
      <name val="Times"/>
      <family val="1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44" fontId="22" fillId="0" borderId="0" applyFont="0" applyFill="0" applyBorder="0" applyAlignment="0" applyProtection="0"/>
  </cellStyleXfs>
  <cellXfs count="238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0" fontId="0" fillId="3" borderId="0" xfId="0" applyFill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ill="1" applyAlignment="1">
      <alignment vertical="top" wrapText="1"/>
    </xf>
    <xf numFmtId="0" fontId="1" fillId="6" borderId="0" xfId="0" applyFont="1" applyFill="1" applyBorder="1" applyAlignment="1">
      <alignment vertical="top" wrapText="1"/>
    </xf>
    <xf numFmtId="0" fontId="0" fillId="6" borderId="0" xfId="0" applyFill="1" applyAlignment="1">
      <alignment vertical="top" wrapText="1"/>
    </xf>
    <xf numFmtId="0" fontId="1" fillId="6" borderId="0" xfId="0" applyFont="1" applyFill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0" fillId="4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3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3" fillId="4" borderId="0" xfId="0" applyNumberFormat="1" applyFont="1" applyFill="1" applyBorder="1" applyAlignment="1">
      <alignment vertical="top" wrapText="1"/>
    </xf>
    <xf numFmtId="3" fontId="11" fillId="9" borderId="3" xfId="2" applyNumberFormat="1" applyFont="1" applyFill="1" applyBorder="1" applyAlignment="1">
      <alignment vertical="center" wrapText="1"/>
    </xf>
    <xf numFmtId="0" fontId="10" fillId="9" borderId="3" xfId="2" applyFont="1" applyFill="1" applyBorder="1" applyAlignment="1">
      <alignment vertical="center" wrapText="1"/>
    </xf>
    <xf numFmtId="0" fontId="10" fillId="9" borderId="18" xfId="2" applyFont="1" applyFill="1" applyBorder="1" applyAlignment="1">
      <alignment vertical="center" wrapText="1"/>
    </xf>
    <xf numFmtId="0" fontId="12" fillId="5" borderId="19" xfId="2" applyFont="1" applyFill="1" applyBorder="1" applyAlignment="1">
      <alignment vertical="center" wrapText="1"/>
    </xf>
    <xf numFmtId="0" fontId="13" fillId="0" borderId="1" xfId="2" applyFont="1" applyFill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3" fontId="13" fillId="0" borderId="1" xfId="2" applyNumberFormat="1" applyFont="1" applyFill="1" applyBorder="1" applyAlignment="1">
      <alignment horizontal="center" vertical="center" wrapText="1"/>
    </xf>
    <xf numFmtId="17" fontId="13" fillId="0" borderId="1" xfId="2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vertical="center" wrapText="1"/>
    </xf>
    <xf numFmtId="3" fontId="13" fillId="4" borderId="1" xfId="2" applyNumberFormat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vertical="center" wrapText="1"/>
    </xf>
    <xf numFmtId="0" fontId="12" fillId="0" borderId="20" xfId="2" applyFont="1" applyFill="1" applyBorder="1" applyAlignment="1">
      <alignment vertical="center" wrapText="1"/>
    </xf>
    <xf numFmtId="0" fontId="13" fillId="4" borderId="12" xfId="2" applyFont="1" applyFill="1" applyBorder="1" applyAlignment="1">
      <alignment horizontal="center" vertical="center" wrapText="1"/>
    </xf>
    <xf numFmtId="3" fontId="13" fillId="4" borderId="12" xfId="2" applyNumberFormat="1" applyFont="1" applyFill="1" applyBorder="1" applyAlignment="1">
      <alignment horizontal="center" vertical="center" wrapText="1"/>
    </xf>
    <xf numFmtId="0" fontId="13" fillId="4" borderId="12" xfId="2" applyFont="1" applyFill="1" applyBorder="1" applyAlignment="1">
      <alignment vertical="center" wrapText="1"/>
    </xf>
    <xf numFmtId="3" fontId="10" fillId="9" borderId="3" xfId="2" applyNumberFormat="1" applyFont="1" applyFill="1" applyBorder="1" applyAlignment="1">
      <alignment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vertical="center" wrapText="1"/>
    </xf>
    <xf numFmtId="0" fontId="12" fillId="0" borderId="16" xfId="2" applyFont="1" applyFill="1" applyBorder="1" applyAlignment="1">
      <alignment vertical="center" wrapText="1"/>
    </xf>
    <xf numFmtId="3" fontId="15" fillId="9" borderId="3" xfId="2" applyNumberFormat="1" applyFont="1" applyFill="1" applyBorder="1" applyAlignment="1">
      <alignment vertical="center" wrapText="1"/>
    </xf>
    <xf numFmtId="0" fontId="15" fillId="9" borderId="3" xfId="2" applyFont="1" applyFill="1" applyBorder="1" applyAlignment="1">
      <alignment vertical="center" wrapText="1"/>
    </xf>
    <xf numFmtId="0" fontId="15" fillId="9" borderId="18" xfId="2" applyFont="1" applyFill="1" applyBorder="1" applyAlignment="1">
      <alignment vertical="center" wrapText="1"/>
    </xf>
    <xf numFmtId="3" fontId="11" fillId="11" borderId="3" xfId="0" applyNumberFormat="1" applyFont="1" applyFill="1" applyBorder="1" applyAlignment="1">
      <alignment horizontal="right"/>
    </xf>
    <xf numFmtId="0" fontId="13" fillId="11" borderId="3" xfId="2" applyFont="1" applyFill="1" applyBorder="1" applyAlignment="1">
      <alignment horizontal="center" vertical="center" wrapText="1"/>
    </xf>
    <xf numFmtId="0" fontId="13" fillId="11" borderId="3" xfId="2" applyFont="1" applyFill="1" applyBorder="1" applyAlignment="1">
      <alignment vertical="center" wrapText="1"/>
    </xf>
    <xf numFmtId="17" fontId="13" fillId="11" borderId="3" xfId="2" applyNumberFormat="1" applyFont="1" applyFill="1" applyBorder="1" applyAlignment="1">
      <alignment horizontal="center" vertical="center" wrapText="1"/>
    </xf>
    <xf numFmtId="0" fontId="12" fillId="11" borderId="16" xfId="2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vertical="center" wrapText="1"/>
    </xf>
    <xf numFmtId="3" fontId="13" fillId="0" borderId="1" xfId="0" applyNumberFormat="1" applyFont="1" applyBorder="1" applyAlignment="1">
      <alignment horizontal="center" vertical="center"/>
    </xf>
    <xf numFmtId="165" fontId="13" fillId="0" borderId="13" xfId="2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3" fontId="14" fillId="10" borderId="1" xfId="0" applyNumberFormat="1" applyFont="1" applyFill="1" applyBorder="1" applyAlignment="1">
      <alignment horizontal="center" vertical="center" wrapText="1"/>
    </xf>
    <xf numFmtId="0" fontId="8" fillId="8" borderId="22" xfId="2" applyFont="1" applyFill="1" applyBorder="1" applyAlignment="1">
      <alignment horizontal="left" vertical="center" wrapText="1"/>
    </xf>
    <xf numFmtId="165" fontId="13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/>
    </xf>
    <xf numFmtId="0" fontId="13" fillId="0" borderId="13" xfId="2" applyFont="1" applyFill="1" applyBorder="1" applyAlignment="1">
      <alignment horizontal="center" vertical="center" wrapText="1"/>
    </xf>
    <xf numFmtId="3" fontId="15" fillId="11" borderId="3" xfId="2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8" fillId="8" borderId="11" xfId="1" applyFont="1" applyFill="1" applyBorder="1" applyAlignment="1">
      <alignment horizontal="center" vertical="center" wrapText="1"/>
    </xf>
    <xf numFmtId="0" fontId="8" fillId="8" borderId="1" xfId="1" applyFont="1" applyFill="1" applyBorder="1" applyAlignment="1">
      <alignment horizontal="center" vertical="center" wrapText="1"/>
    </xf>
    <xf numFmtId="0" fontId="8" fillId="8" borderId="13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horizontal="left" vertical="center" wrapText="1"/>
    </xf>
    <xf numFmtId="17" fontId="12" fillId="0" borderId="29" xfId="1" applyNumberFormat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left" vertical="center" wrapText="1"/>
    </xf>
    <xf numFmtId="0" fontId="12" fillId="0" borderId="11" xfId="1" applyFont="1" applyBorder="1" applyAlignment="1" applyProtection="1"/>
    <xf numFmtId="166" fontId="12" fillId="0" borderId="1" xfId="1" applyNumberFormat="1" applyFont="1" applyFill="1" applyBorder="1" applyAlignment="1">
      <alignment horizontal="right" vertical="center" wrapText="1"/>
    </xf>
    <xf numFmtId="166" fontId="8" fillId="8" borderId="1" xfId="1" applyNumberFormat="1" applyFont="1" applyFill="1" applyBorder="1" applyAlignment="1">
      <alignment horizontal="right" vertical="center" wrapText="1"/>
    </xf>
    <xf numFmtId="0" fontId="12" fillId="0" borderId="11" xfId="1" applyFont="1" applyBorder="1" applyAlignment="1" applyProtection="1">
      <alignment horizontal="center" wrapText="1"/>
    </xf>
    <xf numFmtId="0" fontId="9" fillId="8" borderId="1" xfId="2" applyFont="1" applyFill="1" applyBorder="1" applyAlignment="1">
      <alignment horizontal="center" vertical="center" wrapText="1"/>
    </xf>
    <xf numFmtId="0" fontId="9" fillId="8" borderId="12" xfId="2" applyFont="1" applyFill="1" applyBorder="1" applyAlignment="1">
      <alignment horizontal="center" vertical="center" wrapText="1"/>
    </xf>
    <xf numFmtId="3" fontId="11" fillId="11" borderId="3" xfId="0" applyNumberFormat="1" applyFont="1" applyFill="1" applyBorder="1" applyAlignment="1">
      <alignment horizontal="center"/>
    </xf>
    <xf numFmtId="0" fontId="8" fillId="8" borderId="24" xfId="2" applyFont="1" applyFill="1" applyBorder="1" applyAlignment="1">
      <alignment horizontal="left" vertical="center" wrapText="1"/>
    </xf>
    <xf numFmtId="0" fontId="12" fillId="5" borderId="15" xfId="2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vertical="top" wrapText="1"/>
    </xf>
    <xf numFmtId="167" fontId="0" fillId="0" borderId="0" xfId="0" applyNumberFormat="1" applyAlignment="1">
      <alignment vertical="top" wrapText="1"/>
    </xf>
    <xf numFmtId="167" fontId="4" fillId="0" borderId="1" xfId="0" applyNumberFormat="1" applyFont="1" applyBorder="1" applyAlignment="1">
      <alignment vertical="top" wrapText="1"/>
    </xf>
    <xf numFmtId="167" fontId="0" fillId="0" borderId="0" xfId="0" applyNumberFormat="1" applyBorder="1" applyAlignment="1">
      <alignment vertical="top" wrapText="1"/>
    </xf>
    <xf numFmtId="0" fontId="18" fillId="4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167" fontId="18" fillId="4" borderId="1" xfId="0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vertical="top" wrapText="1"/>
    </xf>
    <xf numFmtId="3" fontId="18" fillId="4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64" fontId="3" fillId="4" borderId="0" xfId="0" applyNumberFormat="1" applyFont="1" applyFill="1" applyAlignment="1">
      <alignment vertical="top" wrapText="1"/>
    </xf>
    <xf numFmtId="0" fontId="13" fillId="4" borderId="12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7" fontId="19" fillId="6" borderId="1" xfId="0" applyNumberFormat="1" applyFont="1" applyFill="1" applyBorder="1" applyAlignment="1">
      <alignment vertical="top" wrapText="1"/>
    </xf>
    <xf numFmtId="3" fontId="19" fillId="6" borderId="1" xfId="0" applyNumberFormat="1" applyFont="1" applyFill="1" applyBorder="1" applyAlignment="1">
      <alignment vertical="top" wrapText="1"/>
    </xf>
    <xf numFmtId="0" fontId="19" fillId="6" borderId="1" xfId="0" applyFont="1" applyFill="1" applyBorder="1" applyAlignment="1">
      <alignment vertical="top" wrapText="1"/>
    </xf>
    <xf numFmtId="0" fontId="18" fillId="4" borderId="1" xfId="0" applyFont="1" applyFill="1" applyBorder="1" applyAlignment="1">
      <alignment horizontal="center" vertical="top" wrapText="1"/>
    </xf>
    <xf numFmtId="3" fontId="13" fillId="4" borderId="1" xfId="0" applyNumberFormat="1" applyFont="1" applyFill="1" applyBorder="1" applyAlignment="1">
      <alignment horizontal="center" vertical="center"/>
    </xf>
    <xf numFmtId="0" fontId="9" fillId="8" borderId="1" xfId="2" applyFont="1" applyFill="1" applyBorder="1" applyAlignment="1">
      <alignment horizontal="center" vertical="center" wrapText="1"/>
    </xf>
    <xf numFmtId="0" fontId="8" fillId="8" borderId="24" xfId="2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vertical="top" wrapText="1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vertical="center" wrapText="1"/>
    </xf>
    <xf numFmtId="3" fontId="0" fillId="0" borderId="0" xfId="0" applyNumberFormat="1"/>
    <xf numFmtId="168" fontId="4" fillId="0" borderId="1" xfId="0" applyNumberFormat="1" applyFont="1" applyBorder="1" applyAlignment="1">
      <alignment vertical="top" wrapText="1"/>
    </xf>
    <xf numFmtId="167" fontId="4" fillId="14" borderId="1" xfId="0" applyNumberFormat="1" applyFont="1" applyFill="1" applyBorder="1" applyAlignment="1">
      <alignment vertical="top" wrapText="1"/>
    </xf>
    <xf numFmtId="0" fontId="4" fillId="14" borderId="1" xfId="0" applyFont="1" applyFill="1" applyBorder="1" applyAlignment="1">
      <alignment horizontal="left" vertical="top" wrapText="1"/>
    </xf>
    <xf numFmtId="3" fontId="18" fillId="4" borderId="1" xfId="3" applyNumberFormat="1" applyFont="1" applyFill="1" applyBorder="1" applyAlignment="1">
      <alignment vertical="top" wrapText="1"/>
    </xf>
    <xf numFmtId="168" fontId="18" fillId="4" borderId="1" xfId="3" applyNumberFormat="1" applyFont="1" applyFill="1" applyBorder="1" applyAlignment="1">
      <alignment vertical="top" wrapText="1"/>
    </xf>
    <xf numFmtId="167" fontId="18" fillId="14" borderId="1" xfId="0" applyNumberFormat="1" applyFont="1" applyFill="1" applyBorder="1" applyAlignment="1">
      <alignment vertical="top" wrapText="1"/>
    </xf>
    <xf numFmtId="168" fontId="18" fillId="4" borderId="1" xfId="0" applyNumberFormat="1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168" fontId="19" fillId="3" borderId="1" xfId="0" applyNumberFormat="1" applyFont="1" applyFill="1" applyBorder="1" applyAlignment="1">
      <alignment vertical="top" wrapText="1"/>
    </xf>
    <xf numFmtId="167" fontId="19" fillId="3" borderId="1" xfId="0" applyNumberFormat="1" applyFont="1" applyFill="1" applyBorder="1" applyAlignment="1">
      <alignment vertical="top" wrapText="1"/>
    </xf>
    <xf numFmtId="3" fontId="19" fillId="3" borderId="1" xfId="0" applyNumberFormat="1" applyFont="1" applyFill="1" applyBorder="1" applyAlignment="1">
      <alignment vertical="top" wrapText="1"/>
    </xf>
    <xf numFmtId="168" fontId="18" fillId="0" borderId="1" xfId="3" applyNumberFormat="1" applyFont="1" applyBorder="1" applyAlignment="1">
      <alignment vertical="top" wrapText="1"/>
    </xf>
    <xf numFmtId="167" fontId="18" fillId="0" borderId="1" xfId="0" applyNumberFormat="1" applyFont="1" applyFill="1" applyBorder="1" applyAlignment="1">
      <alignment vertical="top" wrapText="1"/>
    </xf>
    <xf numFmtId="167" fontId="18" fillId="0" borderId="1" xfId="0" applyNumberFormat="1" applyFont="1" applyBorder="1" applyAlignment="1">
      <alignment vertical="top" wrapText="1"/>
    </xf>
    <xf numFmtId="3" fontId="18" fillId="0" borderId="1" xfId="0" applyNumberFormat="1" applyFont="1" applyBorder="1" applyAlignment="1">
      <alignment vertical="top" wrapText="1"/>
    </xf>
    <xf numFmtId="0" fontId="18" fillId="15" borderId="1" xfId="0" applyFont="1" applyFill="1" applyBorder="1" applyAlignment="1">
      <alignment vertical="top" wrapText="1"/>
    </xf>
    <xf numFmtId="168" fontId="18" fillId="0" borderId="1" xfId="0" applyNumberFormat="1" applyFont="1" applyBorder="1" applyAlignment="1">
      <alignment vertical="top" wrapText="1"/>
    </xf>
    <xf numFmtId="0" fontId="23" fillId="3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168" fontId="18" fillId="0" borderId="1" xfId="0" applyNumberFormat="1" applyFont="1" applyFill="1" applyBorder="1" applyAlignment="1">
      <alignment vertical="top" wrapText="1"/>
    </xf>
    <xf numFmtId="0" fontId="24" fillId="15" borderId="1" xfId="0" applyFont="1" applyFill="1" applyBorder="1" applyAlignment="1">
      <alignment vertical="top" wrapText="1"/>
    </xf>
    <xf numFmtId="0" fontId="24" fillId="4" borderId="1" xfId="0" applyFont="1" applyFill="1" applyBorder="1" applyAlignment="1">
      <alignment vertical="top" wrapText="1"/>
    </xf>
    <xf numFmtId="0" fontId="23" fillId="5" borderId="1" xfId="0" applyFont="1" applyFill="1" applyBorder="1" applyAlignment="1">
      <alignment vertical="top" wrapText="1"/>
    </xf>
    <xf numFmtId="0" fontId="19" fillId="5" borderId="1" xfId="0" applyFont="1" applyFill="1" applyBorder="1" applyAlignment="1">
      <alignment vertical="top" wrapText="1"/>
    </xf>
    <xf numFmtId="168" fontId="19" fillId="5" borderId="1" xfId="0" applyNumberFormat="1" applyFont="1" applyFill="1" applyBorder="1" applyAlignment="1">
      <alignment vertical="top" wrapText="1"/>
    </xf>
    <xf numFmtId="167" fontId="19" fillId="5" borderId="1" xfId="0" applyNumberFormat="1" applyFont="1" applyFill="1" applyBorder="1" applyAlignment="1">
      <alignment vertical="top" wrapText="1"/>
    </xf>
    <xf numFmtId="3" fontId="19" fillId="5" borderId="1" xfId="0" applyNumberFormat="1" applyFont="1" applyFill="1" applyBorder="1" applyAlignment="1">
      <alignment vertical="top" wrapText="1"/>
    </xf>
    <xf numFmtId="167" fontId="25" fillId="14" borderId="1" xfId="0" applyNumberFormat="1" applyFont="1" applyFill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0" fillId="15" borderId="1" xfId="0" applyFont="1" applyFill="1" applyBorder="1" applyAlignment="1">
      <alignment vertical="top" wrapText="1"/>
    </xf>
    <xf numFmtId="168" fontId="20" fillId="4" borderId="1" xfId="0" applyNumberFormat="1" applyFont="1" applyFill="1" applyBorder="1" applyAlignment="1">
      <alignment vertical="top" wrapText="1"/>
    </xf>
    <xf numFmtId="167" fontId="20" fillId="4" borderId="1" xfId="0" applyNumberFormat="1" applyFont="1" applyFill="1" applyBorder="1" applyAlignment="1">
      <alignment vertical="top" wrapText="1"/>
    </xf>
    <xf numFmtId="3" fontId="20" fillId="4" borderId="1" xfId="0" applyNumberFormat="1" applyFont="1" applyFill="1" applyBorder="1" applyAlignment="1">
      <alignment vertical="top" wrapText="1"/>
    </xf>
    <xf numFmtId="168" fontId="20" fillId="4" borderId="1" xfId="3" applyNumberFormat="1" applyFont="1" applyFill="1" applyBorder="1" applyAlignment="1">
      <alignment vertical="top" wrapText="1"/>
    </xf>
    <xf numFmtId="0" fontId="18" fillId="5" borderId="1" xfId="0" applyFont="1" applyFill="1" applyBorder="1" applyAlignment="1">
      <alignment vertical="top" wrapText="1"/>
    </xf>
    <xf numFmtId="168" fontId="18" fillId="5" borderId="1" xfId="0" applyNumberFormat="1" applyFont="1" applyFill="1" applyBorder="1" applyAlignment="1">
      <alignment vertical="top" wrapText="1"/>
    </xf>
    <xf numFmtId="168" fontId="19" fillId="6" borderId="1" xfId="0" applyNumberFormat="1" applyFont="1" applyFill="1" applyBorder="1" applyAlignment="1">
      <alignment vertical="top" wrapText="1"/>
    </xf>
    <xf numFmtId="168" fontId="18" fillId="4" borderId="0" xfId="0" applyNumberFormat="1" applyFont="1" applyFill="1" applyBorder="1" applyAlignment="1">
      <alignment vertical="top" wrapText="1"/>
    </xf>
    <xf numFmtId="0" fontId="25" fillId="5" borderId="1" xfId="0" applyFont="1" applyFill="1" applyBorder="1" applyAlignment="1">
      <alignment vertical="top" wrapText="1"/>
    </xf>
    <xf numFmtId="167" fontId="25" fillId="5" borderId="1" xfId="0" applyNumberFormat="1" applyFont="1" applyFill="1" applyBorder="1" applyAlignment="1">
      <alignment vertical="top" wrapText="1"/>
    </xf>
    <xf numFmtId="3" fontId="25" fillId="5" borderId="1" xfId="0" applyNumberFormat="1" applyFont="1" applyFill="1" applyBorder="1" applyAlignment="1">
      <alignment vertical="top" wrapText="1"/>
    </xf>
    <xf numFmtId="0" fontId="18" fillId="4" borderId="1" xfId="0" applyFont="1" applyFill="1" applyBorder="1" applyAlignment="1">
      <alignment vertical="center" wrapText="1"/>
    </xf>
    <xf numFmtId="168" fontId="18" fillId="4" borderId="1" xfId="0" applyNumberFormat="1" applyFont="1" applyFill="1" applyBorder="1" applyAlignment="1">
      <alignment vertical="center" wrapText="1"/>
    </xf>
    <xf numFmtId="167" fontId="18" fillId="4" borderId="1" xfId="0" applyNumberFormat="1" applyFont="1" applyFill="1" applyBorder="1" applyAlignment="1">
      <alignment vertical="center" wrapText="1"/>
    </xf>
    <xf numFmtId="3" fontId="18" fillId="4" borderId="1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169" fontId="18" fillId="4" borderId="1" xfId="0" applyNumberFormat="1" applyFont="1" applyFill="1" applyBorder="1" applyAlignment="1">
      <alignment vertical="center" wrapText="1"/>
    </xf>
    <xf numFmtId="169" fontId="18" fillId="4" borderId="1" xfId="0" applyNumberFormat="1" applyFont="1" applyFill="1" applyBorder="1" applyAlignment="1">
      <alignment vertical="top" wrapText="1"/>
    </xf>
    <xf numFmtId="0" fontId="24" fillId="4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top" wrapText="1"/>
    </xf>
    <xf numFmtId="168" fontId="18" fillId="3" borderId="1" xfId="0" applyNumberFormat="1" applyFont="1" applyFill="1" applyBorder="1" applyAlignment="1">
      <alignment vertical="top" wrapText="1"/>
    </xf>
    <xf numFmtId="167" fontId="18" fillId="3" borderId="1" xfId="0" applyNumberFormat="1" applyFont="1" applyFill="1" applyBorder="1" applyAlignment="1">
      <alignment vertical="top" wrapText="1"/>
    </xf>
    <xf numFmtId="3" fontId="18" fillId="3" borderId="1" xfId="0" applyNumberFormat="1" applyFont="1" applyFill="1" applyBorder="1" applyAlignment="1">
      <alignment vertical="top" wrapText="1"/>
    </xf>
    <xf numFmtId="168" fontId="18" fillId="4" borderId="1" xfId="0" applyNumberFormat="1" applyFont="1" applyFill="1" applyBorder="1" applyAlignment="1">
      <alignment horizontal="center" vertical="top" wrapText="1"/>
    </xf>
    <xf numFmtId="167" fontId="19" fillId="13" borderId="1" xfId="0" applyNumberFormat="1" applyFont="1" applyFill="1" applyBorder="1" applyAlignment="1">
      <alignment vertical="top" wrapText="1"/>
    </xf>
    <xf numFmtId="3" fontId="19" fillId="13" borderId="1" xfId="0" applyNumberFormat="1" applyFont="1" applyFill="1" applyBorder="1" applyAlignment="1">
      <alignment vertical="top" wrapText="1"/>
    </xf>
    <xf numFmtId="170" fontId="20" fillId="4" borderId="1" xfId="0" applyNumberFormat="1" applyFont="1" applyFill="1" applyBorder="1" applyAlignment="1">
      <alignment vertical="top" wrapText="1"/>
    </xf>
    <xf numFmtId="0" fontId="19" fillId="7" borderId="1" xfId="0" applyFont="1" applyFill="1" applyBorder="1" applyAlignment="1">
      <alignment vertical="top" wrapText="1"/>
    </xf>
    <xf numFmtId="168" fontId="19" fillId="7" borderId="1" xfId="0" applyNumberFormat="1" applyFont="1" applyFill="1" applyBorder="1" applyAlignment="1">
      <alignment vertical="top" wrapText="1"/>
    </xf>
    <xf numFmtId="167" fontId="19" fillId="12" borderId="1" xfId="0" applyNumberFormat="1" applyFont="1" applyFill="1" applyBorder="1" applyAlignment="1">
      <alignment vertical="top" wrapText="1"/>
    </xf>
    <xf numFmtId="3" fontId="19" fillId="12" borderId="1" xfId="0" applyNumberFormat="1" applyFont="1" applyFill="1" applyBorder="1" applyAlignment="1">
      <alignment vertical="top" wrapText="1"/>
    </xf>
    <xf numFmtId="0" fontId="13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4" borderId="0" xfId="2" applyFont="1" applyFill="1" applyBorder="1" applyAlignment="1">
      <alignment horizontal="center" vertical="center" wrapText="1"/>
    </xf>
    <xf numFmtId="3" fontId="13" fillId="0" borderId="0" xfId="2" applyNumberFormat="1" applyFont="1" applyFill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 wrapText="1"/>
    </xf>
    <xf numFmtId="165" fontId="13" fillId="4" borderId="0" xfId="2" applyNumberFormat="1" applyFont="1" applyFill="1" applyBorder="1" applyAlignment="1">
      <alignment horizontal="center" vertical="center" wrapText="1"/>
    </xf>
    <xf numFmtId="165" fontId="13" fillId="0" borderId="0" xfId="2" applyNumberFormat="1" applyFont="1" applyFill="1" applyBorder="1" applyAlignment="1">
      <alignment horizontal="center" vertical="center" wrapText="1"/>
    </xf>
    <xf numFmtId="0" fontId="12" fillId="0" borderId="11" xfId="1" applyFont="1" applyBorder="1" applyAlignment="1" applyProtection="1">
      <alignment wrapText="1"/>
    </xf>
    <xf numFmtId="3" fontId="21" fillId="0" borderId="0" xfId="0" applyNumberFormat="1" applyFont="1"/>
    <xf numFmtId="0" fontId="19" fillId="2" borderId="2" xfId="0" applyFont="1" applyFill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0" fillId="9" borderId="15" xfId="2" applyFont="1" applyFill="1" applyBorder="1" applyAlignment="1">
      <alignment horizontal="left" vertical="center" wrapText="1"/>
    </xf>
    <xf numFmtId="0" fontId="10" fillId="9" borderId="7" xfId="2" applyFont="1" applyFill="1" applyBorder="1" applyAlignment="1">
      <alignment horizontal="left" vertical="center" wrapText="1"/>
    </xf>
    <xf numFmtId="0" fontId="10" fillId="9" borderId="16" xfId="2" applyFont="1" applyFill="1" applyBorder="1" applyAlignment="1">
      <alignment horizontal="left" vertical="center" wrapText="1"/>
    </xf>
    <xf numFmtId="0" fontId="10" fillId="9" borderId="17" xfId="2" applyFont="1" applyFill="1" applyBorder="1" applyAlignment="1">
      <alignment horizontal="left" vertical="center" wrapText="1"/>
    </xf>
    <xf numFmtId="0" fontId="10" fillId="9" borderId="3" xfId="2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8" fillId="8" borderId="8" xfId="2" applyFont="1" applyFill="1" applyBorder="1" applyAlignment="1">
      <alignment horizontal="left" vertical="center" wrapText="1"/>
    </xf>
    <xf numFmtId="0" fontId="8" fillId="8" borderId="9" xfId="2" applyFont="1" applyFill="1" applyBorder="1" applyAlignment="1">
      <alignment horizontal="left" vertical="center" wrapText="1"/>
    </xf>
    <xf numFmtId="0" fontId="8" fillId="8" borderId="10" xfId="2" applyFont="1" applyFill="1" applyBorder="1" applyAlignment="1">
      <alignment horizontal="left" vertical="center" wrapText="1"/>
    </xf>
    <xf numFmtId="0" fontId="9" fillId="8" borderId="11" xfId="2" applyFont="1" applyFill="1" applyBorder="1" applyAlignment="1">
      <alignment horizontal="center" vertical="center" wrapText="1"/>
    </xf>
    <xf numFmtId="0" fontId="9" fillId="8" borderId="1" xfId="2" applyFont="1" applyFill="1" applyBorder="1" applyAlignment="1">
      <alignment horizontal="center" vertical="center" wrapText="1"/>
    </xf>
    <xf numFmtId="0" fontId="9" fillId="8" borderId="12" xfId="2" applyFont="1" applyFill="1" applyBorder="1" applyAlignment="1">
      <alignment horizontal="center" vertical="center" wrapText="1"/>
    </xf>
    <xf numFmtId="0" fontId="9" fillId="8" borderId="14" xfId="2" applyFont="1" applyFill="1" applyBorder="1" applyAlignment="1">
      <alignment horizontal="center" vertical="center" wrapText="1"/>
    </xf>
    <xf numFmtId="0" fontId="9" fillId="8" borderId="2" xfId="2" applyFont="1" applyFill="1" applyBorder="1" applyAlignment="1">
      <alignment horizontal="center" vertical="center" wrapText="1"/>
    </xf>
    <xf numFmtId="0" fontId="9" fillId="8" borderId="3" xfId="2" applyFont="1" applyFill="1" applyBorder="1" applyAlignment="1">
      <alignment horizontal="center" vertical="center"/>
    </xf>
    <xf numFmtId="0" fontId="9" fillId="8" borderId="4" xfId="2" applyFont="1" applyFill="1" applyBorder="1" applyAlignment="1">
      <alignment horizontal="center" vertical="center"/>
    </xf>
    <xf numFmtId="0" fontId="9" fillId="8" borderId="13" xfId="2" applyFont="1" applyFill="1" applyBorder="1" applyAlignment="1">
      <alignment horizontal="center" vertical="center" wrapText="1"/>
    </xf>
    <xf numFmtId="0" fontId="15" fillId="9" borderId="17" xfId="2" applyFont="1" applyFill="1" applyBorder="1" applyAlignment="1">
      <alignment horizontal="left" vertical="center" wrapText="1"/>
    </xf>
    <xf numFmtId="0" fontId="15" fillId="9" borderId="3" xfId="2" applyFont="1" applyFill="1" applyBorder="1" applyAlignment="1">
      <alignment horizontal="left" vertical="center" wrapText="1"/>
    </xf>
    <xf numFmtId="0" fontId="10" fillId="11" borderId="17" xfId="2" applyFont="1" applyFill="1" applyBorder="1" applyAlignment="1">
      <alignment vertical="center" wrapText="1"/>
    </xf>
    <xf numFmtId="0" fontId="16" fillId="11" borderId="3" xfId="2" applyFont="1" applyFill="1" applyBorder="1" applyAlignment="1">
      <alignment vertical="center" wrapText="1"/>
    </xf>
    <xf numFmtId="0" fontId="15" fillId="9" borderId="18" xfId="2" applyFont="1" applyFill="1" applyBorder="1" applyAlignment="1">
      <alignment horizontal="left" vertical="center" wrapText="1"/>
    </xf>
    <xf numFmtId="0" fontId="8" fillId="8" borderId="23" xfId="2" applyFont="1" applyFill="1" applyBorder="1" applyAlignment="1">
      <alignment horizontal="left" vertical="center" wrapText="1"/>
    </xf>
    <xf numFmtId="0" fontId="8" fillId="8" borderId="24" xfId="2" applyFont="1" applyFill="1" applyBorder="1" applyAlignment="1">
      <alignment horizontal="left" vertical="center" wrapText="1"/>
    </xf>
    <xf numFmtId="0" fontId="9" fillId="8" borderId="21" xfId="2" applyFont="1" applyFill="1" applyBorder="1" applyAlignment="1">
      <alignment horizontal="center" vertical="center" wrapText="1"/>
    </xf>
    <xf numFmtId="0" fontId="10" fillId="9" borderId="18" xfId="2" applyFont="1" applyFill="1" applyBorder="1" applyAlignment="1">
      <alignment horizontal="left" vertical="center" wrapText="1"/>
    </xf>
    <xf numFmtId="0" fontId="10" fillId="11" borderId="17" xfId="2" applyFont="1" applyFill="1" applyBorder="1" applyAlignment="1">
      <alignment horizontal="left" vertical="center" wrapText="1"/>
    </xf>
    <xf numFmtId="0" fontId="10" fillId="11" borderId="3" xfId="2" applyFont="1" applyFill="1" applyBorder="1" applyAlignment="1">
      <alignment horizontal="left" vertical="center" wrapText="1"/>
    </xf>
    <xf numFmtId="0" fontId="9" fillId="8" borderId="20" xfId="2" applyFont="1" applyFill="1" applyBorder="1" applyAlignment="1">
      <alignment horizontal="center" vertical="center" wrapText="1"/>
    </xf>
    <xf numFmtId="0" fontId="9" fillId="8" borderId="32" xfId="2" applyFont="1" applyFill="1" applyBorder="1" applyAlignment="1">
      <alignment horizontal="center" vertical="center" wrapText="1"/>
    </xf>
    <xf numFmtId="0" fontId="9" fillId="8" borderId="4" xfId="2" applyFont="1" applyFill="1" applyBorder="1" applyAlignment="1">
      <alignment horizontal="center" vertical="center" wrapText="1"/>
    </xf>
    <xf numFmtId="0" fontId="9" fillId="8" borderId="3" xfId="2" applyFont="1" applyFill="1" applyBorder="1" applyAlignment="1">
      <alignment horizontal="center" vertical="center" wrapText="1"/>
    </xf>
    <xf numFmtId="0" fontId="9" fillId="8" borderId="19" xfId="2" applyFont="1" applyFill="1" applyBorder="1" applyAlignment="1">
      <alignment horizontal="center" vertical="center" wrapText="1"/>
    </xf>
    <xf numFmtId="0" fontId="9" fillId="8" borderId="33" xfId="2" applyFont="1" applyFill="1" applyBorder="1" applyAlignment="1">
      <alignment horizontal="center" vertical="center" wrapText="1"/>
    </xf>
    <xf numFmtId="0" fontId="8" fillId="8" borderId="8" xfId="1" applyFont="1" applyFill="1" applyBorder="1" applyAlignment="1">
      <alignment horizontal="center" vertical="center" wrapText="1"/>
    </xf>
    <xf numFmtId="0" fontId="8" fillId="8" borderId="9" xfId="1" applyFont="1" applyFill="1" applyBorder="1" applyAlignment="1">
      <alignment horizontal="center" vertical="center" wrapText="1"/>
    </xf>
    <xf numFmtId="0" fontId="8" fillId="8" borderId="1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8" borderId="25" xfId="1" applyFont="1" applyFill="1" applyBorder="1" applyAlignment="1">
      <alignment horizontal="center" vertical="center" wrapText="1"/>
    </xf>
    <xf numFmtId="0" fontId="8" fillId="8" borderId="26" xfId="1" applyFont="1" applyFill="1" applyBorder="1" applyAlignment="1">
      <alignment horizontal="center" vertical="center" wrapText="1"/>
    </xf>
    <xf numFmtId="0" fontId="8" fillId="8" borderId="27" xfId="1" applyFont="1" applyFill="1" applyBorder="1" applyAlignment="1">
      <alignment horizontal="center" vertical="center" wrapText="1"/>
    </xf>
    <xf numFmtId="0" fontId="8" fillId="8" borderId="23" xfId="1" applyFont="1" applyFill="1" applyBorder="1" applyAlignment="1">
      <alignment horizontal="center" vertical="center" wrapText="1"/>
    </xf>
    <xf numFmtId="0" fontId="8" fillId="8" borderId="24" xfId="1" applyFont="1" applyFill="1" applyBorder="1" applyAlignment="1">
      <alignment horizontal="center" vertical="center" wrapText="1"/>
    </xf>
    <xf numFmtId="0" fontId="8" fillId="8" borderId="22" xfId="1" applyFont="1" applyFill="1" applyBorder="1" applyAlignment="1">
      <alignment horizontal="center" vertical="center" wrapText="1"/>
    </xf>
    <xf numFmtId="0" fontId="12" fillId="0" borderId="30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</cellXfs>
  <cellStyles count="4">
    <cellStyle name="Currency" xfId="3" builtinId="4"/>
    <cellStyle name="Normal" xfId="0" builtinId="0"/>
    <cellStyle name="Normal 2 3" xfId="2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172"/>
  <sheetViews>
    <sheetView tabSelected="1" topLeftCell="A3" zoomScale="70" zoomScaleNormal="70" workbookViewId="0">
      <pane ySplit="1" topLeftCell="A146" activePane="bottomLeft" state="frozen"/>
      <selection activeCell="B3" sqref="B3"/>
      <selection pane="bottomLeft" activeCell="E151" sqref="E151"/>
    </sheetView>
  </sheetViews>
  <sheetFormatPr defaultColWidth="8.85546875" defaultRowHeight="15" x14ac:dyDescent="0.25"/>
  <cols>
    <col min="1" max="1" width="33.7109375" style="2" customWidth="1"/>
    <col min="2" max="2" width="16.42578125" style="2" customWidth="1"/>
    <col min="3" max="3" width="12.7109375" style="2" bestFit="1" customWidth="1"/>
    <col min="4" max="4" width="15.5703125" style="85" customWidth="1"/>
    <col min="5" max="5" width="21.7109375" style="85" bestFit="1" customWidth="1"/>
    <col min="6" max="6" width="16.7109375" style="5" customWidth="1"/>
    <col min="7" max="7" width="14.28515625" style="85" customWidth="1"/>
    <col min="8" max="8" width="14.28515625" style="5" customWidth="1"/>
    <col min="9" max="9" width="14.28515625" style="85" customWidth="1"/>
    <col min="10" max="10" width="14.28515625" style="5" customWidth="1"/>
    <col min="11" max="11" width="16.7109375" style="85" customWidth="1"/>
    <col min="12" max="12" width="14.28515625" style="5" customWidth="1"/>
    <col min="13" max="13" width="14.28515625" style="85" customWidth="1"/>
    <col min="14" max="14" width="14.28515625" style="5" customWidth="1"/>
    <col min="15" max="15" width="15.5703125" style="85" customWidth="1"/>
    <col min="16" max="16" width="66.5703125" style="94" customWidth="1"/>
    <col min="17" max="16384" width="8.85546875" style="2"/>
  </cols>
  <sheetData>
    <row r="1" spans="1:16" s="1" customFormat="1" hidden="1" x14ac:dyDescent="0.25">
      <c r="A1" s="189" t="s">
        <v>12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83"/>
      <c r="O1" s="87"/>
      <c r="P1" s="23"/>
    </row>
    <row r="2" spans="1:16" s="1" customFormat="1" hidden="1" x14ac:dyDescent="0.25">
      <c r="A2" s="189" t="s">
        <v>30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83"/>
      <c r="O2" s="87"/>
      <c r="P2" s="23"/>
    </row>
    <row r="3" spans="1:16" s="1" customFormat="1" ht="62.25" customHeight="1" x14ac:dyDescent="0.25">
      <c r="A3" s="22" t="s">
        <v>128</v>
      </c>
      <c r="B3" s="22" t="s">
        <v>127</v>
      </c>
      <c r="C3" s="22" t="s">
        <v>110</v>
      </c>
      <c r="D3" s="112" t="s">
        <v>312</v>
      </c>
      <c r="E3" s="84" t="s">
        <v>43</v>
      </c>
      <c r="F3" s="22" t="s">
        <v>130</v>
      </c>
      <c r="G3" s="86" t="s">
        <v>111</v>
      </c>
      <c r="H3" s="22" t="s">
        <v>131</v>
      </c>
      <c r="I3" s="86" t="s">
        <v>112</v>
      </c>
      <c r="J3" s="22" t="s">
        <v>132</v>
      </c>
      <c r="K3" s="86" t="s">
        <v>113</v>
      </c>
      <c r="L3" s="22" t="s">
        <v>133</v>
      </c>
      <c r="M3" s="86" t="s">
        <v>114</v>
      </c>
      <c r="N3" s="22" t="s">
        <v>134</v>
      </c>
      <c r="O3" s="86" t="s">
        <v>115</v>
      </c>
      <c r="P3" s="113" t="s">
        <v>313</v>
      </c>
    </row>
    <row r="4" spans="1:16" s="1" customFormat="1" ht="15.75" customHeight="1" x14ac:dyDescent="0.25">
      <c r="A4" s="187" t="s">
        <v>62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8"/>
      <c r="P4" s="114"/>
    </row>
    <row r="5" spans="1:16" ht="64.5" customHeight="1" x14ac:dyDescent="0.25">
      <c r="A5" s="88" t="s">
        <v>129</v>
      </c>
      <c r="B5" s="88" t="s">
        <v>15</v>
      </c>
      <c r="C5" s="115">
        <f>F5+H5+J5+L5+N5</f>
        <v>125</v>
      </c>
      <c r="D5" s="116">
        <v>3500</v>
      </c>
      <c r="E5" s="90">
        <f>C5*D5</f>
        <v>437500</v>
      </c>
      <c r="F5" s="92">
        <v>25</v>
      </c>
      <c r="G5" s="90">
        <f>D5*F5</f>
        <v>87500</v>
      </c>
      <c r="H5" s="92">
        <v>25</v>
      </c>
      <c r="I5" s="90">
        <f>D5*H5</f>
        <v>87500</v>
      </c>
      <c r="J5" s="92">
        <v>25</v>
      </c>
      <c r="K5" s="90">
        <f>D5*J5</f>
        <v>87500</v>
      </c>
      <c r="L5" s="92">
        <v>25</v>
      </c>
      <c r="M5" s="90">
        <f>D5*L5</f>
        <v>87500</v>
      </c>
      <c r="N5" s="92">
        <v>25</v>
      </c>
      <c r="O5" s="90">
        <f>D5*N5</f>
        <v>87500</v>
      </c>
      <c r="P5" s="117">
        <f t="shared" ref="P5:P68" si="0">SUM(G5+I5+K5+M5+O5)</f>
        <v>437500</v>
      </c>
    </row>
    <row r="6" spans="1:16" ht="69" customHeight="1" x14ac:dyDescent="0.25">
      <c r="A6" s="88" t="s">
        <v>314</v>
      </c>
      <c r="B6" s="88" t="s">
        <v>145</v>
      </c>
      <c r="C6" s="115">
        <f>F6+H6+J6+L6+N6</f>
        <v>150</v>
      </c>
      <c r="D6" s="118">
        <v>1000</v>
      </c>
      <c r="E6" s="90">
        <f>C6*D6</f>
        <v>150000</v>
      </c>
      <c r="F6" s="92">
        <v>30</v>
      </c>
      <c r="G6" s="90">
        <f>D6*F6</f>
        <v>30000</v>
      </c>
      <c r="H6" s="92">
        <v>30</v>
      </c>
      <c r="I6" s="90">
        <f>D6*H6</f>
        <v>30000</v>
      </c>
      <c r="J6" s="92">
        <v>45</v>
      </c>
      <c r="K6" s="90">
        <f>D6*J6</f>
        <v>45000</v>
      </c>
      <c r="L6" s="92">
        <v>30</v>
      </c>
      <c r="M6" s="90">
        <f>D6*L6</f>
        <v>30000</v>
      </c>
      <c r="N6" s="92">
        <v>15</v>
      </c>
      <c r="O6" s="90">
        <f>D6*N6</f>
        <v>15000</v>
      </c>
      <c r="P6" s="117">
        <f t="shared" si="0"/>
        <v>150000</v>
      </c>
    </row>
    <row r="7" spans="1:16" ht="78.75" x14ac:dyDescent="0.25">
      <c r="A7" s="119" t="s">
        <v>124</v>
      </c>
      <c r="B7" s="119"/>
      <c r="C7" s="119"/>
      <c r="D7" s="120"/>
      <c r="E7" s="121">
        <f>SUM(E5:E6)</f>
        <v>587500</v>
      </c>
      <c r="F7" s="122"/>
      <c r="G7" s="121">
        <f>SUM(G5:G6)</f>
        <v>117500</v>
      </c>
      <c r="H7" s="122"/>
      <c r="I7" s="121">
        <f>SUM(I5:I6)</f>
        <v>117500</v>
      </c>
      <c r="J7" s="122"/>
      <c r="K7" s="121">
        <f>SUM(K5:K6)</f>
        <v>132500</v>
      </c>
      <c r="L7" s="122"/>
      <c r="M7" s="121">
        <f>SUM(M5:M6)</f>
        <v>117500</v>
      </c>
      <c r="N7" s="122"/>
      <c r="O7" s="121">
        <f>SUM(O5:O6)</f>
        <v>102500</v>
      </c>
      <c r="P7" s="117">
        <f t="shared" si="0"/>
        <v>587500</v>
      </c>
    </row>
    <row r="8" spans="1:16" ht="63.75" customHeight="1" x14ac:dyDescent="0.25">
      <c r="A8" s="104" t="s">
        <v>315</v>
      </c>
      <c r="B8" s="89" t="s">
        <v>108</v>
      </c>
      <c r="C8" s="115">
        <f>F8+H8+J8+L8+N8</f>
        <v>200</v>
      </c>
      <c r="D8" s="123">
        <v>500</v>
      </c>
      <c r="E8" s="124">
        <f>C8*D8</f>
        <v>100000</v>
      </c>
      <c r="F8" s="91">
        <v>50</v>
      </c>
      <c r="G8" s="125">
        <f>F8*D8</f>
        <v>25000</v>
      </c>
      <c r="H8" s="126">
        <v>50</v>
      </c>
      <c r="I8" s="125">
        <f>H8*D8</f>
        <v>25000</v>
      </c>
      <c r="J8" s="126">
        <v>50</v>
      </c>
      <c r="K8" s="125">
        <f>J8*D8</f>
        <v>25000</v>
      </c>
      <c r="L8" s="126">
        <v>25</v>
      </c>
      <c r="M8" s="125">
        <f>L8*D8</f>
        <v>12500</v>
      </c>
      <c r="N8" s="126">
        <v>25</v>
      </c>
      <c r="O8" s="125">
        <f>N8*D8</f>
        <v>12500</v>
      </c>
      <c r="P8" s="117">
        <f t="shared" si="0"/>
        <v>100000</v>
      </c>
    </row>
    <row r="9" spans="1:16" ht="81" customHeight="1" x14ac:dyDescent="0.25">
      <c r="A9" s="104" t="s">
        <v>316</v>
      </c>
      <c r="B9" s="88" t="s">
        <v>108</v>
      </c>
      <c r="C9" s="115">
        <f>F9+H9+J9+L9+N9</f>
        <v>80</v>
      </c>
      <c r="D9" s="118">
        <v>2000</v>
      </c>
      <c r="E9" s="124">
        <f>C9*D9</f>
        <v>160000</v>
      </c>
      <c r="F9" s="91">
        <v>20</v>
      </c>
      <c r="G9" s="125">
        <f>F9*D9</f>
        <v>40000</v>
      </c>
      <c r="H9" s="126">
        <v>20</v>
      </c>
      <c r="I9" s="125">
        <f>H9*D9</f>
        <v>40000</v>
      </c>
      <c r="J9" s="126">
        <v>20</v>
      </c>
      <c r="K9" s="125">
        <f>J9*D9</f>
        <v>40000</v>
      </c>
      <c r="L9" s="126">
        <v>10</v>
      </c>
      <c r="M9" s="125">
        <f>L9*D9</f>
        <v>20000</v>
      </c>
      <c r="N9" s="126">
        <v>10</v>
      </c>
      <c r="O9" s="125">
        <f>N9*D9</f>
        <v>20000</v>
      </c>
      <c r="P9" s="117">
        <f t="shared" si="0"/>
        <v>160000</v>
      </c>
    </row>
    <row r="10" spans="1:16" ht="49.5" customHeight="1" x14ac:dyDescent="0.25">
      <c r="A10" s="127" t="s">
        <v>109</v>
      </c>
      <c r="B10" s="88" t="s">
        <v>14</v>
      </c>
      <c r="C10" s="88" t="s">
        <v>210</v>
      </c>
      <c r="D10" s="118" t="s">
        <v>210</v>
      </c>
      <c r="E10" s="90">
        <v>2800000</v>
      </c>
      <c r="F10" s="92" t="s">
        <v>210</v>
      </c>
      <c r="G10" s="125">
        <f>E10/5</f>
        <v>560000</v>
      </c>
      <c r="H10" s="92" t="s">
        <v>210</v>
      </c>
      <c r="I10" s="125">
        <f>E10/5</f>
        <v>560000</v>
      </c>
      <c r="J10" s="92" t="s">
        <v>210</v>
      </c>
      <c r="K10" s="125">
        <f>E10/5</f>
        <v>560000</v>
      </c>
      <c r="L10" s="92" t="s">
        <v>210</v>
      </c>
      <c r="M10" s="125">
        <f>E10/5</f>
        <v>560000</v>
      </c>
      <c r="N10" s="92" t="s">
        <v>210</v>
      </c>
      <c r="O10" s="125">
        <f>E10/5</f>
        <v>560000</v>
      </c>
      <c r="P10" s="117">
        <f t="shared" si="0"/>
        <v>2800000</v>
      </c>
    </row>
    <row r="11" spans="1:16" ht="106.5" customHeight="1" x14ac:dyDescent="0.25">
      <c r="A11" s="119" t="s">
        <v>125</v>
      </c>
      <c r="B11" s="119"/>
      <c r="C11" s="119"/>
      <c r="D11" s="120"/>
      <c r="E11" s="121">
        <f>SUM(E8:E10)</f>
        <v>3060000</v>
      </c>
      <c r="F11" s="122"/>
      <c r="G11" s="121">
        <f>SUM(G8:G10)</f>
        <v>625000</v>
      </c>
      <c r="H11" s="122"/>
      <c r="I11" s="121">
        <f>SUM(I8:I10)</f>
        <v>625000</v>
      </c>
      <c r="J11" s="122"/>
      <c r="K11" s="121">
        <f>SUM(K8:K10)</f>
        <v>625000</v>
      </c>
      <c r="L11" s="122"/>
      <c r="M11" s="121">
        <f>SUM(M8:M10)</f>
        <v>592500</v>
      </c>
      <c r="N11" s="122"/>
      <c r="O11" s="121">
        <f>SUM(O8:O10)</f>
        <v>592500</v>
      </c>
      <c r="P11" s="117">
        <f t="shared" si="0"/>
        <v>3060000</v>
      </c>
    </row>
    <row r="12" spans="1:16" ht="85.5" customHeight="1" x14ac:dyDescent="0.25">
      <c r="A12" s="88" t="s">
        <v>317</v>
      </c>
      <c r="B12" s="88" t="s">
        <v>15</v>
      </c>
      <c r="C12" s="115">
        <f>F12+H12+J12+L12+N12</f>
        <v>500</v>
      </c>
      <c r="D12" s="118">
        <v>9000</v>
      </c>
      <c r="E12" s="90">
        <f>C12*D12</f>
        <v>4500000</v>
      </c>
      <c r="F12" s="91">
        <v>100</v>
      </c>
      <c r="G12" s="125">
        <f>F12*D12</f>
        <v>900000</v>
      </c>
      <c r="H12" s="126">
        <v>100</v>
      </c>
      <c r="I12" s="125">
        <f>H12*D12</f>
        <v>900000</v>
      </c>
      <c r="J12" s="126">
        <v>100</v>
      </c>
      <c r="K12" s="125">
        <f>J12*D12</f>
        <v>900000</v>
      </c>
      <c r="L12" s="126">
        <v>100</v>
      </c>
      <c r="M12" s="125">
        <f>L12*D12</f>
        <v>900000</v>
      </c>
      <c r="N12" s="126">
        <v>100</v>
      </c>
      <c r="O12" s="125">
        <f>N12*D12</f>
        <v>900000</v>
      </c>
      <c r="P12" s="117">
        <f t="shared" si="0"/>
        <v>4500000</v>
      </c>
    </row>
    <row r="13" spans="1:16" ht="48.75" customHeight="1" x14ac:dyDescent="0.25">
      <c r="A13" s="119" t="s">
        <v>126</v>
      </c>
      <c r="B13" s="119"/>
      <c r="C13" s="119"/>
      <c r="D13" s="120"/>
      <c r="E13" s="121">
        <f>SUM(E12)</f>
        <v>4500000</v>
      </c>
      <c r="F13" s="122"/>
      <c r="G13" s="121">
        <f>SUM(G12:G12)</f>
        <v>900000</v>
      </c>
      <c r="H13" s="122"/>
      <c r="I13" s="121">
        <f>SUM(I12:I12)</f>
        <v>900000</v>
      </c>
      <c r="J13" s="122"/>
      <c r="K13" s="121">
        <f>SUM(K12:K12)</f>
        <v>900000</v>
      </c>
      <c r="L13" s="122"/>
      <c r="M13" s="121">
        <f>SUM(M12:M12)</f>
        <v>900000</v>
      </c>
      <c r="N13" s="122"/>
      <c r="O13" s="121">
        <f>SUM(O12:O12)</f>
        <v>900000</v>
      </c>
      <c r="P13" s="117">
        <f t="shared" si="0"/>
        <v>4500000</v>
      </c>
    </row>
    <row r="14" spans="1:16" ht="51" customHeight="1" x14ac:dyDescent="0.25">
      <c r="A14" s="88" t="s">
        <v>318</v>
      </c>
      <c r="B14" s="89" t="s">
        <v>15</v>
      </c>
      <c r="C14" s="115">
        <f>F14+H14+J14+L14+N14</f>
        <v>250</v>
      </c>
      <c r="D14" s="128">
        <v>1500</v>
      </c>
      <c r="E14" s="90">
        <f>C14*D14</f>
        <v>375000</v>
      </c>
      <c r="F14" s="91">
        <v>50</v>
      </c>
      <c r="G14" s="125">
        <f>F14*D14</f>
        <v>75000</v>
      </c>
      <c r="H14" s="126">
        <v>50</v>
      </c>
      <c r="I14" s="125">
        <f>H14*D14</f>
        <v>75000</v>
      </c>
      <c r="J14" s="126">
        <v>70</v>
      </c>
      <c r="K14" s="125">
        <f>J14*D14</f>
        <v>105000</v>
      </c>
      <c r="L14" s="126">
        <v>50</v>
      </c>
      <c r="M14" s="125">
        <f>L14*D14</f>
        <v>75000</v>
      </c>
      <c r="N14" s="126">
        <v>30</v>
      </c>
      <c r="O14" s="125">
        <f>N14*D14</f>
        <v>45000</v>
      </c>
      <c r="P14" s="117">
        <f t="shared" si="0"/>
        <v>375000</v>
      </c>
    </row>
    <row r="15" spans="1:16" s="21" customFormat="1" ht="40.5" customHeight="1" x14ac:dyDescent="0.25">
      <c r="A15" s="127" t="s">
        <v>34</v>
      </c>
      <c r="B15" s="89" t="s">
        <v>14</v>
      </c>
      <c r="C15" s="115">
        <f>F15+H15+J15+L15+N15</f>
        <v>25</v>
      </c>
      <c r="D15" s="128">
        <v>1500</v>
      </c>
      <c r="E15" s="90">
        <f>C15*D15</f>
        <v>37500</v>
      </c>
      <c r="F15" s="91">
        <v>5</v>
      </c>
      <c r="G15" s="125">
        <f>F15*D15</f>
        <v>7500</v>
      </c>
      <c r="H15" s="126">
        <v>5</v>
      </c>
      <c r="I15" s="125">
        <f>H15*D15</f>
        <v>7500</v>
      </c>
      <c r="J15" s="126">
        <v>7</v>
      </c>
      <c r="K15" s="125">
        <f>J15*D15</f>
        <v>10500</v>
      </c>
      <c r="L15" s="126">
        <v>5</v>
      </c>
      <c r="M15" s="125">
        <f>L15*D15</f>
        <v>7500</v>
      </c>
      <c r="N15" s="126">
        <v>3</v>
      </c>
      <c r="O15" s="125">
        <f>N15*D15</f>
        <v>4500</v>
      </c>
      <c r="P15" s="117">
        <f t="shared" si="0"/>
        <v>37500</v>
      </c>
    </row>
    <row r="16" spans="1:16" s="1" customFormat="1" ht="81" customHeight="1" x14ac:dyDescent="0.25">
      <c r="A16" s="129" t="s">
        <v>247</v>
      </c>
      <c r="B16" s="119"/>
      <c r="C16" s="119"/>
      <c r="D16" s="120"/>
      <c r="E16" s="121">
        <f>SUM(E14:E15)</f>
        <v>412500</v>
      </c>
      <c r="F16" s="122"/>
      <c r="G16" s="121">
        <f>SUM(G14:G15)</f>
        <v>82500</v>
      </c>
      <c r="H16" s="122"/>
      <c r="I16" s="121">
        <f>SUM(I14:I15)</f>
        <v>82500</v>
      </c>
      <c r="J16" s="122"/>
      <c r="K16" s="121">
        <f>SUM(K14:K15)</f>
        <v>115500</v>
      </c>
      <c r="L16" s="122"/>
      <c r="M16" s="121">
        <f>SUM(M14:M15)</f>
        <v>82500</v>
      </c>
      <c r="N16" s="122"/>
      <c r="O16" s="121">
        <f>SUM(O14:O15)</f>
        <v>49500</v>
      </c>
      <c r="P16" s="117">
        <f t="shared" si="0"/>
        <v>412500</v>
      </c>
    </row>
    <row r="17" spans="1:16" s="1" customFormat="1" ht="79.5" customHeight="1" x14ac:dyDescent="0.25">
      <c r="A17" s="130" t="s">
        <v>287</v>
      </c>
      <c r="B17" s="131" t="s">
        <v>116</v>
      </c>
      <c r="C17" s="115">
        <f>F17+H17+J17+L17+N17</f>
        <v>15</v>
      </c>
      <c r="D17" s="132">
        <v>15000</v>
      </c>
      <c r="E17" s="90">
        <f>C17*D17</f>
        <v>225000</v>
      </c>
      <c r="F17" s="91">
        <v>3</v>
      </c>
      <c r="G17" s="125">
        <f>F17*D17</f>
        <v>45000</v>
      </c>
      <c r="H17" s="91">
        <v>3</v>
      </c>
      <c r="I17" s="125">
        <f>H17*D17</f>
        <v>45000</v>
      </c>
      <c r="J17" s="126">
        <v>3</v>
      </c>
      <c r="K17" s="125">
        <f>J17*D17</f>
        <v>45000</v>
      </c>
      <c r="L17" s="126">
        <v>3</v>
      </c>
      <c r="M17" s="125">
        <f>L17*D17</f>
        <v>45000</v>
      </c>
      <c r="N17" s="126">
        <v>3</v>
      </c>
      <c r="O17" s="125">
        <f>N17*D17</f>
        <v>45000</v>
      </c>
      <c r="P17" s="117">
        <f t="shared" si="0"/>
        <v>225000</v>
      </c>
    </row>
    <row r="18" spans="1:16" s="1" customFormat="1" ht="52.5" customHeight="1" x14ac:dyDescent="0.25">
      <c r="A18" s="130" t="s">
        <v>319</v>
      </c>
      <c r="B18" s="131" t="s">
        <v>15</v>
      </c>
      <c r="C18" s="115">
        <f>F18+H18+J18+L18+N18</f>
        <v>50</v>
      </c>
      <c r="D18" s="132">
        <v>1000</v>
      </c>
      <c r="E18" s="90">
        <f>C18*D18</f>
        <v>50000</v>
      </c>
      <c r="F18" s="91">
        <v>15</v>
      </c>
      <c r="G18" s="125">
        <f>F18*D18</f>
        <v>15000</v>
      </c>
      <c r="H18" s="92">
        <v>15</v>
      </c>
      <c r="I18" s="125">
        <f>H18*D18</f>
        <v>15000</v>
      </c>
      <c r="J18" s="92">
        <v>10</v>
      </c>
      <c r="K18" s="125">
        <f>J18*D18</f>
        <v>10000</v>
      </c>
      <c r="L18" s="92">
        <v>5</v>
      </c>
      <c r="M18" s="125">
        <f>L18*D18</f>
        <v>5000</v>
      </c>
      <c r="N18" s="92">
        <v>5</v>
      </c>
      <c r="O18" s="125">
        <f>N18*D18</f>
        <v>5000</v>
      </c>
      <c r="P18" s="117">
        <f t="shared" si="0"/>
        <v>50000</v>
      </c>
    </row>
    <row r="19" spans="1:16" s="1" customFormat="1" ht="52.5" customHeight="1" x14ac:dyDescent="0.25">
      <c r="A19" s="130" t="s">
        <v>181</v>
      </c>
      <c r="B19" s="131" t="s">
        <v>135</v>
      </c>
      <c r="C19" s="115">
        <f>F19+H19+J19+L19+N19</f>
        <v>4</v>
      </c>
      <c r="D19" s="132">
        <v>1000</v>
      </c>
      <c r="E19" s="90">
        <f>C19*D19</f>
        <v>4000</v>
      </c>
      <c r="F19" s="91">
        <v>4</v>
      </c>
      <c r="G19" s="125">
        <f>F19*D19</f>
        <v>4000</v>
      </c>
      <c r="H19" s="92">
        <v>0</v>
      </c>
      <c r="I19" s="125">
        <f>H19*D19</f>
        <v>0</v>
      </c>
      <c r="J19" s="92">
        <v>0</v>
      </c>
      <c r="K19" s="125">
        <f>J19*D19</f>
        <v>0</v>
      </c>
      <c r="L19" s="92">
        <v>0</v>
      </c>
      <c r="M19" s="125">
        <f>L19*D19</f>
        <v>0</v>
      </c>
      <c r="N19" s="92"/>
      <c r="O19" s="125">
        <f>N19*D19</f>
        <v>0</v>
      </c>
      <c r="P19" s="117">
        <f t="shared" si="0"/>
        <v>4000</v>
      </c>
    </row>
    <row r="20" spans="1:16" s="1" customFormat="1" ht="87.75" customHeight="1" x14ac:dyDescent="0.25">
      <c r="A20" s="133" t="s">
        <v>248</v>
      </c>
      <c r="B20" s="88" t="s">
        <v>320</v>
      </c>
      <c r="C20" s="88" t="s">
        <v>210</v>
      </c>
      <c r="D20" s="118" t="s">
        <v>210</v>
      </c>
      <c r="E20" s="90">
        <v>300000</v>
      </c>
      <c r="F20" s="92" t="s">
        <v>210</v>
      </c>
      <c r="G20" s="125">
        <f>E20/5</f>
        <v>60000</v>
      </c>
      <c r="H20" s="92" t="s">
        <v>210</v>
      </c>
      <c r="I20" s="125">
        <f>E20/5</f>
        <v>60000</v>
      </c>
      <c r="J20" s="92" t="s">
        <v>210</v>
      </c>
      <c r="K20" s="125">
        <f>E20/5</f>
        <v>60000</v>
      </c>
      <c r="L20" s="92" t="s">
        <v>210</v>
      </c>
      <c r="M20" s="125">
        <f>E20/5</f>
        <v>60000</v>
      </c>
      <c r="N20" s="92" t="s">
        <v>210</v>
      </c>
      <c r="O20" s="125">
        <f>E20/5</f>
        <v>60000</v>
      </c>
      <c r="P20" s="117">
        <f t="shared" si="0"/>
        <v>300000</v>
      </c>
    </row>
    <row r="21" spans="1:16" s="1" customFormat="1" ht="119.25" customHeight="1" x14ac:dyDescent="0.25">
      <c r="A21" s="129" t="s">
        <v>321</v>
      </c>
      <c r="B21" s="119"/>
      <c r="C21" s="119"/>
      <c r="D21" s="120"/>
      <c r="E21" s="121">
        <f>SUM(E17:E20)</f>
        <v>579000</v>
      </c>
      <c r="F21" s="122"/>
      <c r="G21" s="121">
        <f>SUM(G17:G20)</f>
        <v>124000</v>
      </c>
      <c r="H21" s="122"/>
      <c r="I21" s="121">
        <f>SUM(I17:I20)</f>
        <v>120000</v>
      </c>
      <c r="J21" s="122"/>
      <c r="K21" s="121">
        <f>SUM(K17:K20)</f>
        <v>115000</v>
      </c>
      <c r="L21" s="122"/>
      <c r="M21" s="121">
        <f>SUM(M17:M20)</f>
        <v>110000</v>
      </c>
      <c r="N21" s="122"/>
      <c r="O21" s="121">
        <f>SUM(O17:O20)</f>
        <v>110000</v>
      </c>
      <c r="P21" s="117">
        <f t="shared" si="0"/>
        <v>579000</v>
      </c>
    </row>
    <row r="22" spans="1:16" s="1" customFormat="1" ht="63" x14ac:dyDescent="0.25">
      <c r="A22" s="134" t="s">
        <v>289</v>
      </c>
      <c r="B22" s="88" t="s">
        <v>117</v>
      </c>
      <c r="C22" s="115">
        <f>F22+H22+J22+L22+N22</f>
        <v>20</v>
      </c>
      <c r="D22" s="118">
        <v>2000</v>
      </c>
      <c r="E22" s="90">
        <f>C22*D22</f>
        <v>40000</v>
      </c>
      <c r="F22" s="92">
        <v>4</v>
      </c>
      <c r="G22" s="90">
        <f>F22*D22</f>
        <v>8000</v>
      </c>
      <c r="H22" s="92">
        <v>4</v>
      </c>
      <c r="I22" s="90">
        <f>H22*D22</f>
        <v>8000</v>
      </c>
      <c r="J22" s="92">
        <v>4</v>
      </c>
      <c r="K22" s="90">
        <f>J22*D22</f>
        <v>8000</v>
      </c>
      <c r="L22" s="92">
        <v>4</v>
      </c>
      <c r="M22" s="90">
        <f>L22*D22</f>
        <v>8000</v>
      </c>
      <c r="N22" s="92">
        <v>4</v>
      </c>
      <c r="O22" s="90">
        <f>N22*D22</f>
        <v>8000</v>
      </c>
      <c r="P22" s="117">
        <f t="shared" si="0"/>
        <v>40000</v>
      </c>
    </row>
    <row r="23" spans="1:16" s="1" customFormat="1" ht="45.75" customHeight="1" x14ac:dyDescent="0.25">
      <c r="A23" s="129" t="s">
        <v>98</v>
      </c>
      <c r="B23" s="119"/>
      <c r="C23" s="119"/>
      <c r="D23" s="120"/>
      <c r="E23" s="121">
        <f>E22</f>
        <v>40000</v>
      </c>
      <c r="F23" s="122"/>
      <c r="G23" s="121">
        <f>G22</f>
        <v>8000</v>
      </c>
      <c r="H23" s="122"/>
      <c r="I23" s="121">
        <f t="shared" ref="I23:O23" si="1">I22</f>
        <v>8000</v>
      </c>
      <c r="J23" s="122"/>
      <c r="K23" s="121">
        <f t="shared" si="1"/>
        <v>8000</v>
      </c>
      <c r="L23" s="122"/>
      <c r="M23" s="121">
        <f t="shared" si="1"/>
        <v>8000</v>
      </c>
      <c r="N23" s="122"/>
      <c r="O23" s="121">
        <f t="shared" si="1"/>
        <v>8000</v>
      </c>
      <c r="P23" s="117">
        <f t="shared" si="0"/>
        <v>40000</v>
      </c>
    </row>
    <row r="24" spans="1:16" s="3" customFormat="1" ht="36.75" customHeight="1" x14ac:dyDescent="0.25">
      <c r="A24" s="134" t="s">
        <v>249</v>
      </c>
      <c r="B24" s="89" t="s">
        <v>11</v>
      </c>
      <c r="C24" s="115">
        <f>F24+H24+J24+L24+N24</f>
        <v>30</v>
      </c>
      <c r="D24" s="128">
        <v>8000</v>
      </c>
      <c r="E24" s="124">
        <f>C24*D24</f>
        <v>240000</v>
      </c>
      <c r="F24" s="91">
        <v>6</v>
      </c>
      <c r="G24" s="125">
        <f>F24*D24</f>
        <v>48000</v>
      </c>
      <c r="H24" s="126">
        <v>6</v>
      </c>
      <c r="I24" s="125">
        <f>H24*D24</f>
        <v>48000</v>
      </c>
      <c r="J24" s="126">
        <v>6</v>
      </c>
      <c r="K24" s="125">
        <f>J24*D24</f>
        <v>48000</v>
      </c>
      <c r="L24" s="126">
        <v>6</v>
      </c>
      <c r="M24" s="125">
        <f>L24*D24</f>
        <v>48000</v>
      </c>
      <c r="N24" s="126">
        <v>6</v>
      </c>
      <c r="O24" s="125">
        <f>N24*D24</f>
        <v>48000</v>
      </c>
      <c r="P24" s="117">
        <f t="shared" si="0"/>
        <v>240000</v>
      </c>
    </row>
    <row r="25" spans="1:16" s="3" customFormat="1" ht="31.5" x14ac:dyDescent="0.25">
      <c r="A25" s="129" t="s">
        <v>42</v>
      </c>
      <c r="B25" s="119"/>
      <c r="C25" s="119"/>
      <c r="D25" s="120"/>
      <c r="E25" s="121">
        <f t="shared" ref="E25:O25" si="2">E24</f>
        <v>240000</v>
      </c>
      <c r="F25" s="122"/>
      <c r="G25" s="121">
        <f t="shared" si="2"/>
        <v>48000</v>
      </c>
      <c r="H25" s="122"/>
      <c r="I25" s="121">
        <f t="shared" si="2"/>
        <v>48000</v>
      </c>
      <c r="J25" s="122"/>
      <c r="K25" s="121">
        <f t="shared" si="2"/>
        <v>48000</v>
      </c>
      <c r="L25" s="122"/>
      <c r="M25" s="121">
        <f t="shared" si="2"/>
        <v>48000</v>
      </c>
      <c r="N25" s="122"/>
      <c r="O25" s="121">
        <f t="shared" si="2"/>
        <v>48000</v>
      </c>
      <c r="P25" s="117">
        <f t="shared" si="0"/>
        <v>240000</v>
      </c>
    </row>
    <row r="26" spans="1:16" s="3" customFormat="1" ht="37.5" customHeight="1" x14ac:dyDescent="0.25">
      <c r="A26" s="135" t="s">
        <v>186</v>
      </c>
      <c r="B26" s="136"/>
      <c r="C26" s="136"/>
      <c r="D26" s="137"/>
      <c r="E26" s="138">
        <f>E7+E11+E13+E16+E21++E23+E25</f>
        <v>9419000</v>
      </c>
      <c r="F26" s="139"/>
      <c r="G26" s="138">
        <f>G7+G11+G13+G16+G21++G23+G25</f>
        <v>1905000</v>
      </c>
      <c r="H26" s="139"/>
      <c r="I26" s="138">
        <f>I7+I11+I13+I16+I21++I23+I25</f>
        <v>1901000</v>
      </c>
      <c r="J26" s="139"/>
      <c r="K26" s="138">
        <f>K7+K11+K13+K16+K21++K23+K25</f>
        <v>1944000</v>
      </c>
      <c r="L26" s="139"/>
      <c r="M26" s="138">
        <f>M7+M11+M13+M16+M21++M23+M25</f>
        <v>1858500</v>
      </c>
      <c r="N26" s="139"/>
      <c r="O26" s="138">
        <f>O7+O11+O13+O16+O21++O23+O25</f>
        <v>1810500</v>
      </c>
      <c r="P26" s="140">
        <f t="shared" si="0"/>
        <v>9419000</v>
      </c>
    </row>
    <row r="27" spans="1:16" s="4" customFormat="1" ht="35.25" customHeight="1" x14ac:dyDescent="0.25">
      <c r="A27" s="134" t="s">
        <v>138</v>
      </c>
      <c r="B27" s="88" t="s">
        <v>118</v>
      </c>
      <c r="C27" s="115">
        <f>F27+H27+J27+L27+N27</f>
        <v>30</v>
      </c>
      <c r="D27" s="128">
        <v>10000</v>
      </c>
      <c r="E27" s="124">
        <f>C27*D27</f>
        <v>300000</v>
      </c>
      <c r="F27" s="91">
        <v>6</v>
      </c>
      <c r="G27" s="125">
        <f>F27*D27</f>
        <v>60000</v>
      </c>
      <c r="H27" s="126">
        <v>6</v>
      </c>
      <c r="I27" s="125">
        <f>H27*D27</f>
        <v>60000</v>
      </c>
      <c r="J27" s="126">
        <v>9</v>
      </c>
      <c r="K27" s="125">
        <f>J27*D27</f>
        <v>90000</v>
      </c>
      <c r="L27" s="126">
        <v>6</v>
      </c>
      <c r="M27" s="125">
        <f>L27*D27</f>
        <v>60000</v>
      </c>
      <c r="N27" s="126">
        <v>3</v>
      </c>
      <c r="O27" s="125">
        <f>N27*D27</f>
        <v>30000</v>
      </c>
      <c r="P27" s="117">
        <f t="shared" si="0"/>
        <v>300000</v>
      </c>
    </row>
    <row r="28" spans="1:16" s="3" customFormat="1" ht="33.75" customHeight="1" x14ac:dyDescent="0.25">
      <c r="A28" s="134" t="s">
        <v>136</v>
      </c>
      <c r="B28" s="89" t="s">
        <v>15</v>
      </c>
      <c r="C28" s="115">
        <f>F28+H28+J28+L28+N28</f>
        <v>50</v>
      </c>
      <c r="D28" s="128">
        <v>4000</v>
      </c>
      <c r="E28" s="124">
        <f>C28*D28</f>
        <v>200000</v>
      </c>
      <c r="F28" s="91">
        <v>10</v>
      </c>
      <c r="G28" s="125">
        <f>F28*D28</f>
        <v>40000</v>
      </c>
      <c r="H28" s="126">
        <v>10</v>
      </c>
      <c r="I28" s="125">
        <f>H28*D28</f>
        <v>40000</v>
      </c>
      <c r="J28" s="126">
        <v>10</v>
      </c>
      <c r="K28" s="125">
        <f>J28*D28</f>
        <v>40000</v>
      </c>
      <c r="L28" s="126">
        <v>10</v>
      </c>
      <c r="M28" s="125">
        <f>L28*D28</f>
        <v>40000</v>
      </c>
      <c r="N28" s="126">
        <v>10</v>
      </c>
      <c r="O28" s="125">
        <f>N28*D28</f>
        <v>40000</v>
      </c>
      <c r="P28" s="117">
        <f t="shared" si="0"/>
        <v>200000</v>
      </c>
    </row>
    <row r="29" spans="1:16" s="3" customFormat="1" ht="33.75" customHeight="1" x14ac:dyDescent="0.25">
      <c r="A29" s="134" t="s">
        <v>34</v>
      </c>
      <c r="B29" s="89" t="s">
        <v>137</v>
      </c>
      <c r="C29" s="115">
        <f>F29+H29+J29+L29+N29</f>
        <v>50</v>
      </c>
      <c r="D29" s="128">
        <v>2000</v>
      </c>
      <c r="E29" s="124">
        <f>C29*D29</f>
        <v>100000</v>
      </c>
      <c r="F29" s="91">
        <v>10</v>
      </c>
      <c r="G29" s="125">
        <f>F29*D29</f>
        <v>20000</v>
      </c>
      <c r="H29" s="126">
        <v>10</v>
      </c>
      <c r="I29" s="125">
        <f>H29*D29</f>
        <v>20000</v>
      </c>
      <c r="J29" s="126">
        <v>10</v>
      </c>
      <c r="K29" s="125">
        <f>J29*D29</f>
        <v>20000</v>
      </c>
      <c r="L29" s="126">
        <v>10</v>
      </c>
      <c r="M29" s="125">
        <f>L29*D29</f>
        <v>20000</v>
      </c>
      <c r="N29" s="126">
        <v>10</v>
      </c>
      <c r="O29" s="125">
        <f>N29*D29</f>
        <v>20000</v>
      </c>
      <c r="P29" s="117">
        <f t="shared" si="0"/>
        <v>100000</v>
      </c>
    </row>
    <row r="30" spans="1:16" s="1" customFormat="1" ht="78.75" customHeight="1" x14ac:dyDescent="0.25">
      <c r="A30" s="129" t="s">
        <v>322</v>
      </c>
      <c r="B30" s="119"/>
      <c r="C30" s="119"/>
      <c r="D30" s="120"/>
      <c r="E30" s="121">
        <f>SUM(E27:E29)</f>
        <v>600000</v>
      </c>
      <c r="F30" s="122"/>
      <c r="G30" s="121">
        <f>SUM(G27:G29)</f>
        <v>120000</v>
      </c>
      <c r="H30" s="122"/>
      <c r="I30" s="121">
        <f>SUM(I27:I29)</f>
        <v>120000</v>
      </c>
      <c r="J30" s="122"/>
      <c r="K30" s="121">
        <f>SUM(K27:K29)</f>
        <v>150000</v>
      </c>
      <c r="L30" s="122"/>
      <c r="M30" s="121">
        <f>SUM(M27:M29)</f>
        <v>120000</v>
      </c>
      <c r="N30" s="122"/>
      <c r="O30" s="121">
        <f>SUM(O27:O29)</f>
        <v>90000</v>
      </c>
      <c r="P30" s="117">
        <f t="shared" si="0"/>
        <v>600000</v>
      </c>
    </row>
    <row r="31" spans="1:16" s="3" customFormat="1" ht="35.25" customHeight="1" x14ac:dyDescent="0.25">
      <c r="A31" s="134" t="s">
        <v>250</v>
      </c>
      <c r="B31" s="88" t="s">
        <v>17</v>
      </c>
      <c r="C31" s="115">
        <f>F31+H31+J31+L31+N31</f>
        <v>5</v>
      </c>
      <c r="D31" s="118">
        <v>100000</v>
      </c>
      <c r="E31" s="90">
        <f>C31*D31</f>
        <v>500000</v>
      </c>
      <c r="F31" s="91">
        <v>1</v>
      </c>
      <c r="G31" s="125">
        <f>F31*D31</f>
        <v>100000</v>
      </c>
      <c r="H31" s="126">
        <v>1</v>
      </c>
      <c r="I31" s="125">
        <f>H31*D31</f>
        <v>100000</v>
      </c>
      <c r="J31" s="126">
        <v>1</v>
      </c>
      <c r="K31" s="125">
        <f>J31*D31</f>
        <v>100000</v>
      </c>
      <c r="L31" s="126">
        <v>1</v>
      </c>
      <c r="M31" s="125">
        <f>L31*D31</f>
        <v>100000</v>
      </c>
      <c r="N31" s="126">
        <v>1</v>
      </c>
      <c r="O31" s="125">
        <f>N31*D31</f>
        <v>100000</v>
      </c>
      <c r="P31" s="117">
        <f t="shared" si="0"/>
        <v>500000</v>
      </c>
    </row>
    <row r="32" spans="1:16" s="1" customFormat="1" ht="66.75" customHeight="1" x14ac:dyDescent="0.25">
      <c r="A32" s="130" t="s">
        <v>323</v>
      </c>
      <c r="B32" s="131" t="s">
        <v>18</v>
      </c>
      <c r="C32" s="115">
        <f>F32+H32+J32+L32+N32</f>
        <v>10</v>
      </c>
      <c r="D32" s="132">
        <v>80000</v>
      </c>
      <c r="E32" s="90">
        <f>C32*D32</f>
        <v>800000</v>
      </c>
      <c r="F32" s="91">
        <v>2</v>
      </c>
      <c r="G32" s="125">
        <f>F32*D32</f>
        <v>160000</v>
      </c>
      <c r="H32" s="91">
        <v>2</v>
      </c>
      <c r="I32" s="125">
        <f>H32*D32</f>
        <v>160000</v>
      </c>
      <c r="J32" s="126">
        <v>3</v>
      </c>
      <c r="K32" s="125">
        <f>J32*D32</f>
        <v>240000</v>
      </c>
      <c r="L32" s="126">
        <v>2</v>
      </c>
      <c r="M32" s="125">
        <f>L32*D32</f>
        <v>160000</v>
      </c>
      <c r="N32" s="91">
        <v>1</v>
      </c>
      <c r="O32" s="125">
        <f>N32*D32</f>
        <v>80000</v>
      </c>
      <c r="P32" s="117">
        <f t="shared" si="0"/>
        <v>800000</v>
      </c>
    </row>
    <row r="33" spans="1:16" s="1" customFormat="1" ht="31.5" x14ac:dyDescent="0.25">
      <c r="A33" s="133" t="s">
        <v>251</v>
      </c>
      <c r="B33" s="88" t="s">
        <v>14</v>
      </c>
      <c r="C33" s="88" t="s">
        <v>210</v>
      </c>
      <c r="D33" s="118" t="s">
        <v>210</v>
      </c>
      <c r="E33" s="90">
        <v>350000</v>
      </c>
      <c r="F33" s="92" t="s">
        <v>210</v>
      </c>
      <c r="G33" s="125">
        <f>E33/5</f>
        <v>70000</v>
      </c>
      <c r="H33" s="92" t="s">
        <v>210</v>
      </c>
      <c r="I33" s="125">
        <f>E33/5</f>
        <v>70000</v>
      </c>
      <c r="J33" s="92" t="s">
        <v>210</v>
      </c>
      <c r="K33" s="125">
        <f>E33/5</f>
        <v>70000</v>
      </c>
      <c r="L33" s="92" t="s">
        <v>210</v>
      </c>
      <c r="M33" s="125">
        <f>E33/5</f>
        <v>70000</v>
      </c>
      <c r="N33" s="92" t="s">
        <v>210</v>
      </c>
      <c r="O33" s="125">
        <f>E33/5</f>
        <v>70000</v>
      </c>
      <c r="P33" s="117">
        <f t="shared" si="0"/>
        <v>350000</v>
      </c>
    </row>
    <row r="34" spans="1:16" s="1" customFormat="1" ht="47.25" x14ac:dyDescent="0.25">
      <c r="A34" s="129" t="s">
        <v>324</v>
      </c>
      <c r="B34" s="119"/>
      <c r="C34" s="119"/>
      <c r="D34" s="120"/>
      <c r="E34" s="121">
        <f>SUM(E31:E33)</f>
        <v>1650000</v>
      </c>
      <c r="F34" s="122"/>
      <c r="G34" s="121">
        <f>SUM(G31:G33)</f>
        <v>330000</v>
      </c>
      <c r="H34" s="122"/>
      <c r="I34" s="121">
        <f>SUM(I31:I33)</f>
        <v>330000</v>
      </c>
      <c r="J34" s="122"/>
      <c r="K34" s="121">
        <f>SUM(K31:K33)</f>
        <v>410000</v>
      </c>
      <c r="L34" s="122"/>
      <c r="M34" s="121">
        <f>SUM(M31:M33)</f>
        <v>330000</v>
      </c>
      <c r="N34" s="122"/>
      <c r="O34" s="121">
        <f>SUM(O31:O33)</f>
        <v>250000</v>
      </c>
      <c r="P34" s="117">
        <f t="shared" si="0"/>
        <v>1650000</v>
      </c>
    </row>
    <row r="35" spans="1:16" s="1" customFormat="1" ht="49.5" customHeight="1" x14ac:dyDescent="0.25">
      <c r="A35" s="141" t="s">
        <v>159</v>
      </c>
      <c r="B35" s="89" t="s">
        <v>16</v>
      </c>
      <c r="C35" s="115">
        <f>F35+H35+J35+L35+N35</f>
        <v>40</v>
      </c>
      <c r="D35" s="128">
        <v>3000</v>
      </c>
      <c r="E35" s="124">
        <f>C35*D35</f>
        <v>120000</v>
      </c>
      <c r="F35" s="91">
        <v>8</v>
      </c>
      <c r="G35" s="125">
        <f>F35*D35</f>
        <v>24000</v>
      </c>
      <c r="H35" s="126">
        <v>8</v>
      </c>
      <c r="I35" s="125">
        <f>H35*D35</f>
        <v>24000</v>
      </c>
      <c r="J35" s="126">
        <v>10</v>
      </c>
      <c r="K35" s="125">
        <f>J35*D35</f>
        <v>30000</v>
      </c>
      <c r="L35" s="126">
        <v>8</v>
      </c>
      <c r="M35" s="125">
        <f>L35*D35</f>
        <v>24000</v>
      </c>
      <c r="N35" s="126">
        <v>6</v>
      </c>
      <c r="O35" s="125">
        <f>N35*D35</f>
        <v>18000</v>
      </c>
      <c r="P35" s="117">
        <f t="shared" si="0"/>
        <v>120000</v>
      </c>
    </row>
    <row r="36" spans="1:16" s="1" customFormat="1" ht="31.5" x14ac:dyDescent="0.25">
      <c r="A36" s="141" t="s">
        <v>139</v>
      </c>
      <c r="B36" s="89" t="s">
        <v>119</v>
      </c>
      <c r="C36" s="115">
        <f>F36+H36+J36+L36+N36</f>
        <v>15</v>
      </c>
      <c r="D36" s="128">
        <v>3000</v>
      </c>
      <c r="E36" s="124">
        <f>C36*D36</f>
        <v>45000</v>
      </c>
      <c r="F36" s="91">
        <v>3</v>
      </c>
      <c r="G36" s="125">
        <f>F36*D36</f>
        <v>9000</v>
      </c>
      <c r="H36" s="126">
        <v>3</v>
      </c>
      <c r="I36" s="125">
        <f>H36*D36</f>
        <v>9000</v>
      </c>
      <c r="J36" s="126">
        <v>3</v>
      </c>
      <c r="K36" s="125">
        <f>J36*D36</f>
        <v>9000</v>
      </c>
      <c r="L36" s="126">
        <v>3</v>
      </c>
      <c r="M36" s="125">
        <f>L36*D36</f>
        <v>9000</v>
      </c>
      <c r="N36" s="126">
        <v>3</v>
      </c>
      <c r="O36" s="125">
        <f>N36*D36</f>
        <v>9000</v>
      </c>
      <c r="P36" s="117">
        <f t="shared" si="0"/>
        <v>45000</v>
      </c>
    </row>
    <row r="37" spans="1:16" s="1" customFormat="1" ht="63" x14ac:dyDescent="0.25">
      <c r="A37" s="129" t="s">
        <v>325</v>
      </c>
      <c r="B37" s="119"/>
      <c r="C37" s="119"/>
      <c r="D37" s="120"/>
      <c r="E37" s="121">
        <f>SUM(E35:E36)</f>
        <v>165000</v>
      </c>
      <c r="F37" s="122"/>
      <c r="G37" s="121">
        <f>SUM(G35:G36)</f>
        <v>33000</v>
      </c>
      <c r="H37" s="122"/>
      <c r="I37" s="121">
        <f>SUM(I35:I36)</f>
        <v>33000</v>
      </c>
      <c r="J37" s="122"/>
      <c r="K37" s="121">
        <f>SUM(K35:K36)</f>
        <v>39000</v>
      </c>
      <c r="L37" s="122"/>
      <c r="M37" s="121">
        <f>SUM(M35:M36)</f>
        <v>33000</v>
      </c>
      <c r="N37" s="122"/>
      <c r="O37" s="121">
        <f>SUM(O35:O36)</f>
        <v>27000</v>
      </c>
      <c r="P37" s="117">
        <f t="shared" si="0"/>
        <v>165000</v>
      </c>
    </row>
    <row r="38" spans="1:16" s="1" customFormat="1" ht="78.75" x14ac:dyDescent="0.25">
      <c r="A38" s="134" t="s">
        <v>290</v>
      </c>
      <c r="B38" s="88" t="s">
        <v>35</v>
      </c>
      <c r="C38" s="115">
        <f>F38+H38+J38+L38+N38</f>
        <v>4</v>
      </c>
      <c r="D38" s="118">
        <v>40000</v>
      </c>
      <c r="E38" s="90">
        <f>C38*D38</f>
        <v>160000</v>
      </c>
      <c r="F38" s="91">
        <v>1</v>
      </c>
      <c r="G38" s="125">
        <f>F38*D38</f>
        <v>40000</v>
      </c>
      <c r="H38" s="126">
        <v>1</v>
      </c>
      <c r="I38" s="125">
        <f>H38*D38</f>
        <v>40000</v>
      </c>
      <c r="J38" s="126">
        <v>1</v>
      </c>
      <c r="K38" s="125">
        <f>J38*D38</f>
        <v>40000</v>
      </c>
      <c r="L38" s="126">
        <v>1</v>
      </c>
      <c r="M38" s="125">
        <f>L38*D38</f>
        <v>40000</v>
      </c>
      <c r="N38" s="126"/>
      <c r="O38" s="125">
        <f>N38*D38</f>
        <v>0</v>
      </c>
      <c r="P38" s="117">
        <f t="shared" si="0"/>
        <v>160000</v>
      </c>
    </row>
    <row r="39" spans="1:16" s="1" customFormat="1" ht="47.25" x14ac:dyDescent="0.25">
      <c r="A39" s="131" t="s">
        <v>326</v>
      </c>
      <c r="B39" s="89" t="s">
        <v>13</v>
      </c>
      <c r="C39" s="115">
        <f>F39+H39+J39+L39+N39</f>
        <v>20</v>
      </c>
      <c r="D39" s="132">
        <v>1000</v>
      </c>
      <c r="E39" s="90">
        <f>C39*D39</f>
        <v>20000</v>
      </c>
      <c r="F39" s="91">
        <v>5</v>
      </c>
      <c r="G39" s="125">
        <f>F39*D39</f>
        <v>5000</v>
      </c>
      <c r="H39" s="126">
        <v>5</v>
      </c>
      <c r="I39" s="125">
        <f>H39*D39</f>
        <v>5000</v>
      </c>
      <c r="J39" s="126">
        <v>5</v>
      </c>
      <c r="K39" s="125">
        <f>J39*D39</f>
        <v>5000</v>
      </c>
      <c r="L39" s="126">
        <v>3</v>
      </c>
      <c r="M39" s="125">
        <f>L39*D39</f>
        <v>3000</v>
      </c>
      <c r="N39" s="126">
        <v>2</v>
      </c>
      <c r="O39" s="125">
        <f>N39*D39</f>
        <v>2000</v>
      </c>
      <c r="P39" s="117">
        <f t="shared" si="0"/>
        <v>20000</v>
      </c>
    </row>
    <row r="40" spans="1:16" s="1" customFormat="1" ht="49.5" customHeight="1" x14ac:dyDescent="0.25">
      <c r="A40" s="119" t="s">
        <v>140</v>
      </c>
      <c r="B40" s="119"/>
      <c r="C40" s="119"/>
      <c r="D40" s="120"/>
      <c r="E40" s="121">
        <f t="shared" ref="E40:O40" si="3">SUM(E38:E39)</f>
        <v>180000</v>
      </c>
      <c r="F40" s="122"/>
      <c r="G40" s="121">
        <f t="shared" si="3"/>
        <v>45000</v>
      </c>
      <c r="H40" s="122"/>
      <c r="I40" s="121">
        <f t="shared" si="3"/>
        <v>45000</v>
      </c>
      <c r="J40" s="122"/>
      <c r="K40" s="121">
        <f t="shared" si="3"/>
        <v>45000</v>
      </c>
      <c r="L40" s="122"/>
      <c r="M40" s="121">
        <f t="shared" si="3"/>
        <v>43000</v>
      </c>
      <c r="N40" s="122"/>
      <c r="O40" s="121">
        <f t="shared" si="3"/>
        <v>2000</v>
      </c>
      <c r="P40" s="117">
        <f t="shared" si="0"/>
        <v>180000</v>
      </c>
    </row>
    <row r="41" spans="1:16" s="4" customFormat="1" ht="31.5" customHeight="1" x14ac:dyDescent="0.25">
      <c r="A41" s="88" t="s">
        <v>252</v>
      </c>
      <c r="B41" s="88" t="s">
        <v>13</v>
      </c>
      <c r="C41" s="115">
        <f>F41+H41+J41+L41+N41</f>
        <v>50</v>
      </c>
      <c r="D41" s="118">
        <v>2000</v>
      </c>
      <c r="E41" s="90">
        <f>C41*D41</f>
        <v>100000</v>
      </c>
      <c r="F41" s="91">
        <v>10</v>
      </c>
      <c r="G41" s="125">
        <f>F41*D41</f>
        <v>20000</v>
      </c>
      <c r="H41" s="126">
        <v>15</v>
      </c>
      <c r="I41" s="125">
        <f>H41*D41</f>
        <v>30000</v>
      </c>
      <c r="J41" s="126">
        <v>10</v>
      </c>
      <c r="K41" s="125">
        <f>J41*D41</f>
        <v>20000</v>
      </c>
      <c r="L41" s="126">
        <v>10</v>
      </c>
      <c r="M41" s="125">
        <f>L41*D41</f>
        <v>20000</v>
      </c>
      <c r="N41" s="126">
        <v>5</v>
      </c>
      <c r="O41" s="125">
        <f>N41*D41</f>
        <v>10000</v>
      </c>
      <c r="P41" s="117">
        <f t="shared" si="0"/>
        <v>100000</v>
      </c>
    </row>
    <row r="42" spans="1:16" s="1" customFormat="1" ht="78.75" x14ac:dyDescent="0.25">
      <c r="A42" s="119" t="s">
        <v>141</v>
      </c>
      <c r="B42" s="119"/>
      <c r="C42" s="119"/>
      <c r="D42" s="120"/>
      <c r="E42" s="121">
        <f t="shared" ref="E42:O42" si="4">SUM(E41:E41)</f>
        <v>100000</v>
      </c>
      <c r="F42" s="122"/>
      <c r="G42" s="121">
        <f t="shared" si="4"/>
        <v>20000</v>
      </c>
      <c r="H42" s="122"/>
      <c r="I42" s="121">
        <f t="shared" si="4"/>
        <v>30000</v>
      </c>
      <c r="J42" s="122"/>
      <c r="K42" s="121">
        <f t="shared" si="4"/>
        <v>20000</v>
      </c>
      <c r="L42" s="122"/>
      <c r="M42" s="121">
        <f t="shared" si="4"/>
        <v>20000</v>
      </c>
      <c r="N42" s="122"/>
      <c r="O42" s="121">
        <f t="shared" si="4"/>
        <v>10000</v>
      </c>
      <c r="P42" s="117">
        <f t="shared" si="0"/>
        <v>100000</v>
      </c>
    </row>
    <row r="43" spans="1:16" s="1" customFormat="1" ht="66.75" customHeight="1" x14ac:dyDescent="0.25">
      <c r="A43" s="142" t="s">
        <v>327</v>
      </c>
      <c r="B43" s="104" t="s">
        <v>0</v>
      </c>
      <c r="C43" s="104" t="s">
        <v>210</v>
      </c>
      <c r="D43" s="143"/>
      <c r="E43" s="144">
        <v>3820750</v>
      </c>
      <c r="F43" s="145"/>
      <c r="G43" s="146">
        <f>E43*0.2</f>
        <v>764150</v>
      </c>
      <c r="H43" s="145"/>
      <c r="I43" s="146">
        <f>E43*0.2</f>
        <v>764150</v>
      </c>
      <c r="J43" s="145"/>
      <c r="K43" s="146">
        <f>E43*0.2</f>
        <v>764150</v>
      </c>
      <c r="L43" s="145"/>
      <c r="M43" s="146">
        <f>E43*0.2</f>
        <v>764150</v>
      </c>
      <c r="N43" s="145"/>
      <c r="O43" s="145">
        <f>E43*0.2</f>
        <v>764150</v>
      </c>
      <c r="P43" s="117">
        <f t="shared" si="0"/>
        <v>3820750</v>
      </c>
    </row>
    <row r="44" spans="1:16" s="1" customFormat="1" ht="31.5" x14ac:dyDescent="0.25">
      <c r="A44" s="136" t="s">
        <v>3</v>
      </c>
      <c r="B44" s="147"/>
      <c r="C44" s="147"/>
      <c r="D44" s="148"/>
      <c r="E44" s="138">
        <f>E30+E34+E37+E40+E42+E43</f>
        <v>6515750</v>
      </c>
      <c r="F44" s="139"/>
      <c r="G44" s="138">
        <f>SUM(G43,G42,G40,G37,G34,G30)</f>
        <v>1312150</v>
      </c>
      <c r="H44" s="139"/>
      <c r="I44" s="138">
        <f>I30+I34+I37+I40+I42+I43</f>
        <v>1322150</v>
      </c>
      <c r="J44" s="139"/>
      <c r="K44" s="138">
        <f>K30+K34+K37+K40+K42+K43</f>
        <v>1428150</v>
      </c>
      <c r="L44" s="139"/>
      <c r="M44" s="138">
        <f>M30+M34+M37+M40+M42+M43</f>
        <v>1310150</v>
      </c>
      <c r="N44" s="139"/>
      <c r="O44" s="138">
        <f>O30+O34+O37+O40+O42+O43</f>
        <v>1143150</v>
      </c>
      <c r="P44" s="140">
        <f t="shared" si="0"/>
        <v>6515750</v>
      </c>
    </row>
    <row r="45" spans="1:16" s="9" customFormat="1" ht="36" customHeight="1" x14ac:dyDescent="0.25">
      <c r="A45" s="99" t="s">
        <v>224</v>
      </c>
      <c r="B45" s="99"/>
      <c r="C45" s="99"/>
      <c r="D45" s="149"/>
      <c r="E45" s="97">
        <f>(E44+E26)</f>
        <v>15934750</v>
      </c>
      <c r="F45" s="98"/>
      <c r="G45" s="97">
        <f>G44+G26</f>
        <v>3217150</v>
      </c>
      <c r="H45" s="98"/>
      <c r="I45" s="97">
        <f>I44+I26</f>
        <v>3223150</v>
      </c>
      <c r="J45" s="98"/>
      <c r="K45" s="97">
        <f>K44+K26</f>
        <v>3372150</v>
      </c>
      <c r="L45" s="98"/>
      <c r="M45" s="97">
        <f>M44+M26</f>
        <v>3168650</v>
      </c>
      <c r="N45" s="98"/>
      <c r="O45" s="97">
        <f>O44+O26</f>
        <v>2953650</v>
      </c>
      <c r="P45" s="140">
        <f t="shared" si="0"/>
        <v>15934750</v>
      </c>
    </row>
    <row r="46" spans="1:16" s="1" customFormat="1" ht="15.75" customHeight="1" x14ac:dyDescent="0.25">
      <c r="A46" s="184" t="s">
        <v>4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6"/>
      <c r="P46" s="117"/>
    </row>
    <row r="47" spans="1:16" s="1" customFormat="1" ht="49.5" customHeight="1" x14ac:dyDescent="0.25">
      <c r="A47" s="88" t="s">
        <v>253</v>
      </c>
      <c r="B47" s="131" t="s">
        <v>15</v>
      </c>
      <c r="C47" s="115">
        <f>F47+H47+J47+L47+N47</f>
        <v>45</v>
      </c>
      <c r="D47" s="132">
        <v>2000</v>
      </c>
      <c r="E47" s="90">
        <f>C47*D47</f>
        <v>90000</v>
      </c>
      <c r="F47" s="92">
        <v>15</v>
      </c>
      <c r="G47" s="90">
        <f>D47*F47</f>
        <v>30000</v>
      </c>
      <c r="H47" s="92">
        <v>15</v>
      </c>
      <c r="I47" s="90">
        <f>D47*H47</f>
        <v>30000</v>
      </c>
      <c r="J47" s="92">
        <v>15</v>
      </c>
      <c r="K47" s="90">
        <f>D47*J47</f>
        <v>30000</v>
      </c>
      <c r="L47" s="92">
        <v>0</v>
      </c>
      <c r="M47" s="90">
        <f>D47*L47</f>
        <v>0</v>
      </c>
      <c r="N47" s="92">
        <v>0</v>
      </c>
      <c r="O47" s="90">
        <f>D47*N47</f>
        <v>0</v>
      </c>
      <c r="P47" s="117">
        <f t="shared" si="0"/>
        <v>90000</v>
      </c>
    </row>
    <row r="48" spans="1:16" s="1" customFormat="1" ht="63" x14ac:dyDescent="0.25">
      <c r="A48" s="119" t="s">
        <v>160</v>
      </c>
      <c r="B48" s="119"/>
      <c r="C48" s="119"/>
      <c r="D48" s="120"/>
      <c r="E48" s="121">
        <f>SUM(E47:E47)</f>
        <v>90000</v>
      </c>
      <c r="F48" s="122"/>
      <c r="G48" s="121">
        <f>SUM(G47:G47)</f>
        <v>30000</v>
      </c>
      <c r="H48" s="122"/>
      <c r="I48" s="121">
        <f>SUM(I47:I47)</f>
        <v>30000</v>
      </c>
      <c r="J48" s="122"/>
      <c r="K48" s="121">
        <f>SUM(K47:K47)</f>
        <v>30000</v>
      </c>
      <c r="L48" s="122"/>
      <c r="M48" s="121">
        <f>SUM(M47:M47)</f>
        <v>0</v>
      </c>
      <c r="N48" s="122"/>
      <c r="O48" s="121">
        <f>SUM(O47:O47)</f>
        <v>0</v>
      </c>
      <c r="P48" s="117">
        <f t="shared" si="0"/>
        <v>90000</v>
      </c>
    </row>
    <row r="49" spans="1:16" s="1" customFormat="1" ht="53.25" customHeight="1" x14ac:dyDescent="0.25">
      <c r="A49" s="88" t="s">
        <v>328</v>
      </c>
      <c r="B49" s="88" t="s">
        <v>15</v>
      </c>
      <c r="C49" s="115">
        <f>F49+H49+J49+L49+N49</f>
        <v>200</v>
      </c>
      <c r="D49" s="118">
        <v>5000</v>
      </c>
      <c r="E49" s="90">
        <f>C49*D49</f>
        <v>1000000</v>
      </c>
      <c r="F49" s="91">
        <v>40</v>
      </c>
      <c r="G49" s="125">
        <f>D49*F49</f>
        <v>200000</v>
      </c>
      <c r="H49" s="126">
        <v>60</v>
      </c>
      <c r="I49" s="125">
        <f>D49*H49</f>
        <v>300000</v>
      </c>
      <c r="J49" s="126">
        <v>40</v>
      </c>
      <c r="K49" s="125">
        <f>D49*J49</f>
        <v>200000</v>
      </c>
      <c r="L49" s="126">
        <v>40</v>
      </c>
      <c r="M49" s="125">
        <f>D49*L49</f>
        <v>200000</v>
      </c>
      <c r="N49" s="126">
        <v>20</v>
      </c>
      <c r="O49" s="125">
        <f>D49*N49</f>
        <v>100000</v>
      </c>
      <c r="P49" s="117">
        <f t="shared" si="0"/>
        <v>1000000</v>
      </c>
    </row>
    <row r="50" spans="1:16" s="1" customFormat="1" ht="53.25" customHeight="1" x14ac:dyDescent="0.25">
      <c r="A50" s="88" t="s">
        <v>34</v>
      </c>
      <c r="B50" s="88" t="s">
        <v>137</v>
      </c>
      <c r="C50" s="115">
        <f>F50+H50+J50+L50+N50</f>
        <v>200</v>
      </c>
      <c r="D50" s="128">
        <v>2000</v>
      </c>
      <c r="E50" s="124">
        <f>C50*D50</f>
        <v>400000</v>
      </c>
      <c r="F50" s="91">
        <v>40</v>
      </c>
      <c r="G50" s="125">
        <f>D50*F50</f>
        <v>80000</v>
      </c>
      <c r="H50" s="126">
        <v>60</v>
      </c>
      <c r="I50" s="125">
        <f>D50*H50</f>
        <v>120000</v>
      </c>
      <c r="J50" s="126">
        <v>40</v>
      </c>
      <c r="K50" s="125">
        <f>D50*J50</f>
        <v>80000</v>
      </c>
      <c r="L50" s="126">
        <v>40</v>
      </c>
      <c r="M50" s="125">
        <f>D50*L50</f>
        <v>80000</v>
      </c>
      <c r="N50" s="126">
        <v>20</v>
      </c>
      <c r="O50" s="125">
        <f>D50*N50</f>
        <v>40000</v>
      </c>
      <c r="P50" s="117">
        <f t="shared" si="0"/>
        <v>400000</v>
      </c>
    </row>
    <row r="51" spans="1:16" s="1" customFormat="1" ht="47.25" x14ac:dyDescent="0.25">
      <c r="A51" s="119" t="s">
        <v>161</v>
      </c>
      <c r="B51" s="119"/>
      <c r="C51" s="119"/>
      <c r="D51" s="120"/>
      <c r="E51" s="121">
        <f>SUM(E49:E50)</f>
        <v>1400000</v>
      </c>
      <c r="F51" s="122"/>
      <c r="G51" s="121">
        <f>SUM(G49:G50)</f>
        <v>280000</v>
      </c>
      <c r="H51" s="122"/>
      <c r="I51" s="121">
        <f>SUM(I49:I50)</f>
        <v>420000</v>
      </c>
      <c r="J51" s="122"/>
      <c r="K51" s="121">
        <f>SUM(K49:K50)</f>
        <v>280000</v>
      </c>
      <c r="L51" s="122"/>
      <c r="M51" s="121">
        <f>SUM(M49:M50)</f>
        <v>280000</v>
      </c>
      <c r="N51" s="122"/>
      <c r="O51" s="121">
        <f>SUM(O49:O50)</f>
        <v>140000</v>
      </c>
      <c r="P51" s="117">
        <f t="shared" si="0"/>
        <v>1400000</v>
      </c>
    </row>
    <row r="52" spans="1:16" s="16" customFormat="1" ht="15.75" x14ac:dyDescent="0.25">
      <c r="A52" s="88" t="s">
        <v>329</v>
      </c>
      <c r="B52" s="88" t="s">
        <v>221</v>
      </c>
      <c r="C52" s="115">
        <f>F52+H52+J52+L52+N52</f>
        <v>750</v>
      </c>
      <c r="D52" s="150">
        <v>1000</v>
      </c>
      <c r="E52" s="90">
        <f>C52*D52</f>
        <v>750000</v>
      </c>
      <c r="F52" s="92">
        <v>215</v>
      </c>
      <c r="G52" s="90">
        <f>D52*F52</f>
        <v>215000</v>
      </c>
      <c r="H52" s="92">
        <v>215</v>
      </c>
      <c r="I52" s="90">
        <f>D52*H52</f>
        <v>215000</v>
      </c>
      <c r="J52" s="92">
        <v>160</v>
      </c>
      <c r="K52" s="90">
        <f>D52*J52</f>
        <v>160000</v>
      </c>
      <c r="L52" s="92">
        <v>160</v>
      </c>
      <c r="M52" s="90">
        <f>D52*L52</f>
        <v>160000</v>
      </c>
      <c r="N52" s="92">
        <v>0</v>
      </c>
      <c r="O52" s="90">
        <f>D52*N52</f>
        <v>0</v>
      </c>
      <c r="P52" s="117">
        <f t="shared" si="0"/>
        <v>750000</v>
      </c>
    </row>
    <row r="53" spans="1:16" s="16" customFormat="1" ht="15.75" x14ac:dyDescent="0.25">
      <c r="A53" s="88" t="s">
        <v>330</v>
      </c>
      <c r="B53" s="88" t="s">
        <v>221</v>
      </c>
      <c r="C53" s="115">
        <f>F53+H53+J53+L53+N53</f>
        <v>250</v>
      </c>
      <c r="D53" s="118">
        <v>3500</v>
      </c>
      <c r="E53" s="90">
        <f>C53*D53</f>
        <v>875000</v>
      </c>
      <c r="F53" s="92">
        <v>75</v>
      </c>
      <c r="G53" s="90">
        <f>D53*F53</f>
        <v>262500</v>
      </c>
      <c r="H53" s="92">
        <v>75</v>
      </c>
      <c r="I53" s="90">
        <f>H53*D53</f>
        <v>262500</v>
      </c>
      <c r="J53" s="92">
        <v>50</v>
      </c>
      <c r="K53" s="90">
        <f>D53*J53</f>
        <v>175000</v>
      </c>
      <c r="L53" s="92">
        <v>50</v>
      </c>
      <c r="M53" s="90">
        <f>D53*L53</f>
        <v>175000</v>
      </c>
      <c r="N53" s="92">
        <v>0</v>
      </c>
      <c r="O53" s="90">
        <f>D53*N53</f>
        <v>0</v>
      </c>
      <c r="P53" s="117">
        <f t="shared" si="0"/>
        <v>875000</v>
      </c>
    </row>
    <row r="54" spans="1:16" s="1" customFormat="1" ht="63" x14ac:dyDescent="0.25">
      <c r="A54" s="119" t="s">
        <v>162</v>
      </c>
      <c r="B54" s="119"/>
      <c r="C54" s="119"/>
      <c r="D54" s="120"/>
      <c r="E54" s="121">
        <f t="shared" ref="E54:O54" si="5">SUM(E52:E53)</f>
        <v>1625000</v>
      </c>
      <c r="F54" s="122"/>
      <c r="G54" s="121">
        <f t="shared" si="5"/>
        <v>477500</v>
      </c>
      <c r="H54" s="122"/>
      <c r="I54" s="121">
        <f t="shared" si="5"/>
        <v>477500</v>
      </c>
      <c r="J54" s="122"/>
      <c r="K54" s="121">
        <f t="shared" si="5"/>
        <v>335000</v>
      </c>
      <c r="L54" s="122"/>
      <c r="M54" s="121">
        <f t="shared" si="5"/>
        <v>335000</v>
      </c>
      <c r="N54" s="122"/>
      <c r="O54" s="121">
        <f t="shared" si="5"/>
        <v>0</v>
      </c>
      <c r="P54" s="117">
        <f t="shared" si="0"/>
        <v>1625000</v>
      </c>
    </row>
    <row r="55" spans="1:16" s="1" customFormat="1" ht="88.5" customHeight="1" x14ac:dyDescent="0.25">
      <c r="A55" s="88" t="s">
        <v>254</v>
      </c>
      <c r="B55" s="88" t="s">
        <v>143</v>
      </c>
      <c r="C55" s="115">
        <f>F55+H55+J55+L55+N55</f>
        <v>1500</v>
      </c>
      <c r="D55" s="118">
        <v>3900</v>
      </c>
      <c r="E55" s="90">
        <f>C55*D55</f>
        <v>5850000</v>
      </c>
      <c r="F55" s="91">
        <v>300</v>
      </c>
      <c r="G55" s="125">
        <f>D55*F55</f>
        <v>1170000</v>
      </c>
      <c r="H55" s="126">
        <v>300</v>
      </c>
      <c r="I55" s="125">
        <f>D55*H55</f>
        <v>1170000</v>
      </c>
      <c r="J55" s="126">
        <v>300</v>
      </c>
      <c r="K55" s="125">
        <f>D55*J55</f>
        <v>1170000</v>
      </c>
      <c r="L55" s="126">
        <v>300</v>
      </c>
      <c r="M55" s="125">
        <f>D55*L55</f>
        <v>1170000</v>
      </c>
      <c r="N55" s="126">
        <v>300</v>
      </c>
      <c r="O55" s="125">
        <f>D55*N55</f>
        <v>1170000</v>
      </c>
      <c r="P55" s="117">
        <f t="shared" si="0"/>
        <v>5850000</v>
      </c>
    </row>
    <row r="56" spans="1:16" s="1" customFormat="1" ht="84" customHeight="1" x14ac:dyDescent="0.25">
      <c r="A56" s="127" t="s">
        <v>331</v>
      </c>
      <c r="B56" s="88" t="s">
        <v>0</v>
      </c>
      <c r="C56" s="88" t="s">
        <v>210</v>
      </c>
      <c r="D56" s="118" t="s">
        <v>210</v>
      </c>
      <c r="E56" s="90">
        <v>300000</v>
      </c>
      <c r="F56" s="92"/>
      <c r="G56" s="90">
        <f>E56/5</f>
        <v>60000</v>
      </c>
      <c r="H56" s="92"/>
      <c r="I56" s="90">
        <f>E56/5</f>
        <v>60000</v>
      </c>
      <c r="J56" s="92"/>
      <c r="K56" s="90">
        <f>E56/5</f>
        <v>60000</v>
      </c>
      <c r="L56" s="92"/>
      <c r="M56" s="90">
        <f>E56/5</f>
        <v>60000</v>
      </c>
      <c r="N56" s="92"/>
      <c r="O56" s="90">
        <f>E56/5</f>
        <v>60000</v>
      </c>
      <c r="P56" s="117">
        <f t="shared" si="0"/>
        <v>300000</v>
      </c>
    </row>
    <row r="57" spans="1:16" s="1" customFormat="1" ht="47.25" x14ac:dyDescent="0.25">
      <c r="A57" s="119" t="s">
        <v>255</v>
      </c>
      <c r="B57" s="119"/>
      <c r="C57" s="119"/>
      <c r="D57" s="120"/>
      <c r="E57" s="121">
        <f>SUM(E55:E56)</f>
        <v>6150000</v>
      </c>
      <c r="F57" s="122"/>
      <c r="G57" s="121">
        <f>SUM(G55:G56)</f>
        <v>1230000</v>
      </c>
      <c r="H57" s="122"/>
      <c r="I57" s="121">
        <f>SUM(I55:I56)</f>
        <v>1230000</v>
      </c>
      <c r="J57" s="122"/>
      <c r="K57" s="121">
        <f>SUM(K55:K56)</f>
        <v>1230000</v>
      </c>
      <c r="L57" s="122"/>
      <c r="M57" s="121">
        <f>SUM(M55:M56)</f>
        <v>1230000</v>
      </c>
      <c r="N57" s="122"/>
      <c r="O57" s="121">
        <f>SUM(O55:O56)</f>
        <v>1230000</v>
      </c>
      <c r="P57" s="117">
        <f t="shared" si="0"/>
        <v>6150000</v>
      </c>
    </row>
    <row r="58" spans="1:16" s="1" customFormat="1" ht="15.75" x14ac:dyDescent="0.25">
      <c r="A58" s="136" t="s">
        <v>5</v>
      </c>
      <c r="B58" s="136"/>
      <c r="C58" s="136"/>
      <c r="D58" s="137"/>
      <c r="E58" s="138">
        <f>E48+E51+E54+E57</f>
        <v>9265000</v>
      </c>
      <c r="F58" s="139"/>
      <c r="G58" s="138">
        <f>G48+G51+G54+G57</f>
        <v>2017500</v>
      </c>
      <c r="H58" s="139"/>
      <c r="I58" s="138">
        <f>I48+I51+I54+I57</f>
        <v>2157500</v>
      </c>
      <c r="J58" s="139"/>
      <c r="K58" s="138">
        <f>K48+K51+K54+K57</f>
        <v>1875000</v>
      </c>
      <c r="L58" s="139"/>
      <c r="M58" s="138">
        <f>M48+M51+M54+M57</f>
        <v>1845000</v>
      </c>
      <c r="N58" s="139"/>
      <c r="O58" s="138">
        <f>O48+O51+O54+O57</f>
        <v>1370000</v>
      </c>
      <c r="P58" s="140">
        <f t="shared" si="0"/>
        <v>9265000</v>
      </c>
    </row>
    <row r="59" spans="1:16" ht="15.75" x14ac:dyDescent="0.25">
      <c r="A59" s="131" t="s">
        <v>332</v>
      </c>
      <c r="B59" s="89" t="s">
        <v>10</v>
      </c>
      <c r="C59" s="115">
        <f>F59+H59+J59+L59+N59</f>
        <v>10</v>
      </c>
      <c r="D59" s="125">
        <v>15000</v>
      </c>
      <c r="E59" s="124">
        <f>C59*D59</f>
        <v>150000</v>
      </c>
      <c r="F59" s="91">
        <v>2</v>
      </c>
      <c r="G59" s="125">
        <f>D59*F59</f>
        <v>30000</v>
      </c>
      <c r="H59" s="126">
        <v>2</v>
      </c>
      <c r="I59" s="125">
        <f>H59*D59</f>
        <v>30000</v>
      </c>
      <c r="J59" s="126">
        <v>3</v>
      </c>
      <c r="K59" s="125">
        <f>J59*D59</f>
        <v>45000</v>
      </c>
      <c r="L59" s="126">
        <v>2</v>
      </c>
      <c r="M59" s="125">
        <f>L59*D59</f>
        <v>30000</v>
      </c>
      <c r="N59" s="126">
        <v>1</v>
      </c>
      <c r="O59" s="125">
        <f>N59*D59</f>
        <v>15000</v>
      </c>
      <c r="P59" s="117">
        <f t="shared" si="0"/>
        <v>150000</v>
      </c>
    </row>
    <row r="60" spans="1:16" s="21" customFormat="1" ht="15.75" x14ac:dyDescent="0.25">
      <c r="A60" s="131" t="s">
        <v>333</v>
      </c>
      <c r="B60" s="89" t="s">
        <v>19</v>
      </c>
      <c r="C60" s="115">
        <f>F60+H60+J60+L60+N60</f>
        <v>500</v>
      </c>
      <c r="D60" s="125">
        <v>1500</v>
      </c>
      <c r="E60" s="124">
        <f>D60*C60</f>
        <v>750000</v>
      </c>
      <c r="F60" s="91">
        <v>100</v>
      </c>
      <c r="G60" s="125">
        <f>F60*D60</f>
        <v>150000</v>
      </c>
      <c r="H60" s="126">
        <v>100</v>
      </c>
      <c r="I60" s="125">
        <f>H60*D60</f>
        <v>150000</v>
      </c>
      <c r="J60" s="126">
        <v>150</v>
      </c>
      <c r="K60" s="125">
        <f>J60*D60</f>
        <v>225000</v>
      </c>
      <c r="L60" s="126">
        <v>100</v>
      </c>
      <c r="M60" s="125">
        <f>L60*D60</f>
        <v>150000</v>
      </c>
      <c r="N60" s="126">
        <v>50</v>
      </c>
      <c r="O60" s="125">
        <f>N60*D60</f>
        <v>75000</v>
      </c>
      <c r="P60" s="117">
        <f t="shared" si="0"/>
        <v>750000</v>
      </c>
    </row>
    <row r="61" spans="1:16" ht="70.5" customHeight="1" x14ac:dyDescent="0.25">
      <c r="A61" s="119" t="s">
        <v>142</v>
      </c>
      <c r="B61" s="119"/>
      <c r="C61" s="119"/>
      <c r="D61" s="120"/>
      <c r="E61" s="121">
        <f>SUM(E59:E60)</f>
        <v>900000</v>
      </c>
      <c r="F61" s="122"/>
      <c r="G61" s="121">
        <f>SUM(G59:G60)</f>
        <v>180000</v>
      </c>
      <c r="H61" s="122"/>
      <c r="I61" s="121">
        <f>SUM(I59:I60)</f>
        <v>180000</v>
      </c>
      <c r="J61" s="122"/>
      <c r="K61" s="121">
        <f>SUM(K59:K60)</f>
        <v>270000</v>
      </c>
      <c r="L61" s="122"/>
      <c r="M61" s="121">
        <f>SUM(M59:M60)</f>
        <v>180000</v>
      </c>
      <c r="N61" s="122"/>
      <c r="O61" s="121">
        <f>SUM(O59:O60)</f>
        <v>90000</v>
      </c>
      <c r="P61" s="117">
        <f t="shared" si="0"/>
        <v>900000</v>
      </c>
    </row>
    <row r="62" spans="1:16" s="1" customFormat="1" ht="31.5" x14ac:dyDescent="0.25">
      <c r="A62" s="88" t="s">
        <v>334</v>
      </c>
      <c r="B62" s="88" t="s">
        <v>19</v>
      </c>
      <c r="C62" s="115">
        <f>F62+H62+J62+L62+N62</f>
        <v>460</v>
      </c>
      <c r="D62" s="118">
        <v>4700</v>
      </c>
      <c r="E62" s="90">
        <f>C62*D62</f>
        <v>2162000</v>
      </c>
      <c r="F62" s="92">
        <v>140</v>
      </c>
      <c r="G62" s="90">
        <f>D62*F62</f>
        <v>658000</v>
      </c>
      <c r="H62" s="92">
        <v>80</v>
      </c>
      <c r="I62" s="90">
        <f>D62*H62</f>
        <v>376000</v>
      </c>
      <c r="J62" s="92">
        <v>80</v>
      </c>
      <c r="K62" s="90">
        <f>D62*J62</f>
        <v>376000</v>
      </c>
      <c r="L62" s="92">
        <v>80</v>
      </c>
      <c r="M62" s="90">
        <f>D62*L62</f>
        <v>376000</v>
      </c>
      <c r="N62" s="92">
        <v>80</v>
      </c>
      <c r="O62" s="90">
        <f>D62*N62</f>
        <v>376000</v>
      </c>
      <c r="P62" s="117">
        <f t="shared" si="0"/>
        <v>2162000</v>
      </c>
    </row>
    <row r="63" spans="1:16" s="1" customFormat="1" ht="31.5" x14ac:dyDescent="0.25">
      <c r="A63" s="88" t="s">
        <v>335</v>
      </c>
      <c r="B63" s="88" t="s">
        <v>19</v>
      </c>
      <c r="C63" s="115">
        <f>F63+H63+J63+L63+N63</f>
        <v>170</v>
      </c>
      <c r="D63" s="118">
        <v>4000</v>
      </c>
      <c r="E63" s="90">
        <f>C63*D63</f>
        <v>680000</v>
      </c>
      <c r="F63" s="91">
        <v>40</v>
      </c>
      <c r="G63" s="90">
        <f>D63*F63</f>
        <v>160000</v>
      </c>
      <c r="H63" s="126">
        <v>35</v>
      </c>
      <c r="I63" s="90">
        <f>D63*H63</f>
        <v>140000</v>
      </c>
      <c r="J63" s="126">
        <v>35</v>
      </c>
      <c r="K63" s="90">
        <f>D63*J63</f>
        <v>140000</v>
      </c>
      <c r="L63" s="126">
        <v>30</v>
      </c>
      <c r="M63" s="90">
        <f>D63*L63</f>
        <v>120000</v>
      </c>
      <c r="N63" s="125">
        <v>30</v>
      </c>
      <c r="O63" s="90">
        <f>D63*N63</f>
        <v>120000</v>
      </c>
      <c r="P63" s="117">
        <f t="shared" si="0"/>
        <v>680000</v>
      </c>
    </row>
    <row r="64" spans="1:16" s="1" customFormat="1" ht="15.75" x14ac:dyDescent="0.25">
      <c r="A64" s="88" t="s">
        <v>336</v>
      </c>
      <c r="B64" s="88" t="s">
        <v>19</v>
      </c>
      <c r="C64" s="115">
        <f>F64+H64+J64+L64+N64</f>
        <v>90</v>
      </c>
      <c r="D64" s="118">
        <v>4000</v>
      </c>
      <c r="E64" s="90">
        <f>C64*D64</f>
        <v>360000</v>
      </c>
      <c r="F64" s="91">
        <v>18</v>
      </c>
      <c r="G64" s="90">
        <f>D64*F64</f>
        <v>72000</v>
      </c>
      <c r="H64" s="126">
        <v>18</v>
      </c>
      <c r="I64" s="90">
        <f>D64*H64</f>
        <v>72000</v>
      </c>
      <c r="J64" s="126">
        <v>18</v>
      </c>
      <c r="K64" s="90">
        <f>D64*J64</f>
        <v>72000</v>
      </c>
      <c r="L64" s="126">
        <v>18</v>
      </c>
      <c r="M64" s="90">
        <f>D64*L64</f>
        <v>72000</v>
      </c>
      <c r="N64" s="126">
        <v>18</v>
      </c>
      <c r="O64" s="90">
        <f>D64*N64</f>
        <v>72000</v>
      </c>
      <c r="P64" s="117">
        <f t="shared" si="0"/>
        <v>360000</v>
      </c>
    </row>
    <row r="65" spans="1:16" s="1" customFormat="1" ht="31.5" x14ac:dyDescent="0.25">
      <c r="A65" s="88" t="s">
        <v>337</v>
      </c>
      <c r="B65" s="88" t="s">
        <v>19</v>
      </c>
      <c r="C65" s="115">
        <f>F65+H65+J65+L65+N65</f>
        <v>271</v>
      </c>
      <c r="D65" s="118">
        <v>1000</v>
      </c>
      <c r="E65" s="90">
        <f>C65*D65</f>
        <v>271000</v>
      </c>
      <c r="F65" s="91">
        <v>60</v>
      </c>
      <c r="G65" s="90">
        <f>D65*F65</f>
        <v>60000</v>
      </c>
      <c r="H65" s="126">
        <v>60</v>
      </c>
      <c r="I65" s="90">
        <f>D65*H65</f>
        <v>60000</v>
      </c>
      <c r="J65" s="126">
        <v>60</v>
      </c>
      <c r="K65" s="90">
        <f>D65*J65</f>
        <v>60000</v>
      </c>
      <c r="L65" s="126">
        <v>51</v>
      </c>
      <c r="M65" s="90">
        <f>D65*L65</f>
        <v>51000</v>
      </c>
      <c r="N65" s="126">
        <v>40</v>
      </c>
      <c r="O65" s="90">
        <f>D65*N65</f>
        <v>40000</v>
      </c>
      <c r="P65" s="117">
        <f t="shared" si="0"/>
        <v>271000</v>
      </c>
    </row>
    <row r="66" spans="1:16" s="1" customFormat="1" ht="94.5" x14ac:dyDescent="0.25">
      <c r="A66" s="119" t="s">
        <v>163</v>
      </c>
      <c r="B66" s="119"/>
      <c r="C66" s="119" t="s">
        <v>149</v>
      </c>
      <c r="D66" s="120"/>
      <c r="E66" s="121">
        <f>SUM(E62:E65)</f>
        <v>3473000</v>
      </c>
      <c r="F66" s="122"/>
      <c r="G66" s="121">
        <f>SUM(G62:G65)</f>
        <v>950000</v>
      </c>
      <c r="H66" s="122"/>
      <c r="I66" s="121">
        <f>SUM(I62:I65)</f>
        <v>648000</v>
      </c>
      <c r="J66" s="122"/>
      <c r="K66" s="121">
        <f>SUM(K62:K65)</f>
        <v>648000</v>
      </c>
      <c r="L66" s="122"/>
      <c r="M66" s="121">
        <f>SUM(M62:M65)</f>
        <v>619000</v>
      </c>
      <c r="N66" s="122"/>
      <c r="O66" s="121">
        <f>SUM(O62:O65)</f>
        <v>608000</v>
      </c>
      <c r="P66" s="117">
        <f t="shared" si="0"/>
        <v>3473000</v>
      </c>
    </row>
    <row r="67" spans="1:16" ht="31.5" x14ac:dyDescent="0.25">
      <c r="A67" s="131" t="s">
        <v>338</v>
      </c>
      <c r="B67" s="131" t="s">
        <v>15</v>
      </c>
      <c r="C67" s="115">
        <f>F67+H67+J67+L67+N67</f>
        <v>20</v>
      </c>
      <c r="D67" s="125">
        <v>5000</v>
      </c>
      <c r="E67" s="124">
        <f>C67*D67</f>
        <v>100000</v>
      </c>
      <c r="F67" s="91">
        <v>4</v>
      </c>
      <c r="G67" s="125">
        <f>D67*F67</f>
        <v>20000</v>
      </c>
      <c r="H67" s="126">
        <v>4</v>
      </c>
      <c r="I67" s="125">
        <f>D67*H67</f>
        <v>20000</v>
      </c>
      <c r="J67" s="126">
        <v>6</v>
      </c>
      <c r="K67" s="125">
        <f>D67*J67</f>
        <v>30000</v>
      </c>
      <c r="L67" s="126">
        <v>4</v>
      </c>
      <c r="M67" s="125">
        <f>D67*L67</f>
        <v>20000</v>
      </c>
      <c r="N67" s="126">
        <v>2</v>
      </c>
      <c r="O67" s="125">
        <f>D67*N67</f>
        <v>10000</v>
      </c>
      <c r="P67" s="117">
        <f t="shared" si="0"/>
        <v>100000</v>
      </c>
    </row>
    <row r="68" spans="1:16" s="6" customFormat="1" ht="78.75" x14ac:dyDescent="0.25">
      <c r="A68" s="119" t="s">
        <v>164</v>
      </c>
      <c r="B68" s="119"/>
      <c r="C68" s="119"/>
      <c r="D68" s="120"/>
      <c r="E68" s="121">
        <f>SUM(E67:E67)</f>
        <v>100000</v>
      </c>
      <c r="F68" s="122"/>
      <c r="G68" s="121">
        <f>SUM(G67:G67)</f>
        <v>20000</v>
      </c>
      <c r="H68" s="122"/>
      <c r="I68" s="121">
        <f>SUM(I67:I67)</f>
        <v>20000</v>
      </c>
      <c r="J68" s="122"/>
      <c r="K68" s="121">
        <f>SUM(K67:K67)</f>
        <v>30000</v>
      </c>
      <c r="L68" s="122"/>
      <c r="M68" s="121">
        <f>SUM(M67:M67)</f>
        <v>20000</v>
      </c>
      <c r="N68" s="122"/>
      <c r="O68" s="121">
        <f>SUM(O67:O67)</f>
        <v>10000</v>
      </c>
      <c r="P68" s="117">
        <f t="shared" si="0"/>
        <v>100000</v>
      </c>
    </row>
    <row r="69" spans="1:16" s="6" customFormat="1" ht="85.5" customHeight="1" x14ac:dyDescent="0.25">
      <c r="A69" s="142" t="s">
        <v>339</v>
      </c>
      <c r="B69" s="104" t="s">
        <v>0</v>
      </c>
      <c r="C69" s="104" t="s">
        <v>210</v>
      </c>
      <c r="D69" s="143" t="s">
        <v>210</v>
      </c>
      <c r="E69" s="144">
        <v>2091750</v>
      </c>
      <c r="F69" s="145"/>
      <c r="G69" s="144">
        <f>E69*0.2</f>
        <v>418350</v>
      </c>
      <c r="H69" s="145"/>
      <c r="I69" s="144">
        <f>E69*0.2</f>
        <v>418350</v>
      </c>
      <c r="J69" s="145"/>
      <c r="K69" s="144">
        <f>E69*0.2</f>
        <v>418350</v>
      </c>
      <c r="L69" s="145"/>
      <c r="M69" s="144">
        <f>E69*0.2</f>
        <v>418350</v>
      </c>
      <c r="N69" s="145"/>
      <c r="O69" s="144">
        <f>E69*0.2</f>
        <v>418350</v>
      </c>
      <c r="P69" s="117">
        <f t="shared" ref="P69:P132" si="6">SUM(G69+I69+K69+M69+O69)</f>
        <v>2091750</v>
      </c>
    </row>
    <row r="70" spans="1:16" ht="15.75" x14ac:dyDescent="0.25">
      <c r="A70" s="151" t="s">
        <v>6</v>
      </c>
      <c r="B70" s="147"/>
      <c r="C70" s="147"/>
      <c r="D70" s="148"/>
      <c r="E70" s="152">
        <f>E61+E66+E68+E69</f>
        <v>6564750</v>
      </c>
      <c r="F70" s="153"/>
      <c r="G70" s="152">
        <f>G61+G66+G68+G69</f>
        <v>1568350</v>
      </c>
      <c r="H70" s="153"/>
      <c r="I70" s="152">
        <f>I61+I66+I68+I69</f>
        <v>1266350</v>
      </c>
      <c r="J70" s="153"/>
      <c r="K70" s="152">
        <f>K61+K66+K68+K69</f>
        <v>1366350</v>
      </c>
      <c r="L70" s="153"/>
      <c r="M70" s="152">
        <f>M61+M66+M68+M69</f>
        <v>1237350</v>
      </c>
      <c r="N70" s="153"/>
      <c r="O70" s="152">
        <f>O61+O66+O68+O69</f>
        <v>1126350</v>
      </c>
      <c r="P70" s="140">
        <f t="shared" si="6"/>
        <v>6564750</v>
      </c>
    </row>
    <row r="71" spans="1:16" s="10" customFormat="1" ht="15.75" x14ac:dyDescent="0.25">
      <c r="A71" s="99" t="s">
        <v>225</v>
      </c>
      <c r="B71" s="99"/>
      <c r="C71" s="99"/>
      <c r="D71" s="149"/>
      <c r="E71" s="97">
        <f>E70+E58</f>
        <v>15829750</v>
      </c>
      <c r="F71" s="98"/>
      <c r="G71" s="97">
        <f>G70+G58</f>
        <v>3585850</v>
      </c>
      <c r="H71" s="98"/>
      <c r="I71" s="97">
        <f>I70+I58</f>
        <v>3423850</v>
      </c>
      <c r="J71" s="98"/>
      <c r="K71" s="97">
        <f>K70+K58</f>
        <v>3241350</v>
      </c>
      <c r="L71" s="98"/>
      <c r="M71" s="97">
        <f>M70+M58</f>
        <v>3082350</v>
      </c>
      <c r="N71" s="98"/>
      <c r="O71" s="97">
        <f>O70+O58</f>
        <v>2496350</v>
      </c>
      <c r="P71" s="140">
        <f t="shared" si="6"/>
        <v>15829750</v>
      </c>
    </row>
    <row r="72" spans="1:16" ht="21.75" customHeight="1" x14ac:dyDescent="0.25">
      <c r="A72" s="184" t="s">
        <v>7</v>
      </c>
      <c r="B72" s="185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6"/>
      <c r="P72" s="117"/>
    </row>
    <row r="73" spans="1:16" ht="54" customHeight="1" x14ac:dyDescent="0.25">
      <c r="A73" s="88" t="s">
        <v>256</v>
      </c>
      <c r="B73" s="88" t="s">
        <v>21</v>
      </c>
      <c r="C73" s="115">
        <f>F73+H73+J73+L73+N73</f>
        <v>4</v>
      </c>
      <c r="D73" s="118">
        <v>86000</v>
      </c>
      <c r="E73" s="90">
        <f t="shared" ref="E73:E80" si="7">C73*D73</f>
        <v>344000</v>
      </c>
      <c r="F73" s="126">
        <v>1</v>
      </c>
      <c r="G73" s="125">
        <f t="shared" ref="G73:G80" si="8">D73*F73</f>
        <v>86000</v>
      </c>
      <c r="H73" s="126">
        <v>1</v>
      </c>
      <c r="I73" s="125">
        <f t="shared" ref="I73:I80" si="9">D73*H73</f>
        <v>86000</v>
      </c>
      <c r="J73" s="126">
        <v>1</v>
      </c>
      <c r="K73" s="125">
        <f t="shared" ref="K73:K80" si="10">D73*J73</f>
        <v>86000</v>
      </c>
      <c r="L73" s="126">
        <v>1</v>
      </c>
      <c r="M73" s="125">
        <f t="shared" ref="M73:M80" si="11">D73*L73</f>
        <v>86000</v>
      </c>
      <c r="N73" s="126">
        <v>0</v>
      </c>
      <c r="O73" s="125">
        <f t="shared" ref="O73:O80" si="12">D73*N73</f>
        <v>0</v>
      </c>
      <c r="P73" s="117">
        <f t="shared" si="6"/>
        <v>344000</v>
      </c>
    </row>
    <row r="74" spans="1:16" s="12" customFormat="1" ht="47.25" x14ac:dyDescent="0.25">
      <c r="A74" s="88" t="s">
        <v>257</v>
      </c>
      <c r="B74" s="88" t="s">
        <v>234</v>
      </c>
      <c r="C74" s="115">
        <f t="shared" ref="C74:C114" si="13">F74+H74+J74+L74+N74</f>
        <v>500</v>
      </c>
      <c r="D74" s="118">
        <v>480</v>
      </c>
      <c r="E74" s="90">
        <f t="shared" si="7"/>
        <v>240000</v>
      </c>
      <c r="F74" s="92">
        <v>100</v>
      </c>
      <c r="G74" s="125">
        <f t="shared" si="8"/>
        <v>48000</v>
      </c>
      <c r="H74" s="92">
        <v>100</v>
      </c>
      <c r="I74" s="125">
        <f t="shared" si="9"/>
        <v>48000</v>
      </c>
      <c r="J74" s="92">
        <v>100</v>
      </c>
      <c r="K74" s="125">
        <f t="shared" si="10"/>
        <v>48000</v>
      </c>
      <c r="L74" s="92">
        <v>100</v>
      </c>
      <c r="M74" s="125">
        <f t="shared" si="11"/>
        <v>48000</v>
      </c>
      <c r="N74" s="92">
        <v>100</v>
      </c>
      <c r="O74" s="125">
        <f t="shared" si="12"/>
        <v>48000</v>
      </c>
      <c r="P74" s="117">
        <f t="shared" si="6"/>
        <v>240000</v>
      </c>
    </row>
    <row r="75" spans="1:16" s="12" customFormat="1" ht="47.25" x14ac:dyDescent="0.25">
      <c r="A75" s="88" t="s">
        <v>340</v>
      </c>
      <c r="B75" s="88" t="s">
        <v>157</v>
      </c>
      <c r="C75" s="115">
        <f t="shared" si="13"/>
        <v>1</v>
      </c>
      <c r="D75" s="118">
        <v>142000</v>
      </c>
      <c r="E75" s="90">
        <f t="shared" si="7"/>
        <v>142000</v>
      </c>
      <c r="F75" s="92">
        <v>1</v>
      </c>
      <c r="G75" s="125">
        <f t="shared" si="8"/>
        <v>142000</v>
      </c>
      <c r="H75" s="92"/>
      <c r="I75" s="125">
        <f t="shared" si="9"/>
        <v>0</v>
      </c>
      <c r="J75" s="92"/>
      <c r="K75" s="125">
        <f t="shared" si="10"/>
        <v>0</v>
      </c>
      <c r="L75" s="92"/>
      <c r="M75" s="125">
        <f t="shared" si="11"/>
        <v>0</v>
      </c>
      <c r="N75" s="92"/>
      <c r="O75" s="125">
        <f t="shared" si="12"/>
        <v>0</v>
      </c>
      <c r="P75" s="117">
        <f t="shared" si="6"/>
        <v>142000</v>
      </c>
    </row>
    <row r="76" spans="1:16" ht="31.5" x14ac:dyDescent="0.25">
      <c r="A76" s="88" t="s">
        <v>258</v>
      </c>
      <c r="B76" s="88" t="s">
        <v>234</v>
      </c>
      <c r="C76" s="115">
        <f t="shared" si="13"/>
        <v>2860</v>
      </c>
      <c r="D76" s="118">
        <v>500</v>
      </c>
      <c r="E76" s="90">
        <f t="shared" si="7"/>
        <v>1430000</v>
      </c>
      <c r="F76" s="126">
        <v>572</v>
      </c>
      <c r="G76" s="125">
        <f t="shared" si="8"/>
        <v>286000</v>
      </c>
      <c r="H76" s="126">
        <v>572</v>
      </c>
      <c r="I76" s="125">
        <f t="shared" si="9"/>
        <v>286000</v>
      </c>
      <c r="J76" s="126">
        <v>572</v>
      </c>
      <c r="K76" s="125">
        <f t="shared" si="10"/>
        <v>286000</v>
      </c>
      <c r="L76" s="126">
        <v>572</v>
      </c>
      <c r="M76" s="125">
        <f t="shared" si="11"/>
        <v>286000</v>
      </c>
      <c r="N76" s="126">
        <v>572</v>
      </c>
      <c r="O76" s="125">
        <f t="shared" si="12"/>
        <v>286000</v>
      </c>
      <c r="P76" s="117">
        <f t="shared" si="6"/>
        <v>1430000</v>
      </c>
    </row>
    <row r="77" spans="1:16" ht="15.75" x14ac:dyDescent="0.25">
      <c r="A77" s="88" t="s">
        <v>8</v>
      </c>
      <c r="B77" s="88" t="s">
        <v>234</v>
      </c>
      <c r="C77" s="115">
        <f t="shared" si="13"/>
        <v>100</v>
      </c>
      <c r="D77" s="118">
        <v>1200</v>
      </c>
      <c r="E77" s="90">
        <f t="shared" si="7"/>
        <v>120000</v>
      </c>
      <c r="F77" s="126">
        <v>20</v>
      </c>
      <c r="G77" s="125">
        <f t="shared" si="8"/>
        <v>24000</v>
      </c>
      <c r="H77" s="126">
        <v>20</v>
      </c>
      <c r="I77" s="125">
        <f t="shared" si="9"/>
        <v>24000</v>
      </c>
      <c r="J77" s="126">
        <v>20</v>
      </c>
      <c r="K77" s="125">
        <f t="shared" si="10"/>
        <v>24000</v>
      </c>
      <c r="L77" s="126">
        <v>20</v>
      </c>
      <c r="M77" s="125">
        <f t="shared" si="11"/>
        <v>24000</v>
      </c>
      <c r="N77" s="126">
        <v>20</v>
      </c>
      <c r="O77" s="125">
        <f t="shared" si="12"/>
        <v>24000</v>
      </c>
      <c r="P77" s="117">
        <f t="shared" si="6"/>
        <v>120000</v>
      </c>
    </row>
    <row r="78" spans="1:16" s="20" customFormat="1" ht="15.75" x14ac:dyDescent="0.25">
      <c r="A78" s="88" t="s">
        <v>22</v>
      </c>
      <c r="B78" s="88" t="s">
        <v>341</v>
      </c>
      <c r="C78" s="115">
        <f t="shared" si="13"/>
        <v>5</v>
      </c>
      <c r="D78" s="118">
        <v>1900</v>
      </c>
      <c r="E78" s="90">
        <f t="shared" si="7"/>
        <v>9500</v>
      </c>
      <c r="F78" s="126">
        <v>1</v>
      </c>
      <c r="G78" s="125">
        <f t="shared" si="8"/>
        <v>1900</v>
      </c>
      <c r="H78" s="126">
        <v>1</v>
      </c>
      <c r="I78" s="125">
        <f t="shared" si="9"/>
        <v>1900</v>
      </c>
      <c r="J78" s="126">
        <v>1</v>
      </c>
      <c r="K78" s="125">
        <f t="shared" si="10"/>
        <v>1900</v>
      </c>
      <c r="L78" s="126">
        <v>1</v>
      </c>
      <c r="M78" s="125">
        <f t="shared" si="11"/>
        <v>1900</v>
      </c>
      <c r="N78" s="126">
        <v>1</v>
      </c>
      <c r="O78" s="125">
        <f t="shared" si="12"/>
        <v>1900</v>
      </c>
      <c r="P78" s="117">
        <f t="shared" si="6"/>
        <v>9500</v>
      </c>
    </row>
    <row r="79" spans="1:16" s="20" customFormat="1" ht="15.75" x14ac:dyDescent="0.25">
      <c r="A79" s="88" t="s">
        <v>156</v>
      </c>
      <c r="B79" s="88" t="s">
        <v>234</v>
      </c>
      <c r="C79" s="115">
        <f t="shared" si="13"/>
        <v>500</v>
      </c>
      <c r="D79" s="118">
        <v>1000</v>
      </c>
      <c r="E79" s="90">
        <f t="shared" si="7"/>
        <v>500000</v>
      </c>
      <c r="F79" s="126">
        <v>100</v>
      </c>
      <c r="G79" s="125">
        <f t="shared" si="8"/>
        <v>100000</v>
      </c>
      <c r="H79" s="126">
        <v>100</v>
      </c>
      <c r="I79" s="125">
        <f t="shared" si="9"/>
        <v>100000</v>
      </c>
      <c r="J79" s="126">
        <v>100</v>
      </c>
      <c r="K79" s="125">
        <f t="shared" si="10"/>
        <v>100000</v>
      </c>
      <c r="L79" s="126">
        <v>100</v>
      </c>
      <c r="M79" s="125">
        <f t="shared" si="11"/>
        <v>100000</v>
      </c>
      <c r="N79" s="126">
        <v>100</v>
      </c>
      <c r="O79" s="125">
        <f t="shared" si="12"/>
        <v>100000</v>
      </c>
      <c r="P79" s="117">
        <f t="shared" si="6"/>
        <v>500000</v>
      </c>
    </row>
    <row r="80" spans="1:16" ht="63" x14ac:dyDescent="0.25">
      <c r="A80" s="104" t="s">
        <v>342</v>
      </c>
      <c r="B80" s="88" t="s">
        <v>395</v>
      </c>
      <c r="C80" s="115">
        <f t="shared" si="13"/>
        <v>25</v>
      </c>
      <c r="D80" s="118">
        <v>2500</v>
      </c>
      <c r="E80" s="90">
        <f t="shared" si="7"/>
        <v>62500</v>
      </c>
      <c r="F80" s="92">
        <v>3</v>
      </c>
      <c r="G80" s="125">
        <f t="shared" si="8"/>
        <v>7500</v>
      </c>
      <c r="H80" s="92">
        <v>3</v>
      </c>
      <c r="I80" s="125">
        <f t="shared" si="9"/>
        <v>7500</v>
      </c>
      <c r="J80" s="92">
        <v>3</v>
      </c>
      <c r="K80" s="125">
        <f t="shared" si="10"/>
        <v>7500</v>
      </c>
      <c r="L80" s="92">
        <v>8</v>
      </c>
      <c r="M80" s="125">
        <f t="shared" si="11"/>
        <v>20000</v>
      </c>
      <c r="N80" s="92">
        <v>8</v>
      </c>
      <c r="O80" s="125">
        <f t="shared" si="12"/>
        <v>20000</v>
      </c>
      <c r="P80" s="117">
        <f t="shared" si="6"/>
        <v>62500</v>
      </c>
    </row>
    <row r="81" spans="1:16" ht="36" customHeight="1" x14ac:dyDescent="0.25">
      <c r="A81" s="119" t="s">
        <v>155</v>
      </c>
      <c r="B81" s="119"/>
      <c r="C81" s="119"/>
      <c r="D81" s="120"/>
      <c r="E81" s="121">
        <f>SUM(E73:E80)</f>
        <v>2848000</v>
      </c>
      <c r="F81" s="122"/>
      <c r="G81" s="121">
        <f>SUM(G73:G80)</f>
        <v>695400</v>
      </c>
      <c r="H81" s="122"/>
      <c r="I81" s="121">
        <f>SUM(I73:I80)</f>
        <v>553400</v>
      </c>
      <c r="J81" s="122"/>
      <c r="K81" s="121">
        <f>SUM(K73:K80)</f>
        <v>553400</v>
      </c>
      <c r="L81" s="122"/>
      <c r="M81" s="121">
        <f>SUM(M73:M80)</f>
        <v>565900</v>
      </c>
      <c r="N81" s="122"/>
      <c r="O81" s="121">
        <f>SUM(O73:O80)</f>
        <v>479900</v>
      </c>
      <c r="P81" s="117">
        <f t="shared" si="6"/>
        <v>2848000</v>
      </c>
    </row>
    <row r="82" spans="1:16" ht="15.75" x14ac:dyDescent="0.25">
      <c r="A82" s="88" t="s">
        <v>259</v>
      </c>
      <c r="B82" s="88" t="s">
        <v>23</v>
      </c>
      <c r="C82" s="115">
        <f t="shared" si="13"/>
        <v>2200</v>
      </c>
      <c r="D82" s="118">
        <v>200</v>
      </c>
      <c r="E82" s="90">
        <f t="shared" ref="E82:E102" si="14">C82*D82</f>
        <v>440000</v>
      </c>
      <c r="F82" s="126">
        <v>320</v>
      </c>
      <c r="G82" s="125">
        <f t="shared" ref="G82:G88" si="15">D82*F82</f>
        <v>64000</v>
      </c>
      <c r="H82" s="126">
        <v>455</v>
      </c>
      <c r="I82" s="125">
        <f t="shared" ref="I82:I88" si="16">D82*H82</f>
        <v>91000</v>
      </c>
      <c r="J82" s="126">
        <v>615</v>
      </c>
      <c r="K82" s="125">
        <f t="shared" ref="K82:K88" si="17">D82*J82</f>
        <v>123000</v>
      </c>
      <c r="L82" s="126">
        <v>405</v>
      </c>
      <c r="M82" s="125">
        <f t="shared" ref="M82:M88" si="18">D82*L82</f>
        <v>81000</v>
      </c>
      <c r="N82" s="126">
        <v>405</v>
      </c>
      <c r="O82" s="125">
        <f t="shared" ref="O82:O88" si="19">D82*N82</f>
        <v>81000</v>
      </c>
      <c r="P82" s="117">
        <f t="shared" si="6"/>
        <v>440000</v>
      </c>
    </row>
    <row r="83" spans="1:16" s="1" customFormat="1" ht="31.5" x14ac:dyDescent="0.25">
      <c r="A83" s="88" t="s">
        <v>260</v>
      </c>
      <c r="B83" s="88" t="s">
        <v>23</v>
      </c>
      <c r="C83" s="115">
        <f t="shared" si="13"/>
        <v>400</v>
      </c>
      <c r="D83" s="118">
        <v>2200</v>
      </c>
      <c r="E83" s="90">
        <f t="shared" si="14"/>
        <v>880000</v>
      </c>
      <c r="F83" s="126">
        <v>68</v>
      </c>
      <c r="G83" s="125">
        <f t="shared" si="15"/>
        <v>149600</v>
      </c>
      <c r="H83" s="126">
        <v>76</v>
      </c>
      <c r="I83" s="125">
        <f t="shared" si="16"/>
        <v>167200</v>
      </c>
      <c r="J83" s="126">
        <v>76</v>
      </c>
      <c r="K83" s="125">
        <f t="shared" si="17"/>
        <v>167200</v>
      </c>
      <c r="L83" s="126">
        <v>90</v>
      </c>
      <c r="M83" s="125">
        <f t="shared" si="18"/>
        <v>198000</v>
      </c>
      <c r="N83" s="126">
        <v>90</v>
      </c>
      <c r="O83" s="125">
        <f t="shared" si="19"/>
        <v>198000</v>
      </c>
      <c r="P83" s="117">
        <f t="shared" si="6"/>
        <v>880000</v>
      </c>
    </row>
    <row r="84" spans="1:16" s="1" customFormat="1" ht="15.75" x14ac:dyDescent="0.25">
      <c r="A84" s="88" t="s">
        <v>261</v>
      </c>
      <c r="B84" s="88" t="s">
        <v>23</v>
      </c>
      <c r="C84" s="115">
        <f>F84+H84+J84+L84+N84</f>
        <v>1700</v>
      </c>
      <c r="D84" s="118">
        <v>60</v>
      </c>
      <c r="E84" s="90">
        <f t="shared" si="14"/>
        <v>102000</v>
      </c>
      <c r="F84" s="92">
        <v>150</v>
      </c>
      <c r="G84" s="125">
        <f t="shared" si="15"/>
        <v>9000</v>
      </c>
      <c r="H84" s="92">
        <v>350</v>
      </c>
      <c r="I84" s="125">
        <f t="shared" si="16"/>
        <v>21000</v>
      </c>
      <c r="J84" s="92">
        <v>500</v>
      </c>
      <c r="K84" s="125">
        <f t="shared" si="17"/>
        <v>30000</v>
      </c>
      <c r="L84" s="92">
        <v>400</v>
      </c>
      <c r="M84" s="125">
        <f t="shared" si="18"/>
        <v>24000</v>
      </c>
      <c r="N84" s="92">
        <v>300</v>
      </c>
      <c r="O84" s="125">
        <f t="shared" si="19"/>
        <v>18000</v>
      </c>
      <c r="P84" s="117">
        <f t="shared" si="6"/>
        <v>102000</v>
      </c>
    </row>
    <row r="85" spans="1:16" s="13" customFormat="1" ht="31.5" x14ac:dyDescent="0.25">
      <c r="A85" s="88" t="s">
        <v>343</v>
      </c>
      <c r="B85" s="88" t="s">
        <v>20</v>
      </c>
      <c r="C85" s="115">
        <f>F85+H85+J85+L85+N85</f>
        <v>300</v>
      </c>
      <c r="D85" s="118">
        <v>1000</v>
      </c>
      <c r="E85" s="90">
        <f t="shared" si="14"/>
        <v>300000</v>
      </c>
      <c r="F85" s="126">
        <v>60</v>
      </c>
      <c r="G85" s="125">
        <f t="shared" si="15"/>
        <v>60000</v>
      </c>
      <c r="H85" s="126">
        <v>60</v>
      </c>
      <c r="I85" s="125">
        <f t="shared" si="16"/>
        <v>60000</v>
      </c>
      <c r="J85" s="126">
        <v>60</v>
      </c>
      <c r="K85" s="125">
        <f t="shared" si="17"/>
        <v>60000</v>
      </c>
      <c r="L85" s="126">
        <v>60</v>
      </c>
      <c r="M85" s="125">
        <f t="shared" si="18"/>
        <v>60000</v>
      </c>
      <c r="N85" s="126">
        <v>60</v>
      </c>
      <c r="O85" s="125">
        <f t="shared" si="19"/>
        <v>60000</v>
      </c>
      <c r="P85" s="117">
        <f t="shared" si="6"/>
        <v>300000</v>
      </c>
    </row>
    <row r="86" spans="1:16" s="1" customFormat="1" ht="15.75" x14ac:dyDescent="0.25">
      <c r="A86" s="88" t="s">
        <v>24</v>
      </c>
      <c r="B86" s="88" t="s">
        <v>28</v>
      </c>
      <c r="C86" s="115">
        <f>F86+H86+J86+L86+N86</f>
        <v>25</v>
      </c>
      <c r="D86" s="118">
        <v>20000</v>
      </c>
      <c r="E86" s="90">
        <f t="shared" si="14"/>
        <v>500000</v>
      </c>
      <c r="F86" s="126">
        <v>5</v>
      </c>
      <c r="G86" s="125">
        <f t="shared" si="15"/>
        <v>100000</v>
      </c>
      <c r="H86" s="126">
        <v>5</v>
      </c>
      <c r="I86" s="125">
        <f t="shared" si="16"/>
        <v>100000</v>
      </c>
      <c r="J86" s="126">
        <v>5</v>
      </c>
      <c r="K86" s="125">
        <f t="shared" si="17"/>
        <v>100000</v>
      </c>
      <c r="L86" s="126">
        <v>5</v>
      </c>
      <c r="M86" s="125">
        <f t="shared" si="18"/>
        <v>100000</v>
      </c>
      <c r="N86" s="126">
        <v>5</v>
      </c>
      <c r="O86" s="125">
        <f t="shared" si="19"/>
        <v>100000</v>
      </c>
      <c r="P86" s="117">
        <f t="shared" si="6"/>
        <v>500000</v>
      </c>
    </row>
    <row r="87" spans="1:16" ht="15.75" x14ac:dyDescent="0.25">
      <c r="A87" s="88" t="s">
        <v>344</v>
      </c>
      <c r="B87" s="88" t="s">
        <v>345</v>
      </c>
      <c r="C87" s="115">
        <f t="shared" si="13"/>
        <v>4</v>
      </c>
      <c r="D87" s="118">
        <v>30000</v>
      </c>
      <c r="E87" s="90">
        <f t="shared" si="14"/>
        <v>120000</v>
      </c>
      <c r="F87" s="126">
        <v>1</v>
      </c>
      <c r="G87" s="125">
        <f t="shared" si="15"/>
        <v>30000</v>
      </c>
      <c r="H87" s="126">
        <v>1</v>
      </c>
      <c r="I87" s="125">
        <f t="shared" si="16"/>
        <v>30000</v>
      </c>
      <c r="J87" s="126">
        <v>1</v>
      </c>
      <c r="K87" s="125">
        <f t="shared" si="17"/>
        <v>30000</v>
      </c>
      <c r="L87" s="126">
        <v>1</v>
      </c>
      <c r="M87" s="125">
        <f t="shared" si="18"/>
        <v>30000</v>
      </c>
      <c r="N87" s="126"/>
      <c r="O87" s="125">
        <f t="shared" si="19"/>
        <v>0</v>
      </c>
      <c r="P87" s="117">
        <f t="shared" si="6"/>
        <v>120000</v>
      </c>
    </row>
    <row r="88" spans="1:16" s="20" customFormat="1" ht="15.75" x14ac:dyDescent="0.25">
      <c r="A88" s="88" t="s">
        <v>154</v>
      </c>
      <c r="B88" s="88" t="s">
        <v>346</v>
      </c>
      <c r="C88" s="115">
        <f t="shared" si="13"/>
        <v>4</v>
      </c>
      <c r="D88" s="118">
        <v>50500</v>
      </c>
      <c r="E88" s="90">
        <f t="shared" si="14"/>
        <v>202000</v>
      </c>
      <c r="F88" s="92">
        <v>1</v>
      </c>
      <c r="G88" s="125">
        <f t="shared" si="15"/>
        <v>50500</v>
      </c>
      <c r="H88" s="92">
        <v>1</v>
      </c>
      <c r="I88" s="125">
        <f t="shared" si="16"/>
        <v>50500</v>
      </c>
      <c r="J88" s="92">
        <v>1</v>
      </c>
      <c r="K88" s="125">
        <f t="shared" si="17"/>
        <v>50500</v>
      </c>
      <c r="L88" s="92">
        <v>1</v>
      </c>
      <c r="M88" s="125">
        <f t="shared" si="18"/>
        <v>50500</v>
      </c>
      <c r="N88" s="92">
        <v>0</v>
      </c>
      <c r="O88" s="125">
        <f t="shared" si="19"/>
        <v>0</v>
      </c>
      <c r="P88" s="117">
        <f t="shared" si="6"/>
        <v>202000</v>
      </c>
    </row>
    <row r="89" spans="1:16" s="1" customFormat="1" ht="31.5" x14ac:dyDescent="0.25">
      <c r="A89" s="119" t="s">
        <v>99</v>
      </c>
      <c r="B89" s="119"/>
      <c r="C89" s="119"/>
      <c r="D89" s="120"/>
      <c r="E89" s="121">
        <f>SUM(E82:E88)</f>
        <v>2544000</v>
      </c>
      <c r="F89" s="122"/>
      <c r="G89" s="121">
        <f>SUM(G82:G88)</f>
        <v>463100</v>
      </c>
      <c r="H89" s="122"/>
      <c r="I89" s="121">
        <f t="shared" ref="I89:O89" si="20">SUM(I82:I88)</f>
        <v>519700</v>
      </c>
      <c r="J89" s="122"/>
      <c r="K89" s="121">
        <f t="shared" si="20"/>
        <v>560700</v>
      </c>
      <c r="L89" s="122"/>
      <c r="M89" s="121">
        <f t="shared" si="20"/>
        <v>543500</v>
      </c>
      <c r="N89" s="122"/>
      <c r="O89" s="121">
        <f t="shared" si="20"/>
        <v>457000</v>
      </c>
      <c r="P89" s="117">
        <f t="shared" si="6"/>
        <v>2544000</v>
      </c>
    </row>
    <row r="90" spans="1:16" s="1" customFormat="1" ht="31.5" x14ac:dyDescent="0.25">
      <c r="A90" s="88" t="s">
        <v>347</v>
      </c>
      <c r="B90" s="88" t="s">
        <v>348</v>
      </c>
      <c r="C90" s="115">
        <f t="shared" si="13"/>
        <v>10000</v>
      </c>
      <c r="D90" s="118">
        <v>15</v>
      </c>
      <c r="E90" s="90">
        <f t="shared" si="14"/>
        <v>150000</v>
      </c>
      <c r="F90" s="126">
        <v>5000</v>
      </c>
      <c r="G90" s="125">
        <f t="shared" ref="G90:G95" si="21">D90*F90</f>
        <v>75000</v>
      </c>
      <c r="H90" s="126">
        <v>5000</v>
      </c>
      <c r="I90" s="125">
        <f t="shared" ref="I90:I95" si="22">D90*H90</f>
        <v>75000</v>
      </c>
      <c r="J90" s="126"/>
      <c r="K90" s="125">
        <f t="shared" ref="K90:K95" si="23">D90*J90</f>
        <v>0</v>
      </c>
      <c r="L90" s="126"/>
      <c r="M90" s="125">
        <f t="shared" ref="M90:M95" si="24">D90*L90</f>
        <v>0</v>
      </c>
      <c r="N90" s="126"/>
      <c r="O90" s="125">
        <f t="shared" ref="O90:O95" si="25">D90*N90</f>
        <v>0</v>
      </c>
      <c r="P90" s="117">
        <f t="shared" si="6"/>
        <v>150000</v>
      </c>
    </row>
    <row r="91" spans="1:16" s="1" customFormat="1" ht="15.75" x14ac:dyDescent="0.25">
      <c r="A91" s="88" t="s">
        <v>349</v>
      </c>
      <c r="B91" s="88" t="s">
        <v>348</v>
      </c>
      <c r="C91" s="115">
        <f t="shared" si="13"/>
        <v>10000</v>
      </c>
      <c r="D91" s="118">
        <v>10</v>
      </c>
      <c r="E91" s="90">
        <f t="shared" si="14"/>
        <v>100000</v>
      </c>
      <c r="F91" s="126">
        <v>5000</v>
      </c>
      <c r="G91" s="125">
        <f t="shared" si="21"/>
        <v>50000</v>
      </c>
      <c r="H91" s="126">
        <v>5000</v>
      </c>
      <c r="I91" s="125">
        <f t="shared" si="22"/>
        <v>50000</v>
      </c>
      <c r="J91" s="126"/>
      <c r="K91" s="125">
        <f t="shared" si="23"/>
        <v>0</v>
      </c>
      <c r="L91" s="126"/>
      <c r="M91" s="125">
        <f t="shared" si="24"/>
        <v>0</v>
      </c>
      <c r="N91" s="126"/>
      <c r="O91" s="125">
        <f t="shared" si="25"/>
        <v>0</v>
      </c>
      <c r="P91" s="117">
        <f t="shared" si="6"/>
        <v>100000</v>
      </c>
    </row>
    <row r="92" spans="1:16" s="1" customFormat="1" ht="15.75" x14ac:dyDescent="0.25">
      <c r="A92" s="88" t="s">
        <v>153</v>
      </c>
      <c r="B92" s="88" t="s">
        <v>19</v>
      </c>
      <c r="C92" s="115">
        <f t="shared" si="13"/>
        <v>500</v>
      </c>
      <c r="D92" s="118">
        <v>800</v>
      </c>
      <c r="E92" s="90">
        <f t="shared" si="14"/>
        <v>400000</v>
      </c>
      <c r="F92" s="126">
        <v>100</v>
      </c>
      <c r="G92" s="125">
        <f t="shared" si="21"/>
        <v>80000</v>
      </c>
      <c r="H92" s="126">
        <v>100</v>
      </c>
      <c r="I92" s="125">
        <f t="shared" si="22"/>
        <v>80000</v>
      </c>
      <c r="J92" s="126">
        <v>100</v>
      </c>
      <c r="K92" s="125">
        <f t="shared" si="23"/>
        <v>80000</v>
      </c>
      <c r="L92" s="126">
        <v>100</v>
      </c>
      <c r="M92" s="125">
        <f t="shared" si="24"/>
        <v>80000</v>
      </c>
      <c r="N92" s="126">
        <v>100</v>
      </c>
      <c r="O92" s="125">
        <f t="shared" si="25"/>
        <v>80000</v>
      </c>
      <c r="P92" s="117">
        <f t="shared" si="6"/>
        <v>400000</v>
      </c>
    </row>
    <row r="93" spans="1:16" ht="15.75" x14ac:dyDescent="0.25">
      <c r="A93" s="88" t="s">
        <v>25</v>
      </c>
      <c r="B93" s="88" t="s">
        <v>19</v>
      </c>
      <c r="C93" s="115">
        <f t="shared" si="13"/>
        <v>80</v>
      </c>
      <c r="D93" s="118">
        <v>1500</v>
      </c>
      <c r="E93" s="90">
        <f t="shared" si="14"/>
        <v>120000</v>
      </c>
      <c r="F93" s="92">
        <v>16</v>
      </c>
      <c r="G93" s="125">
        <f t="shared" si="21"/>
        <v>24000</v>
      </c>
      <c r="H93" s="92">
        <v>16</v>
      </c>
      <c r="I93" s="125">
        <f t="shared" si="22"/>
        <v>24000</v>
      </c>
      <c r="J93" s="92">
        <v>16</v>
      </c>
      <c r="K93" s="125">
        <f t="shared" si="23"/>
        <v>24000</v>
      </c>
      <c r="L93" s="92">
        <v>16</v>
      </c>
      <c r="M93" s="125">
        <f t="shared" si="24"/>
        <v>24000</v>
      </c>
      <c r="N93" s="92">
        <v>16</v>
      </c>
      <c r="O93" s="125">
        <f t="shared" si="25"/>
        <v>24000</v>
      </c>
      <c r="P93" s="117">
        <f t="shared" si="6"/>
        <v>120000</v>
      </c>
    </row>
    <row r="94" spans="1:16" s="21" customFormat="1" ht="15.75" x14ac:dyDescent="0.25">
      <c r="A94" s="88" t="s">
        <v>41</v>
      </c>
      <c r="B94" s="88" t="s">
        <v>10</v>
      </c>
      <c r="C94" s="115">
        <f t="shared" si="13"/>
        <v>16</v>
      </c>
      <c r="D94" s="118">
        <v>1500</v>
      </c>
      <c r="E94" s="90">
        <f t="shared" si="14"/>
        <v>24000</v>
      </c>
      <c r="F94" s="92">
        <v>4</v>
      </c>
      <c r="G94" s="125">
        <f t="shared" si="21"/>
        <v>6000</v>
      </c>
      <c r="H94" s="92">
        <v>4</v>
      </c>
      <c r="I94" s="125">
        <f t="shared" si="22"/>
        <v>6000</v>
      </c>
      <c r="J94" s="92">
        <v>4</v>
      </c>
      <c r="K94" s="125">
        <f t="shared" si="23"/>
        <v>6000</v>
      </c>
      <c r="L94" s="92">
        <v>4</v>
      </c>
      <c r="M94" s="125">
        <f t="shared" si="24"/>
        <v>6000</v>
      </c>
      <c r="N94" s="92">
        <v>0</v>
      </c>
      <c r="O94" s="125">
        <f t="shared" si="25"/>
        <v>0</v>
      </c>
      <c r="P94" s="117">
        <f t="shared" si="6"/>
        <v>24000</v>
      </c>
    </row>
    <row r="95" spans="1:16" s="12" customFormat="1" ht="47.25" x14ac:dyDescent="0.25">
      <c r="A95" s="104" t="s">
        <v>350</v>
      </c>
      <c r="B95" s="88" t="s">
        <v>234</v>
      </c>
      <c r="C95" s="115">
        <f t="shared" si="13"/>
        <v>2000</v>
      </c>
      <c r="D95" s="118">
        <v>50</v>
      </c>
      <c r="E95" s="90">
        <f t="shared" si="14"/>
        <v>100000</v>
      </c>
      <c r="F95" s="126">
        <v>400</v>
      </c>
      <c r="G95" s="125">
        <f t="shared" si="21"/>
        <v>20000</v>
      </c>
      <c r="H95" s="126">
        <v>400</v>
      </c>
      <c r="I95" s="125">
        <f t="shared" si="22"/>
        <v>20000</v>
      </c>
      <c r="J95" s="126">
        <v>500</v>
      </c>
      <c r="K95" s="125">
        <f t="shared" si="23"/>
        <v>25000</v>
      </c>
      <c r="L95" s="126">
        <v>500</v>
      </c>
      <c r="M95" s="125">
        <f t="shared" si="24"/>
        <v>25000</v>
      </c>
      <c r="N95" s="126">
        <v>200</v>
      </c>
      <c r="O95" s="125">
        <f t="shared" si="25"/>
        <v>10000</v>
      </c>
      <c r="P95" s="117">
        <f t="shared" si="6"/>
        <v>100000</v>
      </c>
    </row>
    <row r="96" spans="1:16" ht="36" customHeight="1" x14ac:dyDescent="0.25">
      <c r="A96" s="119" t="s">
        <v>100</v>
      </c>
      <c r="B96" s="119"/>
      <c r="C96" s="119"/>
      <c r="D96" s="120"/>
      <c r="E96" s="121">
        <f>SUM(E90:E95)</f>
        <v>894000</v>
      </c>
      <c r="F96" s="122"/>
      <c r="G96" s="121">
        <f>SUM(G90:G95)</f>
        <v>255000</v>
      </c>
      <c r="H96" s="122"/>
      <c r="I96" s="121">
        <f>SUM(I90:I95)</f>
        <v>255000</v>
      </c>
      <c r="J96" s="122"/>
      <c r="K96" s="121">
        <f>SUM(K90:K95)</f>
        <v>135000</v>
      </c>
      <c r="L96" s="122"/>
      <c r="M96" s="121">
        <f>SUM(M90:M95)</f>
        <v>135000</v>
      </c>
      <c r="N96" s="122"/>
      <c r="O96" s="121">
        <f>SUM(O90:O95)</f>
        <v>114000</v>
      </c>
      <c r="P96" s="117">
        <f t="shared" si="6"/>
        <v>894000</v>
      </c>
    </row>
    <row r="97" spans="1:16" ht="36.75" customHeight="1" x14ac:dyDescent="0.25">
      <c r="A97" s="88" t="s">
        <v>262</v>
      </c>
      <c r="B97" s="88" t="s">
        <v>234</v>
      </c>
      <c r="C97" s="115">
        <f t="shared" si="13"/>
        <v>4800</v>
      </c>
      <c r="D97" s="118">
        <v>100</v>
      </c>
      <c r="E97" s="90">
        <f t="shared" si="14"/>
        <v>480000</v>
      </c>
      <c r="F97" s="92">
        <v>960</v>
      </c>
      <c r="G97" s="125">
        <f t="shared" ref="G97:G102" si="26">D97*F97</f>
        <v>96000</v>
      </c>
      <c r="H97" s="92">
        <v>960</v>
      </c>
      <c r="I97" s="125">
        <f t="shared" ref="I97:I102" si="27">D97*H97</f>
        <v>96000</v>
      </c>
      <c r="J97" s="92">
        <v>960</v>
      </c>
      <c r="K97" s="125">
        <f t="shared" ref="K97:K102" si="28">D97*J97</f>
        <v>96000</v>
      </c>
      <c r="L97" s="92">
        <v>960</v>
      </c>
      <c r="M97" s="125">
        <f t="shared" ref="M97:M102" si="29">D97*L97</f>
        <v>96000</v>
      </c>
      <c r="N97" s="92">
        <v>960</v>
      </c>
      <c r="O97" s="125">
        <f t="shared" ref="O97:O102" si="30">D97*N97</f>
        <v>96000</v>
      </c>
      <c r="P97" s="117">
        <f t="shared" si="6"/>
        <v>480000</v>
      </c>
    </row>
    <row r="98" spans="1:16" s="15" customFormat="1" ht="57" customHeight="1" x14ac:dyDescent="0.25">
      <c r="A98" s="88" t="s">
        <v>351</v>
      </c>
      <c r="B98" s="88" t="s">
        <v>234</v>
      </c>
      <c r="C98" s="115">
        <f t="shared" si="13"/>
        <v>300</v>
      </c>
      <c r="D98" s="118">
        <v>100</v>
      </c>
      <c r="E98" s="90">
        <f t="shared" si="14"/>
        <v>30000</v>
      </c>
      <c r="F98" s="126">
        <v>60</v>
      </c>
      <c r="G98" s="125">
        <f t="shared" si="26"/>
        <v>6000</v>
      </c>
      <c r="H98" s="126">
        <v>60</v>
      </c>
      <c r="I98" s="125">
        <f t="shared" si="27"/>
        <v>6000</v>
      </c>
      <c r="J98" s="126">
        <v>60</v>
      </c>
      <c r="K98" s="125">
        <f t="shared" si="28"/>
        <v>6000</v>
      </c>
      <c r="L98" s="126">
        <v>60</v>
      </c>
      <c r="M98" s="125">
        <f t="shared" si="29"/>
        <v>6000</v>
      </c>
      <c r="N98" s="126">
        <v>60</v>
      </c>
      <c r="O98" s="125">
        <f t="shared" si="30"/>
        <v>6000</v>
      </c>
      <c r="P98" s="117">
        <f t="shared" si="6"/>
        <v>30000</v>
      </c>
    </row>
    <row r="99" spans="1:16" ht="43.5" customHeight="1" x14ac:dyDescent="0.25">
      <c r="A99" s="88" t="s">
        <v>352</v>
      </c>
      <c r="B99" s="88" t="s">
        <v>234</v>
      </c>
      <c r="C99" s="115">
        <f t="shared" si="13"/>
        <v>200</v>
      </c>
      <c r="D99" s="118">
        <v>200</v>
      </c>
      <c r="E99" s="90">
        <f t="shared" si="14"/>
        <v>40000</v>
      </c>
      <c r="F99" s="126">
        <v>40</v>
      </c>
      <c r="G99" s="125">
        <f t="shared" si="26"/>
        <v>8000</v>
      </c>
      <c r="H99" s="126">
        <v>40</v>
      </c>
      <c r="I99" s="125">
        <f t="shared" si="27"/>
        <v>8000</v>
      </c>
      <c r="J99" s="126">
        <v>40</v>
      </c>
      <c r="K99" s="125">
        <f t="shared" si="28"/>
        <v>8000</v>
      </c>
      <c r="L99" s="126">
        <v>40</v>
      </c>
      <c r="M99" s="125">
        <f t="shared" si="29"/>
        <v>8000</v>
      </c>
      <c r="N99" s="126">
        <v>40</v>
      </c>
      <c r="O99" s="125">
        <f t="shared" si="30"/>
        <v>8000</v>
      </c>
      <c r="P99" s="117">
        <f t="shared" si="6"/>
        <v>40000</v>
      </c>
    </row>
    <row r="100" spans="1:16" ht="76.5" customHeight="1" x14ac:dyDescent="0.25">
      <c r="A100" s="88" t="s">
        <v>263</v>
      </c>
      <c r="B100" s="88" t="s">
        <v>396</v>
      </c>
      <c r="C100" s="115">
        <f t="shared" si="13"/>
        <v>3</v>
      </c>
      <c r="D100" s="118">
        <v>90000</v>
      </c>
      <c r="E100" s="90">
        <f t="shared" si="14"/>
        <v>270000</v>
      </c>
      <c r="F100" s="126">
        <v>1</v>
      </c>
      <c r="G100" s="125">
        <f t="shared" si="26"/>
        <v>90000</v>
      </c>
      <c r="H100" s="126">
        <v>1</v>
      </c>
      <c r="I100" s="125">
        <f t="shared" si="27"/>
        <v>90000</v>
      </c>
      <c r="J100" s="126">
        <v>1</v>
      </c>
      <c r="K100" s="125">
        <f t="shared" si="28"/>
        <v>90000</v>
      </c>
      <c r="L100" s="126">
        <v>0</v>
      </c>
      <c r="M100" s="125">
        <f t="shared" si="29"/>
        <v>0</v>
      </c>
      <c r="N100" s="126">
        <v>0</v>
      </c>
      <c r="O100" s="125">
        <f t="shared" si="30"/>
        <v>0</v>
      </c>
      <c r="P100" s="117">
        <f t="shared" si="6"/>
        <v>270000</v>
      </c>
    </row>
    <row r="101" spans="1:16" ht="27.75" customHeight="1" x14ac:dyDescent="0.25">
      <c r="A101" s="88" t="s">
        <v>40</v>
      </c>
      <c r="B101" s="88" t="s">
        <v>23</v>
      </c>
      <c r="C101" s="115">
        <f t="shared" si="13"/>
        <v>360</v>
      </c>
      <c r="D101" s="118">
        <v>1000</v>
      </c>
      <c r="E101" s="90">
        <f t="shared" si="14"/>
        <v>360000</v>
      </c>
      <c r="F101" s="126">
        <v>72</v>
      </c>
      <c r="G101" s="125">
        <f t="shared" si="26"/>
        <v>72000</v>
      </c>
      <c r="H101" s="126">
        <v>72</v>
      </c>
      <c r="I101" s="125">
        <f t="shared" si="27"/>
        <v>72000</v>
      </c>
      <c r="J101" s="126">
        <v>72</v>
      </c>
      <c r="K101" s="125">
        <f t="shared" si="28"/>
        <v>72000</v>
      </c>
      <c r="L101" s="126">
        <v>72</v>
      </c>
      <c r="M101" s="125">
        <f t="shared" si="29"/>
        <v>72000</v>
      </c>
      <c r="N101" s="126">
        <v>72</v>
      </c>
      <c r="O101" s="125">
        <f t="shared" si="30"/>
        <v>72000</v>
      </c>
      <c r="P101" s="117">
        <f t="shared" si="6"/>
        <v>360000</v>
      </c>
    </row>
    <row r="102" spans="1:16" s="93" customFormat="1" ht="49.5" customHeight="1" x14ac:dyDescent="0.25">
      <c r="A102" s="88" t="s">
        <v>264</v>
      </c>
      <c r="B102" s="88" t="s">
        <v>150</v>
      </c>
      <c r="C102" s="115">
        <f t="shared" si="13"/>
        <v>1250</v>
      </c>
      <c r="D102" s="118">
        <v>1000</v>
      </c>
      <c r="E102" s="90">
        <f t="shared" si="14"/>
        <v>1250000</v>
      </c>
      <c r="F102" s="92">
        <v>250</v>
      </c>
      <c r="G102" s="125">
        <f t="shared" si="26"/>
        <v>250000</v>
      </c>
      <c r="H102" s="92">
        <v>250</v>
      </c>
      <c r="I102" s="125">
        <f t="shared" si="27"/>
        <v>250000</v>
      </c>
      <c r="J102" s="92">
        <v>250</v>
      </c>
      <c r="K102" s="125">
        <f t="shared" si="28"/>
        <v>250000</v>
      </c>
      <c r="L102" s="92">
        <v>250</v>
      </c>
      <c r="M102" s="125">
        <f t="shared" si="29"/>
        <v>250000</v>
      </c>
      <c r="N102" s="92">
        <v>250</v>
      </c>
      <c r="O102" s="125">
        <f t="shared" si="30"/>
        <v>250000</v>
      </c>
      <c r="P102" s="117">
        <f t="shared" si="6"/>
        <v>1250000</v>
      </c>
    </row>
    <row r="103" spans="1:16" s="15" customFormat="1" ht="47.25" x14ac:dyDescent="0.25">
      <c r="A103" s="119" t="s">
        <v>101</v>
      </c>
      <c r="B103" s="119"/>
      <c r="C103" s="119"/>
      <c r="D103" s="120"/>
      <c r="E103" s="121">
        <f>SUM(E97:E102)</f>
        <v>2430000</v>
      </c>
      <c r="F103" s="122"/>
      <c r="G103" s="121">
        <f>SUM(G97:G102)</f>
        <v>522000</v>
      </c>
      <c r="H103" s="122"/>
      <c r="I103" s="121">
        <f>SUM(I97:I102)</f>
        <v>522000</v>
      </c>
      <c r="J103" s="122"/>
      <c r="K103" s="121">
        <f>SUM(K97:K102)</f>
        <v>522000</v>
      </c>
      <c r="L103" s="122"/>
      <c r="M103" s="121">
        <f>SUM(M97:M102)</f>
        <v>432000</v>
      </c>
      <c r="N103" s="122"/>
      <c r="O103" s="121">
        <f>SUM(O97:O102)</f>
        <v>432000</v>
      </c>
      <c r="P103" s="117">
        <f t="shared" si="6"/>
        <v>2430000</v>
      </c>
    </row>
    <row r="104" spans="1:16" s="15" customFormat="1" ht="47.25" x14ac:dyDescent="0.25">
      <c r="A104" s="88" t="s">
        <v>265</v>
      </c>
      <c r="B104" s="88" t="s">
        <v>21</v>
      </c>
      <c r="C104" s="115">
        <f t="shared" si="13"/>
        <v>3</v>
      </c>
      <c r="D104" s="90">
        <v>100000</v>
      </c>
      <c r="E104" s="90">
        <f>D104*C104</f>
        <v>300000</v>
      </c>
      <c r="F104" s="126">
        <v>1</v>
      </c>
      <c r="G104" s="125">
        <f>D104*F104</f>
        <v>100000</v>
      </c>
      <c r="H104" s="126">
        <v>1</v>
      </c>
      <c r="I104" s="125">
        <f>D104*H104</f>
        <v>100000</v>
      </c>
      <c r="J104" s="126">
        <v>1</v>
      </c>
      <c r="K104" s="125">
        <f>D104*J104</f>
        <v>100000</v>
      </c>
      <c r="L104" s="126">
        <v>0</v>
      </c>
      <c r="M104" s="125">
        <f>D104*L104</f>
        <v>0</v>
      </c>
      <c r="N104" s="126">
        <v>0</v>
      </c>
      <c r="O104" s="125">
        <f>D104*N104</f>
        <v>0</v>
      </c>
      <c r="P104" s="117">
        <f t="shared" si="6"/>
        <v>300000</v>
      </c>
    </row>
    <row r="105" spans="1:16" ht="35.25" customHeight="1" x14ac:dyDescent="0.25">
      <c r="A105" s="88" t="s">
        <v>266</v>
      </c>
      <c r="B105" s="88" t="s">
        <v>14</v>
      </c>
      <c r="C105" s="115">
        <f t="shared" si="13"/>
        <v>16</v>
      </c>
      <c r="D105" s="90">
        <v>2000</v>
      </c>
      <c r="E105" s="90">
        <f t="shared" ref="E105:E114" si="31">D105*C105</f>
        <v>32000</v>
      </c>
      <c r="F105" s="126">
        <v>4</v>
      </c>
      <c r="G105" s="125">
        <f>D105*F105</f>
        <v>8000</v>
      </c>
      <c r="H105" s="126">
        <v>4</v>
      </c>
      <c r="I105" s="125">
        <f>D105*H105</f>
        <v>8000</v>
      </c>
      <c r="J105" s="126">
        <v>4</v>
      </c>
      <c r="K105" s="125">
        <f>D105*J105</f>
        <v>8000</v>
      </c>
      <c r="L105" s="126">
        <v>4</v>
      </c>
      <c r="M105" s="125">
        <f>D105*L105</f>
        <v>8000</v>
      </c>
      <c r="N105" s="126">
        <v>0</v>
      </c>
      <c r="O105" s="125">
        <f>D105*N105</f>
        <v>0</v>
      </c>
      <c r="P105" s="117">
        <f t="shared" si="6"/>
        <v>32000</v>
      </c>
    </row>
    <row r="106" spans="1:16" s="20" customFormat="1" ht="31.5" customHeight="1" x14ac:dyDescent="0.25">
      <c r="A106" s="88" t="s">
        <v>40</v>
      </c>
      <c r="B106" s="88" t="s">
        <v>14</v>
      </c>
      <c r="C106" s="115">
        <f t="shared" si="13"/>
        <v>250</v>
      </c>
      <c r="D106" s="90">
        <v>1500</v>
      </c>
      <c r="E106" s="90">
        <f t="shared" si="31"/>
        <v>375000</v>
      </c>
      <c r="F106" s="126">
        <v>50</v>
      </c>
      <c r="G106" s="125">
        <f>D106*F106</f>
        <v>75000</v>
      </c>
      <c r="H106" s="126">
        <v>50</v>
      </c>
      <c r="I106" s="125">
        <f>D106*H106</f>
        <v>75000</v>
      </c>
      <c r="J106" s="126">
        <v>50</v>
      </c>
      <c r="K106" s="125">
        <f>D106*J106</f>
        <v>75000</v>
      </c>
      <c r="L106" s="126">
        <v>50</v>
      </c>
      <c r="M106" s="125">
        <f>D106*L106</f>
        <v>75000</v>
      </c>
      <c r="N106" s="126">
        <v>50</v>
      </c>
      <c r="O106" s="125">
        <f>D106*N106</f>
        <v>75000</v>
      </c>
      <c r="P106" s="117">
        <f t="shared" si="6"/>
        <v>375000</v>
      </c>
    </row>
    <row r="107" spans="1:16" s="20" customFormat="1" ht="15.75" x14ac:dyDescent="0.25">
      <c r="A107" s="88" t="s">
        <v>267</v>
      </c>
      <c r="B107" s="88" t="s">
        <v>26</v>
      </c>
      <c r="C107" s="115">
        <f t="shared" si="13"/>
        <v>1000</v>
      </c>
      <c r="D107" s="90">
        <v>700</v>
      </c>
      <c r="E107" s="90">
        <f t="shared" si="31"/>
        <v>700000</v>
      </c>
      <c r="F107" s="126">
        <v>200</v>
      </c>
      <c r="G107" s="125">
        <f>D107*F107</f>
        <v>140000</v>
      </c>
      <c r="H107" s="126">
        <v>200</v>
      </c>
      <c r="I107" s="125">
        <f>D107*H107</f>
        <v>140000</v>
      </c>
      <c r="J107" s="126">
        <v>200</v>
      </c>
      <c r="K107" s="125">
        <f>D107*J107</f>
        <v>140000</v>
      </c>
      <c r="L107" s="126">
        <v>200</v>
      </c>
      <c r="M107" s="125">
        <f>D107*L107</f>
        <v>140000</v>
      </c>
      <c r="N107" s="126">
        <v>200</v>
      </c>
      <c r="O107" s="125">
        <f>D107*N107</f>
        <v>140000</v>
      </c>
      <c r="P107" s="117">
        <f t="shared" si="6"/>
        <v>700000</v>
      </c>
    </row>
    <row r="108" spans="1:16" s="20" customFormat="1" ht="31.5" x14ac:dyDescent="0.25">
      <c r="A108" s="88" t="s">
        <v>222</v>
      </c>
      <c r="B108" s="88" t="s">
        <v>223</v>
      </c>
      <c r="C108" s="115">
        <f t="shared" si="13"/>
        <v>500</v>
      </c>
      <c r="D108" s="90">
        <v>600</v>
      </c>
      <c r="E108" s="90">
        <f>D108*C108</f>
        <v>300000</v>
      </c>
      <c r="F108" s="92">
        <v>80</v>
      </c>
      <c r="G108" s="125">
        <f>D108*F108</f>
        <v>48000</v>
      </c>
      <c r="H108" s="92">
        <v>120</v>
      </c>
      <c r="I108" s="125">
        <f>D108*H108</f>
        <v>72000</v>
      </c>
      <c r="J108" s="92">
        <v>140</v>
      </c>
      <c r="K108" s="125">
        <f>D108*J108</f>
        <v>84000</v>
      </c>
      <c r="L108" s="92">
        <v>90</v>
      </c>
      <c r="M108" s="125">
        <f>D108*L108</f>
        <v>54000</v>
      </c>
      <c r="N108" s="92">
        <v>70</v>
      </c>
      <c r="O108" s="125">
        <f>D108*N108</f>
        <v>42000</v>
      </c>
      <c r="P108" s="117">
        <f t="shared" si="6"/>
        <v>300000</v>
      </c>
    </row>
    <row r="109" spans="1:16" s="14" customFormat="1" ht="32.25" customHeight="1" x14ac:dyDescent="0.25">
      <c r="A109" s="119" t="s">
        <v>31</v>
      </c>
      <c r="B109" s="119"/>
      <c r="C109" s="119"/>
      <c r="D109" s="120"/>
      <c r="E109" s="121">
        <f>SUM(E104:E108)</f>
        <v>1707000</v>
      </c>
      <c r="F109" s="122"/>
      <c r="G109" s="121">
        <f>SUM(G104:G108)</f>
        <v>371000</v>
      </c>
      <c r="H109" s="122"/>
      <c r="I109" s="121">
        <f>SUM(I104:I108)</f>
        <v>395000</v>
      </c>
      <c r="J109" s="122"/>
      <c r="K109" s="121">
        <f>SUM(K104:K108)</f>
        <v>407000</v>
      </c>
      <c r="L109" s="122"/>
      <c r="M109" s="121">
        <f>SUM(M104:M108)</f>
        <v>277000</v>
      </c>
      <c r="N109" s="122"/>
      <c r="O109" s="121">
        <f>SUM(O104:O108)</f>
        <v>257000</v>
      </c>
      <c r="P109" s="117">
        <f t="shared" si="6"/>
        <v>1707000</v>
      </c>
    </row>
    <row r="110" spans="1:16" ht="31.5" x14ac:dyDescent="0.25">
      <c r="A110" s="88" t="s">
        <v>268</v>
      </c>
      <c r="B110" s="88" t="s">
        <v>151</v>
      </c>
      <c r="C110" s="115">
        <f t="shared" si="13"/>
        <v>9</v>
      </c>
      <c r="D110" s="90">
        <v>40000</v>
      </c>
      <c r="E110" s="90">
        <f t="shared" si="31"/>
        <v>360000</v>
      </c>
      <c r="F110" s="92">
        <v>2</v>
      </c>
      <c r="G110" s="125">
        <f>D110*F110</f>
        <v>80000</v>
      </c>
      <c r="H110" s="92">
        <v>2</v>
      </c>
      <c r="I110" s="125">
        <f>D110*H110</f>
        <v>80000</v>
      </c>
      <c r="J110" s="92">
        <v>2</v>
      </c>
      <c r="K110" s="125">
        <f>D110*J110</f>
        <v>80000</v>
      </c>
      <c r="L110" s="92">
        <v>2</v>
      </c>
      <c r="M110" s="125">
        <f>D110*L110</f>
        <v>80000</v>
      </c>
      <c r="N110" s="92">
        <v>1</v>
      </c>
      <c r="O110" s="125">
        <f>D110*N110</f>
        <v>40000</v>
      </c>
      <c r="P110" s="117">
        <f t="shared" si="6"/>
        <v>360000</v>
      </c>
    </row>
    <row r="111" spans="1:16" s="1" customFormat="1" ht="78.75" customHeight="1" x14ac:dyDescent="0.25">
      <c r="A111" s="88" t="s">
        <v>269</v>
      </c>
      <c r="B111" s="88" t="s">
        <v>234</v>
      </c>
      <c r="C111" s="115">
        <f t="shared" si="13"/>
        <v>200</v>
      </c>
      <c r="D111" s="90">
        <v>1000</v>
      </c>
      <c r="E111" s="90">
        <f t="shared" si="31"/>
        <v>200000</v>
      </c>
      <c r="F111" s="92">
        <v>40</v>
      </c>
      <c r="G111" s="125">
        <f>D111*F111</f>
        <v>40000</v>
      </c>
      <c r="H111" s="92">
        <v>40</v>
      </c>
      <c r="I111" s="125">
        <f>D111*H111</f>
        <v>40000</v>
      </c>
      <c r="J111" s="92">
        <v>40</v>
      </c>
      <c r="K111" s="125">
        <f>D111*J111</f>
        <v>40000</v>
      </c>
      <c r="L111" s="92">
        <v>40</v>
      </c>
      <c r="M111" s="125">
        <f>D111*L111</f>
        <v>40000</v>
      </c>
      <c r="N111" s="92">
        <v>40</v>
      </c>
      <c r="O111" s="125">
        <f>D111*N111</f>
        <v>40000</v>
      </c>
      <c r="P111" s="117">
        <f t="shared" si="6"/>
        <v>200000</v>
      </c>
    </row>
    <row r="112" spans="1:16" s="16" customFormat="1" ht="31.5" x14ac:dyDescent="0.25">
      <c r="A112" s="88" t="s">
        <v>152</v>
      </c>
      <c r="B112" s="88" t="s">
        <v>23</v>
      </c>
      <c r="C112" s="115">
        <f t="shared" si="13"/>
        <v>70</v>
      </c>
      <c r="D112" s="90">
        <v>3500</v>
      </c>
      <c r="E112" s="90">
        <f t="shared" si="31"/>
        <v>245000</v>
      </c>
      <c r="F112" s="92">
        <v>14</v>
      </c>
      <c r="G112" s="125">
        <f>D112*F112</f>
        <v>49000</v>
      </c>
      <c r="H112" s="92">
        <v>14</v>
      </c>
      <c r="I112" s="125">
        <f>D112*H112</f>
        <v>49000</v>
      </c>
      <c r="J112" s="92">
        <v>14</v>
      </c>
      <c r="K112" s="125">
        <f>D112*J112</f>
        <v>49000</v>
      </c>
      <c r="L112" s="92">
        <v>14</v>
      </c>
      <c r="M112" s="125">
        <f>D112*L112</f>
        <v>49000</v>
      </c>
      <c r="N112" s="92">
        <v>14</v>
      </c>
      <c r="O112" s="125">
        <f>D112*N112</f>
        <v>49000</v>
      </c>
      <c r="P112" s="117">
        <f t="shared" si="6"/>
        <v>245000</v>
      </c>
    </row>
    <row r="113" spans="1:16" s="16" customFormat="1" ht="31.5" x14ac:dyDescent="0.25">
      <c r="A113" s="88" t="s">
        <v>270</v>
      </c>
      <c r="B113" s="88" t="s">
        <v>234</v>
      </c>
      <c r="C113" s="115">
        <f t="shared" si="13"/>
        <v>200</v>
      </c>
      <c r="D113" s="90">
        <v>2000</v>
      </c>
      <c r="E113" s="90">
        <f t="shared" si="31"/>
        <v>400000</v>
      </c>
      <c r="F113" s="92">
        <v>40</v>
      </c>
      <c r="G113" s="125">
        <f>D113*F113</f>
        <v>80000</v>
      </c>
      <c r="H113" s="92">
        <v>40</v>
      </c>
      <c r="I113" s="125">
        <f>D113*H113</f>
        <v>80000</v>
      </c>
      <c r="J113" s="92">
        <v>40</v>
      </c>
      <c r="K113" s="125">
        <f>D113*J113</f>
        <v>80000</v>
      </c>
      <c r="L113" s="92">
        <v>40</v>
      </c>
      <c r="M113" s="125">
        <f>D113*L113</f>
        <v>80000</v>
      </c>
      <c r="N113" s="92">
        <v>40</v>
      </c>
      <c r="O113" s="125">
        <f>D113*N113</f>
        <v>80000</v>
      </c>
      <c r="P113" s="117">
        <f t="shared" si="6"/>
        <v>400000</v>
      </c>
    </row>
    <row r="114" spans="1:16" s="1" customFormat="1" ht="47.25" x14ac:dyDescent="0.25">
      <c r="A114" s="88" t="s">
        <v>271</v>
      </c>
      <c r="B114" s="88" t="s">
        <v>397</v>
      </c>
      <c r="C114" s="115">
        <f t="shared" si="13"/>
        <v>4</v>
      </c>
      <c r="D114" s="90">
        <v>100000</v>
      </c>
      <c r="E114" s="90">
        <f t="shared" si="31"/>
        <v>400000</v>
      </c>
      <c r="F114" s="92">
        <v>1</v>
      </c>
      <c r="G114" s="125">
        <f>D114*F114</f>
        <v>100000</v>
      </c>
      <c r="H114" s="92">
        <v>1</v>
      </c>
      <c r="I114" s="125">
        <f>D114*H114</f>
        <v>100000</v>
      </c>
      <c r="J114" s="92">
        <v>1</v>
      </c>
      <c r="K114" s="125">
        <f>D114*J114</f>
        <v>100000</v>
      </c>
      <c r="L114" s="92">
        <v>1</v>
      </c>
      <c r="M114" s="125">
        <f>D114*L114</f>
        <v>100000</v>
      </c>
      <c r="N114" s="92">
        <v>0</v>
      </c>
      <c r="O114" s="125">
        <f>D114*N114</f>
        <v>0</v>
      </c>
      <c r="P114" s="117">
        <f t="shared" si="6"/>
        <v>400000</v>
      </c>
    </row>
    <row r="115" spans="1:16" s="16" customFormat="1" ht="31.5" x14ac:dyDescent="0.25">
      <c r="A115" s="119" t="s">
        <v>32</v>
      </c>
      <c r="B115" s="119"/>
      <c r="C115" s="119"/>
      <c r="D115" s="120"/>
      <c r="E115" s="121">
        <f>SUM(E110:E114)</f>
        <v>1605000</v>
      </c>
      <c r="F115" s="122"/>
      <c r="G115" s="121">
        <f>SUM(G110:G114)</f>
        <v>349000</v>
      </c>
      <c r="H115" s="122"/>
      <c r="I115" s="121">
        <f>SUM(I110:I114)</f>
        <v>349000</v>
      </c>
      <c r="J115" s="122"/>
      <c r="K115" s="121">
        <f>SUM(K110:K114)</f>
        <v>349000</v>
      </c>
      <c r="L115" s="122"/>
      <c r="M115" s="121">
        <f>SUM(M110:M114)</f>
        <v>349000</v>
      </c>
      <c r="N115" s="122"/>
      <c r="O115" s="121">
        <f>SUM(O110:O114)</f>
        <v>209000</v>
      </c>
      <c r="P115" s="117">
        <f t="shared" si="6"/>
        <v>1605000</v>
      </c>
    </row>
    <row r="116" spans="1:16" ht="47.25" x14ac:dyDescent="0.25">
      <c r="A116" s="136" t="s">
        <v>353</v>
      </c>
      <c r="B116" s="136"/>
      <c r="C116" s="136"/>
      <c r="D116" s="137"/>
      <c r="E116" s="138">
        <f>E81+E89+E96+E103+E109+E115</f>
        <v>12028000</v>
      </c>
      <c r="F116" s="139"/>
      <c r="G116" s="138">
        <f>G81+G89+G96+G103+G109+G115</f>
        <v>2655500</v>
      </c>
      <c r="H116" s="139"/>
      <c r="I116" s="138">
        <f>I81+I89+I96+I103+I109+I115</f>
        <v>2594100</v>
      </c>
      <c r="J116" s="139"/>
      <c r="K116" s="138">
        <f>K81+K89+K96+K103+K109+K115</f>
        <v>2527100</v>
      </c>
      <c r="L116" s="139"/>
      <c r="M116" s="138">
        <f>M81+M89+M96+M103+M109+M115</f>
        <v>2302400</v>
      </c>
      <c r="N116" s="139"/>
      <c r="O116" s="138">
        <f>O81+O89+O96+O103+O109+O115</f>
        <v>1948900</v>
      </c>
      <c r="P116" s="140">
        <f t="shared" si="6"/>
        <v>12028000</v>
      </c>
    </row>
    <row r="117" spans="1:16" s="12" customFormat="1" ht="31.5" x14ac:dyDescent="0.25">
      <c r="A117" s="88" t="s">
        <v>272</v>
      </c>
      <c r="B117" s="88" t="s">
        <v>39</v>
      </c>
      <c r="C117" s="115">
        <f t="shared" ref="C117:C124" si="32">F117+H117+J117+L117+N117</f>
        <v>10</v>
      </c>
      <c r="D117" s="118">
        <v>2000</v>
      </c>
      <c r="E117" s="90">
        <f t="shared" ref="E117:E124" si="33">D117*C117</f>
        <v>20000</v>
      </c>
      <c r="F117" s="92">
        <v>2</v>
      </c>
      <c r="G117" s="125">
        <f>D117*F117</f>
        <v>4000</v>
      </c>
      <c r="H117" s="92">
        <v>2</v>
      </c>
      <c r="I117" s="125">
        <f>D117*H117</f>
        <v>4000</v>
      </c>
      <c r="J117" s="92">
        <v>2</v>
      </c>
      <c r="K117" s="125">
        <f>D117*J117</f>
        <v>4000</v>
      </c>
      <c r="L117" s="92">
        <v>2</v>
      </c>
      <c r="M117" s="125">
        <f>D117*L117</f>
        <v>4000</v>
      </c>
      <c r="N117" s="92">
        <v>2</v>
      </c>
      <c r="O117" s="125">
        <f>D117*N117</f>
        <v>4000</v>
      </c>
      <c r="P117" s="117">
        <f t="shared" si="6"/>
        <v>20000</v>
      </c>
    </row>
    <row r="118" spans="1:16" s="7" customFormat="1" ht="43.5" customHeight="1" x14ac:dyDescent="0.25">
      <c r="A118" s="88" t="s">
        <v>354</v>
      </c>
      <c r="B118" s="88" t="s">
        <v>399</v>
      </c>
      <c r="C118" s="115">
        <f t="shared" si="32"/>
        <v>5</v>
      </c>
      <c r="D118" s="118">
        <f>E118/5</f>
        <v>44755.6</v>
      </c>
      <c r="E118" s="90">
        <v>223778</v>
      </c>
      <c r="F118" s="92">
        <v>1</v>
      </c>
      <c r="G118" s="125">
        <f>D118*F118</f>
        <v>44755.6</v>
      </c>
      <c r="H118" s="92">
        <v>1</v>
      </c>
      <c r="I118" s="125">
        <f>D118*H118</f>
        <v>44755.6</v>
      </c>
      <c r="J118" s="92">
        <v>1</v>
      </c>
      <c r="K118" s="125">
        <f>D118*J118</f>
        <v>44755.6</v>
      </c>
      <c r="L118" s="92">
        <v>1</v>
      </c>
      <c r="M118" s="125">
        <f>D118*L118</f>
        <v>44755.6</v>
      </c>
      <c r="N118" s="92">
        <v>1</v>
      </c>
      <c r="O118" s="125">
        <f>D118*N118</f>
        <v>44755.6</v>
      </c>
      <c r="P118" s="117">
        <f t="shared" si="6"/>
        <v>223778</v>
      </c>
    </row>
    <row r="119" spans="1:16" s="7" customFormat="1" ht="135.75" customHeight="1" x14ac:dyDescent="0.25">
      <c r="A119" s="119" t="s">
        <v>273</v>
      </c>
      <c r="B119" s="119"/>
      <c r="C119" s="119"/>
      <c r="D119" s="120"/>
      <c r="E119" s="121">
        <f>SUM(E117:E118)</f>
        <v>243778</v>
      </c>
      <c r="F119" s="122"/>
      <c r="G119" s="121">
        <f>SUM(G117:G118)</f>
        <v>48755.6</v>
      </c>
      <c r="H119" s="122"/>
      <c r="I119" s="121">
        <f>SUM(I117:I118)</f>
        <v>48755.6</v>
      </c>
      <c r="J119" s="122"/>
      <c r="K119" s="121">
        <f>SUM(K117:K118)</f>
        <v>48755.6</v>
      </c>
      <c r="L119" s="122"/>
      <c r="M119" s="121">
        <f>SUM(M117:M118)</f>
        <v>48755.6</v>
      </c>
      <c r="N119" s="122"/>
      <c r="O119" s="121">
        <f>SUM(O117:O118)</f>
        <v>48755.6</v>
      </c>
      <c r="P119" s="117">
        <f t="shared" si="6"/>
        <v>243778</v>
      </c>
    </row>
    <row r="120" spans="1:16" s="7" customFormat="1" ht="47.25" x14ac:dyDescent="0.25">
      <c r="A120" s="88" t="s">
        <v>355</v>
      </c>
      <c r="B120" s="88" t="s">
        <v>27</v>
      </c>
      <c r="C120" s="115">
        <f t="shared" si="32"/>
        <v>5</v>
      </c>
      <c r="D120" s="118">
        <v>80000</v>
      </c>
      <c r="E120" s="90">
        <f t="shared" si="33"/>
        <v>400000</v>
      </c>
      <c r="F120" s="92">
        <v>1</v>
      </c>
      <c r="G120" s="125">
        <f>D120*F120</f>
        <v>80000</v>
      </c>
      <c r="H120" s="92">
        <v>1</v>
      </c>
      <c r="I120" s="125">
        <f>D120*H120</f>
        <v>80000</v>
      </c>
      <c r="J120" s="92">
        <v>1</v>
      </c>
      <c r="K120" s="125">
        <f>D120*J120</f>
        <v>80000</v>
      </c>
      <c r="L120" s="92">
        <v>1</v>
      </c>
      <c r="M120" s="125">
        <f>D120*L120</f>
        <v>80000</v>
      </c>
      <c r="N120" s="92">
        <v>1</v>
      </c>
      <c r="O120" s="125">
        <f>D120*N120</f>
        <v>80000</v>
      </c>
      <c r="P120" s="117">
        <f t="shared" si="6"/>
        <v>400000</v>
      </c>
    </row>
    <row r="121" spans="1:16" s="7" customFormat="1" ht="15.75" x14ac:dyDescent="0.25">
      <c r="A121" s="88" t="s">
        <v>33</v>
      </c>
      <c r="B121" s="88" t="s">
        <v>28</v>
      </c>
      <c r="C121" s="115">
        <f t="shared" si="32"/>
        <v>12</v>
      </c>
      <c r="D121" s="118">
        <v>3250</v>
      </c>
      <c r="E121" s="90">
        <f t="shared" si="33"/>
        <v>39000</v>
      </c>
      <c r="F121" s="92">
        <v>3</v>
      </c>
      <c r="G121" s="125">
        <f>D121*F121</f>
        <v>9750</v>
      </c>
      <c r="H121" s="92">
        <v>3</v>
      </c>
      <c r="I121" s="125">
        <f>D121*H121</f>
        <v>9750</v>
      </c>
      <c r="J121" s="92">
        <v>3</v>
      </c>
      <c r="K121" s="125">
        <f>D121*J121</f>
        <v>9750</v>
      </c>
      <c r="L121" s="92">
        <v>3</v>
      </c>
      <c r="M121" s="125">
        <f>D121*L121</f>
        <v>9750</v>
      </c>
      <c r="N121" s="92">
        <v>0</v>
      </c>
      <c r="O121" s="125">
        <f>D121*N121</f>
        <v>0</v>
      </c>
      <c r="P121" s="117">
        <f t="shared" si="6"/>
        <v>39000</v>
      </c>
    </row>
    <row r="122" spans="1:16" s="7" customFormat="1" ht="18" customHeight="1" x14ac:dyDescent="0.25">
      <c r="A122" s="88" t="s">
        <v>274</v>
      </c>
      <c r="B122" s="88" t="s">
        <v>341</v>
      </c>
      <c r="C122" s="115">
        <f t="shared" si="32"/>
        <v>5</v>
      </c>
      <c r="D122" s="118">
        <v>5000</v>
      </c>
      <c r="E122" s="90">
        <f t="shared" si="33"/>
        <v>25000</v>
      </c>
      <c r="F122" s="91">
        <v>1</v>
      </c>
      <c r="G122" s="125">
        <f>D122*F122</f>
        <v>5000</v>
      </c>
      <c r="H122" s="126">
        <v>1</v>
      </c>
      <c r="I122" s="125">
        <f>D122*H122</f>
        <v>5000</v>
      </c>
      <c r="J122" s="126">
        <v>1</v>
      </c>
      <c r="K122" s="125">
        <f>D122*J122</f>
        <v>5000</v>
      </c>
      <c r="L122" s="126">
        <v>1</v>
      </c>
      <c r="M122" s="125">
        <f>D122*L122</f>
        <v>5000</v>
      </c>
      <c r="N122" s="126">
        <v>1</v>
      </c>
      <c r="O122" s="125">
        <f>D122*N122</f>
        <v>5000</v>
      </c>
      <c r="P122" s="117">
        <f t="shared" si="6"/>
        <v>25000</v>
      </c>
    </row>
    <row r="123" spans="1:16" ht="31.5" x14ac:dyDescent="0.25">
      <c r="A123" s="88" t="s">
        <v>275</v>
      </c>
      <c r="B123" s="88" t="s">
        <v>15</v>
      </c>
      <c r="C123" s="115">
        <f t="shared" si="32"/>
        <v>30</v>
      </c>
      <c r="D123" s="118">
        <v>2000</v>
      </c>
      <c r="E123" s="90">
        <f t="shared" si="33"/>
        <v>60000</v>
      </c>
      <c r="F123" s="91">
        <v>15</v>
      </c>
      <c r="G123" s="125">
        <f>D123*F123</f>
        <v>30000</v>
      </c>
      <c r="H123" s="126">
        <v>15</v>
      </c>
      <c r="I123" s="125">
        <f>D123*H123</f>
        <v>30000</v>
      </c>
      <c r="J123" s="126"/>
      <c r="K123" s="125">
        <f>D123*J123</f>
        <v>0</v>
      </c>
      <c r="L123" s="126"/>
      <c r="M123" s="125">
        <f>D123*L123</f>
        <v>0</v>
      </c>
      <c r="N123" s="126"/>
      <c r="O123" s="125">
        <f>D123*N123</f>
        <v>0</v>
      </c>
      <c r="P123" s="117">
        <f t="shared" si="6"/>
        <v>60000</v>
      </c>
    </row>
    <row r="124" spans="1:16" ht="15.75" x14ac:dyDescent="0.25">
      <c r="A124" s="88" t="s">
        <v>29</v>
      </c>
      <c r="B124" s="88" t="s">
        <v>26</v>
      </c>
      <c r="C124" s="115">
        <f t="shared" si="32"/>
        <v>5</v>
      </c>
      <c r="D124" s="118">
        <v>800</v>
      </c>
      <c r="E124" s="90">
        <f t="shared" si="33"/>
        <v>4000</v>
      </c>
      <c r="F124" s="91">
        <v>1</v>
      </c>
      <c r="G124" s="125">
        <f>D124*F124</f>
        <v>800</v>
      </c>
      <c r="H124" s="126">
        <v>1</v>
      </c>
      <c r="I124" s="125">
        <f>D124*H124</f>
        <v>800</v>
      </c>
      <c r="J124" s="126">
        <v>1</v>
      </c>
      <c r="K124" s="125">
        <f>D124*J124</f>
        <v>800</v>
      </c>
      <c r="L124" s="126">
        <v>1</v>
      </c>
      <c r="M124" s="125">
        <f>D124*L124</f>
        <v>800</v>
      </c>
      <c r="N124" s="126">
        <v>1</v>
      </c>
      <c r="O124" s="125">
        <f>D124*N124</f>
        <v>800</v>
      </c>
      <c r="P124" s="117">
        <f t="shared" si="6"/>
        <v>4000</v>
      </c>
    </row>
    <row r="125" spans="1:16" ht="63" x14ac:dyDescent="0.25">
      <c r="A125" s="119" t="s">
        <v>356</v>
      </c>
      <c r="B125" s="119"/>
      <c r="C125" s="119"/>
      <c r="D125" s="120"/>
      <c r="E125" s="121">
        <f>SUM(E120:E124)</f>
        <v>528000</v>
      </c>
      <c r="F125" s="122"/>
      <c r="G125" s="121">
        <f>SUM(G120:G124)</f>
        <v>125550</v>
      </c>
      <c r="H125" s="122"/>
      <c r="I125" s="121">
        <f>SUM(I120:I124)</f>
        <v>125550</v>
      </c>
      <c r="J125" s="122"/>
      <c r="K125" s="121">
        <f>SUM(K120:K124)</f>
        <v>95550</v>
      </c>
      <c r="L125" s="122"/>
      <c r="M125" s="121">
        <f>SUM(M120:M124)</f>
        <v>95550</v>
      </c>
      <c r="N125" s="122"/>
      <c r="O125" s="121">
        <f>SUM(O120:O124)</f>
        <v>85800</v>
      </c>
      <c r="P125" s="117">
        <f t="shared" si="6"/>
        <v>528000</v>
      </c>
    </row>
    <row r="126" spans="1:16" s="7" customFormat="1" ht="31.5" x14ac:dyDescent="0.25">
      <c r="A126" s="136" t="s">
        <v>357</v>
      </c>
      <c r="B126" s="136"/>
      <c r="C126" s="136"/>
      <c r="D126" s="137"/>
      <c r="E126" s="138">
        <f>E119+E125</f>
        <v>771778</v>
      </c>
      <c r="F126" s="139"/>
      <c r="G126" s="138">
        <f>G119+G125</f>
        <v>174305.6</v>
      </c>
      <c r="H126" s="139"/>
      <c r="I126" s="138">
        <f>I119+I125</f>
        <v>174305.6</v>
      </c>
      <c r="J126" s="139"/>
      <c r="K126" s="138">
        <f>K119+K125</f>
        <v>144305.60000000001</v>
      </c>
      <c r="L126" s="139"/>
      <c r="M126" s="138">
        <f>M119+M125</f>
        <v>144305.60000000001</v>
      </c>
      <c r="N126" s="139"/>
      <c r="O126" s="138">
        <f>O119+O125</f>
        <v>134555.6</v>
      </c>
      <c r="P126" s="140">
        <f t="shared" si="6"/>
        <v>771778</v>
      </c>
    </row>
    <row r="127" spans="1:16" s="11" customFormat="1" ht="15.75" x14ac:dyDescent="0.25">
      <c r="A127" s="99" t="s">
        <v>358</v>
      </c>
      <c r="B127" s="99"/>
      <c r="C127" s="99"/>
      <c r="D127" s="149"/>
      <c r="E127" s="97">
        <f>E116+E126</f>
        <v>12799778</v>
      </c>
      <c r="F127" s="98"/>
      <c r="G127" s="97">
        <f>G116+G126</f>
        <v>2829805.6</v>
      </c>
      <c r="H127" s="98"/>
      <c r="I127" s="97">
        <f>I116+I126</f>
        <v>2768405.6</v>
      </c>
      <c r="J127" s="98"/>
      <c r="K127" s="97">
        <f>K116+K126</f>
        <v>2671405.6</v>
      </c>
      <c r="L127" s="98"/>
      <c r="M127" s="97">
        <f>M116+M126</f>
        <v>2446705.6</v>
      </c>
      <c r="N127" s="98"/>
      <c r="O127" s="97">
        <f>O116+O126</f>
        <v>2083455.6</v>
      </c>
      <c r="P127" s="140">
        <f t="shared" si="6"/>
        <v>12799778</v>
      </c>
    </row>
    <row r="128" spans="1:16" s="8" customFormat="1" ht="31.5" x14ac:dyDescent="0.25">
      <c r="A128" s="131" t="s">
        <v>276</v>
      </c>
      <c r="B128" s="131" t="s">
        <v>15</v>
      </c>
      <c r="C128" s="131">
        <v>7</v>
      </c>
      <c r="D128" s="132">
        <v>3000</v>
      </c>
      <c r="E128" s="90">
        <f t="shared" ref="E128:E152" si="34">D128*C128</f>
        <v>21000</v>
      </c>
      <c r="F128" s="91">
        <v>2</v>
      </c>
      <c r="G128" s="125">
        <f>D128*F128</f>
        <v>6000</v>
      </c>
      <c r="H128" s="91">
        <v>2</v>
      </c>
      <c r="I128" s="125">
        <f>D128*H128</f>
        <v>6000</v>
      </c>
      <c r="J128" s="91">
        <v>1</v>
      </c>
      <c r="K128" s="125">
        <f>D128*J128</f>
        <v>3000</v>
      </c>
      <c r="L128" s="91">
        <v>1</v>
      </c>
      <c r="M128" s="125">
        <f>D128*L128</f>
        <v>3000</v>
      </c>
      <c r="N128" s="91">
        <v>1</v>
      </c>
      <c r="O128" s="125">
        <f>D128*N128</f>
        <v>3000</v>
      </c>
      <c r="P128" s="117">
        <f t="shared" si="6"/>
        <v>21000</v>
      </c>
    </row>
    <row r="129" spans="1:16" s="8" customFormat="1" ht="31.5" x14ac:dyDescent="0.25">
      <c r="A129" s="131" t="s">
        <v>359</v>
      </c>
      <c r="B129" s="131" t="s">
        <v>360</v>
      </c>
      <c r="C129" s="131">
        <v>1</v>
      </c>
      <c r="D129" s="132">
        <v>44500</v>
      </c>
      <c r="E129" s="90">
        <f t="shared" si="34"/>
        <v>44500</v>
      </c>
      <c r="F129" s="91"/>
      <c r="G129" s="125">
        <f>D129*F129</f>
        <v>0</v>
      </c>
      <c r="H129" s="91">
        <v>1</v>
      </c>
      <c r="I129" s="125">
        <f>D129*H129</f>
        <v>44500</v>
      </c>
      <c r="J129" s="91"/>
      <c r="K129" s="125">
        <f>D129*J129</f>
        <v>0</v>
      </c>
      <c r="L129" s="91"/>
      <c r="M129" s="125">
        <f>D129*L129</f>
        <v>0</v>
      </c>
      <c r="N129" s="91"/>
      <c r="O129" s="125">
        <f>D129*N129</f>
        <v>0</v>
      </c>
      <c r="P129" s="117">
        <f t="shared" si="6"/>
        <v>44500</v>
      </c>
    </row>
    <row r="130" spans="1:16" s="8" customFormat="1" ht="31.5" x14ac:dyDescent="0.25">
      <c r="A130" s="131" t="s">
        <v>361</v>
      </c>
      <c r="B130" s="131" t="s">
        <v>360</v>
      </c>
      <c r="C130" s="131">
        <v>1</v>
      </c>
      <c r="D130" s="132">
        <v>44500</v>
      </c>
      <c r="E130" s="90">
        <f t="shared" si="34"/>
        <v>44500</v>
      </c>
      <c r="F130" s="91"/>
      <c r="G130" s="125">
        <f>D130*F130</f>
        <v>0</v>
      </c>
      <c r="H130" s="91"/>
      <c r="I130" s="125">
        <f>D130*H130</f>
        <v>0</v>
      </c>
      <c r="J130" s="91">
        <v>1</v>
      </c>
      <c r="K130" s="125">
        <f>D130*J130</f>
        <v>44500</v>
      </c>
      <c r="L130" s="91"/>
      <c r="M130" s="125">
        <f>D130*L130</f>
        <v>0</v>
      </c>
      <c r="N130" s="91"/>
      <c r="O130" s="125">
        <f>D130*N130</f>
        <v>0</v>
      </c>
      <c r="P130" s="117">
        <f t="shared" si="6"/>
        <v>44500</v>
      </c>
    </row>
    <row r="131" spans="1:16" s="8" customFormat="1" ht="31.5" x14ac:dyDescent="0.25">
      <c r="A131" s="131" t="s">
        <v>362</v>
      </c>
      <c r="B131" s="131" t="s">
        <v>15</v>
      </c>
      <c r="C131" s="131">
        <v>16</v>
      </c>
      <c r="D131" s="132">
        <v>6250</v>
      </c>
      <c r="E131" s="90">
        <f t="shared" si="34"/>
        <v>100000</v>
      </c>
      <c r="F131" s="91">
        <v>0</v>
      </c>
      <c r="G131" s="125">
        <f>D131*F131</f>
        <v>0</v>
      </c>
      <c r="H131" s="91">
        <v>4</v>
      </c>
      <c r="I131" s="125">
        <f>D131*H131</f>
        <v>25000</v>
      </c>
      <c r="J131" s="91">
        <v>4</v>
      </c>
      <c r="K131" s="125">
        <f>D131*J131</f>
        <v>25000</v>
      </c>
      <c r="L131" s="91">
        <v>4</v>
      </c>
      <c r="M131" s="125">
        <f>D131*L131</f>
        <v>25000</v>
      </c>
      <c r="N131" s="91">
        <v>4</v>
      </c>
      <c r="O131" s="125">
        <f>D131*N131</f>
        <v>25000</v>
      </c>
      <c r="P131" s="117">
        <f t="shared" si="6"/>
        <v>100000</v>
      </c>
    </row>
    <row r="132" spans="1:16" s="8" customFormat="1" ht="31.5" x14ac:dyDescent="0.25">
      <c r="A132" s="88" t="s">
        <v>277</v>
      </c>
      <c r="B132" s="88" t="s">
        <v>363</v>
      </c>
      <c r="C132" s="88">
        <v>4</v>
      </c>
      <c r="D132" s="118">
        <v>35000</v>
      </c>
      <c r="E132" s="90">
        <f t="shared" si="34"/>
        <v>140000</v>
      </c>
      <c r="F132" s="91"/>
      <c r="G132" s="125">
        <f>D132*F132</f>
        <v>0</v>
      </c>
      <c r="H132" s="91">
        <v>1</v>
      </c>
      <c r="I132" s="125">
        <f>D132*H132</f>
        <v>35000</v>
      </c>
      <c r="J132" s="91">
        <v>1</v>
      </c>
      <c r="K132" s="125">
        <f>D132*J132</f>
        <v>35000</v>
      </c>
      <c r="L132" s="91">
        <v>1</v>
      </c>
      <c r="M132" s="125">
        <f>D132*L132</f>
        <v>35000</v>
      </c>
      <c r="N132" s="91">
        <v>1</v>
      </c>
      <c r="O132" s="125">
        <f>D132*N132</f>
        <v>35000</v>
      </c>
      <c r="P132" s="117">
        <f t="shared" si="6"/>
        <v>140000</v>
      </c>
    </row>
    <row r="133" spans="1:16" s="8" customFormat="1" ht="31.5" customHeight="1" x14ac:dyDescent="0.25">
      <c r="A133" s="99" t="s">
        <v>364</v>
      </c>
      <c r="B133" s="99"/>
      <c r="C133" s="99"/>
      <c r="D133" s="149"/>
      <c r="E133" s="97">
        <f>SUM(E128:E132)</f>
        <v>350000</v>
      </c>
      <c r="F133" s="98"/>
      <c r="G133" s="97">
        <f>SUM(G128:G132)</f>
        <v>6000</v>
      </c>
      <c r="H133" s="98"/>
      <c r="I133" s="97">
        <f>SUM(I128:I132)</f>
        <v>110500</v>
      </c>
      <c r="J133" s="98"/>
      <c r="K133" s="97">
        <f>SUM(K128:K132)</f>
        <v>107500</v>
      </c>
      <c r="L133" s="98"/>
      <c r="M133" s="97">
        <f>SUM(M128:M132)</f>
        <v>63000</v>
      </c>
      <c r="N133" s="98"/>
      <c r="O133" s="97">
        <f>SUM(O128:O132)</f>
        <v>63000</v>
      </c>
      <c r="P133" s="140">
        <f t="shared" ref="P133:P172" si="35">SUM(G133+I133+K133+M133+O133)</f>
        <v>350000</v>
      </c>
    </row>
    <row r="134" spans="1:16" s="11" customFormat="1" ht="47.25" x14ac:dyDescent="0.25">
      <c r="A134" s="154" t="s">
        <v>169</v>
      </c>
      <c r="B134" s="154" t="s">
        <v>399</v>
      </c>
      <c r="C134" s="154">
        <v>1</v>
      </c>
      <c r="D134" s="155">
        <v>500000</v>
      </c>
      <c r="E134" s="156">
        <f t="shared" si="34"/>
        <v>500000</v>
      </c>
      <c r="F134" s="157">
        <v>1</v>
      </c>
      <c r="G134" s="125">
        <f t="shared" ref="G134:G152" si="36">D134*F134</f>
        <v>500000</v>
      </c>
      <c r="H134" s="157">
        <v>0</v>
      </c>
      <c r="I134" s="125">
        <f t="shared" ref="I134:I152" si="37">D134*H134</f>
        <v>0</v>
      </c>
      <c r="J134" s="157">
        <v>0</v>
      </c>
      <c r="K134" s="125">
        <f t="shared" ref="K134:K152" si="38">D134*J134</f>
        <v>0</v>
      </c>
      <c r="L134" s="157">
        <v>0</v>
      </c>
      <c r="M134" s="125">
        <f t="shared" ref="M134:M152" si="39">D134*L134</f>
        <v>0</v>
      </c>
      <c r="N134" s="157">
        <v>0</v>
      </c>
      <c r="O134" s="125">
        <f t="shared" ref="O134:O152" si="40">D134*N134</f>
        <v>0</v>
      </c>
      <c r="P134" s="117">
        <f t="shared" si="35"/>
        <v>500000</v>
      </c>
    </row>
    <row r="135" spans="1:16" s="21" customFormat="1" ht="31.5" x14ac:dyDescent="0.25">
      <c r="A135" s="154" t="s">
        <v>168</v>
      </c>
      <c r="B135" s="154" t="s">
        <v>135</v>
      </c>
      <c r="C135" s="154">
        <v>5</v>
      </c>
      <c r="D135" s="155">
        <v>15800</v>
      </c>
      <c r="E135" s="90">
        <f t="shared" si="34"/>
        <v>79000</v>
      </c>
      <c r="F135" s="157">
        <v>1</v>
      </c>
      <c r="G135" s="125">
        <f t="shared" si="36"/>
        <v>15800</v>
      </c>
      <c r="H135" s="157">
        <v>1</v>
      </c>
      <c r="I135" s="125">
        <f t="shared" si="37"/>
        <v>15800</v>
      </c>
      <c r="J135" s="157">
        <v>1</v>
      </c>
      <c r="K135" s="125">
        <f t="shared" si="38"/>
        <v>15800</v>
      </c>
      <c r="L135" s="157">
        <v>1</v>
      </c>
      <c r="M135" s="125">
        <f t="shared" si="39"/>
        <v>15800</v>
      </c>
      <c r="N135" s="157">
        <v>1</v>
      </c>
      <c r="O135" s="125">
        <f t="shared" si="40"/>
        <v>15800</v>
      </c>
      <c r="P135" s="117">
        <f t="shared" si="35"/>
        <v>79000</v>
      </c>
    </row>
    <row r="136" spans="1:16" s="21" customFormat="1" ht="31.5" x14ac:dyDescent="0.25">
      <c r="A136" s="88" t="s">
        <v>167</v>
      </c>
      <c r="B136" s="88" t="s">
        <v>400</v>
      </c>
      <c r="C136" s="88">
        <v>5</v>
      </c>
      <c r="D136" s="118">
        <v>40000</v>
      </c>
      <c r="E136" s="90">
        <f t="shared" si="34"/>
        <v>200000</v>
      </c>
      <c r="F136" s="92">
        <v>1</v>
      </c>
      <c r="G136" s="125">
        <f t="shared" si="36"/>
        <v>40000</v>
      </c>
      <c r="H136" s="92">
        <v>1</v>
      </c>
      <c r="I136" s="125">
        <f t="shared" si="37"/>
        <v>40000</v>
      </c>
      <c r="J136" s="92">
        <v>1</v>
      </c>
      <c r="K136" s="125">
        <f t="shared" si="38"/>
        <v>40000</v>
      </c>
      <c r="L136" s="92">
        <v>1</v>
      </c>
      <c r="M136" s="125">
        <f t="shared" si="39"/>
        <v>40000</v>
      </c>
      <c r="N136" s="92">
        <v>1</v>
      </c>
      <c r="O136" s="125">
        <f t="shared" si="40"/>
        <v>40000</v>
      </c>
      <c r="P136" s="117">
        <f t="shared" si="35"/>
        <v>200000</v>
      </c>
    </row>
    <row r="137" spans="1:16" s="1" customFormat="1" ht="38.25" customHeight="1" x14ac:dyDescent="0.25">
      <c r="A137" s="154" t="s">
        <v>170</v>
      </c>
      <c r="B137" s="154" t="s">
        <v>365</v>
      </c>
      <c r="C137" s="154">
        <v>4</v>
      </c>
      <c r="D137" s="155">
        <v>55000</v>
      </c>
      <c r="E137" s="90">
        <f t="shared" si="34"/>
        <v>220000</v>
      </c>
      <c r="F137" s="158">
        <v>0.8</v>
      </c>
      <c r="G137" s="125">
        <f t="shared" si="36"/>
        <v>44000</v>
      </c>
      <c r="H137" s="158">
        <v>0.8</v>
      </c>
      <c r="I137" s="125">
        <f t="shared" si="37"/>
        <v>44000</v>
      </c>
      <c r="J137" s="158">
        <v>0.8</v>
      </c>
      <c r="K137" s="125">
        <f t="shared" si="38"/>
        <v>44000</v>
      </c>
      <c r="L137" s="158">
        <v>0.8</v>
      </c>
      <c r="M137" s="125">
        <f t="shared" si="39"/>
        <v>44000</v>
      </c>
      <c r="N137" s="158">
        <v>0.8</v>
      </c>
      <c r="O137" s="125">
        <f t="shared" si="40"/>
        <v>44000</v>
      </c>
      <c r="P137" s="117">
        <f t="shared" si="35"/>
        <v>220000</v>
      </c>
    </row>
    <row r="138" spans="1:16" s="21" customFormat="1" ht="54.75" customHeight="1" x14ac:dyDescent="0.25">
      <c r="A138" s="154" t="s">
        <v>226</v>
      </c>
      <c r="B138" s="154" t="s">
        <v>365</v>
      </c>
      <c r="C138" s="154">
        <v>2</v>
      </c>
      <c r="D138" s="155">
        <v>188000</v>
      </c>
      <c r="E138" s="90">
        <f t="shared" si="34"/>
        <v>376000</v>
      </c>
      <c r="F138" s="158">
        <v>0.4</v>
      </c>
      <c r="G138" s="125">
        <f t="shared" si="36"/>
        <v>75200</v>
      </c>
      <c r="H138" s="158">
        <v>0.4</v>
      </c>
      <c r="I138" s="125">
        <f t="shared" si="37"/>
        <v>75200</v>
      </c>
      <c r="J138" s="158">
        <v>0.4</v>
      </c>
      <c r="K138" s="125">
        <f t="shared" si="38"/>
        <v>75200</v>
      </c>
      <c r="L138" s="158">
        <v>0.4</v>
      </c>
      <c r="M138" s="125">
        <f t="shared" si="39"/>
        <v>75200</v>
      </c>
      <c r="N138" s="158">
        <v>0.4</v>
      </c>
      <c r="O138" s="125">
        <f t="shared" si="40"/>
        <v>75200</v>
      </c>
      <c r="P138" s="117">
        <f t="shared" si="35"/>
        <v>376000</v>
      </c>
    </row>
    <row r="139" spans="1:16" s="21" customFormat="1" ht="42" customHeight="1" x14ac:dyDescent="0.25">
      <c r="A139" s="154" t="s">
        <v>236</v>
      </c>
      <c r="B139" s="154" t="s">
        <v>366</v>
      </c>
      <c r="C139" s="154">
        <v>1</v>
      </c>
      <c r="D139" s="155">
        <v>55000</v>
      </c>
      <c r="E139" s="90">
        <f t="shared" si="34"/>
        <v>55000</v>
      </c>
      <c r="F139" s="159">
        <v>0.5</v>
      </c>
      <c r="G139" s="125">
        <f t="shared" si="36"/>
        <v>27500</v>
      </c>
      <c r="H139" s="159">
        <v>0.5</v>
      </c>
      <c r="I139" s="125">
        <f t="shared" si="37"/>
        <v>27500</v>
      </c>
      <c r="J139" s="157">
        <v>0</v>
      </c>
      <c r="K139" s="125">
        <f t="shared" si="38"/>
        <v>0</v>
      </c>
      <c r="L139" s="157">
        <v>0</v>
      </c>
      <c r="M139" s="125">
        <f t="shared" si="39"/>
        <v>0</v>
      </c>
      <c r="N139" s="157">
        <v>0</v>
      </c>
      <c r="O139" s="125">
        <f t="shared" si="40"/>
        <v>0</v>
      </c>
      <c r="P139" s="117">
        <f t="shared" si="35"/>
        <v>55000</v>
      </c>
    </row>
    <row r="140" spans="1:16" s="93" customFormat="1" ht="56.25" customHeight="1" x14ac:dyDescent="0.25">
      <c r="A140" s="154" t="s">
        <v>237</v>
      </c>
      <c r="B140" s="154" t="s">
        <v>398</v>
      </c>
      <c r="C140" s="154">
        <v>1</v>
      </c>
      <c r="D140" s="155">
        <v>25000</v>
      </c>
      <c r="E140" s="90">
        <f t="shared" si="34"/>
        <v>25000</v>
      </c>
      <c r="F140" s="157">
        <v>1</v>
      </c>
      <c r="G140" s="125">
        <f t="shared" si="36"/>
        <v>25000</v>
      </c>
      <c r="H140" s="157">
        <v>0</v>
      </c>
      <c r="I140" s="125">
        <f t="shared" si="37"/>
        <v>0</v>
      </c>
      <c r="J140" s="157">
        <v>0</v>
      </c>
      <c r="K140" s="125">
        <f t="shared" si="38"/>
        <v>0</v>
      </c>
      <c r="L140" s="157">
        <v>0</v>
      </c>
      <c r="M140" s="125">
        <f t="shared" si="39"/>
        <v>0</v>
      </c>
      <c r="N140" s="157">
        <v>0</v>
      </c>
      <c r="O140" s="125">
        <f t="shared" si="40"/>
        <v>0</v>
      </c>
      <c r="P140" s="117">
        <f t="shared" si="35"/>
        <v>25000</v>
      </c>
    </row>
    <row r="141" spans="1:16" s="93" customFormat="1" ht="93" customHeight="1" x14ac:dyDescent="0.25">
      <c r="A141" s="88" t="s">
        <v>166</v>
      </c>
      <c r="B141" s="88" t="s">
        <v>367</v>
      </c>
      <c r="C141" s="88">
        <v>5</v>
      </c>
      <c r="D141" s="118">
        <v>9000</v>
      </c>
      <c r="E141" s="90">
        <f t="shared" si="34"/>
        <v>45000</v>
      </c>
      <c r="F141" s="92">
        <v>1</v>
      </c>
      <c r="G141" s="125">
        <f t="shared" si="36"/>
        <v>9000</v>
      </c>
      <c r="H141" s="92">
        <v>1</v>
      </c>
      <c r="I141" s="125">
        <f t="shared" si="37"/>
        <v>9000</v>
      </c>
      <c r="J141" s="92">
        <v>1</v>
      </c>
      <c r="K141" s="125">
        <f t="shared" si="38"/>
        <v>9000</v>
      </c>
      <c r="L141" s="92">
        <v>1</v>
      </c>
      <c r="M141" s="125">
        <f t="shared" si="39"/>
        <v>9000</v>
      </c>
      <c r="N141" s="92">
        <v>1</v>
      </c>
      <c r="O141" s="125">
        <f t="shared" si="40"/>
        <v>9000</v>
      </c>
      <c r="P141" s="117">
        <f t="shared" si="35"/>
        <v>45000</v>
      </c>
    </row>
    <row r="142" spans="1:16" s="1" customFormat="1" ht="31.5" customHeight="1" x14ac:dyDescent="0.25">
      <c r="A142" s="88" t="s">
        <v>165</v>
      </c>
      <c r="B142" s="88" t="s">
        <v>367</v>
      </c>
      <c r="C142" s="88">
        <v>5</v>
      </c>
      <c r="D142" s="118">
        <v>9000</v>
      </c>
      <c r="E142" s="90">
        <f t="shared" si="34"/>
        <v>45000</v>
      </c>
      <c r="F142" s="92">
        <v>1</v>
      </c>
      <c r="G142" s="125">
        <f t="shared" si="36"/>
        <v>9000</v>
      </c>
      <c r="H142" s="92">
        <v>1</v>
      </c>
      <c r="I142" s="125">
        <f t="shared" si="37"/>
        <v>9000</v>
      </c>
      <c r="J142" s="92">
        <v>1</v>
      </c>
      <c r="K142" s="125">
        <f t="shared" si="38"/>
        <v>9000</v>
      </c>
      <c r="L142" s="92">
        <v>1</v>
      </c>
      <c r="M142" s="125">
        <f t="shared" si="39"/>
        <v>9000</v>
      </c>
      <c r="N142" s="92">
        <v>1</v>
      </c>
      <c r="O142" s="125">
        <f t="shared" si="40"/>
        <v>9000</v>
      </c>
      <c r="P142" s="117">
        <f t="shared" si="35"/>
        <v>45000</v>
      </c>
    </row>
    <row r="143" spans="1:16" s="1" customFormat="1" ht="25.5" customHeight="1" x14ac:dyDescent="0.25">
      <c r="A143" s="154" t="s">
        <v>171</v>
      </c>
      <c r="B143" s="154" t="s">
        <v>15</v>
      </c>
      <c r="C143" s="154">
        <v>5</v>
      </c>
      <c r="D143" s="155">
        <v>3000</v>
      </c>
      <c r="E143" s="90">
        <f t="shared" si="34"/>
        <v>15000</v>
      </c>
      <c r="F143" s="157">
        <v>1</v>
      </c>
      <c r="G143" s="125">
        <f t="shared" si="36"/>
        <v>3000</v>
      </c>
      <c r="H143" s="157">
        <v>1</v>
      </c>
      <c r="I143" s="125">
        <f t="shared" si="37"/>
        <v>3000</v>
      </c>
      <c r="J143" s="157">
        <v>1</v>
      </c>
      <c r="K143" s="125">
        <f t="shared" si="38"/>
        <v>3000</v>
      </c>
      <c r="L143" s="157">
        <v>1</v>
      </c>
      <c r="M143" s="125">
        <f t="shared" si="39"/>
        <v>3000</v>
      </c>
      <c r="N143" s="157">
        <v>1</v>
      </c>
      <c r="O143" s="125">
        <f t="shared" si="40"/>
        <v>3000</v>
      </c>
      <c r="P143" s="117">
        <f t="shared" si="35"/>
        <v>15000</v>
      </c>
    </row>
    <row r="144" spans="1:16" s="21" customFormat="1" ht="59.25" customHeight="1" x14ac:dyDescent="0.25">
      <c r="A144" s="134" t="s">
        <v>233</v>
      </c>
      <c r="B144" s="134" t="s">
        <v>399</v>
      </c>
      <c r="C144" s="88">
        <v>1</v>
      </c>
      <c r="D144" s="118">
        <v>750000</v>
      </c>
      <c r="E144" s="90">
        <f t="shared" si="34"/>
        <v>750000</v>
      </c>
      <c r="F144" s="160">
        <v>0.33333333300000001</v>
      </c>
      <c r="G144" s="125">
        <f t="shared" si="36"/>
        <v>249999.99975000002</v>
      </c>
      <c r="H144" s="92"/>
      <c r="I144" s="125">
        <f t="shared" si="37"/>
        <v>0</v>
      </c>
      <c r="J144" s="160">
        <v>0.3333333</v>
      </c>
      <c r="K144" s="125">
        <f t="shared" si="38"/>
        <v>249999.97500000001</v>
      </c>
      <c r="L144" s="92"/>
      <c r="M144" s="125">
        <f t="shared" si="39"/>
        <v>0</v>
      </c>
      <c r="N144" s="160">
        <v>0.33333332999999998</v>
      </c>
      <c r="O144" s="125">
        <f t="shared" si="40"/>
        <v>249999.9975</v>
      </c>
      <c r="P144" s="117">
        <f t="shared" si="35"/>
        <v>749999.97225000011</v>
      </c>
    </row>
    <row r="145" spans="1:16" s="21" customFormat="1" ht="65.25" customHeight="1" x14ac:dyDescent="0.25">
      <c r="A145" s="134" t="s">
        <v>278</v>
      </c>
      <c r="B145" s="134" t="s">
        <v>398</v>
      </c>
      <c r="C145" s="88">
        <v>1</v>
      </c>
      <c r="D145" s="118">
        <v>250000</v>
      </c>
      <c r="E145" s="90">
        <f t="shared" si="34"/>
        <v>250000</v>
      </c>
      <c r="F145" s="92">
        <v>0</v>
      </c>
      <c r="G145" s="125">
        <f t="shared" si="36"/>
        <v>0</v>
      </c>
      <c r="H145" s="92">
        <v>1</v>
      </c>
      <c r="I145" s="125">
        <f t="shared" si="37"/>
        <v>250000</v>
      </c>
      <c r="J145" s="92">
        <v>0</v>
      </c>
      <c r="K145" s="125">
        <f t="shared" si="38"/>
        <v>0</v>
      </c>
      <c r="L145" s="92">
        <v>0</v>
      </c>
      <c r="M145" s="125">
        <f t="shared" si="39"/>
        <v>0</v>
      </c>
      <c r="N145" s="92">
        <v>0</v>
      </c>
      <c r="O145" s="125">
        <f t="shared" si="40"/>
        <v>0</v>
      </c>
      <c r="P145" s="117">
        <f t="shared" si="35"/>
        <v>250000</v>
      </c>
    </row>
    <row r="146" spans="1:16" s="93" customFormat="1" ht="51" customHeight="1" x14ac:dyDescent="0.25">
      <c r="A146" s="161" t="s">
        <v>231</v>
      </c>
      <c r="B146" s="161" t="s">
        <v>104</v>
      </c>
      <c r="C146" s="154">
        <v>1</v>
      </c>
      <c r="D146" s="155">
        <v>100000</v>
      </c>
      <c r="E146" s="90">
        <f t="shared" si="34"/>
        <v>100000</v>
      </c>
      <c r="F146" s="159">
        <v>0.2</v>
      </c>
      <c r="G146" s="125">
        <f t="shared" si="36"/>
        <v>20000</v>
      </c>
      <c r="H146" s="159">
        <v>0.2</v>
      </c>
      <c r="I146" s="125">
        <f t="shared" si="37"/>
        <v>20000</v>
      </c>
      <c r="J146" s="159">
        <v>0.2</v>
      </c>
      <c r="K146" s="125">
        <f t="shared" si="38"/>
        <v>20000</v>
      </c>
      <c r="L146" s="159">
        <v>0.2</v>
      </c>
      <c r="M146" s="125">
        <f t="shared" si="39"/>
        <v>20000</v>
      </c>
      <c r="N146" s="159">
        <v>0.2</v>
      </c>
      <c r="O146" s="125">
        <f t="shared" si="40"/>
        <v>20000</v>
      </c>
      <c r="P146" s="117">
        <f t="shared" si="35"/>
        <v>100000</v>
      </c>
    </row>
    <row r="147" spans="1:16" s="21" customFormat="1" ht="15.75" x14ac:dyDescent="0.25">
      <c r="A147" s="161" t="s">
        <v>232</v>
      </c>
      <c r="B147" s="161" t="s">
        <v>104</v>
      </c>
      <c r="C147" s="154">
        <v>1</v>
      </c>
      <c r="D147" s="155">
        <v>40000</v>
      </c>
      <c r="E147" s="90">
        <f t="shared" si="34"/>
        <v>40000</v>
      </c>
      <c r="F147" s="159">
        <v>0.5</v>
      </c>
      <c r="G147" s="125">
        <f t="shared" si="36"/>
        <v>20000</v>
      </c>
      <c r="H147" s="157"/>
      <c r="I147" s="125">
        <f t="shared" si="37"/>
        <v>0</v>
      </c>
      <c r="J147" s="159">
        <v>0.5</v>
      </c>
      <c r="K147" s="125">
        <f t="shared" si="38"/>
        <v>20000</v>
      </c>
      <c r="L147" s="157"/>
      <c r="M147" s="125">
        <f t="shared" si="39"/>
        <v>0</v>
      </c>
      <c r="N147" s="157"/>
      <c r="O147" s="125">
        <f t="shared" si="40"/>
        <v>0</v>
      </c>
      <c r="P147" s="117">
        <f t="shared" si="35"/>
        <v>40000</v>
      </c>
    </row>
    <row r="148" spans="1:16" s="93" customFormat="1" ht="31.5" x14ac:dyDescent="0.25">
      <c r="A148" s="154" t="s">
        <v>227</v>
      </c>
      <c r="B148" s="154" t="s">
        <v>104</v>
      </c>
      <c r="C148" s="154">
        <v>1</v>
      </c>
      <c r="D148" s="155">
        <v>165000</v>
      </c>
      <c r="E148" s="90">
        <f t="shared" si="34"/>
        <v>165000</v>
      </c>
      <c r="F148" s="158">
        <v>0.25</v>
      </c>
      <c r="G148" s="125">
        <f t="shared" si="36"/>
        <v>41250</v>
      </c>
      <c r="H148" s="158">
        <v>0.25</v>
      </c>
      <c r="I148" s="125">
        <f t="shared" si="37"/>
        <v>41250</v>
      </c>
      <c r="J148" s="158">
        <v>0.25</v>
      </c>
      <c r="K148" s="125">
        <f t="shared" si="38"/>
        <v>41250</v>
      </c>
      <c r="L148" s="158">
        <v>0.25</v>
      </c>
      <c r="M148" s="125">
        <f t="shared" si="39"/>
        <v>41250</v>
      </c>
      <c r="N148" s="157"/>
      <c r="O148" s="125">
        <f t="shared" si="40"/>
        <v>0</v>
      </c>
      <c r="P148" s="117">
        <f t="shared" si="35"/>
        <v>165000</v>
      </c>
    </row>
    <row r="149" spans="1:16" s="93" customFormat="1" ht="59.25" customHeight="1" x14ac:dyDescent="0.25">
      <c r="A149" s="154" t="s">
        <v>228</v>
      </c>
      <c r="B149" s="154" t="s">
        <v>104</v>
      </c>
      <c r="C149" s="154">
        <v>1</v>
      </c>
      <c r="D149" s="155">
        <v>160000</v>
      </c>
      <c r="E149" s="90">
        <f t="shared" si="34"/>
        <v>160000</v>
      </c>
      <c r="F149" s="158">
        <v>0.25</v>
      </c>
      <c r="G149" s="125">
        <f t="shared" si="36"/>
        <v>40000</v>
      </c>
      <c r="H149" s="158">
        <v>0.25</v>
      </c>
      <c r="I149" s="125">
        <f t="shared" si="37"/>
        <v>40000</v>
      </c>
      <c r="J149" s="158">
        <v>0.25</v>
      </c>
      <c r="K149" s="125">
        <f t="shared" si="38"/>
        <v>40000</v>
      </c>
      <c r="L149" s="158">
        <v>0.25</v>
      </c>
      <c r="M149" s="125">
        <f t="shared" si="39"/>
        <v>40000</v>
      </c>
      <c r="N149" s="157"/>
      <c r="O149" s="125">
        <f t="shared" si="40"/>
        <v>0</v>
      </c>
      <c r="P149" s="117">
        <f t="shared" si="35"/>
        <v>160000</v>
      </c>
    </row>
    <row r="150" spans="1:16" s="93" customFormat="1" ht="59.25" customHeight="1" x14ac:dyDescent="0.25">
      <c r="A150" s="154" t="s">
        <v>229</v>
      </c>
      <c r="B150" s="154" t="s">
        <v>398</v>
      </c>
      <c r="C150" s="154">
        <v>1</v>
      </c>
      <c r="D150" s="155">
        <v>20000</v>
      </c>
      <c r="E150" s="90">
        <f t="shared" si="34"/>
        <v>20000</v>
      </c>
      <c r="F150" s="157">
        <v>0</v>
      </c>
      <c r="G150" s="125">
        <f t="shared" si="36"/>
        <v>0</v>
      </c>
      <c r="H150" s="157">
        <v>0</v>
      </c>
      <c r="I150" s="125">
        <f t="shared" si="37"/>
        <v>0</v>
      </c>
      <c r="J150" s="157">
        <v>0</v>
      </c>
      <c r="K150" s="125">
        <f t="shared" si="38"/>
        <v>0</v>
      </c>
      <c r="L150" s="157">
        <v>0</v>
      </c>
      <c r="M150" s="125">
        <f t="shared" si="39"/>
        <v>0</v>
      </c>
      <c r="N150" s="157">
        <v>1</v>
      </c>
      <c r="O150" s="125">
        <f t="shared" si="40"/>
        <v>20000</v>
      </c>
      <c r="P150" s="117">
        <f t="shared" si="35"/>
        <v>20000</v>
      </c>
    </row>
    <row r="151" spans="1:16" s="21" customFormat="1" ht="50.25" customHeight="1" x14ac:dyDescent="0.25">
      <c r="A151" s="154" t="s">
        <v>230</v>
      </c>
      <c r="B151" s="154" t="s">
        <v>104</v>
      </c>
      <c r="C151" s="154">
        <v>1</v>
      </c>
      <c r="D151" s="155">
        <v>120000</v>
      </c>
      <c r="E151" s="90">
        <f t="shared" si="34"/>
        <v>120000</v>
      </c>
      <c r="F151" s="157">
        <v>0</v>
      </c>
      <c r="G151" s="125">
        <f t="shared" si="36"/>
        <v>0</v>
      </c>
      <c r="H151" s="157">
        <v>0</v>
      </c>
      <c r="I151" s="125">
        <f t="shared" si="37"/>
        <v>0</v>
      </c>
      <c r="J151" s="159">
        <v>0.5</v>
      </c>
      <c r="K151" s="125">
        <f t="shared" si="38"/>
        <v>60000</v>
      </c>
      <c r="L151" s="157">
        <v>0</v>
      </c>
      <c r="M151" s="125">
        <f t="shared" si="39"/>
        <v>0</v>
      </c>
      <c r="N151" s="159">
        <v>0.5</v>
      </c>
      <c r="O151" s="125">
        <f t="shared" si="40"/>
        <v>60000</v>
      </c>
      <c r="P151" s="117">
        <f t="shared" si="35"/>
        <v>120000</v>
      </c>
    </row>
    <row r="152" spans="1:16" s="93" customFormat="1" ht="54.75" customHeight="1" x14ac:dyDescent="0.25">
      <c r="A152" s="154" t="s">
        <v>246</v>
      </c>
      <c r="B152" s="154" t="s">
        <v>398</v>
      </c>
      <c r="C152" s="154">
        <v>1</v>
      </c>
      <c r="D152" s="155">
        <v>25000</v>
      </c>
      <c r="E152" s="90">
        <f t="shared" si="34"/>
        <v>25000</v>
      </c>
      <c r="F152" s="157">
        <v>0.2</v>
      </c>
      <c r="G152" s="125">
        <f t="shared" si="36"/>
        <v>5000</v>
      </c>
      <c r="H152" s="157">
        <v>0.2</v>
      </c>
      <c r="I152" s="125">
        <f t="shared" si="37"/>
        <v>5000</v>
      </c>
      <c r="J152" s="158">
        <v>0.2</v>
      </c>
      <c r="K152" s="125">
        <f t="shared" si="38"/>
        <v>5000</v>
      </c>
      <c r="L152" s="158">
        <v>0.2</v>
      </c>
      <c r="M152" s="125">
        <f t="shared" si="39"/>
        <v>5000</v>
      </c>
      <c r="N152" s="158">
        <v>0.2</v>
      </c>
      <c r="O152" s="125">
        <f t="shared" si="40"/>
        <v>5000</v>
      </c>
      <c r="P152" s="117">
        <f t="shared" si="35"/>
        <v>25000</v>
      </c>
    </row>
    <row r="153" spans="1:16" s="21" customFormat="1" ht="33" customHeight="1" x14ac:dyDescent="0.25">
      <c r="A153" s="99" t="s">
        <v>368</v>
      </c>
      <c r="B153" s="99"/>
      <c r="C153" s="99"/>
      <c r="D153" s="149"/>
      <c r="E153" s="97">
        <f>SUM(E134:E152)</f>
        <v>3190000</v>
      </c>
      <c r="F153" s="98"/>
      <c r="G153" s="97">
        <f>SUM(G134:G152)</f>
        <v>1124749.99975</v>
      </c>
      <c r="H153" s="98"/>
      <c r="I153" s="97">
        <f>SUM(I134:I152)</f>
        <v>579750</v>
      </c>
      <c r="J153" s="98"/>
      <c r="K153" s="97">
        <f>SUM(K134:K152)</f>
        <v>632249.97499999998</v>
      </c>
      <c r="L153" s="98"/>
      <c r="M153" s="97">
        <f>SUM(M134:M152)</f>
        <v>302250</v>
      </c>
      <c r="N153" s="98"/>
      <c r="O153" s="97">
        <f>SUM(O134:O152)</f>
        <v>550999.99750000006</v>
      </c>
      <c r="P153" s="140">
        <f t="shared" si="35"/>
        <v>3189999.9722500001</v>
      </c>
    </row>
    <row r="154" spans="1:16" s="11" customFormat="1" ht="15.75" x14ac:dyDescent="0.25">
      <c r="A154" s="119" t="s">
        <v>38</v>
      </c>
      <c r="B154" s="162"/>
      <c r="C154" s="162"/>
      <c r="D154" s="163"/>
      <c r="E154" s="164"/>
      <c r="F154" s="165"/>
      <c r="G154" s="164"/>
      <c r="H154" s="165"/>
      <c r="I154" s="164"/>
      <c r="J154" s="165"/>
      <c r="K154" s="164"/>
      <c r="L154" s="165"/>
      <c r="M154" s="164"/>
      <c r="N154" s="165"/>
      <c r="O154" s="164"/>
      <c r="P154" s="117">
        <f t="shared" si="35"/>
        <v>0</v>
      </c>
    </row>
    <row r="155" spans="1:16" ht="47.25" x14ac:dyDescent="0.25">
      <c r="A155" s="88" t="s">
        <v>158</v>
      </c>
      <c r="B155" s="89" t="s">
        <v>369</v>
      </c>
      <c r="C155" s="88">
        <v>5</v>
      </c>
      <c r="D155" s="118">
        <v>30000</v>
      </c>
      <c r="E155" s="90">
        <f t="shared" ref="E155:E158" si="41">D155*C155</f>
        <v>150000</v>
      </c>
      <c r="F155" s="91">
        <v>1</v>
      </c>
      <c r="G155" s="125">
        <f>D155*F155</f>
        <v>30000</v>
      </c>
      <c r="H155" s="126">
        <v>1</v>
      </c>
      <c r="I155" s="125">
        <f>D155*H155</f>
        <v>30000</v>
      </c>
      <c r="J155" s="126">
        <v>1</v>
      </c>
      <c r="K155" s="125">
        <f>D155*J155</f>
        <v>30000</v>
      </c>
      <c r="L155" s="126">
        <v>1</v>
      </c>
      <c r="M155" s="125">
        <f>D155*L155</f>
        <v>30000</v>
      </c>
      <c r="N155" s="126">
        <v>1</v>
      </c>
      <c r="O155" s="125">
        <f>D155*N155</f>
        <v>30000</v>
      </c>
      <c r="P155" s="117">
        <f t="shared" si="35"/>
        <v>150000</v>
      </c>
    </row>
    <row r="156" spans="1:16" s="17" customFormat="1" ht="61.5" customHeight="1" x14ac:dyDescent="0.25">
      <c r="A156" s="88" t="s">
        <v>102</v>
      </c>
      <c r="B156" s="89" t="s">
        <v>369</v>
      </c>
      <c r="C156" s="88">
        <v>5</v>
      </c>
      <c r="D156" s="118">
        <v>180000</v>
      </c>
      <c r="E156" s="90">
        <f t="shared" si="41"/>
        <v>900000</v>
      </c>
      <c r="F156" s="91">
        <v>1</v>
      </c>
      <c r="G156" s="125">
        <f>D156*F156</f>
        <v>180000</v>
      </c>
      <c r="H156" s="91">
        <v>1</v>
      </c>
      <c r="I156" s="125">
        <f>D156*H156</f>
        <v>180000</v>
      </c>
      <c r="J156" s="91">
        <v>1</v>
      </c>
      <c r="K156" s="125">
        <f>D156*J156</f>
        <v>180000</v>
      </c>
      <c r="L156" s="91">
        <v>1</v>
      </c>
      <c r="M156" s="125">
        <f>D156*L156</f>
        <v>180000</v>
      </c>
      <c r="N156" s="91">
        <v>1</v>
      </c>
      <c r="O156" s="125">
        <f>D156*N156</f>
        <v>180000</v>
      </c>
      <c r="P156" s="117">
        <f t="shared" si="35"/>
        <v>900000</v>
      </c>
    </row>
    <row r="157" spans="1:16" s="17" customFormat="1" ht="30" customHeight="1" x14ac:dyDescent="0.25">
      <c r="A157" s="88" t="s">
        <v>103</v>
      </c>
      <c r="B157" s="89" t="s">
        <v>369</v>
      </c>
      <c r="C157" s="88">
        <v>5</v>
      </c>
      <c r="D157" s="118">
        <v>10400</v>
      </c>
      <c r="E157" s="90">
        <f t="shared" si="41"/>
        <v>52000</v>
      </c>
      <c r="F157" s="91">
        <v>1</v>
      </c>
      <c r="G157" s="125">
        <f>D157*F157</f>
        <v>10400</v>
      </c>
      <c r="H157" s="91">
        <v>1</v>
      </c>
      <c r="I157" s="125">
        <f>D157*H157</f>
        <v>10400</v>
      </c>
      <c r="J157" s="91">
        <v>1</v>
      </c>
      <c r="K157" s="125">
        <f>D157*J157</f>
        <v>10400</v>
      </c>
      <c r="L157" s="91">
        <v>1</v>
      </c>
      <c r="M157" s="125">
        <f>D157*L157</f>
        <v>10400</v>
      </c>
      <c r="N157" s="91">
        <v>1</v>
      </c>
      <c r="O157" s="125">
        <f>D157*N157</f>
        <v>10400</v>
      </c>
      <c r="P157" s="117">
        <f t="shared" si="35"/>
        <v>52000</v>
      </c>
    </row>
    <row r="158" spans="1:16" s="17" customFormat="1" ht="30" customHeight="1" x14ac:dyDescent="0.25">
      <c r="A158" s="88" t="s">
        <v>279</v>
      </c>
      <c r="B158" s="89" t="s">
        <v>369</v>
      </c>
      <c r="C158" s="88">
        <v>5</v>
      </c>
      <c r="D158" s="118">
        <v>22000</v>
      </c>
      <c r="E158" s="90">
        <f t="shared" si="41"/>
        <v>110000</v>
      </c>
      <c r="F158" s="91">
        <v>1</v>
      </c>
      <c r="G158" s="125">
        <f>D158*F158</f>
        <v>22000</v>
      </c>
      <c r="H158" s="91">
        <v>1</v>
      </c>
      <c r="I158" s="125">
        <f>D158*H158</f>
        <v>22000</v>
      </c>
      <c r="J158" s="91">
        <v>1</v>
      </c>
      <c r="K158" s="125">
        <f>D158*J158</f>
        <v>22000</v>
      </c>
      <c r="L158" s="91">
        <v>1</v>
      </c>
      <c r="M158" s="125">
        <f>D158*L158</f>
        <v>22000</v>
      </c>
      <c r="N158" s="91">
        <v>1</v>
      </c>
      <c r="O158" s="125">
        <f>D158*N158</f>
        <v>22000</v>
      </c>
      <c r="P158" s="117">
        <f t="shared" si="35"/>
        <v>110000</v>
      </c>
    </row>
    <row r="159" spans="1:16" s="17" customFormat="1" ht="31.5" x14ac:dyDescent="0.25">
      <c r="A159" s="119" t="s">
        <v>36</v>
      </c>
      <c r="B159" s="119"/>
      <c r="C159" s="119"/>
      <c r="D159" s="120"/>
      <c r="E159" s="121">
        <f>SUM(E155:E158)</f>
        <v>1212000</v>
      </c>
      <c r="F159" s="122"/>
      <c r="G159" s="121">
        <f>SUM(G155:G158)</f>
        <v>242400</v>
      </c>
      <c r="H159" s="122"/>
      <c r="I159" s="121">
        <f>SUM(I155:I158)</f>
        <v>242400</v>
      </c>
      <c r="J159" s="122"/>
      <c r="K159" s="121">
        <f>SUM(K155:K158)</f>
        <v>242400</v>
      </c>
      <c r="L159" s="122"/>
      <c r="M159" s="121">
        <f>SUM(M155:M158)</f>
        <v>242400</v>
      </c>
      <c r="N159" s="122"/>
      <c r="O159" s="121">
        <f>SUM(O155:O158)</f>
        <v>242400</v>
      </c>
      <c r="P159" s="117">
        <f t="shared" si="35"/>
        <v>1212000</v>
      </c>
    </row>
    <row r="160" spans="1:16" s="18" customFormat="1" ht="38.25" customHeight="1" x14ac:dyDescent="0.25">
      <c r="A160" s="131" t="s">
        <v>218</v>
      </c>
      <c r="B160" s="88" t="s">
        <v>0</v>
      </c>
      <c r="C160" s="100" t="s">
        <v>210</v>
      </c>
      <c r="D160" s="166"/>
      <c r="E160" s="92">
        <v>400000</v>
      </c>
      <c r="F160" s="91"/>
      <c r="G160" s="90">
        <f>E160*0.2</f>
        <v>80000</v>
      </c>
      <c r="H160" s="92"/>
      <c r="I160" s="90">
        <f>E160*0.2</f>
        <v>80000</v>
      </c>
      <c r="J160" s="92"/>
      <c r="K160" s="90">
        <f>E160*0.2</f>
        <v>80000</v>
      </c>
      <c r="L160" s="92"/>
      <c r="M160" s="90">
        <f>E160*0.2</f>
        <v>80000</v>
      </c>
      <c r="N160" s="92"/>
      <c r="O160" s="90">
        <f>E160*0.2</f>
        <v>80000</v>
      </c>
      <c r="P160" s="117">
        <f t="shared" si="35"/>
        <v>400000</v>
      </c>
    </row>
    <row r="161" spans="1:16" s="19" customFormat="1" ht="36.75" customHeight="1" x14ac:dyDescent="0.25">
      <c r="A161" s="131" t="s">
        <v>238</v>
      </c>
      <c r="B161" s="88" t="s">
        <v>0</v>
      </c>
      <c r="C161" s="100" t="s">
        <v>210</v>
      </c>
      <c r="D161" s="166"/>
      <c r="E161" s="92">
        <v>848000</v>
      </c>
      <c r="F161" s="91"/>
      <c r="G161" s="90">
        <f>E161*0.2</f>
        <v>169600</v>
      </c>
      <c r="H161" s="92"/>
      <c r="I161" s="90">
        <f>E161*0.2</f>
        <v>169600</v>
      </c>
      <c r="J161" s="92"/>
      <c r="K161" s="90">
        <f>E161*0.2</f>
        <v>169600</v>
      </c>
      <c r="L161" s="92"/>
      <c r="M161" s="90">
        <f>E161*0.2</f>
        <v>169600</v>
      </c>
      <c r="N161" s="92"/>
      <c r="O161" s="90">
        <f>E161*0.2</f>
        <v>169600</v>
      </c>
      <c r="P161" s="117">
        <f t="shared" si="35"/>
        <v>848000</v>
      </c>
    </row>
    <row r="162" spans="1:16" s="19" customFormat="1" ht="30" customHeight="1" x14ac:dyDescent="0.25">
      <c r="A162" s="131" t="s">
        <v>239</v>
      </c>
      <c r="B162" s="88" t="s">
        <v>0</v>
      </c>
      <c r="C162" s="100" t="s">
        <v>210</v>
      </c>
      <c r="D162" s="166"/>
      <c r="E162" s="92">
        <v>1000000</v>
      </c>
      <c r="F162" s="91"/>
      <c r="G162" s="90">
        <f>E162*0.2</f>
        <v>200000</v>
      </c>
      <c r="H162" s="92"/>
      <c r="I162" s="90">
        <f>E162*0.2</f>
        <v>200000</v>
      </c>
      <c r="J162" s="92"/>
      <c r="K162" s="90">
        <f>E162*0.2</f>
        <v>200000</v>
      </c>
      <c r="L162" s="92"/>
      <c r="M162" s="90">
        <f>E162*0.2</f>
        <v>200000</v>
      </c>
      <c r="N162" s="92"/>
      <c r="O162" s="90">
        <f>E162*0.2</f>
        <v>200000</v>
      </c>
      <c r="P162" s="117">
        <f t="shared" si="35"/>
        <v>1000000</v>
      </c>
    </row>
    <row r="163" spans="1:16" s="19" customFormat="1" ht="30" customHeight="1" x14ac:dyDescent="0.25">
      <c r="A163" s="131" t="s">
        <v>280</v>
      </c>
      <c r="B163" s="88" t="s">
        <v>0</v>
      </c>
      <c r="C163" s="100" t="s">
        <v>210</v>
      </c>
      <c r="D163" s="166"/>
      <c r="E163" s="92">
        <v>90000</v>
      </c>
      <c r="F163" s="91"/>
      <c r="G163" s="90">
        <f>E163*0.2</f>
        <v>18000</v>
      </c>
      <c r="H163" s="92"/>
      <c r="I163" s="90">
        <f>E163*0.2</f>
        <v>18000</v>
      </c>
      <c r="J163" s="92"/>
      <c r="K163" s="90">
        <f>E163*0.2</f>
        <v>18000</v>
      </c>
      <c r="L163" s="92"/>
      <c r="M163" s="90">
        <f>E163*0.2</f>
        <v>18000</v>
      </c>
      <c r="N163" s="92"/>
      <c r="O163" s="90">
        <f>E163*0.2</f>
        <v>18000</v>
      </c>
      <c r="P163" s="117">
        <f t="shared" si="35"/>
        <v>90000</v>
      </c>
    </row>
    <row r="164" spans="1:16" s="19" customFormat="1" ht="51.75" customHeight="1" x14ac:dyDescent="0.25">
      <c r="A164" s="119" t="s">
        <v>370</v>
      </c>
      <c r="B164" s="119"/>
      <c r="C164" s="119"/>
      <c r="D164" s="120"/>
      <c r="E164" s="121">
        <f>SUM(E160:E163)</f>
        <v>2338000</v>
      </c>
      <c r="F164" s="122"/>
      <c r="G164" s="167">
        <f>SUM(G160:G163)</f>
        <v>467600</v>
      </c>
      <c r="H164" s="168"/>
      <c r="I164" s="167">
        <f>SUM(I160:I163)</f>
        <v>467600</v>
      </c>
      <c r="J164" s="168"/>
      <c r="K164" s="167">
        <f>SUM(K160:K163)</f>
        <v>467600</v>
      </c>
      <c r="L164" s="168"/>
      <c r="M164" s="167">
        <f>SUM(M160:M163)</f>
        <v>467600</v>
      </c>
      <c r="N164" s="168"/>
      <c r="O164" s="167">
        <f>SUM(O160:O163)</f>
        <v>467600</v>
      </c>
      <c r="P164" s="117">
        <f t="shared" si="35"/>
        <v>2338000</v>
      </c>
    </row>
    <row r="165" spans="1:16" s="18" customFormat="1" ht="37.5" customHeight="1" x14ac:dyDescent="0.25">
      <c r="A165" s="119" t="s">
        <v>281</v>
      </c>
      <c r="B165" s="162" t="s">
        <v>157</v>
      </c>
      <c r="C165" s="162">
        <v>5</v>
      </c>
      <c r="D165" s="163"/>
      <c r="E165" s="164">
        <f>SUM(0.06*1000000)</f>
        <v>60000</v>
      </c>
      <c r="F165" s="165"/>
      <c r="G165" s="164">
        <f>E165*0.2</f>
        <v>12000</v>
      </c>
      <c r="H165" s="165"/>
      <c r="I165" s="164">
        <f>E165*0.2</f>
        <v>12000</v>
      </c>
      <c r="J165" s="165"/>
      <c r="K165" s="164">
        <f>E165*0.2</f>
        <v>12000</v>
      </c>
      <c r="L165" s="165"/>
      <c r="M165" s="164">
        <f>E165*0.2</f>
        <v>12000</v>
      </c>
      <c r="N165" s="165"/>
      <c r="O165" s="164">
        <f>E165*0.2</f>
        <v>12000</v>
      </c>
      <c r="P165" s="117">
        <f t="shared" si="35"/>
        <v>60000</v>
      </c>
    </row>
    <row r="166" spans="1:16" s="6" customFormat="1" ht="21" customHeight="1" x14ac:dyDescent="0.25">
      <c r="A166" s="99" t="s">
        <v>371</v>
      </c>
      <c r="B166" s="99"/>
      <c r="C166" s="99"/>
      <c r="D166" s="149"/>
      <c r="E166" s="97">
        <f>E165+E164+E159</f>
        <v>3610000</v>
      </c>
      <c r="F166" s="98"/>
      <c r="G166" s="97">
        <f>G165+G164+G159</f>
        <v>722000</v>
      </c>
      <c r="H166" s="98"/>
      <c r="I166" s="97">
        <f>I165+I164+I159</f>
        <v>722000</v>
      </c>
      <c r="J166" s="98"/>
      <c r="K166" s="97">
        <f>K165+K164+K159</f>
        <v>722000</v>
      </c>
      <c r="L166" s="98"/>
      <c r="M166" s="97">
        <f>M165+M164+M159</f>
        <v>722000</v>
      </c>
      <c r="N166" s="98"/>
      <c r="O166" s="97">
        <f>O165+O164+O159</f>
        <v>722000</v>
      </c>
      <c r="P166" s="140">
        <f t="shared" si="35"/>
        <v>3610000</v>
      </c>
    </row>
    <row r="167" spans="1:16" s="10" customFormat="1" ht="47.25" x14ac:dyDescent="0.25">
      <c r="A167" s="88" t="s">
        <v>282</v>
      </c>
      <c r="B167" s="88" t="s">
        <v>372</v>
      </c>
      <c r="C167" s="88">
        <v>5</v>
      </c>
      <c r="D167" s="118">
        <v>220000</v>
      </c>
      <c r="E167" s="90">
        <f t="shared" ref="E167" si="42">D167*C167</f>
        <v>1100000</v>
      </c>
      <c r="F167" s="92">
        <v>1</v>
      </c>
      <c r="G167" s="125">
        <f>D167*F167</f>
        <v>220000</v>
      </c>
      <c r="H167" s="92">
        <v>1</v>
      </c>
      <c r="I167" s="125">
        <f>D167*H167</f>
        <v>220000</v>
      </c>
      <c r="J167" s="92">
        <v>1</v>
      </c>
      <c r="K167" s="125">
        <f>D167*J167</f>
        <v>220000</v>
      </c>
      <c r="L167" s="92">
        <v>1</v>
      </c>
      <c r="M167" s="125">
        <f>D167*L167</f>
        <v>220000</v>
      </c>
      <c r="N167" s="92">
        <v>1</v>
      </c>
      <c r="O167" s="125">
        <f>D167*N167</f>
        <v>220000</v>
      </c>
      <c r="P167" s="117">
        <f t="shared" si="35"/>
        <v>1100000</v>
      </c>
    </row>
    <row r="168" spans="1:16" s="10" customFormat="1" ht="31.5" x14ac:dyDescent="0.25">
      <c r="A168" s="99" t="s">
        <v>235</v>
      </c>
      <c r="B168" s="99"/>
      <c r="C168" s="99"/>
      <c r="D168" s="149"/>
      <c r="E168" s="97">
        <f>SUM(E167:E167)</f>
        <v>1100000</v>
      </c>
      <c r="F168" s="98"/>
      <c r="G168" s="97">
        <f t="shared" ref="G168:O168" si="43">SUM(G167:G167)</f>
        <v>220000</v>
      </c>
      <c r="H168" s="98"/>
      <c r="I168" s="97">
        <f t="shared" si="43"/>
        <v>220000</v>
      </c>
      <c r="J168" s="98"/>
      <c r="K168" s="97">
        <f t="shared" si="43"/>
        <v>220000</v>
      </c>
      <c r="L168" s="98"/>
      <c r="M168" s="97">
        <f t="shared" si="43"/>
        <v>220000</v>
      </c>
      <c r="N168" s="98"/>
      <c r="O168" s="97">
        <f t="shared" si="43"/>
        <v>220000</v>
      </c>
      <c r="P168" s="140">
        <f t="shared" si="35"/>
        <v>1100000</v>
      </c>
    </row>
    <row r="169" spans="1:16" s="10" customFormat="1" ht="15.75" x14ac:dyDescent="0.25">
      <c r="A169" s="104" t="s">
        <v>373</v>
      </c>
      <c r="B169" s="104" t="s">
        <v>9</v>
      </c>
      <c r="C169" s="104"/>
      <c r="D169" s="143"/>
      <c r="E169" s="144">
        <v>533478</v>
      </c>
      <c r="F169" s="145"/>
      <c r="G169" s="169">
        <f>E169/5</f>
        <v>106695.6</v>
      </c>
      <c r="H169" s="145"/>
      <c r="I169" s="169">
        <f>E169/5</f>
        <v>106695.6</v>
      </c>
      <c r="J169" s="145"/>
      <c r="K169" s="169">
        <f>E169/5</f>
        <v>106695.6</v>
      </c>
      <c r="L169" s="145"/>
      <c r="M169" s="169">
        <f>E169/5</f>
        <v>106695.6</v>
      </c>
      <c r="N169" s="145"/>
      <c r="O169" s="169">
        <f>E169/5</f>
        <v>106695.6</v>
      </c>
      <c r="P169" s="117">
        <f t="shared" si="35"/>
        <v>533478</v>
      </c>
    </row>
    <row r="170" spans="1:16" ht="15.75" x14ac:dyDescent="0.25">
      <c r="A170" s="99" t="s">
        <v>374</v>
      </c>
      <c r="B170" s="99"/>
      <c r="C170" s="99"/>
      <c r="D170" s="149"/>
      <c r="E170" s="97">
        <f>E169</f>
        <v>533478</v>
      </c>
      <c r="F170" s="98"/>
      <c r="G170" s="97">
        <f>G169</f>
        <v>106695.6</v>
      </c>
      <c r="H170" s="98"/>
      <c r="I170" s="97">
        <f>I169</f>
        <v>106695.6</v>
      </c>
      <c r="J170" s="98"/>
      <c r="K170" s="97">
        <f>K169</f>
        <v>106695.6</v>
      </c>
      <c r="L170" s="98"/>
      <c r="M170" s="97">
        <f>M169</f>
        <v>106695.6</v>
      </c>
      <c r="N170" s="98"/>
      <c r="O170" s="97">
        <f>O169</f>
        <v>106695.6</v>
      </c>
      <c r="P170" s="97">
        <f>P169</f>
        <v>533478</v>
      </c>
    </row>
    <row r="171" spans="1:16" ht="15.75" x14ac:dyDescent="0.25">
      <c r="A171" s="89"/>
      <c r="B171" s="89"/>
      <c r="C171" s="89"/>
      <c r="D171" s="128"/>
      <c r="E171" s="124"/>
      <c r="F171" s="91"/>
      <c r="G171" s="125"/>
      <c r="H171" s="126"/>
      <c r="I171" s="125"/>
      <c r="J171" s="126"/>
      <c r="K171" s="125"/>
      <c r="L171" s="126"/>
      <c r="M171" s="125"/>
      <c r="N171" s="126"/>
      <c r="O171" s="125"/>
      <c r="P171" s="117"/>
    </row>
    <row r="172" spans="1:16" ht="15.75" x14ac:dyDescent="0.25">
      <c r="A172" s="170" t="s">
        <v>1</v>
      </c>
      <c r="B172" s="170"/>
      <c r="C172" s="170"/>
      <c r="D172" s="171"/>
      <c r="E172" s="172">
        <f>SUM(E170,E168,E166,E153,E133,E127,E71,E45)</f>
        <v>53347756</v>
      </c>
      <c r="F172" s="173"/>
      <c r="G172" s="172">
        <f>SUM(G170,G168,G166,G153,G133,G127,G71,G45)</f>
        <v>11812251.199750001</v>
      </c>
      <c r="H172" s="173"/>
      <c r="I172" s="172">
        <f>SUM(I170,I168,I166,I153,I133,I127,I71,I45)</f>
        <v>11154351.199999999</v>
      </c>
      <c r="J172" s="173"/>
      <c r="K172" s="172">
        <f>SUM(K170,K168,K166,K153,K133,K127,K71,K45)</f>
        <v>11073351.175000001</v>
      </c>
      <c r="L172" s="173"/>
      <c r="M172" s="172">
        <f>SUM(M170,M168,M166,M153,M133,M127,M71,M45)</f>
        <v>10111651.199999999</v>
      </c>
      <c r="N172" s="173"/>
      <c r="O172" s="172">
        <f>SUM(O170,O168,O166,O153,O133,O127,O71,O45)</f>
        <v>9196151.1974999998</v>
      </c>
      <c r="P172" s="140">
        <f t="shared" si="35"/>
        <v>53347755.972250007</v>
      </c>
    </row>
  </sheetData>
  <mergeCells count="5">
    <mergeCell ref="A72:O72"/>
    <mergeCell ref="A4:O4"/>
    <mergeCell ref="A1:M1"/>
    <mergeCell ref="A2:M2"/>
    <mergeCell ref="A46:O46"/>
  </mergeCells>
  <phoneticPr fontId="2" type="noConversion"/>
  <printOptions gridLines="1"/>
  <pageMargins left="0.7" right="0.7" top="0.75" bottom="0.75" header="0.3" footer="0.3"/>
  <pageSetup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topLeftCell="A166" zoomScaleNormal="100" workbookViewId="0">
      <selection activeCell="J187" sqref="J187"/>
    </sheetView>
  </sheetViews>
  <sheetFormatPr defaultColWidth="8.85546875" defaultRowHeight="15" x14ac:dyDescent="0.25"/>
  <cols>
    <col min="1" max="1" width="6.5703125" customWidth="1"/>
    <col min="2" max="2" width="9.140625"/>
    <col min="3" max="3" width="20.7109375" customWidth="1"/>
    <col min="4" max="4" width="15.5703125" customWidth="1"/>
    <col min="5" max="5" width="10.7109375" customWidth="1"/>
    <col min="6" max="6" width="9.140625"/>
    <col min="7" max="7" width="10.140625" bestFit="1" customWidth="1"/>
    <col min="8" max="8" width="15.7109375" bestFit="1" customWidth="1"/>
    <col min="9" max="9" width="9.140625"/>
    <col min="10" max="10" width="6.85546875" customWidth="1"/>
    <col min="11" max="11" width="14.28515625" customWidth="1"/>
    <col min="14" max="14" width="17.85546875" customWidth="1"/>
  </cols>
  <sheetData>
    <row r="1" spans="2:25" ht="15.75" x14ac:dyDescent="0.25">
      <c r="B1" s="195" t="s">
        <v>44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</row>
    <row r="2" spans="2:25" ht="15.75" customHeight="1" thickBot="1" x14ac:dyDescent="0.3"/>
    <row r="3" spans="2:25" ht="15" customHeight="1" x14ac:dyDescent="0.25">
      <c r="B3" s="197" t="s">
        <v>45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9"/>
    </row>
    <row r="4" spans="2:25" x14ac:dyDescent="0.25">
      <c r="B4" s="200" t="s">
        <v>46</v>
      </c>
      <c r="C4" s="201" t="s">
        <v>47</v>
      </c>
      <c r="D4" s="201" t="s">
        <v>48</v>
      </c>
      <c r="E4" s="202" t="s">
        <v>49</v>
      </c>
      <c r="F4" s="201" t="s">
        <v>105</v>
      </c>
      <c r="G4" s="202" t="s">
        <v>50</v>
      </c>
      <c r="H4" s="204" t="s">
        <v>51</v>
      </c>
      <c r="I4" s="205"/>
      <c r="J4" s="206"/>
      <c r="K4" s="201" t="s">
        <v>52</v>
      </c>
      <c r="L4" s="202" t="s">
        <v>53</v>
      </c>
      <c r="M4" s="201" t="s">
        <v>54</v>
      </c>
      <c r="N4" s="201"/>
      <c r="O4" s="207" t="s">
        <v>55</v>
      </c>
    </row>
    <row r="5" spans="2:25" ht="60.75" customHeight="1" x14ac:dyDescent="0.25">
      <c r="B5" s="200"/>
      <c r="C5" s="201"/>
      <c r="D5" s="201"/>
      <c r="E5" s="203"/>
      <c r="F5" s="201"/>
      <c r="G5" s="203"/>
      <c r="H5" s="79" t="s">
        <v>56</v>
      </c>
      <c r="I5" s="78" t="s">
        <v>57</v>
      </c>
      <c r="J5" s="78" t="s">
        <v>58</v>
      </c>
      <c r="K5" s="201"/>
      <c r="L5" s="203"/>
      <c r="M5" s="78" t="s">
        <v>59</v>
      </c>
      <c r="N5" s="78" t="s">
        <v>60</v>
      </c>
      <c r="O5" s="207"/>
    </row>
    <row r="6" spans="2:25" ht="23.25" customHeight="1" x14ac:dyDescent="0.25">
      <c r="B6" s="190" t="s">
        <v>202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2"/>
    </row>
    <row r="7" spans="2:25" ht="29.25" customHeight="1" x14ac:dyDescent="0.25">
      <c r="B7" s="193" t="s">
        <v>173</v>
      </c>
      <c r="C7" s="194"/>
      <c r="D7" s="194"/>
      <c r="E7" s="194"/>
      <c r="F7" s="194"/>
      <c r="G7" s="194"/>
      <c r="H7" s="24"/>
      <c r="I7" s="25"/>
      <c r="J7" s="25"/>
      <c r="K7" s="25"/>
      <c r="L7" s="25"/>
      <c r="M7" s="25"/>
      <c r="N7" s="25"/>
      <c r="O7" s="26"/>
    </row>
    <row r="8" spans="2:25" ht="56.25" x14ac:dyDescent="0.25">
      <c r="B8" s="27" t="s">
        <v>106</v>
      </c>
      <c r="C8" s="29" t="s">
        <v>177</v>
      </c>
      <c r="D8" s="29" t="s">
        <v>15</v>
      </c>
      <c r="E8" s="30" t="s">
        <v>61</v>
      </c>
      <c r="F8" s="29">
        <f>Budget!C5</f>
        <v>125</v>
      </c>
      <c r="G8" s="29"/>
      <c r="H8" s="31">
        <f>Budget!E5</f>
        <v>437500</v>
      </c>
      <c r="I8" s="31">
        <v>100</v>
      </c>
      <c r="J8" s="29">
        <v>0</v>
      </c>
      <c r="K8" s="29" t="s">
        <v>62</v>
      </c>
      <c r="L8" s="29" t="s">
        <v>107</v>
      </c>
      <c r="M8" s="32" t="s">
        <v>244</v>
      </c>
      <c r="N8" s="33" t="s">
        <v>172</v>
      </c>
      <c r="O8" s="34"/>
    </row>
    <row r="9" spans="2:25" ht="78.75" x14ac:dyDescent="0.25">
      <c r="B9" s="27" t="s">
        <v>106</v>
      </c>
      <c r="C9" s="29" t="s">
        <v>283</v>
      </c>
      <c r="D9" s="29" t="s">
        <v>145</v>
      </c>
      <c r="E9" s="29" t="s">
        <v>61</v>
      </c>
      <c r="F9" s="29">
        <f>Budget!C6</f>
        <v>150</v>
      </c>
      <c r="G9" s="29"/>
      <c r="H9" s="31">
        <f>Budget!E6</f>
        <v>150000</v>
      </c>
      <c r="I9" s="31">
        <v>100</v>
      </c>
      <c r="J9" s="29">
        <v>0</v>
      </c>
      <c r="K9" s="29" t="s">
        <v>62</v>
      </c>
      <c r="L9" s="29" t="s">
        <v>107</v>
      </c>
      <c r="M9" s="32" t="s">
        <v>244</v>
      </c>
      <c r="N9" s="33" t="s">
        <v>172</v>
      </c>
      <c r="O9" s="34"/>
    </row>
    <row r="10" spans="2:25" ht="23.25" x14ac:dyDescent="0.25">
      <c r="B10" s="193" t="s">
        <v>174</v>
      </c>
      <c r="C10" s="194"/>
      <c r="D10" s="194"/>
      <c r="E10" s="194"/>
      <c r="F10" s="194"/>
      <c r="G10" s="194"/>
      <c r="H10" s="24"/>
      <c r="I10" s="25"/>
      <c r="J10" s="25"/>
      <c r="K10" s="25"/>
      <c r="L10" s="25"/>
      <c r="M10" s="25"/>
      <c r="N10" s="25"/>
      <c r="O10" s="26"/>
    </row>
    <row r="11" spans="2:25" ht="33.75" x14ac:dyDescent="0.25">
      <c r="B11" s="27" t="s">
        <v>106</v>
      </c>
      <c r="C11" s="95" t="s">
        <v>284</v>
      </c>
      <c r="D11" s="95" t="s">
        <v>143</v>
      </c>
      <c r="E11" s="30" t="s">
        <v>61</v>
      </c>
      <c r="F11" s="95">
        <f>Budget!C8</f>
        <v>200</v>
      </c>
      <c r="G11" s="95"/>
      <c r="H11" s="39">
        <f>Budget!E8</f>
        <v>100000</v>
      </c>
      <c r="I11" s="31">
        <v>100</v>
      </c>
      <c r="J11" s="29">
        <v>0</v>
      </c>
      <c r="K11" s="29" t="s">
        <v>62</v>
      </c>
      <c r="L11" s="29" t="s">
        <v>107</v>
      </c>
      <c r="M11" s="32" t="s">
        <v>244</v>
      </c>
      <c r="N11" s="33" t="s">
        <v>63</v>
      </c>
      <c r="O11" s="37"/>
    </row>
    <row r="12" spans="2:25" ht="56.25" x14ac:dyDescent="0.25">
      <c r="B12" s="27" t="s">
        <v>106</v>
      </c>
      <c r="C12" s="38" t="s">
        <v>285</v>
      </c>
      <c r="D12" s="95" t="s">
        <v>143</v>
      </c>
      <c r="E12" s="30" t="s">
        <v>61</v>
      </c>
      <c r="F12" s="38">
        <f>Budget!C8</f>
        <v>200</v>
      </c>
      <c r="G12" s="38"/>
      <c r="H12" s="39">
        <f>Budget!E9</f>
        <v>160000</v>
      </c>
      <c r="I12" s="31">
        <v>100</v>
      </c>
      <c r="J12" s="29">
        <v>0</v>
      </c>
      <c r="K12" s="29" t="s">
        <v>62</v>
      </c>
      <c r="L12" s="29" t="s">
        <v>107</v>
      </c>
      <c r="M12" s="32" t="s">
        <v>244</v>
      </c>
      <c r="N12" s="33" t="s">
        <v>63</v>
      </c>
      <c r="O12" s="37"/>
    </row>
    <row r="13" spans="2:25" ht="21" customHeight="1" x14ac:dyDescent="0.25">
      <c r="B13" s="193" t="s">
        <v>175</v>
      </c>
      <c r="C13" s="194"/>
      <c r="D13" s="194"/>
      <c r="E13" s="194"/>
      <c r="F13" s="194"/>
      <c r="G13" s="194"/>
      <c r="H13" s="24"/>
      <c r="I13" s="25"/>
      <c r="J13" s="25"/>
      <c r="K13" s="25"/>
      <c r="L13" s="25"/>
      <c r="M13" s="25"/>
      <c r="N13" s="25"/>
      <c r="O13" s="26"/>
    </row>
    <row r="14" spans="2:25" ht="72" customHeight="1" x14ac:dyDescent="0.25">
      <c r="B14" s="27" t="s">
        <v>106</v>
      </c>
      <c r="C14" s="36" t="s">
        <v>179</v>
      </c>
      <c r="D14" s="38" t="s">
        <v>15</v>
      </c>
      <c r="E14" s="30" t="s">
        <v>61</v>
      </c>
      <c r="F14" s="38">
        <f>Budget!C12</f>
        <v>500</v>
      </c>
      <c r="G14" s="38"/>
      <c r="H14" s="39">
        <f>Budget!E12</f>
        <v>4500000</v>
      </c>
      <c r="I14" s="38">
        <v>100</v>
      </c>
      <c r="J14" s="38">
        <v>0</v>
      </c>
      <c r="K14" s="38" t="s">
        <v>62</v>
      </c>
      <c r="L14" s="29" t="s">
        <v>107</v>
      </c>
      <c r="M14" s="32" t="s">
        <v>244</v>
      </c>
      <c r="N14" s="33" t="s">
        <v>172</v>
      </c>
      <c r="O14" s="37"/>
    </row>
    <row r="15" spans="2:25" ht="23.25" x14ac:dyDescent="0.25">
      <c r="B15" s="193" t="s">
        <v>176</v>
      </c>
      <c r="C15" s="194"/>
      <c r="D15" s="194"/>
      <c r="E15" s="194"/>
      <c r="F15" s="194"/>
      <c r="G15" s="194"/>
      <c r="H15" s="41"/>
      <c r="I15" s="25"/>
      <c r="J15" s="25"/>
      <c r="K15" s="25"/>
      <c r="L15" s="25"/>
      <c r="M15" s="25"/>
      <c r="N15" s="25"/>
      <c r="O15" s="26"/>
    </row>
    <row r="16" spans="2:25" ht="45" x14ac:dyDescent="0.25">
      <c r="B16" s="27" t="s">
        <v>106</v>
      </c>
      <c r="C16" s="36" t="s">
        <v>286</v>
      </c>
      <c r="D16" s="38" t="s">
        <v>15</v>
      </c>
      <c r="E16" s="30" t="s">
        <v>61</v>
      </c>
      <c r="F16" s="38">
        <f>SUM(Budget!C14+Budget!C15)</f>
        <v>275</v>
      </c>
      <c r="G16" s="38"/>
      <c r="H16" s="39">
        <f>SUM(Budget!E14+Budget!E15)</f>
        <v>412500</v>
      </c>
      <c r="I16" s="38">
        <v>100</v>
      </c>
      <c r="J16" s="38">
        <v>0</v>
      </c>
      <c r="K16" s="38" t="s">
        <v>62</v>
      </c>
      <c r="L16" s="29" t="s">
        <v>107</v>
      </c>
      <c r="M16" s="32" t="s">
        <v>244</v>
      </c>
      <c r="N16" s="33" t="s">
        <v>172</v>
      </c>
      <c r="O16" s="37"/>
    </row>
    <row r="17" spans="2:15" ht="23.25" x14ac:dyDescent="0.25">
      <c r="B17" s="193" t="s">
        <v>183</v>
      </c>
      <c r="C17" s="194"/>
      <c r="D17" s="194"/>
      <c r="E17" s="194"/>
      <c r="F17" s="194"/>
      <c r="G17" s="194"/>
      <c r="H17" s="41"/>
      <c r="I17" s="25"/>
      <c r="J17" s="25"/>
      <c r="K17" s="25"/>
      <c r="L17" s="25"/>
      <c r="M17" s="25"/>
      <c r="N17" s="25"/>
      <c r="O17" s="26"/>
    </row>
    <row r="18" spans="2:15" ht="45" x14ac:dyDescent="0.25">
      <c r="B18" s="27" t="s">
        <v>106</v>
      </c>
      <c r="C18" s="36" t="s">
        <v>287</v>
      </c>
      <c r="D18" s="38" t="s">
        <v>180</v>
      </c>
      <c r="E18" s="30" t="s">
        <v>61</v>
      </c>
      <c r="F18" s="38">
        <f>Budget!C17</f>
        <v>15</v>
      </c>
      <c r="G18" s="38"/>
      <c r="H18" s="39">
        <f>Budget!E17</f>
        <v>225000</v>
      </c>
      <c r="I18" s="38">
        <v>100</v>
      </c>
      <c r="J18" s="38">
        <v>0</v>
      </c>
      <c r="K18" s="38" t="s">
        <v>62</v>
      </c>
      <c r="L18" s="29" t="s">
        <v>107</v>
      </c>
      <c r="M18" s="32" t="s">
        <v>244</v>
      </c>
      <c r="N18" s="33" t="s">
        <v>172</v>
      </c>
      <c r="O18" s="37"/>
    </row>
    <row r="19" spans="2:15" ht="59.25" customHeight="1" x14ac:dyDescent="0.25">
      <c r="B19" s="27" t="s">
        <v>106</v>
      </c>
      <c r="C19" s="40" t="s">
        <v>288</v>
      </c>
      <c r="D19" s="38" t="s">
        <v>15</v>
      </c>
      <c r="E19" s="30" t="s">
        <v>61</v>
      </c>
      <c r="F19" s="38">
        <f>Budget!C18</f>
        <v>50</v>
      </c>
      <c r="G19" s="38"/>
      <c r="H19" s="39">
        <f>Budget!E18</f>
        <v>50000</v>
      </c>
      <c r="I19" s="38">
        <v>100</v>
      </c>
      <c r="J19" s="38">
        <v>0</v>
      </c>
      <c r="K19" s="38" t="s">
        <v>62</v>
      </c>
      <c r="L19" s="29" t="s">
        <v>107</v>
      </c>
      <c r="M19" s="32" t="s">
        <v>244</v>
      </c>
      <c r="N19" s="33" t="s">
        <v>172</v>
      </c>
      <c r="O19" s="37"/>
    </row>
    <row r="20" spans="2:15" ht="33.75" x14ac:dyDescent="0.25">
      <c r="B20" s="27" t="s">
        <v>106</v>
      </c>
      <c r="C20" s="36" t="s">
        <v>181</v>
      </c>
      <c r="D20" s="95" t="s">
        <v>182</v>
      </c>
      <c r="E20" s="30" t="s">
        <v>61</v>
      </c>
      <c r="F20" s="38">
        <f>Budget!C19</f>
        <v>4</v>
      </c>
      <c r="G20" s="38"/>
      <c r="H20" s="39">
        <f>Budget!E19</f>
        <v>4000</v>
      </c>
      <c r="I20" s="38">
        <v>100</v>
      </c>
      <c r="J20" s="38">
        <v>0</v>
      </c>
      <c r="K20" s="38" t="s">
        <v>62</v>
      </c>
      <c r="L20" s="29" t="s">
        <v>107</v>
      </c>
      <c r="M20" s="32" t="s">
        <v>244</v>
      </c>
      <c r="N20" s="33" t="s">
        <v>242</v>
      </c>
      <c r="O20" s="37"/>
    </row>
    <row r="21" spans="2:15" ht="23.25" x14ac:dyDescent="0.25">
      <c r="B21" s="193" t="s">
        <v>188</v>
      </c>
      <c r="C21" s="194"/>
      <c r="D21" s="194"/>
      <c r="E21" s="194"/>
      <c r="F21" s="194"/>
      <c r="G21" s="194"/>
      <c r="H21" s="41"/>
      <c r="I21" s="25"/>
      <c r="J21" s="25"/>
      <c r="K21" s="25"/>
      <c r="L21" s="25"/>
      <c r="M21" s="25"/>
      <c r="N21" s="25"/>
      <c r="O21" s="26"/>
    </row>
    <row r="22" spans="2:15" ht="56.25" x14ac:dyDescent="0.25">
      <c r="B22" s="82"/>
      <c r="C22" s="28" t="s">
        <v>289</v>
      </c>
      <c r="D22" s="43" t="s">
        <v>10</v>
      </c>
      <c r="E22" s="29" t="s">
        <v>61</v>
      </c>
      <c r="F22" s="43">
        <f>Budget!C22</f>
        <v>20</v>
      </c>
      <c r="G22" s="43"/>
      <c r="H22" s="35">
        <f>Budget!E22</f>
        <v>40000</v>
      </c>
      <c r="I22" s="95">
        <v>100</v>
      </c>
      <c r="J22" s="95">
        <v>0</v>
      </c>
      <c r="K22" s="95" t="s">
        <v>62</v>
      </c>
      <c r="L22" s="29" t="s">
        <v>107</v>
      </c>
      <c r="M22" s="32" t="s">
        <v>244</v>
      </c>
      <c r="N22" s="33" t="s">
        <v>172</v>
      </c>
      <c r="O22" s="45"/>
    </row>
    <row r="23" spans="2:15" ht="23.25" x14ac:dyDescent="0.25">
      <c r="B23" s="193" t="s">
        <v>184</v>
      </c>
      <c r="C23" s="194"/>
      <c r="D23" s="194"/>
      <c r="E23" s="194"/>
      <c r="F23" s="194"/>
      <c r="G23" s="194"/>
      <c r="H23" s="41"/>
      <c r="I23" s="25"/>
      <c r="J23" s="25"/>
      <c r="K23" s="25"/>
      <c r="L23" s="25"/>
      <c r="M23" s="25"/>
      <c r="N23" s="25"/>
      <c r="O23" s="26"/>
    </row>
    <row r="24" spans="2:15" ht="39.75" customHeight="1" x14ac:dyDescent="0.25">
      <c r="B24" s="27" t="s">
        <v>106</v>
      </c>
      <c r="C24" s="36" t="s">
        <v>249</v>
      </c>
      <c r="D24" s="38" t="s">
        <v>189</v>
      </c>
      <c r="E24" s="30" t="s">
        <v>61</v>
      </c>
      <c r="F24" s="38">
        <f>Budget!C24</f>
        <v>30</v>
      </c>
      <c r="G24" s="38"/>
      <c r="H24" s="39">
        <f>Budget!E24</f>
        <v>240000</v>
      </c>
      <c r="I24" s="38">
        <v>100</v>
      </c>
      <c r="J24" s="38">
        <v>0</v>
      </c>
      <c r="K24" s="38" t="s">
        <v>62</v>
      </c>
      <c r="L24" s="29" t="s">
        <v>107</v>
      </c>
      <c r="M24" s="32" t="s">
        <v>244</v>
      </c>
      <c r="N24" s="33" t="s">
        <v>172</v>
      </c>
      <c r="O24" s="37"/>
    </row>
    <row r="25" spans="2:15" ht="23.25" x14ac:dyDescent="0.25">
      <c r="B25" s="193" t="s">
        <v>190</v>
      </c>
      <c r="C25" s="194"/>
      <c r="D25" s="194"/>
      <c r="E25" s="194"/>
      <c r="F25" s="194"/>
      <c r="G25" s="194"/>
      <c r="H25" s="41"/>
      <c r="I25" s="25"/>
      <c r="J25" s="25"/>
      <c r="K25" s="25"/>
      <c r="L25" s="25"/>
      <c r="M25" s="25"/>
      <c r="N25" s="25"/>
      <c r="O25" s="26"/>
    </row>
    <row r="26" spans="2:15" ht="33.75" x14ac:dyDescent="0.25">
      <c r="B26" s="27" t="s">
        <v>106</v>
      </c>
      <c r="C26" s="36" t="s">
        <v>191</v>
      </c>
      <c r="D26" s="38" t="s">
        <v>192</v>
      </c>
      <c r="E26" s="30" t="s">
        <v>61</v>
      </c>
      <c r="F26" s="38">
        <f>Budget!C27</f>
        <v>30</v>
      </c>
      <c r="G26" s="38"/>
      <c r="H26" s="39">
        <f>Budget!E27</f>
        <v>300000</v>
      </c>
      <c r="I26" s="38">
        <v>100</v>
      </c>
      <c r="J26" s="38">
        <v>0</v>
      </c>
      <c r="K26" s="38" t="s">
        <v>62</v>
      </c>
      <c r="L26" s="29" t="s">
        <v>107</v>
      </c>
      <c r="M26" s="32" t="s">
        <v>244</v>
      </c>
      <c r="N26" s="33" t="s">
        <v>172</v>
      </c>
      <c r="O26" s="37"/>
    </row>
    <row r="27" spans="2:15" ht="45" x14ac:dyDescent="0.25">
      <c r="B27" s="27" t="s">
        <v>106</v>
      </c>
      <c r="C27" s="36" t="s">
        <v>193</v>
      </c>
      <c r="D27" s="38" t="s">
        <v>15</v>
      </c>
      <c r="E27" s="30" t="s">
        <v>61</v>
      </c>
      <c r="F27" s="38">
        <f>SUM(Budget!C28+Budget!C29)</f>
        <v>100</v>
      </c>
      <c r="G27" s="38"/>
      <c r="H27" s="39">
        <f>SUM(Budget!E28+Budget!E29)</f>
        <v>300000</v>
      </c>
      <c r="I27" s="38">
        <v>100</v>
      </c>
      <c r="J27" s="38">
        <v>0</v>
      </c>
      <c r="K27" s="38" t="s">
        <v>62</v>
      </c>
      <c r="L27" s="29" t="s">
        <v>107</v>
      </c>
      <c r="M27" s="32" t="s">
        <v>244</v>
      </c>
      <c r="N27" s="33" t="s">
        <v>172</v>
      </c>
      <c r="O27" s="37"/>
    </row>
    <row r="28" spans="2:15" ht="23.25" customHeight="1" x14ac:dyDescent="0.25">
      <c r="B28" s="193" t="s">
        <v>194</v>
      </c>
      <c r="C28" s="194"/>
      <c r="D28" s="194"/>
      <c r="E28" s="194"/>
      <c r="F28" s="194"/>
      <c r="G28" s="194"/>
      <c r="H28" s="41"/>
      <c r="I28" s="25"/>
      <c r="J28" s="25"/>
      <c r="K28" s="25"/>
      <c r="L28" s="25"/>
      <c r="M28" s="25"/>
      <c r="N28" s="25"/>
      <c r="O28" s="26"/>
    </row>
    <row r="29" spans="2:15" ht="39" customHeight="1" x14ac:dyDescent="0.25">
      <c r="B29" s="27" t="s">
        <v>106</v>
      </c>
      <c r="C29" s="36" t="s">
        <v>250</v>
      </c>
      <c r="D29" s="38" t="s">
        <v>17</v>
      </c>
      <c r="E29" s="30" t="s">
        <v>61</v>
      </c>
      <c r="F29" s="38">
        <f>Budget!C31</f>
        <v>5</v>
      </c>
      <c r="G29" s="38"/>
      <c r="H29" s="39">
        <f>Budget!E31</f>
        <v>500000</v>
      </c>
      <c r="I29" s="38">
        <v>100</v>
      </c>
      <c r="J29" s="38">
        <v>0</v>
      </c>
      <c r="K29" s="38" t="s">
        <v>62</v>
      </c>
      <c r="L29" s="29" t="s">
        <v>107</v>
      </c>
      <c r="M29" s="32" t="s">
        <v>244</v>
      </c>
      <c r="N29" s="33" t="s">
        <v>195</v>
      </c>
      <c r="O29" s="37"/>
    </row>
    <row r="30" spans="2:15" ht="48" customHeight="1" x14ac:dyDescent="0.25">
      <c r="B30" s="27" t="s">
        <v>106</v>
      </c>
      <c r="C30" s="36" t="s">
        <v>146</v>
      </c>
      <c r="D30" s="38" t="s">
        <v>196</v>
      </c>
      <c r="E30" s="30" t="s">
        <v>61</v>
      </c>
      <c r="F30" s="38">
        <f>Budget!C32</f>
        <v>10</v>
      </c>
      <c r="G30" s="38"/>
      <c r="H30" s="39">
        <f>Budget!E32</f>
        <v>800000</v>
      </c>
      <c r="I30" s="38">
        <v>100</v>
      </c>
      <c r="J30" s="38">
        <v>0</v>
      </c>
      <c r="K30" s="38" t="s">
        <v>62</v>
      </c>
      <c r="L30" s="29" t="s">
        <v>107</v>
      </c>
      <c r="M30" s="32" t="s">
        <v>244</v>
      </c>
      <c r="N30" s="33" t="s">
        <v>172</v>
      </c>
      <c r="O30" s="37"/>
    </row>
    <row r="31" spans="2:15" ht="23.25" x14ac:dyDescent="0.25">
      <c r="B31" s="193" t="s">
        <v>197</v>
      </c>
      <c r="C31" s="194"/>
      <c r="D31" s="194"/>
      <c r="E31" s="194"/>
      <c r="F31" s="194"/>
      <c r="G31" s="194"/>
      <c r="H31" s="41"/>
      <c r="I31" s="25"/>
      <c r="J31" s="25"/>
      <c r="K31" s="25"/>
      <c r="L31" s="25"/>
      <c r="M31" s="25"/>
      <c r="N31" s="25"/>
      <c r="O31" s="26"/>
    </row>
    <row r="32" spans="2:15" ht="33.75" x14ac:dyDescent="0.25">
      <c r="B32" s="27" t="s">
        <v>106</v>
      </c>
      <c r="C32" s="42" t="s">
        <v>159</v>
      </c>
      <c r="D32" s="38" t="s">
        <v>16</v>
      </c>
      <c r="E32" s="29" t="s">
        <v>61</v>
      </c>
      <c r="F32" s="38">
        <f>Budget!C35</f>
        <v>40</v>
      </c>
      <c r="G32" s="38"/>
      <c r="H32" s="39">
        <f>Budget!E35</f>
        <v>120000</v>
      </c>
      <c r="I32" s="38">
        <v>100</v>
      </c>
      <c r="J32" s="38">
        <v>0</v>
      </c>
      <c r="K32" s="38" t="s">
        <v>62</v>
      </c>
      <c r="L32" s="29" t="s">
        <v>107</v>
      </c>
      <c r="M32" s="32" t="s">
        <v>244</v>
      </c>
      <c r="N32" s="33" t="s">
        <v>172</v>
      </c>
      <c r="O32" s="37"/>
    </row>
    <row r="33" spans="2:16" ht="21" customHeight="1" x14ac:dyDescent="0.25">
      <c r="B33" s="27" t="s">
        <v>106</v>
      </c>
      <c r="C33" s="42" t="s">
        <v>198</v>
      </c>
      <c r="D33" s="43" t="s">
        <v>116</v>
      </c>
      <c r="E33" s="29" t="s">
        <v>61</v>
      </c>
      <c r="F33" s="38">
        <f>Budget!C36</f>
        <v>15</v>
      </c>
      <c r="G33" s="43"/>
      <c r="H33" s="35">
        <f>Budget!E36</f>
        <v>45000</v>
      </c>
      <c r="I33" s="38">
        <v>100</v>
      </c>
      <c r="J33" s="38">
        <v>0</v>
      </c>
      <c r="K33" s="38" t="s">
        <v>62</v>
      </c>
      <c r="L33" s="29" t="s">
        <v>107</v>
      </c>
      <c r="M33" s="32" t="s">
        <v>244</v>
      </c>
      <c r="N33" s="33" t="s">
        <v>172</v>
      </c>
      <c r="O33" s="45"/>
    </row>
    <row r="34" spans="2:16" ht="21" x14ac:dyDescent="0.25">
      <c r="B34" s="208" t="s">
        <v>199</v>
      </c>
      <c r="C34" s="209"/>
      <c r="D34" s="209"/>
      <c r="E34" s="209"/>
      <c r="F34" s="209"/>
      <c r="G34" s="209"/>
      <c r="H34" s="46"/>
      <c r="I34" s="47"/>
      <c r="J34" s="47"/>
      <c r="K34" s="47"/>
      <c r="L34" s="47"/>
      <c r="M34" s="47"/>
      <c r="N34" s="47"/>
      <c r="O34" s="48"/>
    </row>
    <row r="35" spans="2:16" ht="67.5" x14ac:dyDescent="0.25">
      <c r="B35" s="27" t="s">
        <v>106</v>
      </c>
      <c r="C35" s="42" t="s">
        <v>290</v>
      </c>
      <c r="D35" s="38" t="s">
        <v>35</v>
      </c>
      <c r="E35" s="30" t="s">
        <v>61</v>
      </c>
      <c r="F35" s="38">
        <f>Budget!C38</f>
        <v>4</v>
      </c>
      <c r="G35" s="38"/>
      <c r="H35" s="39">
        <f>Budget!E38</f>
        <v>160000</v>
      </c>
      <c r="I35" s="38">
        <v>100</v>
      </c>
      <c r="J35" s="38">
        <v>0</v>
      </c>
      <c r="K35" s="38" t="s">
        <v>62</v>
      </c>
      <c r="L35" s="29" t="s">
        <v>107</v>
      </c>
      <c r="M35" s="32" t="s">
        <v>244</v>
      </c>
      <c r="N35" s="33" t="s">
        <v>67</v>
      </c>
      <c r="O35" s="37"/>
    </row>
    <row r="36" spans="2:16" ht="45" x14ac:dyDescent="0.25">
      <c r="B36" s="27" t="s">
        <v>106</v>
      </c>
      <c r="C36" s="42" t="s">
        <v>291</v>
      </c>
      <c r="D36" s="38" t="s">
        <v>10</v>
      </c>
      <c r="E36" s="30" t="s">
        <v>61</v>
      </c>
      <c r="F36" s="38">
        <f>Budget!C39</f>
        <v>20</v>
      </c>
      <c r="G36" s="38"/>
      <c r="H36" s="39">
        <f>Budget!E39</f>
        <v>20000</v>
      </c>
      <c r="I36" s="38">
        <v>100</v>
      </c>
      <c r="J36" s="38">
        <v>0</v>
      </c>
      <c r="K36" s="38" t="s">
        <v>62</v>
      </c>
      <c r="L36" s="29" t="s">
        <v>107</v>
      </c>
      <c r="M36" s="32" t="s">
        <v>244</v>
      </c>
      <c r="N36" s="33" t="s">
        <v>172</v>
      </c>
      <c r="O36" s="37"/>
    </row>
    <row r="37" spans="2:16" ht="21" x14ac:dyDescent="0.25">
      <c r="B37" s="208" t="s">
        <v>201</v>
      </c>
      <c r="C37" s="209"/>
      <c r="D37" s="209"/>
      <c r="E37" s="209"/>
      <c r="F37" s="209"/>
      <c r="G37" s="209"/>
      <c r="H37" s="46"/>
      <c r="I37" s="47"/>
      <c r="J37" s="47"/>
      <c r="K37" s="47"/>
      <c r="L37" s="47"/>
      <c r="M37" s="47"/>
      <c r="N37" s="47"/>
      <c r="O37" s="48"/>
    </row>
    <row r="38" spans="2:16" ht="21" customHeight="1" x14ac:dyDescent="0.25">
      <c r="B38" s="27" t="s">
        <v>106</v>
      </c>
      <c r="C38" s="42" t="s">
        <v>200</v>
      </c>
      <c r="D38" s="38" t="s">
        <v>10</v>
      </c>
      <c r="E38" s="30" t="s">
        <v>61</v>
      </c>
      <c r="F38" s="38">
        <f>Budget!C41</f>
        <v>50</v>
      </c>
      <c r="G38" s="38"/>
      <c r="H38" s="39">
        <f>Budget!E41</f>
        <v>100000</v>
      </c>
      <c r="I38" s="38">
        <v>100</v>
      </c>
      <c r="J38" s="38">
        <v>0</v>
      </c>
      <c r="K38" s="38" t="s">
        <v>62</v>
      </c>
      <c r="L38" s="29" t="s">
        <v>107</v>
      </c>
      <c r="M38" s="32" t="s">
        <v>244</v>
      </c>
      <c r="N38" s="33" t="s">
        <v>172</v>
      </c>
      <c r="O38" s="37"/>
    </row>
    <row r="39" spans="2:16" ht="23.25" x14ac:dyDescent="0.3">
      <c r="B39" s="210"/>
      <c r="C39" s="211"/>
      <c r="D39" s="211"/>
      <c r="E39" s="211"/>
      <c r="F39" s="211"/>
      <c r="G39" s="211"/>
      <c r="H39" s="49"/>
      <c r="I39" s="50"/>
      <c r="J39" s="50"/>
      <c r="K39" s="50"/>
      <c r="L39" s="51"/>
      <c r="M39" s="52"/>
      <c r="N39" s="52"/>
      <c r="O39" s="53"/>
    </row>
    <row r="40" spans="2:16" ht="21" x14ac:dyDescent="0.25">
      <c r="B40" s="208" t="s">
        <v>65</v>
      </c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12"/>
    </row>
    <row r="41" spans="2:16" ht="21" x14ac:dyDescent="0.25">
      <c r="B41" s="208" t="s">
        <v>204</v>
      </c>
      <c r="C41" s="209"/>
      <c r="D41" s="209"/>
      <c r="E41" s="209"/>
      <c r="F41" s="209"/>
      <c r="G41" s="209"/>
      <c r="H41" s="46"/>
      <c r="I41" s="47"/>
      <c r="J41" s="47"/>
      <c r="K41" s="47"/>
      <c r="L41" s="47"/>
      <c r="M41" s="47"/>
      <c r="N41" s="47"/>
      <c r="O41" s="48"/>
    </row>
    <row r="42" spans="2:16" ht="45" x14ac:dyDescent="0.25">
      <c r="B42" s="27" t="s">
        <v>106</v>
      </c>
      <c r="C42" s="54" t="s">
        <v>203</v>
      </c>
      <c r="D42" s="55" t="s">
        <v>15</v>
      </c>
      <c r="E42" s="55" t="s">
        <v>61</v>
      </c>
      <c r="F42" s="55">
        <f>Budget!C47</f>
        <v>45</v>
      </c>
      <c r="G42" s="55"/>
      <c r="H42" s="57">
        <f>Budget!E47</f>
        <v>90000</v>
      </c>
      <c r="I42" s="38">
        <v>100</v>
      </c>
      <c r="J42" s="38">
        <v>0</v>
      </c>
      <c r="K42" s="38" t="s">
        <v>64</v>
      </c>
      <c r="L42" s="29" t="s">
        <v>107</v>
      </c>
      <c r="M42" s="55" t="s">
        <v>244</v>
      </c>
      <c r="N42" s="33" t="s">
        <v>377</v>
      </c>
      <c r="O42" s="37"/>
    </row>
    <row r="43" spans="2:16" ht="21" x14ac:dyDescent="0.25">
      <c r="B43" s="208" t="s">
        <v>205</v>
      </c>
      <c r="C43" s="209"/>
      <c r="D43" s="209"/>
      <c r="E43" s="209"/>
      <c r="F43" s="209"/>
      <c r="G43" s="209"/>
      <c r="H43" s="46"/>
      <c r="I43" s="47"/>
      <c r="J43" s="47"/>
      <c r="K43" s="47"/>
      <c r="L43" s="47"/>
      <c r="M43" s="47"/>
      <c r="N43" s="47"/>
      <c r="O43" s="48"/>
      <c r="P43" s="56"/>
    </row>
    <row r="44" spans="2:16" ht="67.5" x14ac:dyDescent="0.25">
      <c r="B44" s="27" t="s">
        <v>106</v>
      </c>
      <c r="C44" s="28" t="s">
        <v>211</v>
      </c>
      <c r="D44" s="29" t="s">
        <v>15</v>
      </c>
      <c r="E44" s="43" t="s">
        <v>61</v>
      </c>
      <c r="F44" s="29">
        <f>SUM(Budget!C49:'Budget'!C50)</f>
        <v>400</v>
      </c>
      <c r="G44" s="31"/>
      <c r="H44" s="57">
        <f>SUM(Budget!E49+Budget!E50)</f>
        <v>1400000</v>
      </c>
      <c r="I44" s="38">
        <v>100</v>
      </c>
      <c r="J44" s="38">
        <v>0</v>
      </c>
      <c r="K44" s="38" t="s">
        <v>64</v>
      </c>
      <c r="L44" s="29" t="s">
        <v>107</v>
      </c>
      <c r="M44" s="55" t="s">
        <v>244</v>
      </c>
      <c r="N44" s="33" t="s">
        <v>172</v>
      </c>
      <c r="O44" s="58"/>
    </row>
    <row r="45" spans="2:16" ht="21" x14ac:dyDescent="0.25">
      <c r="B45" s="208" t="s">
        <v>292</v>
      </c>
      <c r="C45" s="209"/>
      <c r="D45" s="209"/>
      <c r="E45" s="209"/>
      <c r="F45" s="209"/>
      <c r="G45" s="209"/>
      <c r="H45" s="46"/>
      <c r="I45" s="47"/>
      <c r="J45" s="47"/>
      <c r="K45" s="47"/>
      <c r="L45" s="47"/>
      <c r="M45" s="47"/>
      <c r="N45" s="47"/>
      <c r="O45" s="48"/>
    </row>
    <row r="46" spans="2:16" ht="22.5" x14ac:dyDescent="0.25">
      <c r="B46" s="27" t="s">
        <v>106</v>
      </c>
      <c r="C46" s="59" t="s">
        <v>148</v>
      </c>
      <c r="D46" s="43" t="s">
        <v>221</v>
      </c>
      <c r="E46" s="29" t="s">
        <v>61</v>
      </c>
      <c r="F46" s="60">
        <f>Budget!C52</f>
        <v>750</v>
      </c>
      <c r="G46" s="60"/>
      <c r="H46" s="57">
        <f>Budget!E52</f>
        <v>750000</v>
      </c>
      <c r="I46" s="95">
        <v>100</v>
      </c>
      <c r="J46" s="95">
        <v>0</v>
      </c>
      <c r="K46" s="95" t="s">
        <v>64</v>
      </c>
      <c r="L46" s="29" t="s">
        <v>107</v>
      </c>
      <c r="M46" s="55" t="s">
        <v>244</v>
      </c>
      <c r="N46" s="33" t="s">
        <v>67</v>
      </c>
      <c r="O46" s="34"/>
    </row>
    <row r="47" spans="2:16" ht="22.5" x14ac:dyDescent="0.25">
      <c r="B47" s="27" t="s">
        <v>106</v>
      </c>
      <c r="C47" s="59" t="s">
        <v>147</v>
      </c>
      <c r="D47" s="43" t="s">
        <v>221</v>
      </c>
      <c r="E47" s="29" t="s">
        <v>61</v>
      </c>
      <c r="F47" s="60">
        <f>Budget!C53</f>
        <v>250</v>
      </c>
      <c r="G47" s="60"/>
      <c r="H47" s="57">
        <f>Budget!E53</f>
        <v>875000</v>
      </c>
      <c r="I47" s="95">
        <v>100</v>
      </c>
      <c r="J47" s="95">
        <v>0</v>
      </c>
      <c r="K47" s="95" t="s">
        <v>64</v>
      </c>
      <c r="L47" s="29" t="s">
        <v>107</v>
      </c>
      <c r="M47" s="55" t="s">
        <v>244</v>
      </c>
      <c r="N47" s="33" t="s">
        <v>67</v>
      </c>
      <c r="O47" s="34"/>
    </row>
    <row r="48" spans="2:16" ht="21" x14ac:dyDescent="0.25">
      <c r="B48" s="208" t="s">
        <v>206</v>
      </c>
      <c r="C48" s="209"/>
      <c r="D48" s="209"/>
      <c r="E48" s="209"/>
      <c r="F48" s="209"/>
      <c r="G48" s="209"/>
      <c r="H48" s="46"/>
      <c r="I48" s="47"/>
      <c r="J48" s="47"/>
      <c r="K48" s="47"/>
      <c r="L48" s="47"/>
      <c r="M48" s="47"/>
      <c r="N48" s="47"/>
      <c r="O48" s="48"/>
    </row>
    <row r="49" spans="2:16" ht="33.75" x14ac:dyDescent="0.25">
      <c r="B49" s="27" t="s">
        <v>106</v>
      </c>
      <c r="C49" s="59" t="s">
        <v>254</v>
      </c>
      <c r="D49" s="43" t="s">
        <v>143</v>
      </c>
      <c r="E49" s="29" t="s">
        <v>61</v>
      </c>
      <c r="F49" s="60">
        <f>Budget!C55</f>
        <v>1500</v>
      </c>
      <c r="G49" s="60"/>
      <c r="H49" s="57">
        <f>Budget!E55</f>
        <v>5850000</v>
      </c>
      <c r="I49" s="38">
        <v>100</v>
      </c>
      <c r="J49" s="38">
        <v>0</v>
      </c>
      <c r="K49" s="38" t="s">
        <v>64</v>
      </c>
      <c r="L49" s="29" t="s">
        <v>107</v>
      </c>
      <c r="M49" s="55" t="s">
        <v>244</v>
      </c>
      <c r="N49" s="33" t="s">
        <v>68</v>
      </c>
      <c r="O49" s="34"/>
    </row>
    <row r="50" spans="2:16" ht="21" x14ac:dyDescent="0.25">
      <c r="B50" s="208" t="s">
        <v>207</v>
      </c>
      <c r="C50" s="209"/>
      <c r="D50" s="209"/>
      <c r="E50" s="209"/>
      <c r="F50" s="209"/>
      <c r="G50" s="209"/>
      <c r="H50" s="46"/>
      <c r="I50" s="47"/>
      <c r="J50" s="47"/>
      <c r="K50" s="47"/>
      <c r="L50" s="47"/>
      <c r="M50" s="47"/>
      <c r="N50" s="47"/>
      <c r="O50" s="48"/>
    </row>
    <row r="51" spans="2:16" ht="22.5" x14ac:dyDescent="0.25">
      <c r="B51" s="27" t="s">
        <v>106</v>
      </c>
      <c r="C51" s="54" t="s">
        <v>293</v>
      </c>
      <c r="D51" s="55" t="s">
        <v>144</v>
      </c>
      <c r="E51" s="55" t="s">
        <v>61</v>
      </c>
      <c r="F51" s="55">
        <f>SUM(Budget!C59+Budget!C60)</f>
        <v>510</v>
      </c>
      <c r="G51" s="55"/>
      <c r="H51" s="57">
        <f>SUM(Budget!E59+Budget!E60)</f>
        <v>900000</v>
      </c>
      <c r="I51" s="95">
        <v>100</v>
      </c>
      <c r="J51" s="95">
        <v>0</v>
      </c>
      <c r="K51" s="95" t="s">
        <v>64</v>
      </c>
      <c r="L51" s="29" t="s">
        <v>107</v>
      </c>
      <c r="M51" s="55" t="s">
        <v>244</v>
      </c>
      <c r="N51" s="33" t="s">
        <v>68</v>
      </c>
      <c r="O51" s="37"/>
    </row>
    <row r="52" spans="2:16" ht="21" x14ac:dyDescent="0.25">
      <c r="B52" s="208" t="s">
        <v>208</v>
      </c>
      <c r="C52" s="209"/>
      <c r="D52" s="209"/>
      <c r="E52" s="209"/>
      <c r="F52" s="209"/>
      <c r="G52" s="209"/>
      <c r="H52" s="46"/>
      <c r="I52" s="47"/>
      <c r="J52" s="47"/>
      <c r="K52" s="47"/>
      <c r="L52" s="47"/>
      <c r="M52" s="47"/>
      <c r="N52" s="47"/>
      <c r="O52" s="48"/>
      <c r="P52" s="56"/>
    </row>
    <row r="53" spans="2:16" ht="33.75" x14ac:dyDescent="0.25">
      <c r="B53" s="27" t="s">
        <v>106</v>
      </c>
      <c r="C53" s="28" t="s">
        <v>120</v>
      </c>
      <c r="D53" s="29"/>
      <c r="E53" s="43" t="s">
        <v>61</v>
      </c>
      <c r="F53" s="29">
        <f>Budget!C62</f>
        <v>460</v>
      </c>
      <c r="G53" s="31"/>
      <c r="H53" s="57">
        <f>Budget!E62</f>
        <v>2162000</v>
      </c>
      <c r="I53" s="38">
        <v>100</v>
      </c>
      <c r="J53" s="38">
        <v>0</v>
      </c>
      <c r="K53" s="38" t="s">
        <v>64</v>
      </c>
      <c r="L53" s="29" t="s">
        <v>107</v>
      </c>
      <c r="M53" s="55" t="s">
        <v>244</v>
      </c>
      <c r="N53" s="33" t="s">
        <v>68</v>
      </c>
      <c r="O53" s="58"/>
    </row>
    <row r="54" spans="2:16" ht="33.75" x14ac:dyDescent="0.25">
      <c r="B54" s="27" t="s">
        <v>106</v>
      </c>
      <c r="C54" s="28" t="s">
        <v>121</v>
      </c>
      <c r="D54" s="29"/>
      <c r="E54" s="43" t="s">
        <v>61</v>
      </c>
      <c r="F54" s="29">
        <f>Budget!C63</f>
        <v>170</v>
      </c>
      <c r="G54" s="31"/>
      <c r="H54" s="57">
        <f>Budget!E63</f>
        <v>680000</v>
      </c>
      <c r="I54" s="38">
        <v>100</v>
      </c>
      <c r="J54" s="38">
        <v>0</v>
      </c>
      <c r="K54" s="38" t="s">
        <v>64</v>
      </c>
      <c r="L54" s="29" t="s">
        <v>107</v>
      </c>
      <c r="M54" s="55" t="s">
        <v>244</v>
      </c>
      <c r="N54" s="33" t="s">
        <v>68</v>
      </c>
      <c r="O54" s="58"/>
    </row>
    <row r="55" spans="2:16" ht="22.5" x14ac:dyDescent="0.25">
      <c r="B55" s="27" t="s">
        <v>106</v>
      </c>
      <c r="C55" s="44" t="s">
        <v>122</v>
      </c>
      <c r="D55" s="29"/>
      <c r="E55" s="43" t="s">
        <v>61</v>
      </c>
      <c r="F55" s="29">
        <f>Budget!C64</f>
        <v>90</v>
      </c>
      <c r="G55" s="43"/>
      <c r="H55" s="35">
        <f>Budget!E64</f>
        <v>360000</v>
      </c>
      <c r="I55" s="38">
        <v>100</v>
      </c>
      <c r="J55" s="38">
        <v>0</v>
      </c>
      <c r="K55" s="38" t="s">
        <v>64</v>
      </c>
      <c r="L55" s="29" t="s">
        <v>107</v>
      </c>
      <c r="M55" s="55" t="s">
        <v>244</v>
      </c>
      <c r="N55" s="33" t="s">
        <v>68</v>
      </c>
      <c r="O55" s="58"/>
    </row>
    <row r="56" spans="2:16" ht="33.75" x14ac:dyDescent="0.25">
      <c r="B56" s="27" t="s">
        <v>106</v>
      </c>
      <c r="C56" s="28" t="s">
        <v>123</v>
      </c>
      <c r="D56" s="29"/>
      <c r="E56" s="43" t="s">
        <v>61</v>
      </c>
      <c r="F56" s="29">
        <f>Budget!C65</f>
        <v>271</v>
      </c>
      <c r="G56" s="31"/>
      <c r="H56" s="57">
        <f>SUM(Budget!E65)</f>
        <v>271000</v>
      </c>
      <c r="I56" s="38">
        <v>100</v>
      </c>
      <c r="J56" s="38">
        <v>0</v>
      </c>
      <c r="K56" s="38" t="s">
        <v>64</v>
      </c>
      <c r="L56" s="29" t="s">
        <v>107</v>
      </c>
      <c r="M56" s="55" t="s">
        <v>244</v>
      </c>
      <c r="N56" s="33" t="s">
        <v>68</v>
      </c>
      <c r="O56" s="58"/>
    </row>
    <row r="57" spans="2:16" ht="21" x14ac:dyDescent="0.25">
      <c r="B57" s="208" t="s">
        <v>209</v>
      </c>
      <c r="C57" s="209"/>
      <c r="D57" s="209"/>
      <c r="E57" s="209"/>
      <c r="F57" s="209"/>
      <c r="G57" s="209"/>
      <c r="H57" s="46"/>
      <c r="I57" s="47"/>
      <c r="J57" s="47"/>
      <c r="K57" s="47"/>
      <c r="L57" s="47"/>
      <c r="M57" s="47"/>
      <c r="N57" s="47"/>
      <c r="O57" s="48"/>
    </row>
    <row r="58" spans="2:16" ht="22.5" x14ac:dyDescent="0.25">
      <c r="B58" s="27" t="s">
        <v>106</v>
      </c>
      <c r="C58" s="28" t="s">
        <v>213</v>
      </c>
      <c r="D58" s="29" t="s">
        <v>15</v>
      </c>
      <c r="E58" s="43" t="s">
        <v>61</v>
      </c>
      <c r="F58" s="29">
        <f>Budget!C67</f>
        <v>20</v>
      </c>
      <c r="G58" s="31"/>
      <c r="H58" s="57">
        <f>SUM(Budget!E67)</f>
        <v>100000</v>
      </c>
      <c r="I58" s="38">
        <v>100</v>
      </c>
      <c r="J58" s="38">
        <v>0</v>
      </c>
      <c r="K58" s="38" t="s">
        <v>64</v>
      </c>
      <c r="L58" s="29" t="s">
        <v>107</v>
      </c>
      <c r="M58" s="55" t="s">
        <v>244</v>
      </c>
      <c r="N58" s="33" t="s">
        <v>68</v>
      </c>
      <c r="O58" s="58"/>
    </row>
    <row r="59" spans="2:16" ht="23.25" x14ac:dyDescent="0.3">
      <c r="B59" s="210"/>
      <c r="C59" s="211"/>
      <c r="D59" s="211"/>
      <c r="E59" s="211"/>
      <c r="F59" s="211"/>
      <c r="G59" s="211"/>
      <c r="H59" s="49"/>
      <c r="I59" s="50"/>
      <c r="J59" s="50"/>
      <c r="K59" s="50"/>
      <c r="L59" s="51"/>
      <c r="M59" s="52"/>
      <c r="N59" s="52"/>
      <c r="O59" s="53"/>
    </row>
    <row r="60" spans="2:16" ht="21" x14ac:dyDescent="0.25">
      <c r="B60" s="208" t="s">
        <v>70</v>
      </c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12"/>
    </row>
    <row r="61" spans="2:16" ht="42.75" customHeight="1" x14ac:dyDescent="0.25">
      <c r="B61" s="208" t="s">
        <v>383</v>
      </c>
      <c r="C61" s="209"/>
      <c r="D61" s="209"/>
      <c r="E61" s="209"/>
      <c r="F61" s="209"/>
      <c r="G61" s="209"/>
      <c r="H61" s="46"/>
      <c r="I61" s="47"/>
      <c r="J61" s="47"/>
      <c r="K61" s="47"/>
      <c r="L61" s="47"/>
      <c r="M61" s="47"/>
      <c r="N61" s="47"/>
      <c r="O61" s="48"/>
    </row>
    <row r="62" spans="2:16" ht="29.25" customHeight="1" x14ac:dyDescent="0.25">
      <c r="B62" s="27" t="s">
        <v>106</v>
      </c>
      <c r="C62" s="54" t="s">
        <v>187</v>
      </c>
      <c r="D62" s="55" t="s">
        <v>220</v>
      </c>
      <c r="E62" s="55" t="s">
        <v>61</v>
      </c>
      <c r="F62" s="55">
        <v>4</v>
      </c>
      <c r="G62" s="55"/>
      <c r="H62" s="57">
        <f>Budget!E73</f>
        <v>344000</v>
      </c>
      <c r="I62" s="55">
        <v>100</v>
      </c>
      <c r="J62" s="55">
        <v>0</v>
      </c>
      <c r="K62" s="55" t="s">
        <v>74</v>
      </c>
      <c r="L62" s="55" t="s">
        <v>107</v>
      </c>
      <c r="M62" s="55" t="s">
        <v>244</v>
      </c>
      <c r="N62" s="33" t="s">
        <v>67</v>
      </c>
      <c r="O62" s="37"/>
    </row>
    <row r="63" spans="2:16" ht="33.75" x14ac:dyDescent="0.25">
      <c r="B63" s="27" t="s">
        <v>106</v>
      </c>
      <c r="C63" s="59" t="s">
        <v>257</v>
      </c>
      <c r="D63" s="55" t="s">
        <v>234</v>
      </c>
      <c r="E63" s="55" t="s">
        <v>61</v>
      </c>
      <c r="F63" s="55">
        <v>1</v>
      </c>
      <c r="G63" s="55"/>
      <c r="H63" s="57">
        <f>Budget!E74</f>
        <v>240000</v>
      </c>
      <c r="I63" s="55">
        <v>100</v>
      </c>
      <c r="J63" s="55">
        <v>0</v>
      </c>
      <c r="K63" s="55" t="s">
        <v>74</v>
      </c>
      <c r="L63" s="55" t="s">
        <v>107</v>
      </c>
      <c r="M63" s="55" t="s">
        <v>244</v>
      </c>
      <c r="N63" s="33" t="s">
        <v>68</v>
      </c>
      <c r="O63" s="37"/>
    </row>
    <row r="64" spans="2:16" ht="33.75" x14ac:dyDescent="0.25">
      <c r="B64" s="27" t="s">
        <v>106</v>
      </c>
      <c r="C64" s="54" t="s">
        <v>294</v>
      </c>
      <c r="D64" s="55" t="s">
        <v>214</v>
      </c>
      <c r="E64" s="55" t="s">
        <v>61</v>
      </c>
      <c r="F64" s="55">
        <f>Budget!C75</f>
        <v>1</v>
      </c>
      <c r="G64" s="55"/>
      <c r="H64" s="57">
        <f>Budget!E75</f>
        <v>142000</v>
      </c>
      <c r="I64" s="55">
        <v>100</v>
      </c>
      <c r="J64" s="55">
        <v>0</v>
      </c>
      <c r="K64" s="55" t="s">
        <v>74</v>
      </c>
      <c r="L64" s="55" t="s">
        <v>107</v>
      </c>
      <c r="M64" s="55" t="s">
        <v>244</v>
      </c>
      <c r="N64" s="33" t="s">
        <v>375</v>
      </c>
      <c r="O64" s="37"/>
    </row>
    <row r="65" spans="2:16" ht="33.75" x14ac:dyDescent="0.25">
      <c r="B65" s="27" t="s">
        <v>106</v>
      </c>
      <c r="C65" s="54" t="s">
        <v>258</v>
      </c>
      <c r="D65" s="55" t="s">
        <v>23</v>
      </c>
      <c r="E65" s="55" t="s">
        <v>61</v>
      </c>
      <c r="F65" s="55">
        <f>Budget!C76</f>
        <v>2860</v>
      </c>
      <c r="G65" s="55"/>
      <c r="H65" s="57">
        <f>Budget!E76</f>
        <v>1430000</v>
      </c>
      <c r="I65" s="55">
        <v>100</v>
      </c>
      <c r="J65" s="55">
        <v>0</v>
      </c>
      <c r="K65" s="55" t="s">
        <v>74</v>
      </c>
      <c r="L65" s="55" t="s">
        <v>107</v>
      </c>
      <c r="M65" s="55" t="s">
        <v>244</v>
      </c>
      <c r="N65" s="33" t="s">
        <v>68</v>
      </c>
      <c r="O65" s="37"/>
    </row>
    <row r="66" spans="2:16" ht="22.5" x14ac:dyDescent="0.25">
      <c r="B66" s="27" t="s">
        <v>106</v>
      </c>
      <c r="C66" s="54" t="s">
        <v>8</v>
      </c>
      <c r="D66" s="55" t="s">
        <v>234</v>
      </c>
      <c r="E66" s="55" t="s">
        <v>61</v>
      </c>
      <c r="F66" s="55">
        <f>Budget!C77</f>
        <v>100</v>
      </c>
      <c r="G66" s="55"/>
      <c r="H66" s="57">
        <f>Budget!E77</f>
        <v>120000</v>
      </c>
      <c r="I66" s="55">
        <v>100</v>
      </c>
      <c r="J66" s="55">
        <v>0</v>
      </c>
      <c r="K66" s="55" t="s">
        <v>74</v>
      </c>
      <c r="L66" s="55" t="s">
        <v>107</v>
      </c>
      <c r="M66" s="55" t="s">
        <v>244</v>
      </c>
      <c r="N66" s="33" t="s">
        <v>68</v>
      </c>
      <c r="O66" s="37"/>
    </row>
    <row r="67" spans="2:16" ht="22.5" x14ac:dyDescent="0.25">
      <c r="B67" s="27" t="s">
        <v>106</v>
      </c>
      <c r="C67" s="54" t="s">
        <v>22</v>
      </c>
      <c r="D67" s="55" t="s">
        <v>9</v>
      </c>
      <c r="E67" s="55" t="s">
        <v>61</v>
      </c>
      <c r="F67" s="55">
        <f>Budget!C78</f>
        <v>5</v>
      </c>
      <c r="G67" s="55"/>
      <c r="H67" s="57">
        <f>Budget!E78</f>
        <v>9500</v>
      </c>
      <c r="I67" s="55">
        <v>100</v>
      </c>
      <c r="J67" s="55">
        <v>0</v>
      </c>
      <c r="K67" s="55" t="s">
        <v>74</v>
      </c>
      <c r="L67" s="55" t="s">
        <v>107</v>
      </c>
      <c r="M67" s="55" t="s">
        <v>244</v>
      </c>
      <c r="N67" s="33" t="s">
        <v>68</v>
      </c>
      <c r="O67" s="37"/>
    </row>
    <row r="68" spans="2:16" ht="22.5" x14ac:dyDescent="0.25">
      <c r="B68" s="27" t="s">
        <v>106</v>
      </c>
      <c r="C68" s="54" t="s">
        <v>156</v>
      </c>
      <c r="D68" s="55" t="s">
        <v>234</v>
      </c>
      <c r="E68" s="55" t="s">
        <v>61</v>
      </c>
      <c r="F68" s="55">
        <f>Budget!C79</f>
        <v>500</v>
      </c>
      <c r="G68" s="55"/>
      <c r="H68" s="57">
        <f>Budget!E79</f>
        <v>500000</v>
      </c>
      <c r="I68" s="55">
        <v>100</v>
      </c>
      <c r="J68" s="55">
        <v>0</v>
      </c>
      <c r="K68" s="55" t="s">
        <v>74</v>
      </c>
      <c r="L68" s="55" t="s">
        <v>107</v>
      </c>
      <c r="M68" s="55" t="s">
        <v>244</v>
      </c>
      <c r="N68" s="33" t="s">
        <v>68</v>
      </c>
      <c r="O68" s="37"/>
    </row>
    <row r="69" spans="2:16" ht="67.5" x14ac:dyDescent="0.25">
      <c r="B69" s="27" t="s">
        <v>106</v>
      </c>
      <c r="C69" s="105" t="s">
        <v>295</v>
      </c>
      <c r="D69" s="55" t="s">
        <v>26</v>
      </c>
      <c r="E69" s="55" t="s">
        <v>61</v>
      </c>
      <c r="F69" s="55">
        <f>Budget!C80</f>
        <v>25</v>
      </c>
      <c r="G69" s="55"/>
      <c r="H69" s="57">
        <f>Budget!E80</f>
        <v>62500</v>
      </c>
      <c r="I69" s="55">
        <v>100</v>
      </c>
      <c r="J69" s="55">
        <v>0</v>
      </c>
      <c r="K69" s="55" t="s">
        <v>74</v>
      </c>
      <c r="L69" s="55" t="s">
        <v>107</v>
      </c>
      <c r="M69" s="55" t="s">
        <v>244</v>
      </c>
      <c r="N69" s="33" t="s">
        <v>68</v>
      </c>
      <c r="O69" s="37"/>
    </row>
    <row r="70" spans="2:16" ht="41.25" customHeight="1" x14ac:dyDescent="0.25">
      <c r="B70" s="208" t="s">
        <v>384</v>
      </c>
      <c r="C70" s="209"/>
      <c r="D70" s="209"/>
      <c r="E70" s="209"/>
      <c r="F70" s="209"/>
      <c r="G70" s="209"/>
      <c r="H70" s="46"/>
      <c r="I70" s="47"/>
      <c r="J70" s="47"/>
      <c r="K70" s="47"/>
      <c r="L70" s="47"/>
      <c r="M70" s="47"/>
      <c r="N70" s="47"/>
      <c r="O70" s="48"/>
      <c r="P70" s="56"/>
    </row>
    <row r="71" spans="2:16" ht="22.5" x14ac:dyDescent="0.25">
      <c r="B71" s="27" t="s">
        <v>106</v>
      </c>
      <c r="C71" s="105" t="s">
        <v>259</v>
      </c>
      <c r="D71" s="106" t="s">
        <v>298</v>
      </c>
      <c r="E71" s="43" t="s">
        <v>61</v>
      </c>
      <c r="F71" s="29">
        <f>Budget!C82</f>
        <v>2200</v>
      </c>
      <c r="G71" s="31"/>
      <c r="H71" s="57">
        <f>Budget!E82</f>
        <v>440000</v>
      </c>
      <c r="I71" s="55">
        <v>100</v>
      </c>
      <c r="J71" s="55">
        <v>0</v>
      </c>
      <c r="K71" s="55" t="s">
        <v>74</v>
      </c>
      <c r="L71" s="55" t="s">
        <v>107</v>
      </c>
      <c r="M71" s="55" t="s">
        <v>244</v>
      </c>
      <c r="N71" s="33" t="s">
        <v>68</v>
      </c>
      <c r="O71" s="58"/>
    </row>
    <row r="72" spans="2:16" ht="22.5" x14ac:dyDescent="0.25">
      <c r="B72" s="27" t="s">
        <v>106</v>
      </c>
      <c r="C72" s="105" t="s">
        <v>260</v>
      </c>
      <c r="D72" s="106" t="s">
        <v>298</v>
      </c>
      <c r="E72" s="43" t="s">
        <v>61</v>
      </c>
      <c r="F72" s="29">
        <f>Budget!C83</f>
        <v>400</v>
      </c>
      <c r="G72" s="43"/>
      <c r="H72" s="57">
        <f>Budget!E83</f>
        <v>880000</v>
      </c>
      <c r="I72" s="55">
        <v>100</v>
      </c>
      <c r="J72" s="55">
        <v>0</v>
      </c>
      <c r="K72" s="55" t="s">
        <v>74</v>
      </c>
      <c r="L72" s="55" t="s">
        <v>107</v>
      </c>
      <c r="M72" s="55" t="s">
        <v>244</v>
      </c>
      <c r="N72" s="33" t="s">
        <v>68</v>
      </c>
      <c r="O72" s="58"/>
    </row>
    <row r="73" spans="2:16" ht="22.5" x14ac:dyDescent="0.25">
      <c r="B73" s="27" t="s">
        <v>106</v>
      </c>
      <c r="C73" s="105" t="s">
        <v>261</v>
      </c>
      <c r="D73" s="106" t="s">
        <v>298</v>
      </c>
      <c r="E73" s="43" t="s">
        <v>61</v>
      </c>
      <c r="F73" s="29">
        <f>Budget!C84</f>
        <v>1700</v>
      </c>
      <c r="G73" s="31"/>
      <c r="H73" s="57">
        <f>Budget!E84</f>
        <v>102000</v>
      </c>
      <c r="I73" s="55">
        <v>100</v>
      </c>
      <c r="J73" s="55">
        <v>0</v>
      </c>
      <c r="K73" s="55" t="s">
        <v>74</v>
      </c>
      <c r="L73" s="55" t="s">
        <v>107</v>
      </c>
      <c r="M73" s="55" t="s">
        <v>244</v>
      </c>
      <c r="N73" s="33" t="s">
        <v>68</v>
      </c>
      <c r="O73" s="58"/>
    </row>
    <row r="74" spans="2:16" ht="33.75" x14ac:dyDescent="0.25">
      <c r="B74" s="27" t="s">
        <v>106</v>
      </c>
      <c r="C74" s="105" t="s">
        <v>297</v>
      </c>
      <c r="D74" s="106" t="s">
        <v>299</v>
      </c>
      <c r="E74" s="43" t="s">
        <v>61</v>
      </c>
      <c r="F74" s="29">
        <f>Budget!C85</f>
        <v>300</v>
      </c>
      <c r="G74" s="31"/>
      <c r="H74" s="57">
        <f>Budget!E85</f>
        <v>300000</v>
      </c>
      <c r="I74" s="55">
        <v>100</v>
      </c>
      <c r="J74" s="55">
        <v>0</v>
      </c>
      <c r="K74" s="55" t="s">
        <v>74</v>
      </c>
      <c r="L74" s="55" t="s">
        <v>107</v>
      </c>
      <c r="M74" s="55" t="s">
        <v>244</v>
      </c>
      <c r="N74" s="33" t="s">
        <v>68</v>
      </c>
      <c r="O74" s="58"/>
    </row>
    <row r="75" spans="2:16" ht="22.5" x14ac:dyDescent="0.25">
      <c r="B75" s="27" t="s">
        <v>106</v>
      </c>
      <c r="C75" s="105" t="s">
        <v>24</v>
      </c>
      <c r="D75" s="106" t="s">
        <v>28</v>
      </c>
      <c r="E75" s="43" t="s">
        <v>61</v>
      </c>
      <c r="F75" s="29">
        <f>Budget!C86</f>
        <v>25</v>
      </c>
      <c r="G75" s="31"/>
      <c r="H75" s="57">
        <f>Budget!E86</f>
        <v>500000</v>
      </c>
      <c r="I75" s="55">
        <v>100</v>
      </c>
      <c r="J75" s="55">
        <v>0</v>
      </c>
      <c r="K75" s="55" t="s">
        <v>74</v>
      </c>
      <c r="L75" s="55" t="s">
        <v>107</v>
      </c>
      <c r="M75" s="55" t="s">
        <v>244</v>
      </c>
      <c r="N75" s="33" t="s">
        <v>68</v>
      </c>
      <c r="O75" s="58"/>
    </row>
    <row r="76" spans="2:16" ht="33.75" x14ac:dyDescent="0.25">
      <c r="B76" s="27" t="s">
        <v>106</v>
      </c>
      <c r="C76" s="105" t="s">
        <v>296</v>
      </c>
      <c r="D76" s="106" t="s">
        <v>9</v>
      </c>
      <c r="E76" s="43" t="s">
        <v>61</v>
      </c>
      <c r="F76" s="29">
        <f>Budget!C87</f>
        <v>4</v>
      </c>
      <c r="G76" s="43"/>
      <c r="H76" s="57">
        <f>Budget!E87</f>
        <v>120000</v>
      </c>
      <c r="I76" s="55">
        <v>100</v>
      </c>
      <c r="J76" s="55">
        <v>0</v>
      </c>
      <c r="K76" s="55" t="s">
        <v>74</v>
      </c>
      <c r="L76" s="55" t="s">
        <v>107</v>
      </c>
      <c r="M76" s="55" t="s">
        <v>244</v>
      </c>
      <c r="N76" s="55" t="s">
        <v>67</v>
      </c>
      <c r="O76" s="58"/>
    </row>
    <row r="77" spans="2:16" ht="22.5" x14ac:dyDescent="0.25">
      <c r="B77" s="27" t="s">
        <v>106</v>
      </c>
      <c r="C77" s="105" t="s">
        <v>154</v>
      </c>
      <c r="D77" s="106" t="s">
        <v>300</v>
      </c>
      <c r="E77" s="43" t="s">
        <v>61</v>
      </c>
      <c r="F77" s="29">
        <f>Budget!C88</f>
        <v>4</v>
      </c>
      <c r="G77" s="31"/>
      <c r="H77" s="57">
        <f>Budget!E88</f>
        <v>202000</v>
      </c>
      <c r="I77" s="55">
        <v>100</v>
      </c>
      <c r="J77" s="55">
        <v>0</v>
      </c>
      <c r="K77" s="55" t="s">
        <v>74</v>
      </c>
      <c r="L77" s="55" t="s">
        <v>107</v>
      </c>
      <c r="M77" s="55" t="s">
        <v>244</v>
      </c>
      <c r="N77" s="55" t="s">
        <v>67</v>
      </c>
      <c r="O77" s="58"/>
    </row>
    <row r="78" spans="2:16" ht="42" customHeight="1" x14ac:dyDescent="0.25">
      <c r="B78" s="208" t="s">
        <v>385</v>
      </c>
      <c r="C78" s="209"/>
      <c r="D78" s="209"/>
      <c r="E78" s="209"/>
      <c r="F78" s="209"/>
      <c r="G78" s="209"/>
      <c r="H78" s="46"/>
      <c r="I78" s="47"/>
      <c r="J78" s="47"/>
      <c r="K78" s="47"/>
      <c r="L78" s="47"/>
      <c r="M78" s="47"/>
      <c r="N78" s="47"/>
      <c r="O78" s="48"/>
    </row>
    <row r="79" spans="2:16" ht="22.5" x14ac:dyDescent="0.25">
      <c r="B79" s="27" t="s">
        <v>106</v>
      </c>
      <c r="C79" s="105" t="s">
        <v>347</v>
      </c>
      <c r="D79" s="106" t="s">
        <v>348</v>
      </c>
      <c r="E79" s="43" t="s">
        <v>61</v>
      </c>
      <c r="F79" s="35">
        <f>Budget!C90</f>
        <v>10000</v>
      </c>
      <c r="G79" s="31"/>
      <c r="H79" s="57">
        <f>Budget!E90</f>
        <v>150000</v>
      </c>
      <c r="I79" s="55">
        <v>100</v>
      </c>
      <c r="J79" s="55">
        <v>0</v>
      </c>
      <c r="K79" s="55" t="s">
        <v>74</v>
      </c>
      <c r="L79" s="55" t="s">
        <v>107</v>
      </c>
      <c r="M79" s="55" t="s">
        <v>244</v>
      </c>
      <c r="N79" s="55" t="s">
        <v>66</v>
      </c>
      <c r="O79" s="58"/>
    </row>
    <row r="80" spans="2:16" x14ac:dyDescent="0.25">
      <c r="B80" s="27"/>
      <c r="C80" s="105" t="s">
        <v>349</v>
      </c>
      <c r="D80" s="106" t="s">
        <v>348</v>
      </c>
      <c r="E80" s="43" t="s">
        <v>61</v>
      </c>
      <c r="F80" s="35">
        <f>Budget!C91</f>
        <v>10000</v>
      </c>
      <c r="G80" s="31"/>
      <c r="H80" s="57">
        <f>Budget!E91</f>
        <v>100000</v>
      </c>
      <c r="I80" s="55">
        <v>100</v>
      </c>
      <c r="J80" s="55">
        <v>0</v>
      </c>
      <c r="K80" s="55" t="s">
        <v>74</v>
      </c>
      <c r="L80" s="55" t="s">
        <v>107</v>
      </c>
      <c r="M80" s="55" t="s">
        <v>244</v>
      </c>
      <c r="N80" s="55" t="s">
        <v>66</v>
      </c>
      <c r="O80" s="58"/>
    </row>
    <row r="81" spans="2:15" ht="22.5" x14ac:dyDescent="0.25">
      <c r="B81" s="27"/>
      <c r="C81" s="105" t="s">
        <v>153</v>
      </c>
      <c r="D81" s="106" t="s">
        <v>19</v>
      </c>
      <c r="E81" s="43" t="s">
        <v>61</v>
      </c>
      <c r="F81" s="35">
        <f>Budget!C92</f>
        <v>500</v>
      </c>
      <c r="G81" s="31"/>
      <c r="H81" s="57">
        <f>Budget!E92</f>
        <v>400000</v>
      </c>
      <c r="I81" s="55">
        <v>100</v>
      </c>
      <c r="J81" s="55">
        <v>0</v>
      </c>
      <c r="K81" s="55" t="s">
        <v>74</v>
      </c>
      <c r="L81" s="55" t="s">
        <v>107</v>
      </c>
      <c r="M81" s="55" t="s">
        <v>241</v>
      </c>
      <c r="N81" s="33" t="s">
        <v>68</v>
      </c>
      <c r="O81" s="58"/>
    </row>
    <row r="82" spans="2:15" ht="22.5" x14ac:dyDescent="0.25">
      <c r="B82" s="27"/>
      <c r="C82" s="105" t="s">
        <v>25</v>
      </c>
      <c r="D82" s="106" t="s">
        <v>19</v>
      </c>
      <c r="E82" s="43" t="s">
        <v>61</v>
      </c>
      <c r="F82" s="35">
        <f>Budget!C93</f>
        <v>80</v>
      </c>
      <c r="G82" s="31"/>
      <c r="H82" s="57">
        <f>Budget!E93</f>
        <v>120000</v>
      </c>
      <c r="I82" s="55">
        <v>100</v>
      </c>
      <c r="J82" s="55">
        <v>0</v>
      </c>
      <c r="K82" s="55" t="s">
        <v>74</v>
      </c>
      <c r="L82" s="55" t="s">
        <v>107</v>
      </c>
      <c r="M82" s="55" t="s">
        <v>241</v>
      </c>
      <c r="N82" s="33" t="s">
        <v>68</v>
      </c>
      <c r="O82" s="58"/>
    </row>
    <row r="83" spans="2:15" ht="22.5" x14ac:dyDescent="0.25">
      <c r="B83" s="27"/>
      <c r="C83" s="105" t="s">
        <v>41</v>
      </c>
      <c r="D83" s="106" t="s">
        <v>10</v>
      </c>
      <c r="E83" s="43" t="s">
        <v>61</v>
      </c>
      <c r="F83" s="35">
        <f>Budget!C94</f>
        <v>16</v>
      </c>
      <c r="G83" s="31"/>
      <c r="H83" s="57">
        <f>Budget!E94</f>
        <v>24000</v>
      </c>
      <c r="I83" s="55">
        <v>100</v>
      </c>
      <c r="J83" s="55">
        <v>0</v>
      </c>
      <c r="K83" s="55" t="s">
        <v>74</v>
      </c>
      <c r="L83" s="55" t="s">
        <v>107</v>
      </c>
      <c r="M83" s="55" t="s">
        <v>244</v>
      </c>
      <c r="N83" s="33" t="s">
        <v>67</v>
      </c>
      <c r="O83" s="58"/>
    </row>
    <row r="84" spans="2:15" ht="33.75" x14ac:dyDescent="0.25">
      <c r="B84" s="27"/>
      <c r="C84" s="105" t="s">
        <v>376</v>
      </c>
      <c r="D84" s="106" t="s">
        <v>234</v>
      </c>
      <c r="E84" s="43" t="s">
        <v>61</v>
      </c>
      <c r="F84" s="35">
        <f>Budget!C95</f>
        <v>2000</v>
      </c>
      <c r="G84" s="31"/>
      <c r="H84" s="57">
        <f>Budget!E95</f>
        <v>100000</v>
      </c>
      <c r="I84" s="55">
        <v>100</v>
      </c>
      <c r="J84" s="55">
        <v>0</v>
      </c>
      <c r="K84" s="55" t="s">
        <v>74</v>
      </c>
      <c r="L84" s="55" t="s">
        <v>107</v>
      </c>
      <c r="M84" s="55" t="s">
        <v>241</v>
      </c>
      <c r="N84" s="33" t="s">
        <v>68</v>
      </c>
      <c r="O84" s="58"/>
    </row>
    <row r="85" spans="2:15" ht="40.5" customHeight="1" x14ac:dyDescent="0.25">
      <c r="B85" s="208" t="s">
        <v>386</v>
      </c>
      <c r="C85" s="209"/>
      <c r="D85" s="209"/>
      <c r="E85" s="209"/>
      <c r="F85" s="209"/>
      <c r="G85" s="209"/>
      <c r="H85" s="46"/>
      <c r="I85" s="47"/>
      <c r="J85" s="47"/>
      <c r="K85" s="47"/>
      <c r="L85" s="47"/>
      <c r="M85" s="47"/>
      <c r="N85" s="47"/>
      <c r="O85" s="48"/>
    </row>
    <row r="86" spans="2:15" ht="33.75" x14ac:dyDescent="0.25">
      <c r="B86" s="27" t="s">
        <v>106</v>
      </c>
      <c r="C86" s="105" t="s">
        <v>301</v>
      </c>
      <c r="D86" s="106" t="s">
        <v>234</v>
      </c>
      <c r="E86" s="43" t="s">
        <v>61</v>
      </c>
      <c r="F86" s="43">
        <v>4800</v>
      </c>
      <c r="G86" s="31"/>
      <c r="H86" s="57">
        <f>SUM(Budget!E97)</f>
        <v>480000</v>
      </c>
      <c r="I86" s="55">
        <v>100</v>
      </c>
      <c r="J86" s="55">
        <v>0</v>
      </c>
      <c r="K86" s="55" t="s">
        <v>74</v>
      </c>
      <c r="L86" s="55" t="s">
        <v>107</v>
      </c>
      <c r="M86" s="55" t="s">
        <v>244</v>
      </c>
      <c r="N86" s="33" t="s">
        <v>68</v>
      </c>
      <c r="O86" s="58"/>
    </row>
    <row r="87" spans="2:15" ht="45" x14ac:dyDescent="0.25">
      <c r="B87" s="27" t="s">
        <v>106</v>
      </c>
      <c r="C87" s="105" t="s">
        <v>302</v>
      </c>
      <c r="D87" s="106" t="s">
        <v>234</v>
      </c>
      <c r="E87" s="43" t="s">
        <v>61</v>
      </c>
      <c r="F87" s="43">
        <v>300</v>
      </c>
      <c r="G87" s="31"/>
      <c r="H87" s="57">
        <f>SUM(Budget!E98)</f>
        <v>30000</v>
      </c>
      <c r="I87" s="55">
        <v>100</v>
      </c>
      <c r="J87" s="55">
        <v>0</v>
      </c>
      <c r="K87" s="55" t="s">
        <v>74</v>
      </c>
      <c r="L87" s="55" t="s">
        <v>107</v>
      </c>
      <c r="M87" s="55" t="s">
        <v>244</v>
      </c>
      <c r="N87" s="33" t="s">
        <v>68</v>
      </c>
      <c r="O87" s="58"/>
    </row>
    <row r="88" spans="2:15" ht="33.75" x14ac:dyDescent="0.25">
      <c r="B88" s="27" t="s">
        <v>106</v>
      </c>
      <c r="C88" s="105" t="s">
        <v>378</v>
      </c>
      <c r="D88" s="106" t="s">
        <v>234</v>
      </c>
      <c r="E88" s="43" t="s">
        <v>61</v>
      </c>
      <c r="F88" s="43">
        <v>200</v>
      </c>
      <c r="G88" s="31"/>
      <c r="H88" s="57">
        <f>SUM(Budget!E99)</f>
        <v>40000</v>
      </c>
      <c r="I88" s="55">
        <v>100</v>
      </c>
      <c r="J88" s="55">
        <v>0</v>
      </c>
      <c r="K88" s="55" t="s">
        <v>74</v>
      </c>
      <c r="L88" s="55" t="s">
        <v>107</v>
      </c>
      <c r="M88" s="55" t="s">
        <v>244</v>
      </c>
      <c r="N88" s="33" t="s">
        <v>68</v>
      </c>
      <c r="O88" s="58"/>
    </row>
    <row r="89" spans="2:15" ht="45" x14ac:dyDescent="0.25">
      <c r="B89" s="27" t="s">
        <v>106</v>
      </c>
      <c r="C89" s="105" t="s">
        <v>263</v>
      </c>
      <c r="D89" s="106" t="s">
        <v>21</v>
      </c>
      <c r="E89" s="43" t="s">
        <v>61</v>
      </c>
      <c r="F89" s="43">
        <v>3</v>
      </c>
      <c r="G89" s="31"/>
      <c r="H89" s="57">
        <f>SUM(Budget!E100)</f>
        <v>270000</v>
      </c>
      <c r="I89" s="55">
        <v>100</v>
      </c>
      <c r="J89" s="55">
        <v>0</v>
      </c>
      <c r="K89" s="55" t="s">
        <v>74</v>
      </c>
      <c r="L89" s="55" t="s">
        <v>107</v>
      </c>
      <c r="M89" s="55" t="s">
        <v>242</v>
      </c>
      <c r="N89" s="55" t="s">
        <v>377</v>
      </c>
      <c r="O89" s="58"/>
    </row>
    <row r="90" spans="2:15" ht="22.5" x14ac:dyDescent="0.25">
      <c r="B90" s="27" t="s">
        <v>106</v>
      </c>
      <c r="C90" s="105" t="s">
        <v>40</v>
      </c>
      <c r="D90" s="106" t="s">
        <v>23</v>
      </c>
      <c r="E90" s="43" t="s">
        <v>61</v>
      </c>
      <c r="F90" s="43">
        <v>360</v>
      </c>
      <c r="G90" s="31"/>
      <c r="H90" s="57">
        <f>SUM(Budget!E101)</f>
        <v>360000</v>
      </c>
      <c r="I90" s="55">
        <v>100</v>
      </c>
      <c r="J90" s="55">
        <v>0</v>
      </c>
      <c r="K90" s="55" t="s">
        <v>74</v>
      </c>
      <c r="L90" s="55" t="s">
        <v>107</v>
      </c>
      <c r="M90" s="55" t="s">
        <v>244</v>
      </c>
      <c r="N90" s="33" t="s">
        <v>68</v>
      </c>
      <c r="O90" s="58"/>
    </row>
    <row r="91" spans="2:15" ht="28.5" customHeight="1" x14ac:dyDescent="0.25">
      <c r="B91" s="27" t="s">
        <v>106</v>
      </c>
      <c r="C91" s="105" t="s">
        <v>264</v>
      </c>
      <c r="D91" s="106" t="s">
        <v>150</v>
      </c>
      <c r="E91" s="43" t="s">
        <v>61</v>
      </c>
      <c r="F91" s="43">
        <v>1250</v>
      </c>
      <c r="G91" s="31"/>
      <c r="H91" s="57">
        <f>SUM(Budget!E102)</f>
        <v>1250000</v>
      </c>
      <c r="I91" s="55">
        <v>100</v>
      </c>
      <c r="J91" s="55">
        <v>0</v>
      </c>
      <c r="K91" s="55" t="s">
        <v>74</v>
      </c>
      <c r="L91" s="55" t="s">
        <v>107</v>
      </c>
      <c r="M91" s="55" t="s">
        <v>244</v>
      </c>
      <c r="N91" s="33" t="s">
        <v>68</v>
      </c>
      <c r="O91" s="58"/>
    </row>
    <row r="92" spans="2:15" ht="40.5" customHeight="1" x14ac:dyDescent="0.25">
      <c r="B92" s="208" t="s">
        <v>387</v>
      </c>
      <c r="C92" s="209"/>
      <c r="D92" s="209"/>
      <c r="E92" s="209"/>
      <c r="F92" s="209"/>
      <c r="G92" s="209"/>
      <c r="H92" s="46"/>
      <c r="I92" s="47"/>
      <c r="J92" s="47"/>
      <c r="K92" s="47"/>
      <c r="L92" s="47"/>
      <c r="M92" s="47"/>
      <c r="N92" s="47"/>
      <c r="O92" s="48"/>
    </row>
    <row r="93" spans="2:15" ht="33.75" x14ac:dyDescent="0.25">
      <c r="B93" s="27" t="s">
        <v>106</v>
      </c>
      <c r="C93" s="105" t="s">
        <v>265</v>
      </c>
      <c r="D93" s="106" t="s">
        <v>21</v>
      </c>
      <c r="E93" s="43" t="s">
        <v>61</v>
      </c>
      <c r="F93" s="29">
        <f>Budget!C104</f>
        <v>3</v>
      </c>
      <c r="G93" s="31"/>
      <c r="H93" s="57">
        <f>Budget!E104</f>
        <v>300000</v>
      </c>
      <c r="I93" s="55">
        <v>100</v>
      </c>
      <c r="J93" s="55">
        <v>0</v>
      </c>
      <c r="K93" s="55" t="s">
        <v>74</v>
      </c>
      <c r="L93" s="55" t="s">
        <v>107</v>
      </c>
      <c r="M93" s="55" t="s">
        <v>244</v>
      </c>
      <c r="N93" s="55" t="s">
        <v>377</v>
      </c>
      <c r="O93" s="58"/>
    </row>
    <row r="94" spans="2:15" ht="22.5" x14ac:dyDescent="0.25">
      <c r="B94" s="27" t="s">
        <v>106</v>
      </c>
      <c r="C94" s="105" t="s">
        <v>266</v>
      </c>
      <c r="D94" s="106" t="s">
        <v>14</v>
      </c>
      <c r="E94" s="43" t="s">
        <v>61</v>
      </c>
      <c r="F94" s="29">
        <f>Budget!C105</f>
        <v>16</v>
      </c>
      <c r="G94" s="31"/>
      <c r="H94" s="57">
        <f>Budget!E105</f>
        <v>32000</v>
      </c>
      <c r="I94" s="55">
        <v>100</v>
      </c>
      <c r="J94" s="55">
        <v>0</v>
      </c>
      <c r="K94" s="55" t="s">
        <v>74</v>
      </c>
      <c r="L94" s="55" t="s">
        <v>107</v>
      </c>
      <c r="M94" s="55" t="s">
        <v>244</v>
      </c>
      <c r="N94" s="55" t="s">
        <v>67</v>
      </c>
      <c r="O94" s="58"/>
    </row>
    <row r="95" spans="2:15" ht="22.5" x14ac:dyDescent="0.25">
      <c r="B95" s="27" t="s">
        <v>106</v>
      </c>
      <c r="C95" s="105" t="s">
        <v>40</v>
      </c>
      <c r="D95" s="106" t="s">
        <v>14</v>
      </c>
      <c r="E95" s="43" t="s">
        <v>61</v>
      </c>
      <c r="F95" s="29">
        <f>Budget!C106</f>
        <v>250</v>
      </c>
      <c r="G95" s="31"/>
      <c r="H95" s="57">
        <f>Budget!E106</f>
        <v>375000</v>
      </c>
      <c r="I95" s="55">
        <v>100</v>
      </c>
      <c r="J95" s="55">
        <v>0</v>
      </c>
      <c r="K95" s="55" t="s">
        <v>74</v>
      </c>
      <c r="L95" s="55" t="s">
        <v>107</v>
      </c>
      <c r="M95" s="55" t="s">
        <v>244</v>
      </c>
      <c r="N95" s="33" t="s">
        <v>68</v>
      </c>
      <c r="O95" s="58"/>
    </row>
    <row r="96" spans="2:15" ht="22.5" x14ac:dyDescent="0.25">
      <c r="B96" s="27" t="s">
        <v>106</v>
      </c>
      <c r="C96" s="105" t="s">
        <v>267</v>
      </c>
      <c r="D96" s="106" t="s">
        <v>26</v>
      </c>
      <c r="E96" s="43" t="s">
        <v>61</v>
      </c>
      <c r="F96" s="29">
        <f>Budget!C107</f>
        <v>1000</v>
      </c>
      <c r="G96" s="31"/>
      <c r="H96" s="57">
        <f>Budget!E107</f>
        <v>700000</v>
      </c>
      <c r="I96" s="55">
        <v>100</v>
      </c>
      <c r="J96" s="55">
        <v>0</v>
      </c>
      <c r="K96" s="55" t="s">
        <v>74</v>
      </c>
      <c r="L96" s="55" t="s">
        <v>107</v>
      </c>
      <c r="M96" s="55" t="s">
        <v>244</v>
      </c>
      <c r="N96" s="33" t="s">
        <v>68</v>
      </c>
      <c r="O96" s="58"/>
    </row>
    <row r="97" spans="2:15" ht="22.5" x14ac:dyDescent="0.25">
      <c r="B97" s="27" t="s">
        <v>106</v>
      </c>
      <c r="C97" s="105" t="s">
        <v>222</v>
      </c>
      <c r="D97" s="106" t="s">
        <v>223</v>
      </c>
      <c r="E97" s="43" t="s">
        <v>61</v>
      </c>
      <c r="F97" s="29">
        <f>Budget!C108</f>
        <v>500</v>
      </c>
      <c r="G97" s="31"/>
      <c r="H97" s="57">
        <f>Budget!E108</f>
        <v>300000</v>
      </c>
      <c r="I97" s="55">
        <v>100</v>
      </c>
      <c r="J97" s="55">
        <v>0</v>
      </c>
      <c r="K97" s="55" t="s">
        <v>74</v>
      </c>
      <c r="L97" s="55" t="s">
        <v>107</v>
      </c>
      <c r="M97" s="55" t="s">
        <v>244</v>
      </c>
      <c r="N97" s="33" t="s">
        <v>68</v>
      </c>
      <c r="O97" s="58"/>
    </row>
    <row r="98" spans="2:15" ht="21" x14ac:dyDescent="0.25">
      <c r="B98" s="208" t="s">
        <v>388</v>
      </c>
      <c r="C98" s="209"/>
      <c r="D98" s="209"/>
      <c r="E98" s="209"/>
      <c r="F98" s="209"/>
      <c r="G98" s="209"/>
      <c r="H98" s="46"/>
      <c r="I98" s="47"/>
      <c r="J98" s="47"/>
      <c r="K98" s="47"/>
      <c r="L98" s="47"/>
      <c r="M98" s="47"/>
      <c r="N98" s="47"/>
      <c r="O98" s="48"/>
    </row>
    <row r="99" spans="2:15" ht="33.75" x14ac:dyDescent="0.25">
      <c r="B99" s="27" t="s">
        <v>106</v>
      </c>
      <c r="C99" s="105" t="s">
        <v>268</v>
      </c>
      <c r="D99" s="106" t="s">
        <v>151</v>
      </c>
      <c r="E99" s="43" t="s">
        <v>61</v>
      </c>
      <c r="F99" s="29">
        <f>Budget!C110</f>
        <v>9</v>
      </c>
      <c r="G99" s="31"/>
      <c r="H99" s="57">
        <f>Budget!E110</f>
        <v>360000</v>
      </c>
      <c r="I99" s="55">
        <v>100</v>
      </c>
      <c r="J99" s="55">
        <v>0</v>
      </c>
      <c r="K99" s="55" t="s">
        <v>74</v>
      </c>
      <c r="L99" s="55" t="s">
        <v>107</v>
      </c>
      <c r="M99" s="55" t="s">
        <v>244</v>
      </c>
      <c r="N99" s="33" t="s">
        <v>68</v>
      </c>
      <c r="O99" s="58"/>
    </row>
    <row r="100" spans="2:15" ht="33.75" x14ac:dyDescent="0.25">
      <c r="B100" s="27" t="s">
        <v>106</v>
      </c>
      <c r="C100" s="105" t="s">
        <v>269</v>
      </c>
      <c r="D100" s="106" t="s">
        <v>234</v>
      </c>
      <c r="E100" s="43" t="s">
        <v>61</v>
      </c>
      <c r="F100" s="29">
        <f>Budget!C111</f>
        <v>200</v>
      </c>
      <c r="G100" s="31"/>
      <c r="H100" s="57">
        <f>Budget!E111</f>
        <v>200000</v>
      </c>
      <c r="I100" s="55">
        <v>100</v>
      </c>
      <c r="J100" s="55">
        <v>0</v>
      </c>
      <c r="K100" s="55" t="s">
        <v>74</v>
      </c>
      <c r="L100" s="55" t="s">
        <v>107</v>
      </c>
      <c r="M100" s="55" t="s">
        <v>244</v>
      </c>
      <c r="N100" s="33" t="s">
        <v>68</v>
      </c>
      <c r="O100" s="58"/>
    </row>
    <row r="101" spans="2:15" ht="22.5" x14ac:dyDescent="0.25">
      <c r="B101" s="27" t="s">
        <v>106</v>
      </c>
      <c r="C101" s="105" t="s">
        <v>152</v>
      </c>
      <c r="D101" s="106" t="s">
        <v>23</v>
      </c>
      <c r="E101" s="43" t="s">
        <v>61</v>
      </c>
      <c r="F101" s="29">
        <f>Budget!C112</f>
        <v>70</v>
      </c>
      <c r="G101" s="31"/>
      <c r="H101" s="57">
        <f>Budget!E112</f>
        <v>245000</v>
      </c>
      <c r="I101" s="55">
        <v>100</v>
      </c>
      <c r="J101" s="55">
        <v>0</v>
      </c>
      <c r="K101" s="55" t="s">
        <v>74</v>
      </c>
      <c r="L101" s="55" t="s">
        <v>107</v>
      </c>
      <c r="M101" s="55" t="s">
        <v>244</v>
      </c>
      <c r="N101" s="33" t="s">
        <v>68</v>
      </c>
      <c r="O101" s="58"/>
    </row>
    <row r="102" spans="2:15" ht="22.5" x14ac:dyDescent="0.25">
      <c r="B102" s="27" t="s">
        <v>106</v>
      </c>
      <c r="C102" s="105" t="s">
        <v>270</v>
      </c>
      <c r="D102" s="106" t="s">
        <v>234</v>
      </c>
      <c r="E102" s="43" t="s">
        <v>61</v>
      </c>
      <c r="F102" s="29">
        <f>Budget!C113</f>
        <v>200</v>
      </c>
      <c r="G102" s="31"/>
      <c r="H102" s="57">
        <f>Budget!E113</f>
        <v>400000</v>
      </c>
      <c r="I102" s="55">
        <v>100</v>
      </c>
      <c r="J102" s="55">
        <v>0</v>
      </c>
      <c r="K102" s="55" t="s">
        <v>74</v>
      </c>
      <c r="L102" s="55" t="s">
        <v>107</v>
      </c>
      <c r="M102" s="55" t="s">
        <v>244</v>
      </c>
      <c r="N102" s="33" t="s">
        <v>68</v>
      </c>
      <c r="O102" s="58"/>
    </row>
    <row r="103" spans="2:15" ht="45" x14ac:dyDescent="0.25">
      <c r="B103" s="27" t="s">
        <v>106</v>
      </c>
      <c r="C103" s="105" t="s">
        <v>271</v>
      </c>
      <c r="D103" s="106" t="s">
        <v>21</v>
      </c>
      <c r="E103" s="43" t="s">
        <v>61</v>
      </c>
      <c r="F103" s="29">
        <f>Budget!C114</f>
        <v>4</v>
      </c>
      <c r="G103" s="31"/>
      <c r="H103" s="57">
        <f>Budget!E114</f>
        <v>400000</v>
      </c>
      <c r="I103" s="55">
        <v>100</v>
      </c>
      <c r="J103" s="55">
        <v>0</v>
      </c>
      <c r="K103" s="55" t="s">
        <v>74</v>
      </c>
      <c r="L103" s="55" t="s">
        <v>107</v>
      </c>
      <c r="M103" s="55" t="s">
        <v>244</v>
      </c>
      <c r="N103" s="33" t="s">
        <v>67</v>
      </c>
      <c r="O103" s="58"/>
    </row>
    <row r="104" spans="2:15" ht="60" customHeight="1" x14ac:dyDescent="0.25">
      <c r="B104" s="208" t="s">
        <v>389</v>
      </c>
      <c r="C104" s="209"/>
      <c r="D104" s="209"/>
      <c r="E104" s="209"/>
      <c r="F104" s="209"/>
      <c r="G104" s="209"/>
      <c r="H104" s="209"/>
      <c r="I104" s="209"/>
      <c r="J104" s="209"/>
      <c r="K104" s="209"/>
      <c r="L104" s="209"/>
      <c r="M104" s="209"/>
      <c r="N104" s="209"/>
      <c r="O104" s="212"/>
    </row>
    <row r="105" spans="2:15" ht="33.75" x14ac:dyDescent="0.25">
      <c r="B105" s="27" t="s">
        <v>106</v>
      </c>
      <c r="C105" s="28" t="s">
        <v>272</v>
      </c>
      <c r="D105" s="29" t="s">
        <v>15</v>
      </c>
      <c r="E105" s="43" t="s">
        <v>61</v>
      </c>
      <c r="F105" s="29">
        <f>Budget!C117</f>
        <v>10</v>
      </c>
      <c r="G105" s="31"/>
      <c r="H105" s="57">
        <f>Budget!E117</f>
        <v>20000</v>
      </c>
      <c r="I105" s="55">
        <v>100</v>
      </c>
      <c r="J105" s="55">
        <v>0</v>
      </c>
      <c r="K105" s="55" t="s">
        <v>74</v>
      </c>
      <c r="L105" s="55" t="s">
        <v>107</v>
      </c>
      <c r="M105" s="55" t="s">
        <v>244</v>
      </c>
      <c r="N105" s="33" t="s">
        <v>68</v>
      </c>
      <c r="O105" s="58"/>
    </row>
    <row r="106" spans="2:15" ht="16.5" customHeight="1" x14ac:dyDescent="0.25">
      <c r="B106" s="208" t="s">
        <v>390</v>
      </c>
      <c r="C106" s="209"/>
      <c r="D106" s="209"/>
      <c r="E106" s="209"/>
      <c r="F106" s="209"/>
      <c r="G106" s="209"/>
      <c r="H106" s="46"/>
      <c r="I106" s="47"/>
      <c r="J106" s="47"/>
      <c r="K106" s="47"/>
      <c r="L106" s="47"/>
      <c r="M106" s="47"/>
      <c r="N106" s="47"/>
      <c r="O106" s="48"/>
    </row>
    <row r="107" spans="2:15" ht="33.75" x14ac:dyDescent="0.25">
      <c r="B107" s="27" t="s">
        <v>106</v>
      </c>
      <c r="C107" s="28" t="s">
        <v>303</v>
      </c>
      <c r="D107" s="109" t="s">
        <v>27</v>
      </c>
      <c r="E107" s="43" t="s">
        <v>61</v>
      </c>
      <c r="F107" s="43">
        <f>Budget!C120</f>
        <v>5</v>
      </c>
      <c r="G107" s="31"/>
      <c r="H107" s="57">
        <f>Budget!E120</f>
        <v>400000</v>
      </c>
      <c r="I107" s="55">
        <v>100</v>
      </c>
      <c r="J107" s="55">
        <v>0</v>
      </c>
      <c r="K107" s="55" t="s">
        <v>74</v>
      </c>
      <c r="L107" s="55" t="s">
        <v>107</v>
      </c>
      <c r="M107" s="55" t="s">
        <v>244</v>
      </c>
      <c r="N107" s="33" t="s">
        <v>68</v>
      </c>
      <c r="O107" s="58"/>
    </row>
    <row r="108" spans="2:15" ht="22.5" x14ac:dyDescent="0.25">
      <c r="B108" s="27" t="s">
        <v>106</v>
      </c>
      <c r="C108" s="28" t="s">
        <v>33</v>
      </c>
      <c r="D108" s="109" t="s">
        <v>28</v>
      </c>
      <c r="E108" s="43" t="s">
        <v>61</v>
      </c>
      <c r="F108" s="43">
        <f>Budget!C121</f>
        <v>12</v>
      </c>
      <c r="G108" s="31"/>
      <c r="H108" s="57">
        <f>Budget!E121</f>
        <v>39000</v>
      </c>
      <c r="I108" s="55">
        <v>100</v>
      </c>
      <c r="J108" s="55">
        <v>0</v>
      </c>
      <c r="K108" s="55" t="s">
        <v>74</v>
      </c>
      <c r="L108" s="55" t="s">
        <v>107</v>
      </c>
      <c r="M108" s="55" t="s">
        <v>244</v>
      </c>
      <c r="N108" s="33" t="s">
        <v>67</v>
      </c>
      <c r="O108" s="58"/>
    </row>
    <row r="109" spans="2:15" ht="22.5" x14ac:dyDescent="0.25">
      <c r="B109" s="27" t="s">
        <v>106</v>
      </c>
      <c r="C109" s="28" t="s">
        <v>274</v>
      </c>
      <c r="D109" s="109" t="s">
        <v>9</v>
      </c>
      <c r="E109" s="43" t="s">
        <v>61</v>
      </c>
      <c r="F109" s="43">
        <f>Budget!C122</f>
        <v>5</v>
      </c>
      <c r="G109" s="31"/>
      <c r="H109" s="57">
        <f>Budget!E122</f>
        <v>25000</v>
      </c>
      <c r="I109" s="55">
        <v>100</v>
      </c>
      <c r="J109" s="55">
        <v>0</v>
      </c>
      <c r="K109" s="55" t="s">
        <v>74</v>
      </c>
      <c r="L109" s="55" t="s">
        <v>107</v>
      </c>
      <c r="M109" s="55" t="s">
        <v>244</v>
      </c>
      <c r="N109" s="33" t="s">
        <v>68</v>
      </c>
      <c r="O109" s="58"/>
    </row>
    <row r="110" spans="2:15" ht="22.5" x14ac:dyDescent="0.25">
      <c r="B110" s="27" t="s">
        <v>106</v>
      </c>
      <c r="C110" s="28" t="s">
        <v>275</v>
      </c>
      <c r="D110" s="109" t="s">
        <v>9</v>
      </c>
      <c r="E110" s="43" t="s">
        <v>61</v>
      </c>
      <c r="F110" s="43">
        <f>Budget!C123</f>
        <v>30</v>
      </c>
      <c r="G110" s="31"/>
      <c r="H110" s="57">
        <f>Budget!E123</f>
        <v>60000</v>
      </c>
      <c r="I110" s="55">
        <v>100</v>
      </c>
      <c r="J110" s="55">
        <v>0</v>
      </c>
      <c r="K110" s="55" t="s">
        <v>74</v>
      </c>
      <c r="L110" s="55" t="s">
        <v>107</v>
      </c>
      <c r="M110" s="55" t="s">
        <v>244</v>
      </c>
      <c r="N110" s="33" t="s">
        <v>66</v>
      </c>
      <c r="O110" s="58"/>
    </row>
    <row r="111" spans="2:15" x14ac:dyDescent="0.25">
      <c r="B111" s="27" t="s">
        <v>106</v>
      </c>
      <c r="C111" s="28" t="s">
        <v>29</v>
      </c>
      <c r="D111" s="109" t="s">
        <v>21</v>
      </c>
      <c r="E111" s="43" t="s">
        <v>61</v>
      </c>
      <c r="F111" s="43">
        <f>Budget!C124</f>
        <v>5</v>
      </c>
      <c r="G111" s="31"/>
      <c r="H111" s="57">
        <f>Budget!E124</f>
        <v>4000</v>
      </c>
      <c r="I111" s="55">
        <v>100</v>
      </c>
      <c r="J111" s="55">
        <v>0</v>
      </c>
      <c r="K111" s="55" t="s">
        <v>74</v>
      </c>
      <c r="L111" s="55" t="s">
        <v>107</v>
      </c>
      <c r="M111" s="55" t="s">
        <v>73</v>
      </c>
      <c r="N111" s="33" t="s">
        <v>67</v>
      </c>
      <c r="O111" s="58"/>
    </row>
    <row r="112" spans="2:15" ht="23.25" x14ac:dyDescent="0.3">
      <c r="B112" s="210"/>
      <c r="C112" s="211"/>
      <c r="D112" s="211"/>
      <c r="E112" s="211"/>
      <c r="F112" s="211"/>
      <c r="G112" s="211"/>
      <c r="H112" s="49"/>
      <c r="I112" s="50"/>
      <c r="J112" s="50"/>
      <c r="K112" s="50"/>
      <c r="L112" s="51"/>
      <c r="M112" s="52"/>
      <c r="N112" s="52"/>
      <c r="O112" s="53"/>
    </row>
    <row r="113" spans="2:15" ht="23.25" customHeight="1" x14ac:dyDescent="0.25">
      <c r="B113" s="190" t="s">
        <v>215</v>
      </c>
      <c r="C113" s="191"/>
      <c r="D113" s="191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2"/>
    </row>
    <row r="114" spans="2:15" ht="22.5" x14ac:dyDescent="0.25">
      <c r="B114" s="27" t="s">
        <v>106</v>
      </c>
      <c r="C114" s="28" t="s">
        <v>276</v>
      </c>
      <c r="D114" s="29" t="s">
        <v>15</v>
      </c>
      <c r="E114" s="43" t="s">
        <v>61</v>
      </c>
      <c r="F114" s="43">
        <f>Budget!C128</f>
        <v>7</v>
      </c>
      <c r="G114" s="31"/>
      <c r="H114" s="57">
        <f>Budget!E128</f>
        <v>21000</v>
      </c>
      <c r="I114" s="55">
        <v>100</v>
      </c>
      <c r="J114" s="55">
        <v>0</v>
      </c>
      <c r="K114" s="55" t="s">
        <v>215</v>
      </c>
      <c r="L114" s="55" t="s">
        <v>107</v>
      </c>
      <c r="M114" s="55" t="s">
        <v>244</v>
      </c>
      <c r="N114" s="33" t="s">
        <v>68</v>
      </c>
      <c r="O114" s="58"/>
    </row>
    <row r="115" spans="2:15" ht="33.75" x14ac:dyDescent="0.25">
      <c r="B115" s="27" t="s">
        <v>106</v>
      </c>
      <c r="C115" s="28" t="s">
        <v>306</v>
      </c>
      <c r="D115" s="29" t="s">
        <v>15</v>
      </c>
      <c r="E115" s="43" t="s">
        <v>61</v>
      </c>
      <c r="F115" s="43">
        <f>Budget!C131</f>
        <v>16</v>
      </c>
      <c r="G115" s="31"/>
      <c r="H115" s="57">
        <f>Budget!E131</f>
        <v>100000</v>
      </c>
      <c r="I115" s="55">
        <v>100</v>
      </c>
      <c r="J115" s="55">
        <v>0</v>
      </c>
      <c r="K115" s="55" t="s">
        <v>215</v>
      </c>
      <c r="L115" s="55" t="s">
        <v>107</v>
      </c>
      <c r="M115" s="55" t="s">
        <v>241</v>
      </c>
      <c r="N115" s="33" t="s">
        <v>68</v>
      </c>
      <c r="O115" s="58"/>
    </row>
    <row r="116" spans="2:15" ht="33.75" x14ac:dyDescent="0.25">
      <c r="B116" s="27" t="s">
        <v>106</v>
      </c>
      <c r="C116" s="28" t="s">
        <v>277</v>
      </c>
      <c r="D116" s="29" t="s">
        <v>9</v>
      </c>
      <c r="E116" s="43" t="s">
        <v>61</v>
      </c>
      <c r="F116" s="43">
        <f>Budget!C132</f>
        <v>4</v>
      </c>
      <c r="G116" s="31"/>
      <c r="H116" s="57">
        <f>Budget!E132</f>
        <v>140000</v>
      </c>
      <c r="I116" s="55">
        <v>100</v>
      </c>
      <c r="J116" s="55">
        <v>0</v>
      </c>
      <c r="K116" s="55" t="s">
        <v>215</v>
      </c>
      <c r="L116" s="55" t="s">
        <v>107</v>
      </c>
      <c r="M116" s="55" t="s">
        <v>241</v>
      </c>
      <c r="N116" s="33" t="s">
        <v>68</v>
      </c>
      <c r="O116" s="58"/>
    </row>
    <row r="117" spans="2:15" x14ac:dyDescent="0.25">
      <c r="B117" s="174"/>
      <c r="C117" s="174"/>
      <c r="D117" s="175"/>
      <c r="E117" s="176"/>
      <c r="F117" s="176"/>
      <c r="G117" s="177"/>
      <c r="H117" s="178">
        <f>SUM(H116,H115,H114,H111,H110,H109,H108,H107,H105,H103,H102,H101,H100,H99,H97,H96,H95,H94,H93,H91,H90,H89,H88,H87,H86,H84,H83,H82,H81,H80,H79,H77,H76,H75,H74,H73,H72,H71,H69,H68,H67,H66,H65,H64,H63,H62,H58,H53:H56,H51,H49,H46:H47,H44,H42,H38,H35:H36,H32:H33,H29:H30,H26:H27,H24,H22,H18:H20,H16,H14,H11:H12,H8:H9)</f>
        <v>34939000</v>
      </c>
      <c r="I117" s="179"/>
      <c r="J117" s="179"/>
      <c r="K117" s="179"/>
      <c r="L117" s="179"/>
      <c r="M117" s="179"/>
      <c r="N117" s="180"/>
      <c r="O117" s="181"/>
    </row>
    <row r="118" spans="2:15" x14ac:dyDescent="0.25">
      <c r="B118" s="174"/>
      <c r="C118" s="174"/>
      <c r="D118" s="175"/>
      <c r="E118" s="176"/>
      <c r="F118" s="176"/>
      <c r="G118" s="177"/>
      <c r="H118" s="178"/>
      <c r="I118" s="179"/>
      <c r="J118" s="179"/>
      <c r="K118" s="179"/>
      <c r="L118" s="179"/>
      <c r="M118" s="179"/>
      <c r="N118" s="180"/>
      <c r="O118" s="181"/>
    </row>
    <row r="119" spans="2:15" x14ac:dyDescent="0.25">
      <c r="B119" s="174"/>
      <c r="C119" s="174"/>
      <c r="D119" s="175"/>
      <c r="E119" s="176"/>
      <c r="F119" s="176"/>
      <c r="G119" s="177"/>
      <c r="H119" s="178"/>
      <c r="I119" s="179"/>
      <c r="J119" s="179"/>
      <c r="K119" s="179"/>
      <c r="L119" s="179"/>
      <c r="M119" s="179"/>
      <c r="N119" s="180"/>
      <c r="O119" s="181"/>
    </row>
    <row r="120" spans="2:15" x14ac:dyDescent="0.25">
      <c r="B120" s="174"/>
      <c r="C120" s="174"/>
      <c r="D120" s="175"/>
      <c r="E120" s="176"/>
      <c r="F120" s="176"/>
      <c r="G120" s="177"/>
      <c r="H120" s="178"/>
      <c r="I120" s="179"/>
      <c r="J120" s="179"/>
      <c r="K120" s="179"/>
      <c r="L120" s="179"/>
      <c r="M120" s="179"/>
      <c r="N120" s="180"/>
      <c r="O120" s="181"/>
    </row>
    <row r="121" spans="2:15" ht="15.75" thickBot="1" x14ac:dyDescent="0.3"/>
    <row r="122" spans="2:15" ht="15.75" customHeight="1" x14ac:dyDescent="0.25">
      <c r="B122" s="213" t="s">
        <v>212</v>
      </c>
      <c r="C122" s="214"/>
      <c r="D122" s="214"/>
      <c r="E122" s="214"/>
      <c r="F122" s="214"/>
      <c r="G122" s="214"/>
      <c r="H122" s="81"/>
      <c r="I122" s="81"/>
      <c r="J122" s="81"/>
      <c r="K122" s="81"/>
      <c r="L122" s="81"/>
      <c r="M122" s="81"/>
      <c r="N122" s="81"/>
      <c r="O122" s="61"/>
    </row>
    <row r="123" spans="2:15" ht="24.75" customHeight="1" x14ac:dyDescent="0.25">
      <c r="B123" s="200" t="s">
        <v>46</v>
      </c>
      <c r="C123" s="201" t="s">
        <v>47</v>
      </c>
      <c r="D123" s="201" t="s">
        <v>48</v>
      </c>
      <c r="E123" s="202" t="s">
        <v>49</v>
      </c>
      <c r="F123" s="202" t="s">
        <v>105</v>
      </c>
      <c r="G123" s="204" t="s">
        <v>51</v>
      </c>
      <c r="H123" s="205"/>
      <c r="I123" s="206"/>
      <c r="J123" s="201" t="s">
        <v>75</v>
      </c>
      <c r="K123" s="201" t="s">
        <v>52</v>
      </c>
      <c r="L123" s="202" t="s">
        <v>53</v>
      </c>
      <c r="M123" s="201" t="s">
        <v>54</v>
      </c>
      <c r="N123" s="201"/>
      <c r="O123" s="207" t="s">
        <v>55</v>
      </c>
    </row>
    <row r="124" spans="2:15" ht="45" x14ac:dyDescent="0.25">
      <c r="B124" s="200"/>
      <c r="C124" s="201"/>
      <c r="D124" s="201"/>
      <c r="E124" s="215"/>
      <c r="F124" s="215"/>
      <c r="G124" s="78" t="s">
        <v>76</v>
      </c>
      <c r="H124" s="78" t="s">
        <v>57</v>
      </c>
      <c r="I124" s="78" t="s">
        <v>58</v>
      </c>
      <c r="J124" s="201"/>
      <c r="K124" s="201"/>
      <c r="L124" s="215"/>
      <c r="M124" s="78" t="s">
        <v>77</v>
      </c>
      <c r="N124" s="78" t="s">
        <v>60</v>
      </c>
      <c r="O124" s="207"/>
    </row>
    <row r="125" spans="2:15" ht="23.25" customHeight="1" x14ac:dyDescent="0.25">
      <c r="B125" s="190" t="s">
        <v>185</v>
      </c>
      <c r="C125" s="191"/>
      <c r="D125" s="191"/>
      <c r="E125" s="191"/>
      <c r="F125" s="191"/>
      <c r="G125" s="191"/>
      <c r="H125" s="191"/>
      <c r="I125" s="191"/>
      <c r="J125" s="191"/>
      <c r="K125" s="191"/>
      <c r="L125" s="191"/>
      <c r="M125" s="191"/>
      <c r="N125" s="191"/>
      <c r="O125" s="192"/>
    </row>
    <row r="126" spans="2:15" ht="23.25" customHeight="1" x14ac:dyDescent="0.25">
      <c r="B126" s="193" t="s">
        <v>178</v>
      </c>
      <c r="C126" s="194"/>
      <c r="D126" s="194"/>
      <c r="E126" s="194"/>
      <c r="F126" s="194"/>
      <c r="G126" s="194"/>
      <c r="H126" s="24"/>
      <c r="I126" s="25"/>
      <c r="J126" s="25"/>
      <c r="K126" s="25"/>
      <c r="L126" s="25"/>
      <c r="M126" s="25"/>
      <c r="N126" s="25"/>
      <c r="O126" s="26"/>
    </row>
    <row r="127" spans="2:15" ht="69.75" customHeight="1" x14ac:dyDescent="0.25">
      <c r="B127" s="27" t="s">
        <v>106</v>
      </c>
      <c r="C127" s="36" t="s">
        <v>109</v>
      </c>
      <c r="D127" s="29" t="s">
        <v>2</v>
      </c>
      <c r="E127" s="29" t="s">
        <v>307</v>
      </c>
      <c r="F127" s="29"/>
      <c r="G127" s="31">
        <f>Budget!E10</f>
        <v>2800000</v>
      </c>
      <c r="H127" s="55">
        <v>100</v>
      </c>
      <c r="I127" s="55">
        <v>0</v>
      </c>
      <c r="J127" s="29" t="s">
        <v>210</v>
      </c>
      <c r="K127" s="55" t="s">
        <v>62</v>
      </c>
      <c r="L127" s="55" t="s">
        <v>107</v>
      </c>
      <c r="M127" s="62" t="s">
        <v>244</v>
      </c>
      <c r="N127" s="62" t="s">
        <v>68</v>
      </c>
      <c r="O127" s="58"/>
    </row>
    <row r="128" spans="2:15" ht="21.75" customHeight="1" x14ac:dyDescent="0.25">
      <c r="B128" s="193" t="s">
        <v>183</v>
      </c>
      <c r="C128" s="194"/>
      <c r="D128" s="194"/>
      <c r="E128" s="194"/>
      <c r="F128" s="194"/>
      <c r="G128" s="194"/>
      <c r="H128" s="25"/>
      <c r="I128" s="25"/>
      <c r="J128" s="25"/>
      <c r="K128" s="25"/>
      <c r="L128" s="25"/>
      <c r="M128" s="25"/>
      <c r="N128" s="25"/>
      <c r="O128" s="26"/>
    </row>
    <row r="129" spans="2:15" ht="22.5" x14ac:dyDescent="0.25">
      <c r="B129" s="27" t="s">
        <v>106</v>
      </c>
      <c r="C129" s="63" t="s">
        <v>248</v>
      </c>
      <c r="D129" s="29" t="s">
        <v>320</v>
      </c>
      <c r="E129" s="29" t="s">
        <v>307</v>
      </c>
      <c r="G129" s="64">
        <f>Budget!E20</f>
        <v>300000</v>
      </c>
      <c r="H129" s="55">
        <v>100</v>
      </c>
      <c r="I129" s="55">
        <v>0</v>
      </c>
      <c r="J129" s="29" t="s">
        <v>210</v>
      </c>
      <c r="K129" s="55" t="s">
        <v>62</v>
      </c>
      <c r="L129" s="55" t="s">
        <v>107</v>
      </c>
      <c r="M129" s="32" t="s">
        <v>244</v>
      </c>
      <c r="N129" s="33" t="s">
        <v>63</v>
      </c>
      <c r="O129" s="58"/>
    </row>
    <row r="130" spans="2:15" ht="23.25" customHeight="1" x14ac:dyDescent="0.25">
      <c r="B130" s="193" t="s">
        <v>194</v>
      </c>
      <c r="C130" s="194"/>
      <c r="D130" s="194"/>
      <c r="E130" s="194"/>
      <c r="F130" s="194"/>
      <c r="G130" s="194"/>
      <c r="H130" s="25"/>
      <c r="I130" s="25"/>
      <c r="J130" s="25"/>
      <c r="K130" s="25"/>
      <c r="L130" s="25"/>
      <c r="M130" s="25"/>
      <c r="N130" s="25"/>
      <c r="O130" s="26"/>
    </row>
    <row r="131" spans="2:15" ht="33.75" x14ac:dyDescent="0.25">
      <c r="B131" s="27" t="s">
        <v>106</v>
      </c>
      <c r="C131" s="36" t="s">
        <v>251</v>
      </c>
      <c r="D131" s="38" t="s">
        <v>14</v>
      </c>
      <c r="E131" s="29" t="s">
        <v>307</v>
      </c>
      <c r="F131" s="38"/>
      <c r="G131" s="64">
        <f>Budget!E33</f>
        <v>350000</v>
      </c>
      <c r="H131" s="55">
        <v>100</v>
      </c>
      <c r="I131" s="55">
        <v>0</v>
      </c>
      <c r="J131" s="29" t="s">
        <v>210</v>
      </c>
      <c r="K131" s="55" t="s">
        <v>62</v>
      </c>
      <c r="L131" s="55" t="s">
        <v>107</v>
      </c>
      <c r="M131" s="32" t="s">
        <v>244</v>
      </c>
      <c r="N131" s="33" t="s">
        <v>63</v>
      </c>
      <c r="O131" s="37"/>
    </row>
    <row r="132" spans="2:15" ht="21" x14ac:dyDescent="0.25">
      <c r="B132" s="208" t="s">
        <v>69</v>
      </c>
      <c r="C132" s="209"/>
      <c r="D132" s="209"/>
      <c r="E132" s="209"/>
      <c r="F132" s="209"/>
      <c r="G132" s="209"/>
      <c r="H132" s="47"/>
      <c r="I132" s="47"/>
      <c r="J132" s="47"/>
      <c r="K132" s="47"/>
      <c r="L132" s="47"/>
      <c r="M132" s="47"/>
      <c r="N132" s="47"/>
      <c r="O132" s="48"/>
    </row>
    <row r="133" spans="2:15" ht="45" x14ac:dyDescent="0.25">
      <c r="B133" s="27" t="s">
        <v>106</v>
      </c>
      <c r="C133" s="59" t="s">
        <v>37</v>
      </c>
      <c r="D133" s="29" t="s">
        <v>0</v>
      </c>
      <c r="E133" s="29" t="s">
        <v>307</v>
      </c>
      <c r="F133" s="95"/>
      <c r="G133" s="57">
        <f>Budget!E43</f>
        <v>3820750</v>
      </c>
      <c r="H133" s="95">
        <v>100</v>
      </c>
      <c r="I133" s="95">
        <v>0</v>
      </c>
      <c r="J133" s="29" t="s">
        <v>210</v>
      </c>
      <c r="K133" s="95" t="s">
        <v>62</v>
      </c>
      <c r="L133" s="29" t="s">
        <v>107</v>
      </c>
      <c r="M133" s="55" t="s">
        <v>244</v>
      </c>
      <c r="N133" s="33" t="s">
        <v>68</v>
      </c>
      <c r="O133" s="34"/>
    </row>
    <row r="134" spans="2:15" ht="21" customHeight="1" x14ac:dyDescent="0.25">
      <c r="B134" s="193" t="s">
        <v>65</v>
      </c>
      <c r="C134" s="194"/>
      <c r="D134" s="194"/>
      <c r="E134" s="194"/>
      <c r="F134" s="194"/>
      <c r="G134" s="194"/>
      <c r="H134" s="194"/>
      <c r="I134" s="194"/>
      <c r="J134" s="194"/>
      <c r="K134" s="194"/>
      <c r="L134" s="194"/>
      <c r="M134" s="194"/>
      <c r="N134" s="194"/>
      <c r="O134" s="216"/>
    </row>
    <row r="135" spans="2:15" ht="21" customHeight="1" x14ac:dyDescent="0.25">
      <c r="B135" s="208" t="s">
        <v>206</v>
      </c>
      <c r="C135" s="209"/>
      <c r="D135" s="209"/>
      <c r="E135" s="209"/>
      <c r="F135" s="209"/>
      <c r="G135" s="209"/>
      <c r="H135" s="46"/>
      <c r="I135" s="47"/>
      <c r="J135" s="47"/>
      <c r="K135" s="47"/>
      <c r="L135" s="47"/>
      <c r="M135" s="47"/>
      <c r="N135" s="47"/>
      <c r="O135" s="48"/>
    </row>
    <row r="136" spans="2:15" ht="22.5" x14ac:dyDescent="0.25">
      <c r="B136" s="27" t="s">
        <v>106</v>
      </c>
      <c r="C136" s="42" t="s">
        <v>331</v>
      </c>
      <c r="D136" s="29" t="s">
        <v>379</v>
      </c>
      <c r="E136" s="29" t="s">
        <v>307</v>
      </c>
      <c r="F136" s="29"/>
      <c r="G136" s="57">
        <f>Budget!E56</f>
        <v>300000</v>
      </c>
      <c r="H136" s="55">
        <v>100</v>
      </c>
      <c r="I136" s="55">
        <v>0</v>
      </c>
      <c r="J136" s="29" t="s">
        <v>210</v>
      </c>
      <c r="K136" s="55" t="s">
        <v>64</v>
      </c>
      <c r="L136" s="55" t="s">
        <v>107</v>
      </c>
      <c r="M136" s="62" t="s">
        <v>244</v>
      </c>
      <c r="N136" s="33" t="s">
        <v>63</v>
      </c>
      <c r="O136" s="65"/>
    </row>
    <row r="137" spans="2:15" ht="21" customHeight="1" x14ac:dyDescent="0.25">
      <c r="B137" s="208" t="s">
        <v>69</v>
      </c>
      <c r="C137" s="209"/>
      <c r="D137" s="209"/>
      <c r="E137" s="209"/>
      <c r="F137" s="209"/>
      <c r="G137" s="209"/>
      <c r="H137" s="46"/>
      <c r="I137" s="47"/>
      <c r="J137" s="47"/>
      <c r="K137" s="47"/>
      <c r="L137" s="47"/>
      <c r="M137" s="47"/>
      <c r="N137" s="47"/>
      <c r="O137" s="48"/>
    </row>
    <row r="138" spans="2:15" ht="45" x14ac:dyDescent="0.25">
      <c r="B138" s="27" t="s">
        <v>106</v>
      </c>
      <c r="C138" s="59" t="s">
        <v>37</v>
      </c>
      <c r="D138" s="29" t="s">
        <v>0</v>
      </c>
      <c r="E138" s="29"/>
      <c r="F138" s="29"/>
      <c r="G138" s="57">
        <f>SUM(Budget!E69)</f>
        <v>2091750</v>
      </c>
      <c r="H138" s="38">
        <v>100</v>
      </c>
      <c r="I138" s="95">
        <v>0</v>
      </c>
      <c r="J138" s="29" t="s">
        <v>210</v>
      </c>
      <c r="K138" s="38" t="s">
        <v>64</v>
      </c>
      <c r="L138" s="29" t="s">
        <v>107</v>
      </c>
      <c r="M138" s="55" t="s">
        <v>244</v>
      </c>
      <c r="N138" s="33" t="s">
        <v>68</v>
      </c>
      <c r="O138" s="34"/>
    </row>
    <row r="139" spans="2:15" ht="21" customHeight="1" x14ac:dyDescent="0.25">
      <c r="B139" s="193" t="s">
        <v>70</v>
      </c>
      <c r="C139" s="194"/>
      <c r="D139" s="194"/>
      <c r="E139" s="194"/>
      <c r="F139" s="194"/>
      <c r="G139" s="194"/>
      <c r="H139" s="194"/>
      <c r="I139" s="194"/>
      <c r="J139" s="194"/>
      <c r="K139" s="194"/>
      <c r="L139" s="194"/>
      <c r="M139" s="194"/>
      <c r="N139" s="194"/>
      <c r="O139" s="216"/>
    </row>
    <row r="140" spans="2:15" ht="21" customHeight="1" x14ac:dyDescent="0.25">
      <c r="B140" s="208" t="s">
        <v>391</v>
      </c>
      <c r="C140" s="209"/>
      <c r="D140" s="209"/>
      <c r="E140" s="209"/>
      <c r="F140" s="209"/>
      <c r="G140" s="209"/>
      <c r="H140" s="46"/>
      <c r="I140" s="47"/>
      <c r="J140" s="47"/>
      <c r="K140" s="47"/>
      <c r="L140" s="47"/>
      <c r="M140" s="47"/>
      <c r="N140" s="47"/>
      <c r="O140" s="48"/>
    </row>
    <row r="141" spans="2:15" ht="33.75" x14ac:dyDescent="0.25">
      <c r="B141" s="27" t="s">
        <v>106</v>
      </c>
      <c r="C141" s="42" t="s">
        <v>240</v>
      </c>
      <c r="D141" s="29" t="s">
        <v>78</v>
      </c>
      <c r="E141" s="29" t="s">
        <v>307</v>
      </c>
      <c r="F141" s="29"/>
      <c r="G141" s="60">
        <f>Budget!E118</f>
        <v>223778</v>
      </c>
      <c r="H141" s="55">
        <v>100</v>
      </c>
      <c r="I141" s="55">
        <v>0</v>
      </c>
      <c r="J141" s="29" t="s">
        <v>210</v>
      </c>
      <c r="K141" s="55" t="s">
        <v>74</v>
      </c>
      <c r="L141" s="55" t="s">
        <v>107</v>
      </c>
      <c r="M141" s="62" t="s">
        <v>244</v>
      </c>
      <c r="N141" s="33" t="s">
        <v>63</v>
      </c>
      <c r="O141" s="65"/>
    </row>
    <row r="142" spans="2:15" ht="22.5" customHeight="1" x14ac:dyDescent="0.3">
      <c r="B142" s="217"/>
      <c r="C142" s="218"/>
      <c r="D142" s="218"/>
      <c r="E142" s="218"/>
      <c r="F142" s="218"/>
      <c r="G142" s="66"/>
      <c r="H142" s="80"/>
      <c r="I142" s="50"/>
      <c r="J142" s="50"/>
      <c r="K142" s="50"/>
      <c r="L142" s="51"/>
      <c r="M142" s="52"/>
      <c r="N142" s="52"/>
      <c r="O142" s="53"/>
    </row>
    <row r="143" spans="2:15" ht="23.25" customHeight="1" x14ac:dyDescent="0.25">
      <c r="B143" s="190" t="s">
        <v>215</v>
      </c>
      <c r="C143" s="191"/>
      <c r="D143" s="191"/>
      <c r="E143" s="191"/>
      <c r="F143" s="191"/>
      <c r="G143" s="191"/>
      <c r="H143" s="191"/>
      <c r="I143" s="191"/>
      <c r="J143" s="191"/>
      <c r="K143" s="191"/>
      <c r="L143" s="191"/>
      <c r="M143" s="191"/>
      <c r="N143" s="191"/>
      <c r="O143" s="192"/>
    </row>
    <row r="144" spans="2:15" ht="33.75" x14ac:dyDescent="0.25">
      <c r="B144" s="27" t="s">
        <v>106</v>
      </c>
      <c r="C144" s="28" t="s">
        <v>304</v>
      </c>
      <c r="D144" s="29" t="s">
        <v>78</v>
      </c>
      <c r="E144" s="29" t="s">
        <v>307</v>
      </c>
      <c r="F144" s="43"/>
      <c r="G144" s="57">
        <f>Budget!D129</f>
        <v>44500</v>
      </c>
      <c r="H144" s="55">
        <v>100</v>
      </c>
      <c r="I144" s="55">
        <v>0</v>
      </c>
      <c r="J144" s="29">
        <v>1</v>
      </c>
      <c r="K144" s="55" t="s">
        <v>74</v>
      </c>
      <c r="L144" s="55" t="s">
        <v>107</v>
      </c>
      <c r="M144" s="55" t="s">
        <v>73</v>
      </c>
      <c r="N144" s="55" t="s">
        <v>66</v>
      </c>
      <c r="O144" s="58"/>
    </row>
    <row r="145" spans="1:15" ht="22.5" x14ac:dyDescent="0.25">
      <c r="B145" s="110" t="s">
        <v>106</v>
      </c>
      <c r="C145" s="28" t="s">
        <v>305</v>
      </c>
      <c r="D145" s="29" t="s">
        <v>78</v>
      </c>
      <c r="E145" s="29" t="s">
        <v>307</v>
      </c>
      <c r="F145" s="43"/>
      <c r="G145" s="57">
        <f>Budget!D130</f>
        <v>44500</v>
      </c>
      <c r="H145" s="55">
        <v>100</v>
      </c>
      <c r="I145" s="55">
        <v>0</v>
      </c>
      <c r="J145" s="29">
        <v>1</v>
      </c>
      <c r="K145" s="55" t="s">
        <v>74</v>
      </c>
      <c r="L145" s="55" t="s">
        <v>107</v>
      </c>
      <c r="M145" s="55" t="s">
        <v>380</v>
      </c>
      <c r="N145" s="55" t="s">
        <v>377</v>
      </c>
      <c r="O145" s="58"/>
    </row>
    <row r="146" spans="1:15" x14ac:dyDescent="0.25">
      <c r="B146" s="175"/>
      <c r="C146" s="174"/>
      <c r="D146" s="175"/>
      <c r="E146" s="175"/>
      <c r="F146" s="176"/>
      <c r="G146" s="178">
        <f>SUM(G145,G144,G141,G138,G136,G133,G131,G129,G127)</f>
        <v>9975278</v>
      </c>
      <c r="H146" s="179"/>
      <c r="I146" s="179"/>
      <c r="J146" s="179"/>
      <c r="K146" s="179"/>
      <c r="L146" s="179"/>
      <c r="M146" s="179"/>
      <c r="N146" s="179"/>
      <c r="O146" s="181"/>
    </row>
    <row r="147" spans="1:15" x14ac:dyDescent="0.25">
      <c r="B147" s="175"/>
      <c r="C147" s="174"/>
      <c r="D147" s="175"/>
      <c r="E147" s="175"/>
      <c r="F147" s="176"/>
      <c r="G147" s="178"/>
      <c r="H147" s="179"/>
      <c r="I147" s="179"/>
      <c r="J147" s="179"/>
      <c r="K147" s="179"/>
      <c r="L147" s="179"/>
      <c r="M147" s="179"/>
      <c r="N147" s="179"/>
      <c r="O147" s="181"/>
    </row>
    <row r="148" spans="1:15" x14ac:dyDescent="0.25">
      <c r="B148" s="175"/>
      <c r="C148" s="174"/>
      <c r="D148" s="175"/>
      <c r="E148" s="175"/>
      <c r="F148" s="176"/>
      <c r="G148" s="178"/>
      <c r="H148" s="179"/>
      <c r="I148" s="179"/>
      <c r="J148" s="179"/>
      <c r="K148" s="179"/>
      <c r="L148" s="179"/>
      <c r="M148" s="179"/>
      <c r="N148" s="179"/>
      <c r="O148" s="181"/>
    </row>
    <row r="149" spans="1:15" x14ac:dyDescent="0.25">
      <c r="B149" s="175"/>
      <c r="C149" s="174"/>
      <c r="D149" s="175"/>
      <c r="E149" s="175"/>
      <c r="F149" s="176"/>
      <c r="G149" s="178"/>
      <c r="H149" s="179"/>
      <c r="I149" s="179"/>
      <c r="J149" s="179"/>
      <c r="K149" s="179"/>
      <c r="L149" s="179"/>
      <c r="M149" s="179"/>
      <c r="N149" s="179"/>
      <c r="O149" s="181"/>
    </row>
    <row r="150" spans="1:15" ht="15.75" thickBot="1" x14ac:dyDescent="0.3"/>
    <row r="151" spans="1:15" ht="55.5" customHeight="1" x14ac:dyDescent="0.25">
      <c r="B151" s="213" t="s">
        <v>309</v>
      </c>
      <c r="C151" s="214"/>
      <c r="D151" s="214"/>
      <c r="E151" s="214"/>
      <c r="F151" s="214"/>
      <c r="G151" s="214"/>
      <c r="H151" s="103"/>
      <c r="I151" s="103"/>
      <c r="J151" s="103"/>
      <c r="K151" s="103"/>
      <c r="L151" s="103"/>
      <c r="M151" s="103"/>
      <c r="N151" s="103"/>
      <c r="O151" s="61"/>
    </row>
    <row r="152" spans="1:15" ht="24.75" customHeight="1" x14ac:dyDescent="0.25">
      <c r="B152" s="223" t="s">
        <v>46</v>
      </c>
      <c r="C152" s="202" t="s">
        <v>47</v>
      </c>
      <c r="D152" s="202" t="s">
        <v>48</v>
      </c>
      <c r="E152" s="202" t="s">
        <v>49</v>
      </c>
      <c r="F152" s="202" t="s">
        <v>105</v>
      </c>
      <c r="G152" s="204" t="s">
        <v>51</v>
      </c>
      <c r="H152" s="222"/>
      <c r="I152" s="221"/>
      <c r="J152" s="202" t="s">
        <v>75</v>
      </c>
      <c r="K152" s="202" t="s">
        <v>52</v>
      </c>
      <c r="L152" s="202" t="s">
        <v>53</v>
      </c>
      <c r="M152" s="204" t="s">
        <v>54</v>
      </c>
      <c r="N152" s="221"/>
      <c r="O152" s="219" t="s">
        <v>55</v>
      </c>
    </row>
    <row r="153" spans="1:15" ht="45" x14ac:dyDescent="0.25">
      <c r="B153" s="224"/>
      <c r="C153" s="215"/>
      <c r="D153" s="215"/>
      <c r="E153" s="215"/>
      <c r="F153" s="215"/>
      <c r="G153" s="102" t="s">
        <v>76</v>
      </c>
      <c r="H153" s="102" t="s">
        <v>57</v>
      </c>
      <c r="I153" s="102" t="s">
        <v>58</v>
      </c>
      <c r="J153" s="215"/>
      <c r="K153" s="215"/>
      <c r="L153" s="215"/>
      <c r="M153" s="102" t="s">
        <v>77</v>
      </c>
      <c r="N153" s="102" t="s">
        <v>60</v>
      </c>
      <c r="O153" s="220"/>
    </row>
    <row r="154" spans="1:15" ht="23.25" customHeight="1" x14ac:dyDescent="0.25">
      <c r="A154" t="s">
        <v>308</v>
      </c>
      <c r="B154" s="190" t="s">
        <v>216</v>
      </c>
      <c r="C154" s="191"/>
      <c r="D154" s="191"/>
      <c r="E154" s="191"/>
      <c r="F154" s="191"/>
      <c r="G154" s="191"/>
      <c r="H154" s="191"/>
      <c r="I154" s="191"/>
      <c r="J154" s="191"/>
      <c r="K154" s="191"/>
      <c r="L154" s="191"/>
      <c r="M154" s="191"/>
      <c r="N154" s="191"/>
      <c r="O154" s="192"/>
    </row>
    <row r="155" spans="1:15" ht="57" customHeight="1" x14ac:dyDescent="0.25">
      <c r="B155" s="27" t="s">
        <v>106</v>
      </c>
      <c r="C155" s="108" t="s">
        <v>169</v>
      </c>
      <c r="D155" s="29" t="s">
        <v>243</v>
      </c>
      <c r="E155" s="29" t="s">
        <v>61</v>
      </c>
      <c r="F155" s="29">
        <f>Budget!C134</f>
        <v>1</v>
      </c>
      <c r="G155" s="101">
        <f>Budget!E134</f>
        <v>500000</v>
      </c>
      <c r="H155" s="55">
        <v>100</v>
      </c>
      <c r="I155" s="55">
        <v>0</v>
      </c>
      <c r="J155" s="55"/>
      <c r="K155" s="55" t="s">
        <v>217</v>
      </c>
      <c r="L155" s="55" t="s">
        <v>107</v>
      </c>
      <c r="M155" s="55" t="s">
        <v>244</v>
      </c>
      <c r="N155" s="33" t="s">
        <v>242</v>
      </c>
      <c r="O155" s="58"/>
    </row>
    <row r="156" spans="1:15" ht="41.25" customHeight="1" x14ac:dyDescent="0.25">
      <c r="B156" s="27" t="s">
        <v>106</v>
      </c>
      <c r="C156" s="108" t="s">
        <v>168</v>
      </c>
      <c r="D156" s="29" t="s">
        <v>243</v>
      </c>
      <c r="E156" s="29" t="s">
        <v>61</v>
      </c>
      <c r="F156" s="29">
        <f>Budget!C135</f>
        <v>5</v>
      </c>
      <c r="G156" s="101">
        <f>Budget!E135</f>
        <v>79000</v>
      </c>
      <c r="H156" s="55">
        <v>100</v>
      </c>
      <c r="I156" s="55">
        <v>0</v>
      </c>
      <c r="J156" s="55"/>
      <c r="K156" s="55" t="s">
        <v>217</v>
      </c>
      <c r="L156" s="55" t="s">
        <v>245</v>
      </c>
      <c r="M156" s="55" t="s">
        <v>244</v>
      </c>
      <c r="N156" s="33" t="s">
        <v>68</v>
      </c>
      <c r="O156" s="58"/>
    </row>
    <row r="157" spans="1:15" ht="22.5" x14ac:dyDescent="0.25">
      <c r="B157" s="27" t="s">
        <v>106</v>
      </c>
      <c r="C157" s="107" t="s">
        <v>167</v>
      </c>
      <c r="D157" s="29" t="s">
        <v>243</v>
      </c>
      <c r="E157" s="29" t="s">
        <v>61</v>
      </c>
      <c r="F157" s="29">
        <f>Budget!C136</f>
        <v>5</v>
      </c>
      <c r="G157" s="101">
        <f>Budget!E136</f>
        <v>200000</v>
      </c>
      <c r="H157" s="55">
        <v>100</v>
      </c>
      <c r="I157" s="55">
        <v>0</v>
      </c>
      <c r="J157" s="55"/>
      <c r="K157" s="55" t="s">
        <v>217</v>
      </c>
      <c r="L157" s="55" t="s">
        <v>245</v>
      </c>
      <c r="M157" s="55" t="s">
        <v>244</v>
      </c>
      <c r="N157" s="33" t="s">
        <v>68</v>
      </c>
      <c r="O157" s="58"/>
    </row>
    <row r="158" spans="1:15" ht="45" x14ac:dyDescent="0.25">
      <c r="B158" s="27" t="s">
        <v>106</v>
      </c>
      <c r="C158" s="108" t="s">
        <v>170</v>
      </c>
      <c r="D158" s="29" t="s">
        <v>78</v>
      </c>
      <c r="E158" s="29" t="s">
        <v>307</v>
      </c>
      <c r="F158" s="29">
        <f>Budget!C137</f>
        <v>4</v>
      </c>
      <c r="G158" s="101">
        <f>Budget!E137</f>
        <v>220000</v>
      </c>
      <c r="H158" s="55">
        <v>100</v>
      </c>
      <c r="I158" s="55">
        <v>0</v>
      </c>
      <c r="J158" s="55"/>
      <c r="K158" s="55" t="s">
        <v>217</v>
      </c>
      <c r="L158" s="55" t="s">
        <v>107</v>
      </c>
      <c r="M158" s="55" t="s">
        <v>244</v>
      </c>
      <c r="N158" s="33" t="s">
        <v>68</v>
      </c>
      <c r="O158" s="58"/>
    </row>
    <row r="159" spans="1:15" ht="33.75" x14ac:dyDescent="0.25">
      <c r="B159" s="27" t="s">
        <v>106</v>
      </c>
      <c r="C159" s="108" t="s">
        <v>226</v>
      </c>
      <c r="D159" s="29" t="s">
        <v>243</v>
      </c>
      <c r="E159" s="29" t="s">
        <v>61</v>
      </c>
      <c r="F159" s="29">
        <f>Budget!C138</f>
        <v>2</v>
      </c>
      <c r="G159" s="101">
        <f>Budget!E138</f>
        <v>376000</v>
      </c>
      <c r="H159" s="55">
        <v>100</v>
      </c>
      <c r="I159" s="55">
        <v>0</v>
      </c>
      <c r="J159" s="55"/>
      <c r="K159" s="55" t="s">
        <v>217</v>
      </c>
      <c r="L159" s="55" t="s">
        <v>107</v>
      </c>
      <c r="M159" s="55" t="s">
        <v>244</v>
      </c>
      <c r="N159" s="33" t="s">
        <v>68</v>
      </c>
      <c r="O159" s="58"/>
    </row>
    <row r="160" spans="1:15" ht="33.75" x14ac:dyDescent="0.25">
      <c r="B160" s="27" t="s">
        <v>106</v>
      </c>
      <c r="C160" s="108" t="s">
        <v>236</v>
      </c>
      <c r="D160" s="29" t="s">
        <v>78</v>
      </c>
      <c r="E160" s="29" t="s">
        <v>307</v>
      </c>
      <c r="F160" s="29">
        <f>Budget!C139</f>
        <v>1</v>
      </c>
      <c r="G160" s="101">
        <f>Budget!E139</f>
        <v>55000</v>
      </c>
      <c r="H160" s="55">
        <v>100</v>
      </c>
      <c r="I160" s="55">
        <v>0</v>
      </c>
      <c r="J160" s="55"/>
      <c r="K160" s="55" t="s">
        <v>217</v>
      </c>
      <c r="L160" s="55" t="s">
        <v>107</v>
      </c>
      <c r="M160" s="55" t="s">
        <v>244</v>
      </c>
      <c r="N160" s="33" t="s">
        <v>66</v>
      </c>
      <c r="O160" s="58"/>
    </row>
    <row r="161" spans="1:15" ht="67.5" x14ac:dyDescent="0.25">
      <c r="B161" s="27" t="s">
        <v>106</v>
      </c>
      <c r="C161" s="108" t="s">
        <v>237</v>
      </c>
      <c r="D161" s="29" t="s">
        <v>78</v>
      </c>
      <c r="E161" s="29" t="s">
        <v>307</v>
      </c>
      <c r="F161" s="29">
        <f>Budget!C140</f>
        <v>1</v>
      </c>
      <c r="G161" s="101">
        <f>Budget!E140</f>
        <v>25000</v>
      </c>
      <c r="H161" s="55">
        <v>100</v>
      </c>
      <c r="I161" s="55">
        <v>0</v>
      </c>
      <c r="J161" s="55"/>
      <c r="K161" s="55" t="s">
        <v>217</v>
      </c>
      <c r="L161" s="55" t="s">
        <v>107</v>
      </c>
      <c r="M161" s="55" t="s">
        <v>244</v>
      </c>
      <c r="N161" s="33" t="s">
        <v>242</v>
      </c>
      <c r="O161" s="58"/>
    </row>
    <row r="162" spans="1:15" ht="22.5" x14ac:dyDescent="0.25">
      <c r="B162" s="27" t="s">
        <v>106</v>
      </c>
      <c r="C162" s="107" t="s">
        <v>166</v>
      </c>
      <c r="D162" s="29" t="s">
        <v>0</v>
      </c>
      <c r="E162" s="29"/>
      <c r="F162" s="29">
        <f>Budget!C141</f>
        <v>5</v>
      </c>
      <c r="G162" s="101">
        <f>Budget!E141</f>
        <v>45000</v>
      </c>
      <c r="H162" s="55">
        <v>100</v>
      </c>
      <c r="I162" s="55">
        <v>0</v>
      </c>
      <c r="J162" s="55"/>
      <c r="K162" s="55" t="s">
        <v>217</v>
      </c>
      <c r="L162" s="55" t="s">
        <v>107</v>
      </c>
      <c r="M162" s="55" t="s">
        <v>242</v>
      </c>
      <c r="N162" s="33" t="s">
        <v>68</v>
      </c>
      <c r="O162" s="58"/>
    </row>
    <row r="163" spans="1:15" ht="22.5" x14ac:dyDescent="0.25">
      <c r="B163" s="27" t="s">
        <v>106</v>
      </c>
      <c r="C163" s="107" t="s">
        <v>165</v>
      </c>
      <c r="D163" s="29" t="s">
        <v>0</v>
      </c>
      <c r="E163" s="29"/>
      <c r="F163" s="29">
        <f>Budget!C142</f>
        <v>5</v>
      </c>
      <c r="G163" s="101">
        <f>Budget!E142</f>
        <v>45000</v>
      </c>
      <c r="H163" s="55">
        <v>100</v>
      </c>
      <c r="I163" s="55">
        <v>0</v>
      </c>
      <c r="J163" s="55"/>
      <c r="K163" s="55" t="s">
        <v>217</v>
      </c>
      <c r="L163" s="55" t="s">
        <v>107</v>
      </c>
      <c r="M163" s="55" t="s">
        <v>242</v>
      </c>
      <c r="N163" s="33" t="s">
        <v>68</v>
      </c>
      <c r="O163" s="58"/>
    </row>
    <row r="164" spans="1:15" ht="33.75" x14ac:dyDescent="0.25">
      <c r="B164" s="27" t="s">
        <v>106</v>
      </c>
      <c r="C164" s="108" t="s">
        <v>171</v>
      </c>
      <c r="D164" s="29" t="s">
        <v>243</v>
      </c>
      <c r="E164" s="29" t="s">
        <v>61</v>
      </c>
      <c r="F164" s="29">
        <f>Budget!C143</f>
        <v>5</v>
      </c>
      <c r="G164" s="101">
        <f>Budget!E143</f>
        <v>15000</v>
      </c>
      <c r="H164" s="55">
        <v>100</v>
      </c>
      <c r="I164" s="55">
        <v>0</v>
      </c>
      <c r="J164" s="55"/>
      <c r="K164" s="55" t="s">
        <v>217</v>
      </c>
      <c r="L164" s="55" t="s">
        <v>107</v>
      </c>
      <c r="M164" s="55" t="s">
        <v>242</v>
      </c>
      <c r="N164" s="33" t="s">
        <v>68</v>
      </c>
      <c r="O164" s="58"/>
    </row>
    <row r="165" spans="1:15" ht="45" x14ac:dyDescent="0.25">
      <c r="B165" s="27" t="s">
        <v>106</v>
      </c>
      <c r="C165" s="107" t="s">
        <v>233</v>
      </c>
      <c r="D165" s="29" t="s">
        <v>243</v>
      </c>
      <c r="E165" s="29" t="s">
        <v>61</v>
      </c>
      <c r="F165" s="29">
        <f>Budget!C144</f>
        <v>1</v>
      </c>
      <c r="G165" s="101">
        <f>Budget!E144</f>
        <v>750000</v>
      </c>
      <c r="H165" s="55">
        <v>100</v>
      </c>
      <c r="I165" s="55">
        <v>0</v>
      </c>
      <c r="J165" s="55"/>
      <c r="K165" s="55" t="s">
        <v>217</v>
      </c>
      <c r="L165" s="55" t="s">
        <v>245</v>
      </c>
      <c r="M165" s="55" t="s">
        <v>242</v>
      </c>
      <c r="N165" s="33" t="s">
        <v>68</v>
      </c>
      <c r="O165" s="58"/>
    </row>
    <row r="166" spans="1:15" ht="33.75" x14ac:dyDescent="0.25">
      <c r="B166" s="27" t="s">
        <v>106</v>
      </c>
      <c r="C166" s="107" t="s">
        <v>278</v>
      </c>
      <c r="D166" s="29" t="s">
        <v>243</v>
      </c>
      <c r="E166" s="29" t="s">
        <v>61</v>
      </c>
      <c r="F166" s="29">
        <f>Budget!C145</f>
        <v>1</v>
      </c>
      <c r="G166" s="101">
        <f>Budget!E145</f>
        <v>250000</v>
      </c>
      <c r="H166" s="55">
        <v>100</v>
      </c>
      <c r="I166" s="55">
        <v>0</v>
      </c>
      <c r="J166" s="55"/>
      <c r="K166" s="55" t="s">
        <v>217</v>
      </c>
      <c r="L166" s="55" t="s">
        <v>245</v>
      </c>
      <c r="M166" s="55" t="s">
        <v>73</v>
      </c>
      <c r="N166" s="33" t="s">
        <v>66</v>
      </c>
      <c r="O166" s="58"/>
    </row>
    <row r="167" spans="1:15" ht="22.5" x14ac:dyDescent="0.25">
      <c r="B167" s="27" t="s">
        <v>106</v>
      </c>
      <c r="C167" s="108" t="s">
        <v>231</v>
      </c>
      <c r="D167" s="29" t="s">
        <v>0</v>
      </c>
      <c r="E167" s="29"/>
      <c r="F167" s="29">
        <f>Budget!C146</f>
        <v>1</v>
      </c>
      <c r="G167" s="101">
        <f>Budget!E146</f>
        <v>100000</v>
      </c>
      <c r="H167" s="55">
        <v>100</v>
      </c>
      <c r="I167" s="55">
        <v>0</v>
      </c>
      <c r="J167" s="55"/>
      <c r="K167" s="55" t="s">
        <v>217</v>
      </c>
      <c r="L167" s="55" t="s">
        <v>245</v>
      </c>
      <c r="M167" s="55" t="s">
        <v>242</v>
      </c>
      <c r="N167" s="33" t="s">
        <v>68</v>
      </c>
      <c r="O167" s="58"/>
    </row>
    <row r="168" spans="1:15" x14ac:dyDescent="0.25">
      <c r="B168" s="27" t="s">
        <v>106</v>
      </c>
      <c r="C168" s="108" t="s">
        <v>232</v>
      </c>
      <c r="D168" s="29" t="s">
        <v>0</v>
      </c>
      <c r="E168" s="29"/>
      <c r="F168" s="29">
        <f>Budget!C147</f>
        <v>1</v>
      </c>
      <c r="G168" s="101">
        <f>Budget!E147</f>
        <v>40000</v>
      </c>
      <c r="H168" s="55">
        <v>100</v>
      </c>
      <c r="I168" s="55">
        <v>0</v>
      </c>
      <c r="J168" s="55"/>
      <c r="K168" s="55" t="s">
        <v>217</v>
      </c>
      <c r="L168" s="55" t="s">
        <v>245</v>
      </c>
      <c r="M168" s="55" t="s">
        <v>244</v>
      </c>
      <c r="N168" s="33" t="s">
        <v>377</v>
      </c>
      <c r="O168" s="58"/>
    </row>
    <row r="169" spans="1:15" ht="22.5" x14ac:dyDescent="0.25">
      <c r="B169" s="27" t="s">
        <v>106</v>
      </c>
      <c r="C169" s="108" t="s">
        <v>227</v>
      </c>
      <c r="D169" s="29" t="s">
        <v>78</v>
      </c>
      <c r="E169" s="29" t="s">
        <v>307</v>
      </c>
      <c r="F169" s="29">
        <f>Budget!C148</f>
        <v>1</v>
      </c>
      <c r="G169" s="101">
        <f>Budget!E148</f>
        <v>165000</v>
      </c>
      <c r="H169" s="55">
        <v>100</v>
      </c>
      <c r="I169" s="55">
        <v>0</v>
      </c>
      <c r="J169" s="55"/>
      <c r="K169" s="55" t="s">
        <v>217</v>
      </c>
      <c r="L169" s="55" t="s">
        <v>245</v>
      </c>
      <c r="M169" s="55" t="s">
        <v>242</v>
      </c>
      <c r="N169" s="33" t="s">
        <v>67</v>
      </c>
      <c r="O169" s="58"/>
    </row>
    <row r="170" spans="1:15" ht="22.5" x14ac:dyDescent="0.25">
      <c r="B170" s="27" t="s">
        <v>106</v>
      </c>
      <c r="C170" s="108" t="s">
        <v>228</v>
      </c>
      <c r="D170" s="29" t="s">
        <v>78</v>
      </c>
      <c r="E170" s="29" t="s">
        <v>307</v>
      </c>
      <c r="F170" s="29">
        <f>Budget!C149</f>
        <v>1</v>
      </c>
      <c r="G170" s="101">
        <f>Budget!E149</f>
        <v>160000</v>
      </c>
      <c r="H170" s="55">
        <v>100</v>
      </c>
      <c r="I170" s="55">
        <v>0</v>
      </c>
      <c r="J170" s="55"/>
      <c r="K170" s="55" t="s">
        <v>217</v>
      </c>
      <c r="L170" s="55" t="s">
        <v>245</v>
      </c>
      <c r="M170" s="55" t="s">
        <v>244</v>
      </c>
      <c r="N170" s="33" t="s">
        <v>67</v>
      </c>
      <c r="O170" s="58"/>
    </row>
    <row r="171" spans="1:15" ht="22.5" x14ac:dyDescent="0.25">
      <c r="B171" s="27" t="s">
        <v>106</v>
      </c>
      <c r="C171" s="108" t="s">
        <v>229</v>
      </c>
      <c r="D171" s="29" t="s">
        <v>78</v>
      </c>
      <c r="E171" s="29" t="s">
        <v>307</v>
      </c>
      <c r="F171" s="29">
        <f>Budget!C150</f>
        <v>1</v>
      </c>
      <c r="G171" s="101">
        <f>Budget!E150</f>
        <v>20000</v>
      </c>
      <c r="H171" s="55">
        <v>100</v>
      </c>
      <c r="I171" s="55">
        <v>0</v>
      </c>
      <c r="J171" s="55"/>
      <c r="K171" s="55" t="s">
        <v>217</v>
      </c>
      <c r="L171" s="55" t="s">
        <v>245</v>
      </c>
      <c r="M171" s="55" t="s">
        <v>382</v>
      </c>
      <c r="N171" s="33" t="s">
        <v>381</v>
      </c>
      <c r="O171" s="58"/>
    </row>
    <row r="172" spans="1:15" ht="22.5" x14ac:dyDescent="0.25">
      <c r="B172" s="27" t="s">
        <v>106</v>
      </c>
      <c r="C172" s="108" t="s">
        <v>230</v>
      </c>
      <c r="D172" s="29" t="s">
        <v>78</v>
      </c>
      <c r="E172" s="29" t="s">
        <v>307</v>
      </c>
      <c r="F172" s="29">
        <f>Budget!C151</f>
        <v>1</v>
      </c>
      <c r="G172" s="101">
        <f>Budget!E151</f>
        <v>120000</v>
      </c>
      <c r="H172" s="55">
        <v>100</v>
      </c>
      <c r="I172" s="55">
        <v>0</v>
      </c>
      <c r="J172" s="55"/>
      <c r="K172" s="55" t="s">
        <v>217</v>
      </c>
      <c r="L172" s="55" t="s">
        <v>245</v>
      </c>
      <c r="M172" s="55" t="s">
        <v>380</v>
      </c>
      <c r="N172" s="33" t="s">
        <v>381</v>
      </c>
      <c r="O172" s="58"/>
    </row>
    <row r="173" spans="1:15" ht="22.5" x14ac:dyDescent="0.25">
      <c r="B173" s="27" t="s">
        <v>106</v>
      </c>
      <c r="C173" s="108" t="s">
        <v>246</v>
      </c>
      <c r="D173" s="29" t="s">
        <v>78</v>
      </c>
      <c r="E173" s="29" t="s">
        <v>307</v>
      </c>
      <c r="F173" s="29">
        <f>Budget!C152</f>
        <v>1</v>
      </c>
      <c r="G173" s="101">
        <f>Budget!E152</f>
        <v>25000</v>
      </c>
      <c r="H173" s="55">
        <v>100</v>
      </c>
      <c r="I173" s="55">
        <v>0</v>
      </c>
      <c r="J173" s="55"/>
      <c r="K173" s="55" t="s">
        <v>217</v>
      </c>
      <c r="L173" s="55" t="s">
        <v>245</v>
      </c>
      <c r="M173" s="55" t="s">
        <v>377</v>
      </c>
      <c r="N173" s="33" t="s">
        <v>68</v>
      </c>
      <c r="O173" s="58"/>
    </row>
    <row r="174" spans="1:15" ht="23.25" customHeight="1" x14ac:dyDescent="0.25">
      <c r="A174" t="s">
        <v>308</v>
      </c>
      <c r="B174" s="190" t="s">
        <v>219</v>
      </c>
      <c r="C174" s="191"/>
      <c r="D174" s="191"/>
      <c r="E174" s="191"/>
      <c r="F174" s="191"/>
      <c r="G174" s="191"/>
      <c r="H174" s="191"/>
      <c r="I174" s="191"/>
      <c r="J174" s="191"/>
      <c r="K174" s="191"/>
      <c r="L174" s="191"/>
      <c r="M174" s="191"/>
      <c r="N174" s="191"/>
      <c r="O174" s="192"/>
    </row>
    <row r="175" spans="1:15" ht="33.75" x14ac:dyDescent="0.25">
      <c r="B175" s="27" t="s">
        <v>106</v>
      </c>
      <c r="C175" s="108" t="s">
        <v>282</v>
      </c>
      <c r="D175" s="29" t="s">
        <v>310</v>
      </c>
      <c r="E175" s="29" t="s">
        <v>307</v>
      </c>
      <c r="F175" s="96"/>
      <c r="G175" s="101">
        <f>Budget!E167</f>
        <v>1100000</v>
      </c>
      <c r="H175" s="55">
        <v>100</v>
      </c>
      <c r="I175" s="55">
        <v>0</v>
      </c>
      <c r="J175" s="55"/>
      <c r="K175" s="55" t="s">
        <v>311</v>
      </c>
      <c r="L175" s="55" t="s">
        <v>245</v>
      </c>
      <c r="M175" s="55" t="s">
        <v>242</v>
      </c>
      <c r="N175" s="33" t="s">
        <v>68</v>
      </c>
      <c r="O175" s="58"/>
    </row>
    <row r="176" spans="1:15" ht="23.25" customHeight="1" x14ac:dyDescent="0.25">
      <c r="A176" t="s">
        <v>308</v>
      </c>
      <c r="B176" s="190" t="s">
        <v>218</v>
      </c>
      <c r="C176" s="191"/>
      <c r="D176" s="191"/>
      <c r="E176" s="191"/>
      <c r="F176" s="191"/>
      <c r="G176" s="191"/>
      <c r="H176" s="191"/>
      <c r="I176" s="191"/>
      <c r="J176" s="191"/>
      <c r="K176" s="191"/>
      <c r="L176" s="191"/>
      <c r="M176" s="191"/>
      <c r="N176" s="191"/>
      <c r="O176" s="192"/>
    </row>
    <row r="177" spans="2:15" ht="45" x14ac:dyDescent="0.25">
      <c r="B177" s="27" t="s">
        <v>106</v>
      </c>
      <c r="C177" s="107" t="s">
        <v>158</v>
      </c>
      <c r="D177" s="29" t="s">
        <v>243</v>
      </c>
      <c r="E177" s="29" t="s">
        <v>61</v>
      </c>
      <c r="F177" s="109">
        <v>1</v>
      </c>
      <c r="G177" s="101">
        <f>Budget!E155</f>
        <v>150000</v>
      </c>
      <c r="H177" s="55">
        <v>100</v>
      </c>
      <c r="I177" s="55">
        <v>0</v>
      </c>
      <c r="J177" s="55"/>
      <c r="K177" s="55" t="s">
        <v>218</v>
      </c>
      <c r="L177" s="55" t="s">
        <v>245</v>
      </c>
      <c r="M177" s="55" t="s">
        <v>244</v>
      </c>
      <c r="N177" s="33" t="s">
        <v>68</v>
      </c>
      <c r="O177" s="58"/>
    </row>
    <row r="178" spans="2:15" ht="22.5" x14ac:dyDescent="0.25">
      <c r="B178" s="27" t="s">
        <v>106</v>
      </c>
      <c r="C178" s="107" t="s">
        <v>102</v>
      </c>
      <c r="D178" s="29" t="s">
        <v>243</v>
      </c>
      <c r="E178" s="29" t="s">
        <v>61</v>
      </c>
      <c r="F178" s="109">
        <v>1</v>
      </c>
      <c r="G178" s="101">
        <f>Budget!E156</f>
        <v>900000</v>
      </c>
      <c r="H178" s="55">
        <v>100</v>
      </c>
      <c r="I178" s="55">
        <v>0</v>
      </c>
      <c r="J178" s="55"/>
      <c r="K178" s="55" t="s">
        <v>218</v>
      </c>
      <c r="L178" s="55" t="s">
        <v>245</v>
      </c>
      <c r="M178" s="55" t="s">
        <v>244</v>
      </c>
      <c r="N178" s="33" t="s">
        <v>68</v>
      </c>
      <c r="O178" s="58"/>
    </row>
    <row r="179" spans="2:15" ht="22.5" x14ac:dyDescent="0.25">
      <c r="B179" s="27" t="s">
        <v>106</v>
      </c>
      <c r="C179" s="107" t="s">
        <v>103</v>
      </c>
      <c r="D179" s="29" t="s">
        <v>243</v>
      </c>
      <c r="E179" s="29" t="s">
        <v>61</v>
      </c>
      <c r="F179" s="109">
        <v>1</v>
      </c>
      <c r="G179" s="101">
        <f>Budget!E157</f>
        <v>52000</v>
      </c>
      <c r="H179" s="55">
        <v>100</v>
      </c>
      <c r="I179" s="55">
        <v>0</v>
      </c>
      <c r="J179" s="55"/>
      <c r="K179" s="55" t="s">
        <v>218</v>
      </c>
      <c r="L179" s="55" t="s">
        <v>245</v>
      </c>
      <c r="M179" s="55" t="s">
        <v>244</v>
      </c>
      <c r="N179" s="33" t="s">
        <v>68</v>
      </c>
      <c r="O179" s="58"/>
    </row>
    <row r="180" spans="2:15" ht="45" x14ac:dyDescent="0.25">
      <c r="B180" s="27" t="s">
        <v>106</v>
      </c>
      <c r="C180" s="107" t="s">
        <v>279</v>
      </c>
      <c r="D180" s="29" t="s">
        <v>243</v>
      </c>
      <c r="E180" s="29" t="s">
        <v>61</v>
      </c>
      <c r="F180" s="109">
        <v>1</v>
      </c>
      <c r="G180" s="101">
        <f>Budget!E158</f>
        <v>110000</v>
      </c>
      <c r="H180" s="55">
        <v>100</v>
      </c>
      <c r="I180" s="55">
        <v>0</v>
      </c>
      <c r="J180" s="55"/>
      <c r="K180" s="55" t="s">
        <v>218</v>
      </c>
      <c r="L180" s="55" t="s">
        <v>245</v>
      </c>
      <c r="M180" s="55" t="s">
        <v>244</v>
      </c>
      <c r="N180" s="33" t="s">
        <v>68</v>
      </c>
      <c r="O180" s="58"/>
    </row>
    <row r="181" spans="2:15" ht="22.5" x14ac:dyDescent="0.25">
      <c r="B181" s="27" t="s">
        <v>106</v>
      </c>
      <c r="C181" s="107" t="s">
        <v>218</v>
      </c>
      <c r="D181" s="29" t="s">
        <v>0</v>
      </c>
      <c r="E181" s="29"/>
      <c r="F181" s="106" t="s">
        <v>210</v>
      </c>
      <c r="G181" s="101">
        <f>Budget!E160</f>
        <v>400000</v>
      </c>
      <c r="H181" s="55">
        <v>100</v>
      </c>
      <c r="I181" s="55">
        <v>0</v>
      </c>
      <c r="J181" s="55"/>
      <c r="K181" s="55" t="s">
        <v>218</v>
      </c>
      <c r="L181" s="55" t="s">
        <v>245</v>
      </c>
      <c r="M181" s="55" t="s">
        <v>244</v>
      </c>
      <c r="N181" s="33" t="s">
        <v>68</v>
      </c>
      <c r="O181" s="58"/>
    </row>
    <row r="182" spans="2:15" ht="22.5" x14ac:dyDescent="0.25">
      <c r="B182" s="27" t="s">
        <v>106</v>
      </c>
      <c r="C182" s="107" t="s">
        <v>238</v>
      </c>
      <c r="D182" s="29" t="s">
        <v>0</v>
      </c>
      <c r="E182" s="29"/>
      <c r="F182" s="106" t="s">
        <v>210</v>
      </c>
      <c r="G182" s="101">
        <f>Budget!E161</f>
        <v>848000</v>
      </c>
      <c r="H182" s="55">
        <v>100</v>
      </c>
      <c r="I182" s="55">
        <v>0</v>
      </c>
      <c r="J182" s="55"/>
      <c r="K182" s="55" t="s">
        <v>218</v>
      </c>
      <c r="L182" s="55" t="s">
        <v>245</v>
      </c>
      <c r="M182" s="55" t="s">
        <v>244</v>
      </c>
      <c r="N182" s="33" t="s">
        <v>68</v>
      </c>
      <c r="O182" s="58"/>
    </row>
    <row r="183" spans="2:15" ht="22.5" x14ac:dyDescent="0.25">
      <c r="B183" s="27" t="s">
        <v>106</v>
      </c>
      <c r="C183" s="107" t="s">
        <v>239</v>
      </c>
      <c r="D183" s="29" t="s">
        <v>0</v>
      </c>
      <c r="E183" s="29"/>
      <c r="F183" s="106" t="s">
        <v>210</v>
      </c>
      <c r="G183" s="101">
        <f>Budget!E162</f>
        <v>1000000</v>
      </c>
      <c r="H183" s="55">
        <v>100</v>
      </c>
      <c r="I183" s="55">
        <v>0</v>
      </c>
      <c r="J183" s="55"/>
      <c r="K183" s="55" t="s">
        <v>218</v>
      </c>
      <c r="L183" s="55" t="s">
        <v>245</v>
      </c>
      <c r="M183" s="55" t="s">
        <v>244</v>
      </c>
      <c r="N183" s="33" t="s">
        <v>68</v>
      </c>
      <c r="O183" s="58"/>
    </row>
    <row r="184" spans="2:15" ht="22.5" x14ac:dyDescent="0.25">
      <c r="B184" s="27" t="s">
        <v>106</v>
      </c>
      <c r="C184" s="107" t="s">
        <v>280</v>
      </c>
      <c r="D184" s="29" t="s">
        <v>0</v>
      </c>
      <c r="E184" s="29"/>
      <c r="F184" s="106" t="s">
        <v>210</v>
      </c>
      <c r="G184" s="101">
        <f>Budget!E163</f>
        <v>90000</v>
      </c>
      <c r="H184" s="55">
        <v>100</v>
      </c>
      <c r="I184" s="55">
        <v>0</v>
      </c>
      <c r="J184" s="55"/>
      <c r="K184" s="55" t="s">
        <v>218</v>
      </c>
      <c r="L184" s="55" t="s">
        <v>245</v>
      </c>
      <c r="M184" s="55" t="s">
        <v>244</v>
      </c>
      <c r="N184" s="33" t="s">
        <v>68</v>
      </c>
      <c r="O184" s="58"/>
    </row>
    <row r="185" spans="2:15" ht="22.5" x14ac:dyDescent="0.25">
      <c r="B185" s="27" t="s">
        <v>106</v>
      </c>
      <c r="C185" s="107" t="s">
        <v>281</v>
      </c>
      <c r="D185" s="29" t="s">
        <v>157</v>
      </c>
      <c r="E185" s="29"/>
      <c r="F185" s="106">
        <v>5</v>
      </c>
      <c r="G185" s="101">
        <f>Budget!E165</f>
        <v>60000</v>
      </c>
      <c r="H185" s="55">
        <v>100</v>
      </c>
      <c r="I185" s="55">
        <v>0</v>
      </c>
      <c r="J185" s="55"/>
      <c r="K185" s="55" t="s">
        <v>218</v>
      </c>
      <c r="L185" s="55" t="s">
        <v>245</v>
      </c>
      <c r="M185" s="55" t="s">
        <v>244</v>
      </c>
      <c r="N185" s="33" t="s">
        <v>68</v>
      </c>
      <c r="O185" s="58"/>
    </row>
    <row r="186" spans="2:15" x14ac:dyDescent="0.25">
      <c r="G186" s="183">
        <f>SUM(G177:G185,G175,G155:G173)</f>
        <v>7900000</v>
      </c>
    </row>
    <row r="187" spans="2:15" x14ac:dyDescent="0.25">
      <c r="G187" s="111"/>
    </row>
  </sheetData>
  <mergeCells count="86">
    <mergeCell ref="B151:G151"/>
    <mergeCell ref="O152:O153"/>
    <mergeCell ref="M152:N152"/>
    <mergeCell ref="L152:L153"/>
    <mergeCell ref="K152:K153"/>
    <mergeCell ref="J152:J153"/>
    <mergeCell ref="G152:I152"/>
    <mergeCell ref="F152:F153"/>
    <mergeCell ref="E152:E153"/>
    <mergeCell ref="D152:D153"/>
    <mergeCell ref="C152:C153"/>
    <mergeCell ref="B152:B153"/>
    <mergeCell ref="B143:O143"/>
    <mergeCell ref="O123:O124"/>
    <mergeCell ref="B125:O125"/>
    <mergeCell ref="B126:G126"/>
    <mergeCell ref="B130:G130"/>
    <mergeCell ref="B128:G128"/>
    <mergeCell ref="J123:J124"/>
    <mergeCell ref="B123:B124"/>
    <mergeCell ref="C123:C124"/>
    <mergeCell ref="D123:D124"/>
    <mergeCell ref="E123:E124"/>
    <mergeCell ref="B134:O134"/>
    <mergeCell ref="B135:G135"/>
    <mergeCell ref="B140:G140"/>
    <mergeCell ref="B142:F142"/>
    <mergeCell ref="B139:O139"/>
    <mergeCell ref="F123:F124"/>
    <mergeCell ref="B57:G57"/>
    <mergeCell ref="B137:G137"/>
    <mergeCell ref="B59:G59"/>
    <mergeCell ref="B60:O60"/>
    <mergeCell ref="B61:G61"/>
    <mergeCell ref="B70:G70"/>
    <mergeCell ref="B78:G78"/>
    <mergeCell ref="B92:G92"/>
    <mergeCell ref="B98:G98"/>
    <mergeCell ref="K123:K124"/>
    <mergeCell ref="L123:L124"/>
    <mergeCell ref="M123:N123"/>
    <mergeCell ref="B132:G132"/>
    <mergeCell ref="G123:I123"/>
    <mergeCell ref="B106:G106"/>
    <mergeCell ref="B28:G28"/>
    <mergeCell ref="B31:G31"/>
    <mergeCell ref="B21:G21"/>
    <mergeCell ref="B122:G122"/>
    <mergeCell ref="B43:G43"/>
    <mergeCell ref="B48:G48"/>
    <mergeCell ref="B50:G50"/>
    <mergeCell ref="B52:G52"/>
    <mergeCell ref="B45:G45"/>
    <mergeCell ref="B85:G85"/>
    <mergeCell ref="B104:O104"/>
    <mergeCell ref="B112:G112"/>
    <mergeCell ref="B113:O113"/>
    <mergeCell ref="B1:Y1"/>
    <mergeCell ref="B3:O3"/>
    <mergeCell ref="B4:B5"/>
    <mergeCell ref="C4:C5"/>
    <mergeCell ref="D4:D5"/>
    <mergeCell ref="E4:E5"/>
    <mergeCell ref="F4:F5"/>
    <mergeCell ref="G4:G5"/>
    <mergeCell ref="H4:J4"/>
    <mergeCell ref="K4:K5"/>
    <mergeCell ref="L4:L5"/>
    <mergeCell ref="M4:N4"/>
    <mergeCell ref="O4:O5"/>
    <mergeCell ref="B176:O176"/>
    <mergeCell ref="B174:O174"/>
    <mergeCell ref="B154:O154"/>
    <mergeCell ref="B13:G13"/>
    <mergeCell ref="B6:O6"/>
    <mergeCell ref="B7:G7"/>
    <mergeCell ref="B10:G10"/>
    <mergeCell ref="B15:G15"/>
    <mergeCell ref="B34:G34"/>
    <mergeCell ref="B37:G37"/>
    <mergeCell ref="B39:G39"/>
    <mergeCell ref="B40:O40"/>
    <mergeCell ref="B41:G41"/>
    <mergeCell ref="B17:G17"/>
    <mergeCell ref="B23:G23"/>
    <mergeCell ref="B25:G25"/>
  </mergeCells>
  <dataValidations disablePrompts="1" count="2">
    <dataValidation type="list" allowBlank="1" showInputMessage="1" showErrorMessage="1" sqref="L59 L39 L112">
      <formula1>#REF!</formula1>
    </dataValidation>
    <dataValidation type="list" allowBlank="1" showInputMessage="1" showErrorMessage="1" sqref="L142">
      <formula1>$AB$9:$AB$9</formula1>
    </dataValidation>
  </dataValidation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8"/>
  <sheetViews>
    <sheetView workbookViewId="0">
      <selection activeCell="B32" sqref="B32"/>
    </sheetView>
  </sheetViews>
  <sheetFormatPr defaultColWidth="8.85546875" defaultRowHeight="15" x14ac:dyDescent="0.25"/>
  <cols>
    <col min="2" max="2" width="51.85546875" customWidth="1"/>
    <col min="3" max="3" width="40.85546875" customWidth="1"/>
    <col min="4" max="4" width="53.42578125" customWidth="1"/>
  </cols>
  <sheetData>
    <row r="1" spans="2:4" x14ac:dyDescent="0.25">
      <c r="B1" s="228" t="s">
        <v>82</v>
      </c>
      <c r="C1" s="228"/>
      <c r="D1" s="228"/>
    </row>
    <row r="2" spans="2:4" x14ac:dyDescent="0.25">
      <c r="B2" s="228" t="s">
        <v>83</v>
      </c>
      <c r="C2" s="228"/>
      <c r="D2" s="228"/>
    </row>
    <row r="3" spans="2:4" ht="15.75" x14ac:dyDescent="0.25">
      <c r="B3" s="229" t="s">
        <v>84</v>
      </c>
      <c r="C3" s="230"/>
      <c r="D3" s="231"/>
    </row>
    <row r="4" spans="2:4" ht="15.75" x14ac:dyDescent="0.25">
      <c r="B4" s="68" t="s">
        <v>85</v>
      </c>
      <c r="C4" s="69" t="s">
        <v>86</v>
      </c>
      <c r="D4" s="70" t="s">
        <v>87</v>
      </c>
    </row>
    <row r="5" spans="2:4" ht="15.75" thickBot="1" x14ac:dyDescent="0.3">
      <c r="B5" s="71" t="s">
        <v>88</v>
      </c>
      <c r="C5" s="72" t="s">
        <v>244</v>
      </c>
      <c r="D5" s="72" t="s">
        <v>79</v>
      </c>
    </row>
    <row r="6" spans="2:4" ht="15.75" thickBot="1" x14ac:dyDescent="0.3">
      <c r="B6" s="73"/>
      <c r="C6" s="67"/>
      <c r="D6" s="67"/>
    </row>
    <row r="7" spans="2:4" ht="15.75" x14ac:dyDescent="0.25">
      <c r="B7" s="232" t="s">
        <v>89</v>
      </c>
      <c r="C7" s="233"/>
      <c r="D7" s="234"/>
    </row>
    <row r="8" spans="2:4" ht="15.75" thickBot="1" x14ac:dyDescent="0.3">
      <c r="B8" s="71" t="s">
        <v>393</v>
      </c>
      <c r="C8" s="235"/>
      <c r="D8" s="236"/>
    </row>
    <row r="9" spans="2:4" ht="15.75" thickBot="1" x14ac:dyDescent="0.3">
      <c r="B9" s="237"/>
      <c r="C9" s="237"/>
      <c r="D9" s="237"/>
    </row>
    <row r="10" spans="2:4" ht="15.75" x14ac:dyDescent="0.25">
      <c r="B10" s="225" t="s">
        <v>90</v>
      </c>
      <c r="C10" s="226"/>
      <c r="D10" s="227"/>
    </row>
    <row r="11" spans="2:4" ht="15.75" x14ac:dyDescent="0.25">
      <c r="B11" s="68" t="s">
        <v>91</v>
      </c>
      <c r="C11" s="69" t="s">
        <v>92</v>
      </c>
      <c r="D11" s="70" t="s">
        <v>93</v>
      </c>
    </row>
    <row r="12" spans="2:4" x14ac:dyDescent="0.25">
      <c r="B12" s="74" t="s">
        <v>72</v>
      </c>
      <c r="C12" s="75">
        <f>'Procurement Plan'!G146</f>
        <v>9975278</v>
      </c>
      <c r="D12" s="75">
        <v>0</v>
      </c>
    </row>
    <row r="13" spans="2:4" x14ac:dyDescent="0.25">
      <c r="B13" s="74" t="s">
        <v>71</v>
      </c>
      <c r="C13" s="75">
        <v>0</v>
      </c>
      <c r="D13" s="75">
        <v>0</v>
      </c>
    </row>
    <row r="14" spans="2:4" x14ac:dyDescent="0.25">
      <c r="B14" s="74" t="s">
        <v>80</v>
      </c>
      <c r="C14" s="75">
        <f>'Procurement Plan'!H117</f>
        <v>34939000</v>
      </c>
      <c r="D14" s="75">
        <v>0</v>
      </c>
    </row>
    <row r="15" spans="2:4" ht="26.25" x14ac:dyDescent="0.25">
      <c r="B15" s="182" t="s">
        <v>394</v>
      </c>
      <c r="C15" s="75">
        <f>'Procurement Plan'!G186</f>
        <v>7900000</v>
      </c>
      <c r="D15" s="75">
        <v>0</v>
      </c>
    </row>
    <row r="16" spans="2:4" ht="15.75" x14ac:dyDescent="0.25">
      <c r="B16" s="69" t="s">
        <v>81</v>
      </c>
      <c r="C16" s="76">
        <f>SUM(C12:C15)</f>
        <v>52814278</v>
      </c>
      <c r="D16" s="76">
        <v>0</v>
      </c>
    </row>
    <row r="17" spans="2:4" ht="15.75" thickBot="1" x14ac:dyDescent="0.3"/>
    <row r="18" spans="2:4" ht="15.75" x14ac:dyDescent="0.25">
      <c r="B18" s="225" t="s">
        <v>94</v>
      </c>
      <c r="C18" s="226"/>
      <c r="D18" s="227"/>
    </row>
    <row r="19" spans="2:4" ht="15.75" x14ac:dyDescent="0.25">
      <c r="B19" s="68" t="s">
        <v>95</v>
      </c>
      <c r="C19" s="69" t="s">
        <v>92</v>
      </c>
      <c r="D19" s="70" t="s">
        <v>93</v>
      </c>
    </row>
    <row r="20" spans="2:4" ht="26.25" x14ac:dyDescent="0.25">
      <c r="B20" s="77" t="s">
        <v>202</v>
      </c>
      <c r="C20" s="75">
        <f>Budget!E45</f>
        <v>15934750</v>
      </c>
      <c r="D20" s="75">
        <v>0</v>
      </c>
    </row>
    <row r="21" spans="2:4" x14ac:dyDescent="0.25">
      <c r="B21" s="77" t="s">
        <v>96</v>
      </c>
      <c r="C21" s="75">
        <f>Budget!E71</f>
        <v>15829750</v>
      </c>
      <c r="D21" s="75">
        <v>0</v>
      </c>
    </row>
    <row r="22" spans="2:4" x14ac:dyDescent="0.25">
      <c r="B22" s="77" t="s">
        <v>97</v>
      </c>
      <c r="C22" s="75">
        <f>Budget!E127</f>
        <v>12799778</v>
      </c>
      <c r="D22" s="75">
        <v>0</v>
      </c>
    </row>
    <row r="23" spans="2:4" x14ac:dyDescent="0.25">
      <c r="B23" s="77" t="s">
        <v>215</v>
      </c>
      <c r="C23" s="75">
        <f>Budget!E133</f>
        <v>350000</v>
      </c>
      <c r="D23" s="75">
        <v>0</v>
      </c>
    </row>
    <row r="24" spans="2:4" x14ac:dyDescent="0.25">
      <c r="B24" s="77" t="s">
        <v>216</v>
      </c>
      <c r="C24" s="75">
        <f>Budget!E153</f>
        <v>3190000</v>
      </c>
      <c r="D24" s="75">
        <v>0</v>
      </c>
    </row>
    <row r="25" spans="2:4" x14ac:dyDescent="0.25">
      <c r="B25" s="77" t="s">
        <v>218</v>
      </c>
      <c r="C25" s="75">
        <f>Budget!E166</f>
        <v>3610000</v>
      </c>
      <c r="D25" s="75">
        <v>0</v>
      </c>
    </row>
    <row r="26" spans="2:4" x14ac:dyDescent="0.25">
      <c r="B26" s="77" t="s">
        <v>219</v>
      </c>
      <c r="C26" s="75">
        <f>Budget!E168</f>
        <v>1100000</v>
      </c>
      <c r="D26" s="75">
        <v>0</v>
      </c>
    </row>
    <row r="27" spans="2:4" x14ac:dyDescent="0.25">
      <c r="B27" s="77" t="s">
        <v>392</v>
      </c>
      <c r="C27" s="75">
        <f>Budget!E169</f>
        <v>533478</v>
      </c>
      <c r="D27" s="75">
        <v>0</v>
      </c>
    </row>
    <row r="28" spans="2:4" ht="15.75" x14ac:dyDescent="0.25">
      <c r="B28" s="69" t="s">
        <v>81</v>
      </c>
      <c r="C28" s="76">
        <f>SUM(C20:C27)</f>
        <v>53347756</v>
      </c>
      <c r="D28" s="76">
        <f>SUM(D20:D22)</f>
        <v>0</v>
      </c>
    </row>
  </sheetData>
  <mergeCells count="8">
    <mergeCell ref="B10:D10"/>
    <mergeCell ref="B18:D18"/>
    <mergeCell ref="B1:D1"/>
    <mergeCell ref="B2:D2"/>
    <mergeCell ref="B3:D3"/>
    <mergeCell ref="B7:D7"/>
    <mergeCell ref="C8:D8"/>
    <mergeCell ref="B9:D9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EC1AFA8051C3E48B43CDC3339411595" ma:contentTypeVersion="0" ma:contentTypeDescription="A content type to manage public (operations) IDB documents" ma:contentTypeScope="" ma:versionID="45d4ea492f3c115f16256cfedcb2e9d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38309419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JA-L1043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Directors&lt;/APPROVAL_DESC&gt;&lt;PD_OBJ_TYPE&gt;0&lt;/PD_OBJ_TYPE&gt;&lt;DTAPPROVAL&gt;Jun 18 2014 12:00AM&lt;/DTAPPROVAL&gt;&lt;MAKERECORD&gt;N&lt;/MAKERECORD&gt;&lt;PD_FILEPT_NO&gt;PO-JA-L1043-Anl&lt;/PD_FILEPT_NO&gt;&lt;/Data&gt;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F8F8E6D0-DEDD-4EB5-876D-C0F4691E07B8}"/>
</file>

<file path=customXml/itemProps2.xml><?xml version="1.0" encoding="utf-8"?>
<ds:datastoreItem xmlns:ds="http://schemas.openxmlformats.org/officeDocument/2006/customXml" ds:itemID="{A1A55EA3-EF34-4C54-8DEE-A21D212B2E7F}"/>
</file>

<file path=customXml/itemProps3.xml><?xml version="1.0" encoding="utf-8"?>
<ds:datastoreItem xmlns:ds="http://schemas.openxmlformats.org/officeDocument/2006/customXml" ds:itemID="{93B129F8-C3E0-4E8E-BAB6-1E987A4C8140}"/>
</file>

<file path=customXml/itemProps4.xml><?xml version="1.0" encoding="utf-8"?>
<ds:datastoreItem xmlns:ds="http://schemas.openxmlformats.org/officeDocument/2006/customXml" ds:itemID="{DD7ABEDD-971C-4C49-A896-3A193FE09347}"/>
</file>

<file path=customXml/itemProps5.xml><?xml version="1.0" encoding="utf-8"?>
<ds:datastoreItem xmlns:ds="http://schemas.openxmlformats.org/officeDocument/2006/customXml" ds:itemID="{E9F924CA-D3C0-4EAB-A901-E6A986DD1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Budget</vt:lpstr>
      <vt:lpstr>Procurement Plan</vt:lpstr>
      <vt:lpstr>Procurement Plan - intro</vt:lpstr>
      <vt:lpstr>Budget!Print_Area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 and Procurement Plan</dc:title>
  <dc:creator>osimmonds</dc:creator>
  <cp:lastModifiedBy>Melissa</cp:lastModifiedBy>
  <cp:lastPrinted>2014-03-26T15:50:19Z</cp:lastPrinted>
  <dcterms:created xsi:type="dcterms:W3CDTF">2013-11-18T16:14:01Z</dcterms:created>
  <dcterms:modified xsi:type="dcterms:W3CDTF">2015-03-03T21:43:37Z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0x01010046CF21643EE8D14686A648AA6DAD089200FEC1AFA8051C3E48B43CDC3339411595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