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Cuadro Resumen" sheetId="3" r:id="rId1"/>
    <sheet name="Presupuesto Detallado" sheetId="2" r:id="rId2"/>
    <sheet name="POA 18 meses" sheetId="4" r:id="rId3"/>
  </sheets>
  <definedNames>
    <definedName name="_xlnm._FilterDatabase" localSheetId="2" hidden="1">'POA 18 meses'!$A$5:$ALM$182</definedName>
    <definedName name="aa">!#REF!</definedName>
    <definedName name="AÇO">"""'[1]conc 20'!#ref!"""</definedName>
    <definedName name="Área_impressão_IM">!#REF!</definedName>
    <definedName name="BDI">!#REF!</definedName>
    <definedName name="DDADOS_VOL5_0">!#REF!</definedName>
    <definedName name="DES">!#REF!</definedName>
    <definedName name="Detalhes_do_Demonstrativo_MDE">"""'[2]anexo x - ensino'!#ref!"""</definedName>
    <definedName name="Excel_BuiltIn_Database">!#REF!</definedName>
    <definedName name="Ganhos_e_perdas_de_receita">!#REF!</definedName>
    <definedName name="Ganhos_e_Perdas_de_Receita_99">!#REF!</definedName>
    <definedName name="HTML_CodePage">1252</definedName>
    <definedName name="HTML_Description">""""""""""""""</definedName>
    <definedName name="HTML_Email">""""""""""""""</definedName>
    <definedName name="HTML_Header">"""""""Tabela"""""""</definedName>
    <definedName name="HTML_LastUpdate">"""""""16/03/98"""""""</definedName>
    <definedName name="HTML_LineAfter">0</definedName>
    <definedName name="HTML_LineBefore">0</definedName>
    <definedName name="HTML_Name">"""""""Rede Integrada"""""""</definedName>
    <definedName name="HTML_OBDlg2">1</definedName>
    <definedName name="HTML_OBDlg4">1</definedName>
    <definedName name="HTML_OS">0</definedName>
    <definedName name="HTML_Title">"""""""Balpep11"""""""</definedName>
    <definedName name="MOE">!#REF!</definedName>
    <definedName name="MOH">!#REF!</definedName>
    <definedName name="Planilha_1ÁreaTotal">"""(#ref!,#ref!))"""</definedName>
    <definedName name="Planilha_1CabGráfico">!#REF!</definedName>
    <definedName name="Planilha_1TítCols">"""(#ref!,#ref!))"""</definedName>
    <definedName name="Planilha_1TítLins">!#REF!</definedName>
    <definedName name="Planilha_2ÁreaTotal">"""(#ref!,#ref!))"""</definedName>
    <definedName name="Planilha_2CabGráfico">!#REF!</definedName>
    <definedName name="Planilha_2TítCols">"""(#ref!,#ref!))"""</definedName>
    <definedName name="Planilha_2TítLins">!#REF!</definedName>
    <definedName name="Planilha_3ÁreaTotal">"""(#ref!,#ref!))"""</definedName>
    <definedName name="Planilha_3CabGráfico">!#REF!</definedName>
    <definedName name="Planilha_3TítCols">"""(#ref!,#ref!))"""</definedName>
    <definedName name="Planilha_3TítLins">!#REF!</definedName>
    <definedName name="Planilha_4ÁreaTotal">"""(#ref!,#ref!))"""</definedName>
    <definedName name="Planilha_4TítCols">"""(#ref!,#ref!))"""</definedName>
    <definedName name="_xlnm.Print_Area" localSheetId="0">'Cuadro Resumen'!$B$1:$I$11</definedName>
    <definedName name="_xlnm.Print_Titles" localSheetId="2">'POA 18 meses'!$G:$G,'POA 18 meses'!$5:$6</definedName>
    <definedName name="sss">"""'[2]anexo x - ensino'!#ref!"""</definedName>
    <definedName name="Tabela_1___Déficit_da_Previdência_Social__RGPS">!#REF!</definedName>
    <definedName name="Tabela_10___Resultado_Primário_do_Governo_Central_em_1999">!#REF!</definedName>
    <definedName name="Tabela_2___Contribuições_Previdenciárias">!#REF!</definedName>
    <definedName name="Tabela_3___Benefícios__previsto_x_realizado">!#REF!</definedName>
    <definedName name="Tabela_4___Receitas_Administradas_pela_SRF__previsto_x_realizado">!#REF!</definedName>
    <definedName name="Tabela_5___Receitas_Administradas_em_Agosto">!#REF!</definedName>
    <definedName name="Tabela_6___Receitas_Diretamente_Arrecadadas">!#REF!</definedName>
    <definedName name="Tabela_7___Déficit_da_Previdência_Social_em_1999">!#REF!</definedName>
    <definedName name="Tabela_8___Receitas_Administradas__revisão_da_previsão">!#REF!</definedName>
    <definedName name="Tabela_9___Resultado_Primário_de_1999">!#REF!</definedName>
    <definedName name="total">"""'[4]orçamento sem preço'!#ref!"""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D4" i="3"/>
  <c r="E4" i="3"/>
  <c r="F4" i="3"/>
  <c r="G4" i="3"/>
  <c r="H4" i="3"/>
  <c r="I4" i="3"/>
  <c r="C5" i="3"/>
  <c r="D5" i="3"/>
  <c r="E5" i="3"/>
  <c r="F5" i="3"/>
  <c r="G5" i="3"/>
  <c r="H5" i="3"/>
  <c r="I5" i="3"/>
  <c r="C6" i="3"/>
  <c r="D6" i="3"/>
  <c r="E6" i="3"/>
  <c r="F6" i="3"/>
  <c r="G6" i="3"/>
  <c r="H6" i="3"/>
  <c r="I6" i="3"/>
  <c r="C7" i="3"/>
  <c r="D7" i="3"/>
  <c r="E7" i="3"/>
  <c r="F7" i="3"/>
  <c r="G7" i="3"/>
  <c r="H7" i="3"/>
  <c r="I7" i="3"/>
  <c r="C8" i="3"/>
  <c r="D8" i="3"/>
  <c r="E8" i="3"/>
  <c r="F8" i="3"/>
  <c r="G8" i="3"/>
  <c r="H8" i="3"/>
  <c r="I8" i="3"/>
  <c r="C9" i="3"/>
  <c r="D9" i="3"/>
  <c r="E9" i="3"/>
  <c r="F9" i="3"/>
  <c r="G9" i="3"/>
  <c r="H9" i="3"/>
  <c r="I9" i="3"/>
  <c r="C10" i="3"/>
  <c r="D10" i="3"/>
  <c r="E10" i="3"/>
  <c r="F10" i="3"/>
  <c r="G10" i="3"/>
  <c r="H10" i="3"/>
  <c r="I10" i="3"/>
  <c r="B10" i="3"/>
  <c r="B9" i="3"/>
  <c r="B8" i="3"/>
  <c r="B7" i="3"/>
  <c r="B6" i="3"/>
  <c r="B5" i="3"/>
  <c r="B4" i="3"/>
  <c r="D22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9" i="2"/>
  <c r="H19" i="2"/>
  <c r="G20" i="2"/>
  <c r="H20" i="2"/>
  <c r="G21" i="2"/>
  <c r="H21" i="2"/>
  <c r="H4" i="2"/>
  <c r="G4" i="2"/>
  <c r="B5" i="2"/>
  <c r="C5" i="2"/>
  <c r="D5" i="2"/>
  <c r="E5" i="2"/>
  <c r="F5" i="2"/>
  <c r="B6" i="2"/>
  <c r="C6" i="2"/>
  <c r="D6" i="2"/>
  <c r="E6" i="2"/>
  <c r="F6" i="2"/>
  <c r="B7" i="2"/>
  <c r="C7" i="2"/>
  <c r="D7" i="2"/>
  <c r="E7" i="2"/>
  <c r="F7" i="2"/>
  <c r="B8" i="2"/>
  <c r="C8" i="2"/>
  <c r="D8" i="2"/>
  <c r="E8" i="2"/>
  <c r="F8" i="2"/>
  <c r="B9" i="2"/>
  <c r="C9" i="2"/>
  <c r="D9" i="2"/>
  <c r="E9" i="2"/>
  <c r="F9" i="2"/>
  <c r="B10" i="2"/>
  <c r="C10" i="2"/>
  <c r="D10" i="2"/>
  <c r="E10" i="2"/>
  <c r="F10" i="2"/>
  <c r="B11" i="2"/>
  <c r="C11" i="2"/>
  <c r="D11" i="2"/>
  <c r="E11" i="2"/>
  <c r="F11" i="2"/>
  <c r="B12" i="2"/>
  <c r="C12" i="2"/>
  <c r="D12" i="2"/>
  <c r="E12" i="2"/>
  <c r="F12" i="2"/>
  <c r="B13" i="2"/>
  <c r="C13" i="2"/>
  <c r="D13" i="2"/>
  <c r="E13" i="2"/>
  <c r="F13" i="2"/>
  <c r="B14" i="2"/>
  <c r="C14" i="2"/>
  <c r="D14" i="2"/>
  <c r="E14" i="2"/>
  <c r="F14" i="2"/>
  <c r="B15" i="2"/>
  <c r="C15" i="2"/>
  <c r="D15" i="2"/>
  <c r="E15" i="2"/>
  <c r="F15" i="2"/>
  <c r="B16" i="2"/>
  <c r="C16" i="2"/>
  <c r="D16" i="2"/>
  <c r="E16" i="2"/>
  <c r="F16" i="2"/>
  <c r="B17" i="2"/>
  <c r="C17" i="2"/>
  <c r="D17" i="2"/>
  <c r="E17" i="2"/>
  <c r="F17" i="2"/>
  <c r="B18" i="2"/>
  <c r="C18" i="2"/>
  <c r="D18" i="2"/>
  <c r="E18" i="2"/>
  <c r="F18" i="2"/>
  <c r="B19" i="2"/>
  <c r="C19" i="2"/>
  <c r="D19" i="2"/>
  <c r="E19" i="2"/>
  <c r="F19" i="2"/>
  <c r="B20" i="2"/>
  <c r="C20" i="2"/>
  <c r="D20" i="2"/>
  <c r="E20" i="2"/>
  <c r="F20" i="2"/>
  <c r="B21" i="2"/>
  <c r="C21" i="2"/>
  <c r="D21" i="2"/>
  <c r="E21" i="2"/>
  <c r="F21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B4" i="2"/>
  <c r="C4" i="2"/>
  <c r="D4" i="2"/>
  <c r="E4" i="2"/>
  <c r="F4" i="2"/>
  <c r="A4" i="2"/>
  <c r="Y179" i="4" l="1"/>
  <c r="S90" i="4"/>
  <c r="R90" i="4"/>
  <c r="T93" i="4"/>
  <c r="S93" i="4"/>
  <c r="R93" i="4"/>
  <c r="X158" i="4"/>
  <c r="X159" i="4"/>
  <c r="X160" i="4"/>
  <c r="X178" i="4"/>
  <c r="X181" i="4"/>
  <c r="W179" i="4"/>
  <c r="V179" i="4"/>
  <c r="U179" i="4"/>
  <c r="T179" i="4"/>
  <c r="S179" i="4"/>
  <c r="R179" i="4"/>
  <c r="W178" i="4"/>
  <c r="V178" i="4"/>
  <c r="U178" i="4"/>
  <c r="T178" i="4"/>
  <c r="S178" i="4"/>
  <c r="R178" i="4"/>
  <c r="W159" i="4"/>
  <c r="V159" i="4"/>
  <c r="U159" i="4"/>
  <c r="U158" i="4" s="1"/>
  <c r="T159" i="4"/>
  <c r="T158" i="4" s="1"/>
  <c r="S159" i="4"/>
  <c r="W158" i="4"/>
  <c r="V158" i="4"/>
  <c r="S158" i="4"/>
  <c r="R159" i="4"/>
  <c r="R158" i="4"/>
  <c r="S154" i="4"/>
  <c r="S153" i="4" s="1"/>
  <c r="S152" i="4" s="1"/>
  <c r="R154" i="4"/>
  <c r="R153" i="4" s="1"/>
  <c r="R152" i="4" s="1"/>
  <c r="S142" i="4"/>
  <c r="R142" i="4"/>
  <c r="W140" i="4"/>
  <c r="V140" i="4"/>
  <c r="R135" i="4"/>
  <c r="W133" i="4"/>
  <c r="V133" i="4"/>
  <c r="U133" i="4"/>
  <c r="T133" i="4"/>
  <c r="S125" i="4"/>
  <c r="S124" i="4" s="1"/>
  <c r="R125" i="4"/>
  <c r="R124" i="4"/>
  <c r="S122" i="4"/>
  <c r="T122" i="4"/>
  <c r="R122" i="4"/>
  <c r="W117" i="4"/>
  <c r="V117" i="4"/>
  <c r="U117" i="4"/>
  <c r="R117" i="4"/>
  <c r="R116" i="4"/>
  <c r="S112" i="4"/>
  <c r="R112" i="4"/>
  <c r="W110" i="4"/>
  <c r="V110" i="4"/>
  <c r="U110" i="4"/>
  <c r="R110" i="4"/>
  <c r="S103" i="4"/>
  <c r="R103" i="4"/>
  <c r="R100" i="4"/>
  <c r="T98" i="4"/>
  <c r="U98" i="4"/>
  <c r="V98" i="4"/>
  <c r="W98" i="4"/>
  <c r="W73" i="4"/>
  <c r="V73" i="4"/>
  <c r="S59" i="4"/>
  <c r="R59" i="4"/>
  <c r="R25" i="4"/>
  <c r="X25" i="4" s="1"/>
  <c r="U60" i="4"/>
  <c r="U59" i="4" s="1"/>
  <c r="T60" i="4"/>
  <c r="W57" i="4"/>
  <c r="U58" i="4"/>
  <c r="I180" i="4"/>
  <c r="U170" i="4"/>
  <c r="J181" i="4"/>
  <c r="I181" i="4"/>
  <c r="K181" i="4" s="1"/>
  <c r="K180" i="4"/>
  <c r="J180" i="4"/>
  <c r="H179" i="4"/>
  <c r="K178" i="4"/>
  <c r="J178" i="4"/>
  <c r="M178" i="4" s="1"/>
  <c r="N178" i="4" s="1"/>
  <c r="I178" i="4"/>
  <c r="H178" i="4"/>
  <c r="H177" i="4"/>
  <c r="H176" i="4"/>
  <c r="H175" i="4"/>
  <c r="H174" i="4"/>
  <c r="J174" i="4" s="1"/>
  <c r="H173" i="4"/>
  <c r="H172" i="4"/>
  <c r="J172" i="4" s="1"/>
  <c r="U172" i="4" s="1"/>
  <c r="H171" i="4"/>
  <c r="I171" i="4" s="1"/>
  <c r="K171" i="4" s="1"/>
  <c r="H170" i="4"/>
  <c r="J170" i="4" s="1"/>
  <c r="H169" i="4"/>
  <c r="H167" i="4"/>
  <c r="J167" i="4" s="1"/>
  <c r="W167" i="4" s="1"/>
  <c r="H166" i="4"/>
  <c r="I166" i="4" s="1"/>
  <c r="H165" i="4"/>
  <c r="I165" i="4" s="1"/>
  <c r="K165" i="4" s="1"/>
  <c r="H164" i="4"/>
  <c r="L160" i="4"/>
  <c r="L159" i="4" s="1"/>
  <c r="L158" i="4" s="1"/>
  <c r="K159" i="4"/>
  <c r="J159" i="4"/>
  <c r="J158" i="4" s="1"/>
  <c r="I159" i="4"/>
  <c r="I158" i="4" s="1"/>
  <c r="H159" i="4"/>
  <c r="H158" i="4" s="1"/>
  <c r="K158" i="4"/>
  <c r="H157" i="4"/>
  <c r="J156" i="4"/>
  <c r="W156" i="4" s="1"/>
  <c r="X156" i="4" s="1"/>
  <c r="H156" i="4"/>
  <c r="I156" i="4" s="1"/>
  <c r="K156" i="4" s="1"/>
  <c r="H155" i="4"/>
  <c r="J155" i="4" s="1"/>
  <c r="W155" i="4" s="1"/>
  <c r="W154" i="4" s="1"/>
  <c r="J151" i="4"/>
  <c r="U151" i="4" s="1"/>
  <c r="H151" i="4"/>
  <c r="I151" i="4" s="1"/>
  <c r="K151" i="4" s="1"/>
  <c r="H150" i="4"/>
  <c r="J150" i="4" s="1"/>
  <c r="U150" i="4" s="1"/>
  <c r="H149" i="4"/>
  <c r="J149" i="4" s="1"/>
  <c r="W149" i="4" s="1"/>
  <c r="H143" i="4"/>
  <c r="H141" i="4"/>
  <c r="I138" i="4"/>
  <c r="K138" i="4" s="1"/>
  <c r="H138" i="4"/>
  <c r="J138" i="4" s="1"/>
  <c r="H137" i="4"/>
  <c r="J137" i="4" s="1"/>
  <c r="W137" i="4" s="1"/>
  <c r="W135" i="4" s="1"/>
  <c r="H136" i="4"/>
  <c r="H134" i="4"/>
  <c r="I132" i="4"/>
  <c r="K132" i="4" s="1"/>
  <c r="H132" i="4"/>
  <c r="J132" i="4" s="1"/>
  <c r="R132" i="4" s="1"/>
  <c r="H130" i="4"/>
  <c r="H129" i="4"/>
  <c r="H126" i="4"/>
  <c r="J126" i="4" s="1"/>
  <c r="T126" i="4" s="1"/>
  <c r="T125" i="4" s="1"/>
  <c r="H123" i="4"/>
  <c r="H120" i="4"/>
  <c r="H119" i="4"/>
  <c r="J119" i="4" s="1"/>
  <c r="Q118" i="4"/>
  <c r="H118" i="4" s="1"/>
  <c r="J118" i="4" s="1"/>
  <c r="H115" i="4"/>
  <c r="H114" i="4"/>
  <c r="H113" i="4"/>
  <c r="H111" i="4"/>
  <c r="H109" i="4"/>
  <c r="H108" i="4"/>
  <c r="H105" i="4"/>
  <c r="H104" i="4"/>
  <c r="J104" i="4" s="1"/>
  <c r="U104" i="4" s="1"/>
  <c r="H102" i="4"/>
  <c r="I102" i="4" s="1"/>
  <c r="H101" i="4"/>
  <c r="Q99" i="4"/>
  <c r="H99" i="4" s="1"/>
  <c r="H98" i="4" s="1"/>
  <c r="H96" i="4"/>
  <c r="Q94" i="4"/>
  <c r="H94" i="4" s="1"/>
  <c r="H93" i="4" s="1"/>
  <c r="H92" i="4"/>
  <c r="J92" i="4" s="1"/>
  <c r="V92" i="4" s="1"/>
  <c r="H91" i="4"/>
  <c r="H89" i="4"/>
  <c r="H87" i="4"/>
  <c r="H83" i="4"/>
  <c r="I83" i="4" s="1"/>
  <c r="K83" i="4" s="1"/>
  <c r="H82" i="4"/>
  <c r="I82" i="4" s="1"/>
  <c r="K82" i="4" s="1"/>
  <c r="H81" i="4"/>
  <c r="H79" i="4"/>
  <c r="H76" i="4"/>
  <c r="H74" i="4"/>
  <c r="J74" i="4" s="1"/>
  <c r="R74" i="4" s="1"/>
  <c r="R73" i="4" s="1"/>
  <c r="H72" i="4"/>
  <c r="H71" i="4"/>
  <c r="H67" i="4"/>
  <c r="H66" i="4"/>
  <c r="H65" i="4"/>
  <c r="H64" i="4"/>
  <c r="J60" i="4"/>
  <c r="V60" i="4" s="1"/>
  <c r="V59" i="4" s="1"/>
  <c r="I60" i="4"/>
  <c r="I59" i="4" s="1"/>
  <c r="H59" i="4"/>
  <c r="J58" i="4"/>
  <c r="I58" i="4"/>
  <c r="K58" i="4" s="1"/>
  <c r="J57" i="4"/>
  <c r="T57" i="4" s="1"/>
  <c r="I57" i="4"/>
  <c r="K57" i="4" s="1"/>
  <c r="H56" i="4"/>
  <c r="H55" i="4"/>
  <c r="H54" i="4"/>
  <c r="I54" i="4" s="1"/>
  <c r="K54" i="4" s="1"/>
  <c r="H53" i="4"/>
  <c r="H49" i="4"/>
  <c r="J49" i="4" s="1"/>
  <c r="H48" i="4"/>
  <c r="J48" i="4" s="1"/>
  <c r="V48" i="4" s="1"/>
  <c r="H47" i="4"/>
  <c r="H46" i="4"/>
  <c r="I46" i="4" s="1"/>
  <c r="K46" i="4" s="1"/>
  <c r="H44" i="4"/>
  <c r="J44" i="4" s="1"/>
  <c r="H43" i="4"/>
  <c r="J43" i="4" s="1"/>
  <c r="V43" i="4" s="1"/>
  <c r="H41" i="4"/>
  <c r="H40" i="4"/>
  <c r="J40" i="4" s="1"/>
  <c r="W40" i="4" s="1"/>
  <c r="H39" i="4"/>
  <c r="J39" i="4" s="1"/>
  <c r="R39" i="4" s="1"/>
  <c r="H38" i="4"/>
  <c r="H36" i="4"/>
  <c r="I36" i="4" s="1"/>
  <c r="K36" i="4" s="1"/>
  <c r="H35" i="4"/>
  <c r="H33" i="4"/>
  <c r="I33" i="4" s="1"/>
  <c r="K33" i="4" s="1"/>
  <c r="H32" i="4"/>
  <c r="J32" i="4" s="1"/>
  <c r="H31" i="4"/>
  <c r="H30" i="4"/>
  <c r="I30" i="4" s="1"/>
  <c r="K30" i="4" s="1"/>
  <c r="H29" i="4"/>
  <c r="J29" i="4" s="1"/>
  <c r="H28" i="4"/>
  <c r="I28" i="4" s="1"/>
  <c r="J25" i="4"/>
  <c r="S25" i="4" s="1"/>
  <c r="I25" i="4"/>
  <c r="K25" i="4" s="1"/>
  <c r="H24" i="4"/>
  <c r="J24" i="4" s="1"/>
  <c r="S24" i="4" s="1"/>
  <c r="H23" i="4"/>
  <c r="I23" i="4" s="1"/>
  <c r="K23" i="4" s="1"/>
  <c r="H22" i="4"/>
  <c r="H21" i="4"/>
  <c r="I21" i="4" s="1"/>
  <c r="K21" i="4" s="1"/>
  <c r="H19" i="4"/>
  <c r="I19" i="4" s="1"/>
  <c r="K19" i="4" s="1"/>
  <c r="H18" i="4"/>
  <c r="J18" i="4" s="1"/>
  <c r="V18" i="4" s="1"/>
  <c r="H16" i="4"/>
  <c r="H15" i="4"/>
  <c r="J15" i="4" s="1"/>
  <c r="H14" i="4"/>
  <c r="H13" i="4"/>
  <c r="I13" i="4" s="1"/>
  <c r="K13" i="4" s="1"/>
  <c r="H12" i="4"/>
  <c r="J12" i="4" s="1"/>
  <c r="U12" i="4" s="1"/>
  <c r="T124" i="4" l="1"/>
  <c r="W148" i="4"/>
  <c r="W147" i="4" s="1"/>
  <c r="W146" i="4" s="1"/>
  <c r="S132" i="4"/>
  <c r="X132" i="4"/>
  <c r="T170" i="4"/>
  <c r="V170" i="4"/>
  <c r="T174" i="4"/>
  <c r="R174" i="4"/>
  <c r="U174" i="4"/>
  <c r="T138" i="4"/>
  <c r="U138" i="4"/>
  <c r="L180" i="4"/>
  <c r="X180" i="4"/>
  <c r="V174" i="4"/>
  <c r="T59" i="4"/>
  <c r="X60" i="4"/>
  <c r="Q22" i="4"/>
  <c r="J22" i="4"/>
  <c r="T22" i="4" s="1"/>
  <c r="R170" i="4"/>
  <c r="V57" i="4"/>
  <c r="R57" i="4"/>
  <c r="S57" i="4"/>
  <c r="U119" i="4"/>
  <c r="V119" i="4"/>
  <c r="T119" i="4"/>
  <c r="T92" i="4"/>
  <c r="W92" i="4"/>
  <c r="S92" i="4"/>
  <c r="X92" i="4" s="1"/>
  <c r="I177" i="4"/>
  <c r="K177" i="4" s="1"/>
  <c r="J177" i="4"/>
  <c r="R172" i="4"/>
  <c r="V24" i="4"/>
  <c r="R24" i="4"/>
  <c r="U24" i="4"/>
  <c r="S58" i="4"/>
  <c r="S56" i="4" s="1"/>
  <c r="W58" i="4"/>
  <c r="W56" i="4" s="1"/>
  <c r="T58" i="4"/>
  <c r="T56" i="4" s="1"/>
  <c r="R58" i="4"/>
  <c r="I115" i="4"/>
  <c r="K115" i="4" s="1"/>
  <c r="J115" i="4"/>
  <c r="I157" i="4"/>
  <c r="K157" i="4" s="1"/>
  <c r="J157" i="4"/>
  <c r="W157" i="4" s="1"/>
  <c r="X157" i="4" s="1"/>
  <c r="R56" i="4"/>
  <c r="T24" i="4"/>
  <c r="T172" i="4"/>
  <c r="W172" i="4"/>
  <c r="S172" i="4"/>
  <c r="J72" i="4"/>
  <c r="I72" i="4"/>
  <c r="K72" i="4" s="1"/>
  <c r="L72" i="4" s="1"/>
  <c r="V138" i="4"/>
  <c r="W138" i="4"/>
  <c r="W131" i="4" s="1"/>
  <c r="W119" i="4"/>
  <c r="S138" i="4"/>
  <c r="V172" i="4"/>
  <c r="V58" i="4"/>
  <c r="V56" i="4" s="1"/>
  <c r="U92" i="4"/>
  <c r="W24" i="4"/>
  <c r="L178" i="4"/>
  <c r="S170" i="4"/>
  <c r="W170" i="4"/>
  <c r="S174" i="4"/>
  <c r="W174" i="4"/>
  <c r="U57" i="4"/>
  <c r="U56" i="4" s="1"/>
  <c r="W60" i="4"/>
  <c r="W59" i="4" s="1"/>
  <c r="L181" i="4"/>
  <c r="W150" i="4"/>
  <c r="H52" i="4"/>
  <c r="H51" i="4" s="1"/>
  <c r="J179" i="4"/>
  <c r="X179" i="4" s="1"/>
  <c r="T151" i="4"/>
  <c r="U167" i="4"/>
  <c r="T104" i="4"/>
  <c r="X104" i="4" s="1"/>
  <c r="U149" i="4"/>
  <c r="U148" i="4" s="1"/>
  <c r="U147" i="4" s="1"/>
  <c r="U146" i="4" s="1"/>
  <c r="U145" i="4" s="1"/>
  <c r="U144" i="4" s="1"/>
  <c r="R150" i="4"/>
  <c r="J82" i="4"/>
  <c r="V82" i="4" s="1"/>
  <c r="S150" i="4"/>
  <c r="U155" i="4"/>
  <c r="U154" i="4" s="1"/>
  <c r="U153" i="4" s="1"/>
  <c r="U152" i="4" s="1"/>
  <c r="V40" i="4"/>
  <c r="X40" i="4" s="1"/>
  <c r="T155" i="4"/>
  <c r="H73" i="4"/>
  <c r="J73" i="4" s="1"/>
  <c r="T149" i="4"/>
  <c r="V150" i="4"/>
  <c r="T167" i="4"/>
  <c r="U29" i="4"/>
  <c r="T29" i="4"/>
  <c r="J164" i="4"/>
  <c r="I164" i="4"/>
  <c r="K164" i="4" s="1"/>
  <c r="U48" i="4"/>
  <c r="T48" i="4"/>
  <c r="U43" i="4"/>
  <c r="T43" i="4"/>
  <c r="T42" i="4" s="1"/>
  <c r="J117" i="4"/>
  <c r="T118" i="4"/>
  <c r="T117" i="4" s="1"/>
  <c r="S118" i="4"/>
  <c r="X118" i="4" s="1"/>
  <c r="J33" i="4"/>
  <c r="U39" i="4"/>
  <c r="T39" i="4"/>
  <c r="W44" i="4"/>
  <c r="S44" i="4"/>
  <c r="V44" i="4"/>
  <c r="V42" i="4" s="1"/>
  <c r="R44" i="4"/>
  <c r="J125" i="4"/>
  <c r="J124" i="4" s="1"/>
  <c r="W126" i="4"/>
  <c r="W125" i="4" s="1"/>
  <c r="W124" i="4" s="1"/>
  <c r="V126" i="4"/>
  <c r="V125" i="4" s="1"/>
  <c r="V124" i="4" s="1"/>
  <c r="I143" i="4"/>
  <c r="I142" i="4" s="1"/>
  <c r="H142" i="4"/>
  <c r="S39" i="4"/>
  <c r="X39" i="4" s="1"/>
  <c r="W43" i="4"/>
  <c r="W48" i="4"/>
  <c r="U126" i="4"/>
  <c r="W49" i="4"/>
  <c r="S49" i="4"/>
  <c r="V49" i="4"/>
  <c r="R49" i="4"/>
  <c r="J54" i="4"/>
  <c r="L54" i="4" s="1"/>
  <c r="I56" i="4"/>
  <c r="W104" i="4"/>
  <c r="V104" i="4"/>
  <c r="J143" i="4"/>
  <c r="J142" i="4" s="1"/>
  <c r="W151" i="4"/>
  <c r="S151" i="4"/>
  <c r="V151" i="4"/>
  <c r="R151" i="4"/>
  <c r="R29" i="4"/>
  <c r="R43" i="4"/>
  <c r="T44" i="4"/>
  <c r="R48" i="4"/>
  <c r="T49" i="4"/>
  <c r="V137" i="4"/>
  <c r="S15" i="4"/>
  <c r="U15" i="4"/>
  <c r="W32" i="4"/>
  <c r="V32" i="4"/>
  <c r="I49" i="4"/>
  <c r="K49" i="4" s="1"/>
  <c r="L49" i="4" s="1"/>
  <c r="K56" i="4"/>
  <c r="U74" i="4"/>
  <c r="U73" i="4" s="1"/>
  <c r="T74" i="4"/>
  <c r="T73" i="4" s="1"/>
  <c r="H117" i="4"/>
  <c r="M138" i="4"/>
  <c r="N138" i="4" s="1"/>
  <c r="S29" i="4"/>
  <c r="S74" i="4"/>
  <c r="S43" i="4"/>
  <c r="U44" i="4"/>
  <c r="S48" i="4"/>
  <c r="U49" i="4"/>
  <c r="H154" i="4"/>
  <c r="H153" i="4" s="1"/>
  <c r="H152" i="4" s="1"/>
  <c r="M156" i="4"/>
  <c r="N156" i="4" s="1"/>
  <c r="R149" i="4"/>
  <c r="V149" i="4"/>
  <c r="T150" i="4"/>
  <c r="R167" i="4"/>
  <c r="V167" i="4"/>
  <c r="V155" i="4"/>
  <c r="V154" i="4" s="1"/>
  <c r="V153" i="4" s="1"/>
  <c r="V152" i="4" s="1"/>
  <c r="S149" i="4"/>
  <c r="S167" i="4"/>
  <c r="S22" i="4"/>
  <c r="I12" i="4"/>
  <c r="K12" i="4" s="1"/>
  <c r="L12" i="4" s="1"/>
  <c r="I29" i="4"/>
  <c r="K29" i="4" s="1"/>
  <c r="M29" i="4" s="1"/>
  <c r="N29" i="4" s="1"/>
  <c r="I53" i="4"/>
  <c r="K53" i="4" s="1"/>
  <c r="I150" i="4"/>
  <c r="K150" i="4" s="1"/>
  <c r="M150" i="4" s="1"/>
  <c r="N150" i="4" s="1"/>
  <c r="S18" i="4"/>
  <c r="W18" i="4"/>
  <c r="J53" i="4"/>
  <c r="K60" i="4"/>
  <c r="L60" i="4" s="1"/>
  <c r="L59" i="4" s="1"/>
  <c r="H17" i="4"/>
  <c r="J83" i="4"/>
  <c r="M83" i="4" s="1"/>
  <c r="N83" i="4" s="1"/>
  <c r="J165" i="4"/>
  <c r="L165" i="4" s="1"/>
  <c r="I179" i="4"/>
  <c r="V15" i="4"/>
  <c r="R22" i="4"/>
  <c r="J59" i="4"/>
  <c r="I109" i="4"/>
  <c r="K109" i="4" s="1"/>
  <c r="J109" i="4"/>
  <c r="J136" i="4"/>
  <c r="H135" i="4"/>
  <c r="I136" i="4"/>
  <c r="K136" i="4" s="1"/>
  <c r="H80" i="4"/>
  <c r="J81" i="4"/>
  <c r="I81" i="4"/>
  <c r="K81" i="4" s="1"/>
  <c r="K80" i="4" s="1"/>
  <c r="I89" i="4"/>
  <c r="K89" i="4" s="1"/>
  <c r="K88" i="4" s="1"/>
  <c r="H88" i="4"/>
  <c r="J89" i="4"/>
  <c r="I101" i="4"/>
  <c r="K101" i="4" s="1"/>
  <c r="J101" i="4"/>
  <c r="J35" i="4"/>
  <c r="H34" i="4"/>
  <c r="J66" i="4"/>
  <c r="I66" i="4"/>
  <c r="K66" i="4" s="1"/>
  <c r="I176" i="4"/>
  <c r="K176" i="4" s="1"/>
  <c r="J176" i="4"/>
  <c r="J16" i="4"/>
  <c r="I16" i="4"/>
  <c r="K16" i="4" s="1"/>
  <c r="J41" i="4"/>
  <c r="I41" i="4"/>
  <c r="K41" i="4" s="1"/>
  <c r="V12" i="4"/>
  <c r="T12" i="4"/>
  <c r="R12" i="4"/>
  <c r="S12" i="4"/>
  <c r="W12" i="4"/>
  <c r="J14" i="4"/>
  <c r="I14" i="4"/>
  <c r="K14" i="4" s="1"/>
  <c r="J31" i="4"/>
  <c r="I31" i="4"/>
  <c r="K31" i="4" s="1"/>
  <c r="H50" i="4"/>
  <c r="M58" i="4"/>
  <c r="N58" i="4" s="1"/>
  <c r="L58" i="4"/>
  <c r="I108" i="4"/>
  <c r="J108" i="4"/>
  <c r="H107" i="4"/>
  <c r="I129" i="4"/>
  <c r="K129" i="4" s="1"/>
  <c r="J129" i="4"/>
  <c r="J134" i="4"/>
  <c r="H133" i="4"/>
  <c r="I134" i="4"/>
  <c r="K134" i="4" s="1"/>
  <c r="L179" i="4"/>
  <c r="J28" i="4"/>
  <c r="J36" i="4"/>
  <c r="I40" i="4"/>
  <c r="K40" i="4" s="1"/>
  <c r="M40" i="4" s="1"/>
  <c r="N40" i="4" s="1"/>
  <c r="I74" i="4"/>
  <c r="K74" i="4" s="1"/>
  <c r="L74" i="4" s="1"/>
  <c r="I94" i="4"/>
  <c r="I104" i="4"/>
  <c r="K104" i="4" s="1"/>
  <c r="I126" i="4"/>
  <c r="K126" i="4" s="1"/>
  <c r="M151" i="4"/>
  <c r="N151" i="4" s="1"/>
  <c r="I155" i="4"/>
  <c r="K155" i="4" s="1"/>
  <c r="K154" i="4" s="1"/>
  <c r="I172" i="4"/>
  <c r="K172" i="4" s="1"/>
  <c r="L172" i="4" s="1"/>
  <c r="I174" i="4"/>
  <c r="K174" i="4" s="1"/>
  <c r="L174" i="4" s="1"/>
  <c r="T15" i="4"/>
  <c r="U18" i="4"/>
  <c r="U22" i="4"/>
  <c r="T18" i="4"/>
  <c r="J19" i="4"/>
  <c r="J17" i="4" s="1"/>
  <c r="L25" i="4"/>
  <c r="J46" i="4"/>
  <c r="M46" i="4" s="1"/>
  <c r="N46" i="4" s="1"/>
  <c r="J94" i="4"/>
  <c r="H125" i="4"/>
  <c r="H124" i="4" s="1"/>
  <c r="I170" i="4"/>
  <c r="K170" i="4" s="1"/>
  <c r="M170" i="4" s="1"/>
  <c r="N170" i="4" s="1"/>
  <c r="K179" i="4"/>
  <c r="M179" i="4" s="1"/>
  <c r="N179" i="4" s="1"/>
  <c r="R15" i="4"/>
  <c r="W15" i="4"/>
  <c r="R18" i="4"/>
  <c r="X18" i="4" s="1"/>
  <c r="K28" i="4"/>
  <c r="J42" i="4"/>
  <c r="M57" i="4"/>
  <c r="N57" i="4" s="1"/>
  <c r="L57" i="4"/>
  <c r="J56" i="4"/>
  <c r="I67" i="4"/>
  <c r="K67" i="4" s="1"/>
  <c r="J67" i="4"/>
  <c r="J76" i="4"/>
  <c r="I76" i="4"/>
  <c r="I79" i="4"/>
  <c r="H78" i="4"/>
  <c r="J79" i="4"/>
  <c r="K102" i="4"/>
  <c r="J130" i="4"/>
  <c r="H128" i="4"/>
  <c r="H127" i="4" s="1"/>
  <c r="I141" i="4"/>
  <c r="H140" i="4"/>
  <c r="J141" i="4"/>
  <c r="J154" i="4"/>
  <c r="K166" i="4"/>
  <c r="J175" i="4"/>
  <c r="I175" i="4"/>
  <c r="K175" i="4" s="1"/>
  <c r="I15" i="4"/>
  <c r="K15" i="4" s="1"/>
  <c r="M15" i="4" s="1"/>
  <c r="N15" i="4" s="1"/>
  <c r="H27" i="4"/>
  <c r="I32" i="4"/>
  <c r="K32" i="4" s="1"/>
  <c r="L32" i="4" s="1"/>
  <c r="I38" i="4"/>
  <c r="H37" i="4"/>
  <c r="I43" i="4"/>
  <c r="J65" i="4"/>
  <c r="I65" i="4"/>
  <c r="K65" i="4" s="1"/>
  <c r="H75" i="4"/>
  <c r="I105" i="4"/>
  <c r="K105" i="4" s="1"/>
  <c r="J105" i="4"/>
  <c r="J111" i="4"/>
  <c r="I111" i="4"/>
  <c r="J114" i="4"/>
  <c r="I114" i="4"/>
  <c r="K114" i="4" s="1"/>
  <c r="H116" i="4"/>
  <c r="J120" i="4"/>
  <c r="I120" i="4"/>
  <c r="J123" i="4"/>
  <c r="I123" i="4"/>
  <c r="I130" i="4"/>
  <c r="M132" i="4"/>
  <c r="N132" i="4" s="1"/>
  <c r="L151" i="4"/>
  <c r="I169" i="4"/>
  <c r="H168" i="4"/>
  <c r="M176" i="4"/>
  <c r="N176" i="4" s="1"/>
  <c r="H11" i="4"/>
  <c r="I18" i="4"/>
  <c r="J21" i="4"/>
  <c r="Q21" i="4"/>
  <c r="J23" i="4"/>
  <c r="M25" i="4"/>
  <c r="N25" i="4" s="1"/>
  <c r="L29" i="4"/>
  <c r="I35" i="4"/>
  <c r="J38" i="4"/>
  <c r="I44" i="4"/>
  <c r="K44" i="4" s="1"/>
  <c r="M44" i="4" s="1"/>
  <c r="N44" i="4" s="1"/>
  <c r="J55" i="4"/>
  <c r="I55" i="4"/>
  <c r="J64" i="4"/>
  <c r="H63" i="4"/>
  <c r="H62" i="4" s="1"/>
  <c r="H61" i="4" s="1"/>
  <c r="M72" i="4"/>
  <c r="N72" i="4" s="1"/>
  <c r="I73" i="4"/>
  <c r="K73" i="4" s="1"/>
  <c r="L73" i="4" s="1"/>
  <c r="I87" i="4"/>
  <c r="I91" i="4"/>
  <c r="H90" i="4"/>
  <c r="J91" i="4"/>
  <c r="I96" i="4"/>
  <c r="H95" i="4"/>
  <c r="I99" i="4"/>
  <c r="H103" i="4"/>
  <c r="H110" i="4"/>
  <c r="I113" i="4"/>
  <c r="H112" i="4"/>
  <c r="H122" i="4"/>
  <c r="L132" i="4"/>
  <c r="I137" i="4"/>
  <c r="I167" i="4"/>
  <c r="K167" i="4" s="1"/>
  <c r="M167" i="4" s="1"/>
  <c r="N167" i="4" s="1"/>
  <c r="J169" i="4"/>
  <c r="J171" i="4"/>
  <c r="J13" i="4"/>
  <c r="I22" i="4"/>
  <c r="H20" i="4"/>
  <c r="I24" i="4"/>
  <c r="K24" i="4" s="1"/>
  <c r="L24" i="4" s="1"/>
  <c r="J30" i="4"/>
  <c r="I39" i="4"/>
  <c r="K39" i="4" s="1"/>
  <c r="L39" i="4" s="1"/>
  <c r="H42" i="4"/>
  <c r="J47" i="4"/>
  <c r="I47" i="4"/>
  <c r="I48" i="4"/>
  <c r="K48" i="4" s="1"/>
  <c r="I64" i="4"/>
  <c r="J87" i="4"/>
  <c r="R87" i="4" s="1"/>
  <c r="J96" i="4"/>
  <c r="J99" i="4"/>
  <c r="J102" i="4"/>
  <c r="W102" i="4" s="1"/>
  <c r="X102" i="4" s="1"/>
  <c r="H100" i="4"/>
  <c r="J113" i="4"/>
  <c r="I119" i="4"/>
  <c r="K119" i="4" s="1"/>
  <c r="M119" i="4" s="1"/>
  <c r="N119" i="4" s="1"/>
  <c r="J148" i="4"/>
  <c r="J166" i="4"/>
  <c r="H163" i="4"/>
  <c r="I173" i="4"/>
  <c r="K173" i="4" s="1"/>
  <c r="J173" i="4"/>
  <c r="I71" i="4"/>
  <c r="H70" i="4"/>
  <c r="K143" i="4"/>
  <c r="H45" i="4"/>
  <c r="J71" i="4"/>
  <c r="I92" i="4"/>
  <c r="K92" i="4" s="1"/>
  <c r="L92" i="4" s="1"/>
  <c r="I118" i="4"/>
  <c r="L138" i="4"/>
  <c r="I149" i="4"/>
  <c r="H148" i="4"/>
  <c r="H147" i="4" s="1"/>
  <c r="H146" i="4" s="1"/>
  <c r="L156" i="4"/>
  <c r="X74" i="4" l="1"/>
  <c r="X174" i="4"/>
  <c r="X48" i="4"/>
  <c r="X151" i="4"/>
  <c r="X155" i="4"/>
  <c r="T154" i="4"/>
  <c r="X56" i="4"/>
  <c r="X172" i="4"/>
  <c r="X22" i="4"/>
  <c r="X138" i="4"/>
  <c r="X57" i="4"/>
  <c r="X170" i="4"/>
  <c r="X149" i="4"/>
  <c r="R148" i="4"/>
  <c r="X29" i="4"/>
  <c r="X167" i="4"/>
  <c r="X87" i="4"/>
  <c r="X15" i="4"/>
  <c r="S148" i="4"/>
  <c r="S147" i="4" s="1"/>
  <c r="S146" i="4" s="1"/>
  <c r="S145" i="4" s="1"/>
  <c r="S144" i="4" s="1"/>
  <c r="X49" i="4"/>
  <c r="U125" i="4"/>
  <c r="X126" i="4"/>
  <c r="X150" i="4"/>
  <c r="X58" i="4"/>
  <c r="W177" i="4"/>
  <c r="S177" i="4"/>
  <c r="V177" i="4"/>
  <c r="R177" i="4"/>
  <c r="X177" i="4" s="1"/>
  <c r="T177" i="4"/>
  <c r="U177" i="4"/>
  <c r="M74" i="4"/>
  <c r="N74" i="4" s="1"/>
  <c r="W23" i="4"/>
  <c r="S23" i="4"/>
  <c r="V23" i="4"/>
  <c r="R23" i="4"/>
  <c r="U23" i="4"/>
  <c r="T23" i="4"/>
  <c r="K100" i="4"/>
  <c r="V148" i="4"/>
  <c r="V147" i="4" s="1"/>
  <c r="V146" i="4" s="1"/>
  <c r="V145" i="4" s="1"/>
  <c r="V144" i="4" s="1"/>
  <c r="X32" i="4"/>
  <c r="X137" i="4"/>
  <c r="R42" i="4"/>
  <c r="X43" i="4"/>
  <c r="X44" i="4"/>
  <c r="T148" i="4"/>
  <c r="T147" i="4" s="1"/>
  <c r="T146" i="4" s="1"/>
  <c r="M157" i="4"/>
  <c r="N157" i="4" s="1"/>
  <c r="X24" i="4"/>
  <c r="M177" i="4"/>
  <c r="N177" i="4" s="1"/>
  <c r="X119" i="4"/>
  <c r="X59" i="4"/>
  <c r="W153" i="4"/>
  <c r="W152" i="4" s="1"/>
  <c r="W145" i="4" s="1"/>
  <c r="W144" i="4" s="1"/>
  <c r="V120" i="4"/>
  <c r="V116" i="4" s="1"/>
  <c r="W120" i="4"/>
  <c r="W116" i="4" s="1"/>
  <c r="U120" i="4"/>
  <c r="U116" i="4" s="1"/>
  <c r="T120" i="4"/>
  <c r="V114" i="4"/>
  <c r="W114" i="4"/>
  <c r="T114" i="4"/>
  <c r="U114" i="4"/>
  <c r="U113" i="4"/>
  <c r="U112" i="4" s="1"/>
  <c r="V113" i="4"/>
  <c r="V112" i="4" s="1"/>
  <c r="W113" i="4"/>
  <c r="W112" i="4" s="1"/>
  <c r="V171" i="4"/>
  <c r="R171" i="4"/>
  <c r="U171" i="4"/>
  <c r="T171" i="4"/>
  <c r="S171" i="4"/>
  <c r="W171" i="4"/>
  <c r="V175" i="4"/>
  <c r="R175" i="4"/>
  <c r="U175" i="4"/>
  <c r="T175" i="4"/>
  <c r="W175" i="4"/>
  <c r="S175" i="4"/>
  <c r="L157" i="4"/>
  <c r="S42" i="4"/>
  <c r="U42" i="4"/>
  <c r="W115" i="4"/>
  <c r="T115" i="4"/>
  <c r="U115" i="4"/>
  <c r="V115" i="4"/>
  <c r="V169" i="4"/>
  <c r="R169" i="4"/>
  <c r="U169" i="4"/>
  <c r="T169" i="4"/>
  <c r="S169" i="4"/>
  <c r="W169" i="4"/>
  <c r="V123" i="4"/>
  <c r="V122" i="4" s="1"/>
  <c r="U123" i="4"/>
  <c r="W123" i="4"/>
  <c r="W122" i="4" s="1"/>
  <c r="M115" i="4"/>
  <c r="N115" i="4" s="1"/>
  <c r="L177" i="4"/>
  <c r="M41" i="4"/>
  <c r="N41" i="4" s="1"/>
  <c r="L176" i="4"/>
  <c r="T176" i="4"/>
  <c r="W176" i="4"/>
  <c r="S176" i="4"/>
  <c r="V176" i="4"/>
  <c r="U176" i="4"/>
  <c r="R176" i="4"/>
  <c r="S73" i="4"/>
  <c r="X73" i="4" s="1"/>
  <c r="R72" i="4"/>
  <c r="X72" i="4" s="1"/>
  <c r="U72" i="4"/>
  <c r="T72" i="4"/>
  <c r="S72" i="4"/>
  <c r="V11" i="4"/>
  <c r="V10" i="4" s="1"/>
  <c r="S116" i="4"/>
  <c r="S117" i="4"/>
  <c r="X117" i="4" s="1"/>
  <c r="V173" i="4"/>
  <c r="R173" i="4"/>
  <c r="U173" i="4"/>
  <c r="S173" i="4"/>
  <c r="W173" i="4"/>
  <c r="T173" i="4"/>
  <c r="W100" i="4"/>
  <c r="I80" i="4"/>
  <c r="L115" i="4"/>
  <c r="T67" i="4"/>
  <c r="W67" i="4"/>
  <c r="S67" i="4"/>
  <c r="U67" i="4"/>
  <c r="R67" i="4"/>
  <c r="X67" i="4" s="1"/>
  <c r="V67" i="4"/>
  <c r="K153" i="4"/>
  <c r="K152" i="4" s="1"/>
  <c r="W17" i="4"/>
  <c r="W42" i="4"/>
  <c r="M129" i="4"/>
  <c r="N129" i="4" s="1"/>
  <c r="M16" i="4"/>
  <c r="N16" i="4" s="1"/>
  <c r="H145" i="4"/>
  <c r="H144" i="4" s="1"/>
  <c r="M165" i="4"/>
  <c r="N165" i="4" s="1"/>
  <c r="M60" i="4"/>
  <c r="N60" i="4" s="1"/>
  <c r="W82" i="4"/>
  <c r="L82" i="4"/>
  <c r="L170" i="4"/>
  <c r="H139" i="4"/>
  <c r="L46" i="4"/>
  <c r="M28" i="4"/>
  <c r="N28" i="4" s="1"/>
  <c r="T82" i="4"/>
  <c r="K103" i="4"/>
  <c r="R82" i="4"/>
  <c r="L150" i="4"/>
  <c r="K59" i="4"/>
  <c r="K163" i="4"/>
  <c r="M12" i="4"/>
  <c r="N12" i="4" s="1"/>
  <c r="L134" i="4"/>
  <c r="L101" i="4"/>
  <c r="S82" i="4"/>
  <c r="U82" i="4"/>
  <c r="M82" i="4"/>
  <c r="N82" i="4" s="1"/>
  <c r="W64" i="4"/>
  <c r="S64" i="4"/>
  <c r="V64" i="4"/>
  <c r="R64" i="4"/>
  <c r="U64" i="4"/>
  <c r="T64" i="4"/>
  <c r="U166" i="4"/>
  <c r="T166" i="4"/>
  <c r="W166" i="4"/>
  <c r="V166" i="4"/>
  <c r="S166" i="4"/>
  <c r="R166" i="4"/>
  <c r="U30" i="4"/>
  <c r="T30" i="4"/>
  <c r="S30" i="4"/>
  <c r="R30" i="4"/>
  <c r="T111" i="4"/>
  <c r="T110" i="4" s="1"/>
  <c r="S111" i="4"/>
  <c r="W36" i="4"/>
  <c r="S36" i="4"/>
  <c r="V36" i="4"/>
  <c r="R36" i="4"/>
  <c r="U36" i="4"/>
  <c r="T36" i="4"/>
  <c r="W66" i="4"/>
  <c r="S66" i="4"/>
  <c r="V66" i="4"/>
  <c r="R66" i="4"/>
  <c r="U66" i="4"/>
  <c r="T66" i="4"/>
  <c r="W33" i="4"/>
  <c r="V33" i="4"/>
  <c r="U164" i="4"/>
  <c r="T164" i="4"/>
  <c r="S164" i="4"/>
  <c r="S163" i="4" s="1"/>
  <c r="R164" i="4"/>
  <c r="W164" i="4"/>
  <c r="V164" i="4"/>
  <c r="L164" i="4"/>
  <c r="U71" i="4"/>
  <c r="U70" i="4" s="1"/>
  <c r="T71" i="4"/>
  <c r="T70" i="4" s="1"/>
  <c r="S71" i="4"/>
  <c r="S70" i="4" s="1"/>
  <c r="R71" i="4"/>
  <c r="W71" i="4"/>
  <c r="W70" i="4" s="1"/>
  <c r="V71" i="4"/>
  <c r="V70" i="4" s="1"/>
  <c r="M164" i="4"/>
  <c r="N164" i="4" s="1"/>
  <c r="S99" i="4"/>
  <c r="S98" i="4" s="1"/>
  <c r="R99" i="4"/>
  <c r="W47" i="4"/>
  <c r="S47" i="4"/>
  <c r="V47" i="4"/>
  <c r="R47" i="4"/>
  <c r="U47" i="4"/>
  <c r="T47" i="4"/>
  <c r="W91" i="4"/>
  <c r="W90" i="4" s="1"/>
  <c r="V91" i="4"/>
  <c r="V90" i="4" s="1"/>
  <c r="U91" i="4"/>
  <c r="U90" i="4" s="1"/>
  <c r="T91" i="4"/>
  <c r="U38" i="4"/>
  <c r="U37" i="4" s="1"/>
  <c r="T38" i="4"/>
  <c r="T37" i="4" s="1"/>
  <c r="S38" i="4"/>
  <c r="S37" i="4" s="1"/>
  <c r="R38" i="4"/>
  <c r="J103" i="4"/>
  <c r="M103" i="4" s="1"/>
  <c r="N103" i="4" s="1"/>
  <c r="W105" i="4"/>
  <c r="W103" i="4" s="1"/>
  <c r="V105" i="4"/>
  <c r="V103" i="4" s="1"/>
  <c r="U105" i="4"/>
  <c r="U103" i="4" s="1"/>
  <c r="T105" i="4"/>
  <c r="M49" i="4"/>
  <c r="N49" i="4" s="1"/>
  <c r="M134" i="4"/>
  <c r="N134" i="4" s="1"/>
  <c r="W94" i="4"/>
  <c r="W93" i="4" s="1"/>
  <c r="U94" i="4"/>
  <c r="V94" i="4"/>
  <c r="V93" i="4" s="1"/>
  <c r="U28" i="4"/>
  <c r="U27" i="4" s="1"/>
  <c r="T28" i="4"/>
  <c r="T27" i="4" s="1"/>
  <c r="S28" i="4"/>
  <c r="S27" i="4" s="1"/>
  <c r="R28" i="4"/>
  <c r="W31" i="4"/>
  <c r="V31" i="4"/>
  <c r="J88" i="4"/>
  <c r="U89" i="4"/>
  <c r="V89" i="4"/>
  <c r="T89" i="4"/>
  <c r="W89" i="4"/>
  <c r="S89" i="4"/>
  <c r="W81" i="4"/>
  <c r="S81" i="4"/>
  <c r="V81" i="4"/>
  <c r="V80" i="4" s="1"/>
  <c r="R81" i="4"/>
  <c r="U81" i="4"/>
  <c r="T81" i="4"/>
  <c r="V136" i="4"/>
  <c r="V135" i="4" s="1"/>
  <c r="V131" i="4" s="1"/>
  <c r="U136" i="4"/>
  <c r="U135" i="4" s="1"/>
  <c r="U131" i="4" s="1"/>
  <c r="T136" i="4"/>
  <c r="T135" i="4" s="1"/>
  <c r="T131" i="4" s="1"/>
  <c r="S136" i="4"/>
  <c r="W143" i="4"/>
  <c r="W142" i="4" s="1"/>
  <c r="W139" i="4" s="1"/>
  <c r="V143" i="4"/>
  <c r="V142" i="4" s="1"/>
  <c r="V139" i="4" s="1"/>
  <c r="U143" i="4"/>
  <c r="U142" i="4" s="1"/>
  <c r="T143" i="4"/>
  <c r="W54" i="4"/>
  <c r="S54" i="4"/>
  <c r="V54" i="4"/>
  <c r="R54" i="4"/>
  <c r="U54" i="4"/>
  <c r="T54" i="4"/>
  <c r="I154" i="4"/>
  <c r="I153" i="4" s="1"/>
  <c r="I152" i="4" s="1"/>
  <c r="T113" i="4"/>
  <c r="U96" i="4"/>
  <c r="U95" i="4" s="1"/>
  <c r="T96" i="4"/>
  <c r="T95" i="4" s="1"/>
  <c r="W96" i="4"/>
  <c r="W95" i="4" s="1"/>
  <c r="V96" i="4"/>
  <c r="V95" i="4" s="1"/>
  <c r="S96" i="4"/>
  <c r="S95" i="4" s="1"/>
  <c r="R96" i="4"/>
  <c r="M54" i="4"/>
  <c r="N54" i="4" s="1"/>
  <c r="U65" i="4"/>
  <c r="T65" i="4"/>
  <c r="W65" i="4"/>
  <c r="V65" i="4"/>
  <c r="S65" i="4"/>
  <c r="R65" i="4"/>
  <c r="X65" i="4" s="1"/>
  <c r="U141" i="4"/>
  <c r="U140" i="4" s="1"/>
  <c r="T141" i="4"/>
  <c r="T140" i="4" s="1"/>
  <c r="S141" i="4"/>
  <c r="S140" i="4" s="1"/>
  <c r="S139" i="4" s="1"/>
  <c r="R141" i="4"/>
  <c r="U79" i="4"/>
  <c r="U78" i="4" s="1"/>
  <c r="T79" i="4"/>
  <c r="T78" i="4" s="1"/>
  <c r="W79" i="4"/>
  <c r="W78" i="4" s="1"/>
  <c r="V79" i="4"/>
  <c r="V78" i="4" s="1"/>
  <c r="S79" i="4"/>
  <c r="S78" i="4" s="1"/>
  <c r="R79" i="4"/>
  <c r="W76" i="4"/>
  <c r="W75" i="4" s="1"/>
  <c r="S76" i="4"/>
  <c r="S75" i="4" s="1"/>
  <c r="V76" i="4"/>
  <c r="V75" i="4" s="1"/>
  <c r="R76" i="4"/>
  <c r="U76" i="4"/>
  <c r="U75" i="4" s="1"/>
  <c r="U69" i="4" s="1"/>
  <c r="T76" i="4"/>
  <c r="T75" i="4" s="1"/>
  <c r="L56" i="4"/>
  <c r="U46" i="4"/>
  <c r="U45" i="4" s="1"/>
  <c r="T46" i="4"/>
  <c r="W46" i="4"/>
  <c r="W45" i="4" s="1"/>
  <c r="V46" i="4"/>
  <c r="S46" i="4"/>
  <c r="S45" i="4" s="1"/>
  <c r="R46" i="4"/>
  <c r="L33" i="4"/>
  <c r="S134" i="4"/>
  <c r="S133" i="4" s="1"/>
  <c r="R134" i="4"/>
  <c r="J107" i="4"/>
  <c r="W108" i="4"/>
  <c r="S108" i="4"/>
  <c r="V108" i="4"/>
  <c r="V107" i="4" s="1"/>
  <c r="V106" i="4" s="1"/>
  <c r="R108" i="4"/>
  <c r="U108" i="4"/>
  <c r="T108" i="4"/>
  <c r="W41" i="4"/>
  <c r="W37" i="4" s="1"/>
  <c r="V41" i="4"/>
  <c r="U35" i="4"/>
  <c r="T35" i="4"/>
  <c r="T34" i="4" s="1"/>
  <c r="W35" i="4"/>
  <c r="V35" i="4"/>
  <c r="V34" i="4" s="1"/>
  <c r="S35" i="4"/>
  <c r="S34" i="4" s="1"/>
  <c r="R35" i="4"/>
  <c r="U109" i="4"/>
  <c r="T109" i="4"/>
  <c r="S109" i="4"/>
  <c r="R109" i="4"/>
  <c r="W109" i="4"/>
  <c r="V109" i="4"/>
  <c r="W165" i="4"/>
  <c r="S165" i="4"/>
  <c r="V165" i="4"/>
  <c r="R165" i="4"/>
  <c r="U165" i="4"/>
  <c r="T165" i="4"/>
  <c r="U53" i="4"/>
  <c r="T53" i="4"/>
  <c r="W53" i="4"/>
  <c r="V53" i="4"/>
  <c r="S53" i="4"/>
  <c r="R53" i="4"/>
  <c r="M172" i="4"/>
  <c r="N172" i="4" s="1"/>
  <c r="M143" i="4"/>
  <c r="N143" i="4" s="1"/>
  <c r="H162" i="4"/>
  <c r="H161" i="4" s="1"/>
  <c r="U55" i="4"/>
  <c r="T55" i="4"/>
  <c r="S55" i="4"/>
  <c r="R55" i="4"/>
  <c r="W55" i="4"/>
  <c r="V55" i="4"/>
  <c r="M33" i="4"/>
  <c r="N33" i="4" s="1"/>
  <c r="L167" i="4"/>
  <c r="J135" i="4"/>
  <c r="W130" i="4"/>
  <c r="W128" i="4" s="1"/>
  <c r="W127" i="4" s="1"/>
  <c r="V130" i="4"/>
  <c r="L129" i="4"/>
  <c r="U129" i="4"/>
  <c r="U128" i="4" s="1"/>
  <c r="U127" i="4" s="1"/>
  <c r="T129" i="4"/>
  <c r="T128" i="4" s="1"/>
  <c r="T127" i="4" s="1"/>
  <c r="S129" i="4"/>
  <c r="S128" i="4" s="1"/>
  <c r="S127" i="4" s="1"/>
  <c r="R129" i="4"/>
  <c r="M66" i="4"/>
  <c r="N66" i="4" s="1"/>
  <c r="M101" i="4"/>
  <c r="N101" i="4" s="1"/>
  <c r="V101" i="4"/>
  <c r="V100" i="4" s="1"/>
  <c r="U101" i="4"/>
  <c r="U100" i="4" s="1"/>
  <c r="T101" i="4"/>
  <c r="T100" i="4" s="1"/>
  <c r="S101" i="4"/>
  <c r="M136" i="4"/>
  <c r="N136" i="4" s="1"/>
  <c r="M109" i="4"/>
  <c r="N109" i="4" s="1"/>
  <c r="L83" i="4"/>
  <c r="W83" i="4"/>
  <c r="S83" i="4"/>
  <c r="V83" i="4"/>
  <c r="R83" i="4"/>
  <c r="U83" i="4"/>
  <c r="T83" i="4"/>
  <c r="M53" i="4"/>
  <c r="N53" i="4" s="1"/>
  <c r="L109" i="4"/>
  <c r="I88" i="4"/>
  <c r="L53" i="4"/>
  <c r="L66" i="4"/>
  <c r="M36" i="4"/>
  <c r="N36" i="4" s="1"/>
  <c r="J80" i="4"/>
  <c r="M80" i="4" s="1"/>
  <c r="N80" i="4" s="1"/>
  <c r="L36" i="4"/>
  <c r="K11" i="4"/>
  <c r="I100" i="4"/>
  <c r="L14" i="4"/>
  <c r="H86" i="4"/>
  <c r="K125" i="4"/>
  <c r="L125" i="4" s="1"/>
  <c r="L124" i="4" s="1"/>
  <c r="M126" i="4"/>
  <c r="N126" i="4" s="1"/>
  <c r="L126" i="4"/>
  <c r="T19" i="4"/>
  <c r="T17" i="4" s="1"/>
  <c r="V19" i="4"/>
  <c r="V17" i="4" s="1"/>
  <c r="W19" i="4"/>
  <c r="S19" i="4"/>
  <c r="S17" i="4" s="1"/>
  <c r="R19" i="4"/>
  <c r="U19" i="4"/>
  <c r="U17" i="4" s="1"/>
  <c r="I133" i="4"/>
  <c r="K133" i="4" s="1"/>
  <c r="J133" i="4"/>
  <c r="J131" i="4" s="1"/>
  <c r="J52" i="4"/>
  <c r="J51" i="4" s="1"/>
  <c r="L28" i="4"/>
  <c r="J93" i="4"/>
  <c r="X12" i="4"/>
  <c r="I125" i="4"/>
  <c r="I124" i="4" s="1"/>
  <c r="I11" i="4"/>
  <c r="L40" i="4"/>
  <c r="I163" i="4"/>
  <c r="M31" i="4"/>
  <c r="N31" i="4" s="1"/>
  <c r="K94" i="4"/>
  <c r="K93" i="4" s="1"/>
  <c r="I93" i="4"/>
  <c r="K108" i="4"/>
  <c r="I107" i="4"/>
  <c r="M14" i="4"/>
  <c r="N14" i="4" s="1"/>
  <c r="T14" i="4"/>
  <c r="U14" i="4"/>
  <c r="V14" i="4"/>
  <c r="W14" i="4"/>
  <c r="R14" i="4"/>
  <c r="S14" i="4"/>
  <c r="S11" i="4" s="1"/>
  <c r="M174" i="4"/>
  <c r="N174" i="4" s="1"/>
  <c r="H131" i="4"/>
  <c r="M73" i="4"/>
  <c r="N73" i="4" s="1"/>
  <c r="U13" i="4"/>
  <c r="U11" i="4" s="1"/>
  <c r="W13" i="4"/>
  <c r="V13" i="4"/>
  <c r="S13" i="4"/>
  <c r="R13" i="4"/>
  <c r="T13" i="4"/>
  <c r="L89" i="4"/>
  <c r="L88" i="4" s="1"/>
  <c r="M104" i="4"/>
  <c r="N104" i="4" s="1"/>
  <c r="L41" i="4"/>
  <c r="H106" i="4"/>
  <c r="V21" i="4"/>
  <c r="V20" i="4" s="1"/>
  <c r="R21" i="4"/>
  <c r="U21" i="4"/>
  <c r="U20" i="4" s="1"/>
  <c r="T21" i="4"/>
  <c r="T20" i="4" s="1"/>
  <c r="W21" i="4"/>
  <c r="W20" i="4" s="1"/>
  <c r="S21" i="4"/>
  <c r="S20" i="4" s="1"/>
  <c r="H10" i="4"/>
  <c r="J34" i="4"/>
  <c r="L19" i="4"/>
  <c r="H77" i="4"/>
  <c r="M19" i="4"/>
  <c r="N19" i="4" s="1"/>
  <c r="L44" i="4"/>
  <c r="L31" i="4"/>
  <c r="L16" i="4"/>
  <c r="V16" i="4"/>
  <c r="S16" i="4"/>
  <c r="W16" i="4"/>
  <c r="R16" i="4"/>
  <c r="X16" i="4" s="1"/>
  <c r="T16" i="4"/>
  <c r="U16" i="4"/>
  <c r="L136" i="4"/>
  <c r="K71" i="4"/>
  <c r="K70" i="4" s="1"/>
  <c r="I70" i="4"/>
  <c r="J98" i="4"/>
  <c r="I63" i="4"/>
  <c r="I62" i="4" s="1"/>
  <c r="I61" i="4" s="1"/>
  <c r="K64" i="4"/>
  <c r="K63" i="4" s="1"/>
  <c r="K62" i="4" s="1"/>
  <c r="K61" i="4" s="1"/>
  <c r="L119" i="4"/>
  <c r="I112" i="4"/>
  <c r="K113" i="4"/>
  <c r="K112" i="4" s="1"/>
  <c r="I95" i="4"/>
  <c r="K96" i="4"/>
  <c r="K95" i="4" s="1"/>
  <c r="J63" i="4"/>
  <c r="I34" i="4"/>
  <c r="K35" i="4"/>
  <c r="M21" i="4"/>
  <c r="N21" i="4" s="1"/>
  <c r="L21" i="4"/>
  <c r="I168" i="4"/>
  <c r="K169" i="4"/>
  <c r="K168" i="4" s="1"/>
  <c r="J116" i="4"/>
  <c r="M114" i="4"/>
  <c r="N114" i="4" s="1"/>
  <c r="L114" i="4"/>
  <c r="I42" i="4"/>
  <c r="K43" i="4"/>
  <c r="J20" i="4"/>
  <c r="M154" i="4"/>
  <c r="N154" i="4" s="1"/>
  <c r="L154" i="4"/>
  <c r="L153" i="4" s="1"/>
  <c r="L152" i="4" s="1"/>
  <c r="J153" i="4"/>
  <c r="J128" i="4"/>
  <c r="M81" i="4"/>
  <c r="N81" i="4" s="1"/>
  <c r="K79" i="4"/>
  <c r="K78" i="4" s="1"/>
  <c r="K77" i="4" s="1"/>
  <c r="I78" i="4"/>
  <c r="I77" i="4" s="1"/>
  <c r="M24" i="4"/>
  <c r="N24" i="4" s="1"/>
  <c r="I148" i="4"/>
  <c r="I147" i="4" s="1"/>
  <c r="I146" i="4" s="1"/>
  <c r="K149" i="4"/>
  <c r="M173" i="4"/>
  <c r="N173" i="4" s="1"/>
  <c r="L173" i="4"/>
  <c r="J112" i="4"/>
  <c r="L104" i="4"/>
  <c r="J95" i="4"/>
  <c r="M48" i="4"/>
  <c r="N48" i="4" s="1"/>
  <c r="L48" i="4"/>
  <c r="M171" i="4"/>
  <c r="N171" i="4" s="1"/>
  <c r="L171" i="4"/>
  <c r="J90" i="4"/>
  <c r="M23" i="4"/>
  <c r="N23" i="4" s="1"/>
  <c r="L23" i="4"/>
  <c r="I17" i="4"/>
  <c r="K18" i="4"/>
  <c r="K130" i="4"/>
  <c r="K128" i="4" s="1"/>
  <c r="K127" i="4" s="1"/>
  <c r="I128" i="4"/>
  <c r="I127" i="4" s="1"/>
  <c r="K123" i="4"/>
  <c r="K122" i="4" s="1"/>
  <c r="I122" i="4"/>
  <c r="K111" i="4"/>
  <c r="K110" i="4" s="1"/>
  <c r="I110" i="4"/>
  <c r="M92" i="4"/>
  <c r="N92" i="4" s="1"/>
  <c r="J140" i="4"/>
  <c r="I75" i="4"/>
  <c r="K76" i="4"/>
  <c r="K75" i="4" s="1"/>
  <c r="M32" i="4"/>
  <c r="N32" i="4" s="1"/>
  <c r="L166" i="4"/>
  <c r="M166" i="4"/>
  <c r="N166" i="4" s="1"/>
  <c r="H97" i="4"/>
  <c r="I45" i="4"/>
  <c r="K47" i="4"/>
  <c r="K45" i="4" s="1"/>
  <c r="K22" i="4"/>
  <c r="I20" i="4"/>
  <c r="J168" i="4"/>
  <c r="I98" i="4"/>
  <c r="K99" i="4"/>
  <c r="K98" i="4" s="1"/>
  <c r="K87" i="4"/>
  <c r="K55" i="4"/>
  <c r="K52" i="4" s="1"/>
  <c r="K51" i="4" s="1"/>
  <c r="I52" i="4"/>
  <c r="I51" i="4" s="1"/>
  <c r="I50" i="4" s="1"/>
  <c r="J122" i="4"/>
  <c r="J110" i="4"/>
  <c r="M89" i="4"/>
  <c r="N89" i="4" s="1"/>
  <c r="K38" i="4"/>
  <c r="K37" i="4" s="1"/>
  <c r="I37" i="4"/>
  <c r="L155" i="4"/>
  <c r="J78" i="4"/>
  <c r="J75" i="4"/>
  <c r="M39" i="4"/>
  <c r="N39" i="4" s="1"/>
  <c r="I27" i="4"/>
  <c r="I117" i="4"/>
  <c r="K118" i="4"/>
  <c r="J70" i="4"/>
  <c r="K142" i="4"/>
  <c r="L142" i="4" s="1"/>
  <c r="L143" i="4"/>
  <c r="H69" i="4"/>
  <c r="J147" i="4"/>
  <c r="J146" i="4" s="1"/>
  <c r="L102" i="4"/>
  <c r="J100" i="4"/>
  <c r="M102" i="4"/>
  <c r="N102" i="4" s="1"/>
  <c r="J45" i="4"/>
  <c r="M30" i="4"/>
  <c r="N30" i="4" s="1"/>
  <c r="L30" i="4"/>
  <c r="M13" i="4"/>
  <c r="N13" i="4" s="1"/>
  <c r="L13" i="4"/>
  <c r="J11" i="4"/>
  <c r="K137" i="4"/>
  <c r="I135" i="4"/>
  <c r="I103" i="4"/>
  <c r="K91" i="4"/>
  <c r="K90" i="4" s="1"/>
  <c r="I90" i="4"/>
  <c r="J37" i="4"/>
  <c r="J163" i="4"/>
  <c r="K120" i="4"/>
  <c r="L120" i="4" s="1"/>
  <c r="I116" i="4"/>
  <c r="M105" i="4"/>
  <c r="N105" i="4" s="1"/>
  <c r="L105" i="4"/>
  <c r="M65" i="4"/>
  <c r="N65" i="4" s="1"/>
  <c r="L65" i="4"/>
  <c r="H26" i="4"/>
  <c r="L175" i="4"/>
  <c r="M175" i="4"/>
  <c r="N175" i="4" s="1"/>
  <c r="M155" i="4"/>
  <c r="N155" i="4" s="1"/>
  <c r="K141" i="4"/>
  <c r="K140" i="4" s="1"/>
  <c r="I140" i="4"/>
  <c r="I139" i="4" s="1"/>
  <c r="L81" i="4"/>
  <c r="M67" i="4"/>
  <c r="N67" i="4" s="1"/>
  <c r="L67" i="4"/>
  <c r="J27" i="4"/>
  <c r="L15" i="4"/>
  <c r="K27" i="4"/>
  <c r="X82" i="4" l="1"/>
  <c r="X173" i="4"/>
  <c r="W121" i="4"/>
  <c r="T116" i="4"/>
  <c r="X120" i="4"/>
  <c r="L94" i="4"/>
  <c r="X14" i="4"/>
  <c r="X83" i="4"/>
  <c r="X53" i="4"/>
  <c r="X165" i="4"/>
  <c r="X41" i="4"/>
  <c r="X108" i="4"/>
  <c r="R45" i="4"/>
  <c r="X46" i="4"/>
  <c r="T112" i="4"/>
  <c r="X112" i="4" s="1"/>
  <c r="X113" i="4"/>
  <c r="X54" i="4"/>
  <c r="X143" i="4"/>
  <c r="T142" i="4"/>
  <c r="X142" i="4" s="1"/>
  <c r="S135" i="4"/>
  <c r="X135" i="4" s="1"/>
  <c r="X136" i="4"/>
  <c r="V27" i="4"/>
  <c r="X31" i="4"/>
  <c r="R37" i="4"/>
  <c r="X38" i="4"/>
  <c r="T90" i="4"/>
  <c r="X90" i="4" s="1"/>
  <c r="X91" i="4"/>
  <c r="S69" i="4"/>
  <c r="X36" i="4"/>
  <c r="S110" i="4"/>
  <c r="X110" i="4" s="1"/>
  <c r="X111" i="4"/>
  <c r="X123" i="4"/>
  <c r="U122" i="4"/>
  <c r="V37" i="4"/>
  <c r="X175" i="4"/>
  <c r="X114" i="4"/>
  <c r="X42" i="4"/>
  <c r="X23" i="4"/>
  <c r="T153" i="4"/>
  <c r="X154" i="4"/>
  <c r="R11" i="4"/>
  <c r="X13" i="4"/>
  <c r="S100" i="4"/>
  <c r="X100" i="4" s="1"/>
  <c r="X101" i="4"/>
  <c r="X129" i="4"/>
  <c r="R128" i="4"/>
  <c r="X55" i="4"/>
  <c r="U52" i="4"/>
  <c r="U51" i="4" s="1"/>
  <c r="U50" i="4" s="1"/>
  <c r="W34" i="4"/>
  <c r="R133" i="4"/>
  <c r="X134" i="4"/>
  <c r="R75" i="4"/>
  <c r="X75" i="4" s="1"/>
  <c r="X76" i="4"/>
  <c r="R78" i="4"/>
  <c r="X78" i="4" s="1"/>
  <c r="X79" i="4"/>
  <c r="X176" i="4"/>
  <c r="V121" i="4"/>
  <c r="U168" i="4"/>
  <c r="R20" i="4"/>
  <c r="X20" i="4" s="1"/>
  <c r="X21" i="4"/>
  <c r="R140" i="4"/>
  <c r="X141" i="4"/>
  <c r="X94" i="4"/>
  <c r="U93" i="4"/>
  <c r="X93" i="4" s="1"/>
  <c r="T103" i="4"/>
  <c r="X103" i="4" s="1"/>
  <c r="X105" i="4"/>
  <c r="R70" i="4"/>
  <c r="X70" i="4" s="1"/>
  <c r="X71" i="4"/>
  <c r="T11" i="4"/>
  <c r="T10" i="4" s="1"/>
  <c r="W11" i="4"/>
  <c r="W10" i="4" s="1"/>
  <c r="R17" i="4"/>
  <c r="X17" i="4" s="1"/>
  <c r="X19" i="4"/>
  <c r="V128" i="4"/>
  <c r="V127" i="4" s="1"/>
  <c r="X130" i="4"/>
  <c r="X109" i="4"/>
  <c r="R34" i="4"/>
  <c r="X35" i="4"/>
  <c r="T107" i="4"/>
  <c r="T106" i="4" s="1"/>
  <c r="S107" i="4"/>
  <c r="S106" i="4" s="1"/>
  <c r="U139" i="4"/>
  <c r="X96" i="4"/>
  <c r="R95" i="4"/>
  <c r="R86" i="4" s="1"/>
  <c r="X81" i="4"/>
  <c r="X89" i="4"/>
  <c r="R27" i="4"/>
  <c r="X27" i="4" s="1"/>
  <c r="X28" i="4"/>
  <c r="X47" i="4"/>
  <c r="R98" i="4"/>
  <c r="X99" i="4"/>
  <c r="X164" i="4"/>
  <c r="X33" i="4"/>
  <c r="X66" i="4"/>
  <c r="X30" i="4"/>
  <c r="X166" i="4"/>
  <c r="X64" i="4"/>
  <c r="X116" i="4"/>
  <c r="X169" i="4"/>
  <c r="X115" i="4"/>
  <c r="X171" i="4"/>
  <c r="U124" i="4"/>
  <c r="X124" i="4" s="1"/>
  <c r="X125" i="4"/>
  <c r="R147" i="4"/>
  <c r="X148" i="4"/>
  <c r="S10" i="4"/>
  <c r="S9" i="4" s="1"/>
  <c r="U10" i="4"/>
  <c r="V97" i="4"/>
  <c r="S52" i="4"/>
  <c r="S51" i="4" s="1"/>
  <c r="S50" i="4" s="1"/>
  <c r="S26" i="4"/>
  <c r="V63" i="4"/>
  <c r="V62" i="4" s="1"/>
  <c r="V61" i="4" s="1"/>
  <c r="V52" i="4"/>
  <c r="V51" i="4" s="1"/>
  <c r="V50" i="4" s="1"/>
  <c r="T80" i="4"/>
  <c r="T77" i="4" s="1"/>
  <c r="V163" i="4"/>
  <c r="T63" i="4"/>
  <c r="T62" i="4" s="1"/>
  <c r="T61" i="4" s="1"/>
  <c r="W168" i="4"/>
  <c r="R168" i="4"/>
  <c r="T97" i="4"/>
  <c r="W52" i="4"/>
  <c r="W51" i="4" s="1"/>
  <c r="W50" i="4" s="1"/>
  <c r="U34" i="4"/>
  <c r="U26" i="4" s="1"/>
  <c r="U107" i="4"/>
  <c r="U106" i="4" s="1"/>
  <c r="W107" i="4"/>
  <c r="W106" i="4" s="1"/>
  <c r="V77" i="4"/>
  <c r="U80" i="4"/>
  <c r="U77" i="4" s="1"/>
  <c r="U68" i="4" s="1"/>
  <c r="W80" i="4"/>
  <c r="W27" i="4"/>
  <c r="W26" i="4" s="1"/>
  <c r="W9" i="4" s="1"/>
  <c r="T69" i="4"/>
  <c r="T68" i="4" s="1"/>
  <c r="W163" i="4"/>
  <c r="U163" i="4"/>
  <c r="U162" i="4" s="1"/>
  <c r="U161" i="4" s="1"/>
  <c r="U63" i="4"/>
  <c r="U62" i="4" s="1"/>
  <c r="U61" i="4" s="1"/>
  <c r="W63" i="4"/>
  <c r="W62" i="4" s="1"/>
  <c r="W61" i="4" s="1"/>
  <c r="S168" i="4"/>
  <c r="S162" i="4" s="1"/>
  <c r="S161" i="4" s="1"/>
  <c r="V168" i="4"/>
  <c r="M88" i="4"/>
  <c r="N88" i="4" s="1"/>
  <c r="V88" i="4"/>
  <c r="V86" i="4" s="1"/>
  <c r="V85" i="4" s="1"/>
  <c r="V84" i="4" s="1"/>
  <c r="U88" i="4"/>
  <c r="U86" i="4" s="1"/>
  <c r="S88" i="4"/>
  <c r="T88" i="4"/>
  <c r="T86" i="4" s="1"/>
  <c r="W88" i="4"/>
  <c r="W86" i="4" s="1"/>
  <c r="W97" i="4"/>
  <c r="V45" i="4"/>
  <c r="V26" i="4" s="1"/>
  <c r="V9" i="4" s="1"/>
  <c r="S80" i="4"/>
  <c r="S77" i="4" s="1"/>
  <c r="S68" i="4" s="1"/>
  <c r="T26" i="4"/>
  <c r="T9" i="4" s="1"/>
  <c r="T8" i="4" s="1"/>
  <c r="T163" i="4"/>
  <c r="S63" i="4"/>
  <c r="S62" i="4" s="1"/>
  <c r="S61" i="4" s="1"/>
  <c r="U97" i="4"/>
  <c r="R52" i="4"/>
  <c r="T52" i="4"/>
  <c r="T51" i="4" s="1"/>
  <c r="T50" i="4" s="1"/>
  <c r="R107" i="4"/>
  <c r="T45" i="4"/>
  <c r="W77" i="4"/>
  <c r="R80" i="4"/>
  <c r="R163" i="4"/>
  <c r="X163" i="4" s="1"/>
  <c r="R63" i="4"/>
  <c r="T168" i="4"/>
  <c r="W69" i="4"/>
  <c r="V69" i="4"/>
  <c r="M123" i="4"/>
  <c r="N123" i="4" s="1"/>
  <c r="H121" i="4"/>
  <c r="K139" i="4"/>
  <c r="L169" i="4"/>
  <c r="L163" i="4"/>
  <c r="M76" i="4"/>
  <c r="N76" i="4" s="1"/>
  <c r="K97" i="4"/>
  <c r="M169" i="4"/>
  <c r="N169" i="4" s="1"/>
  <c r="L80" i="4"/>
  <c r="L47" i="4"/>
  <c r="L45" i="4" s="1"/>
  <c r="K162" i="4"/>
  <c r="K161" i="4" s="1"/>
  <c r="M45" i="4"/>
  <c r="N45" i="4" s="1"/>
  <c r="K50" i="4"/>
  <c r="I145" i="4"/>
  <c r="I144" i="4" s="1"/>
  <c r="I162" i="4"/>
  <c r="I161" i="4" s="1"/>
  <c r="I86" i="4"/>
  <c r="H9" i="4"/>
  <c r="L27" i="4"/>
  <c r="M47" i="4"/>
  <c r="N47" i="4" s="1"/>
  <c r="M120" i="4"/>
  <c r="N120" i="4" s="1"/>
  <c r="L64" i="4"/>
  <c r="L63" i="4" s="1"/>
  <c r="L62" i="4" s="1"/>
  <c r="H85" i="4"/>
  <c r="H84" i="4" s="1"/>
  <c r="M93" i="4"/>
  <c r="N93" i="4" s="1"/>
  <c r="L93" i="4"/>
  <c r="I26" i="4"/>
  <c r="M112" i="4"/>
  <c r="N112" i="4" s="1"/>
  <c r="K107" i="4"/>
  <c r="M107" i="4" s="1"/>
  <c r="N107" i="4" s="1"/>
  <c r="M108" i="4"/>
  <c r="N108" i="4" s="1"/>
  <c r="L11" i="4"/>
  <c r="M37" i="4"/>
  <c r="N37" i="4" s="1"/>
  <c r="I10" i="4"/>
  <c r="M91" i="4"/>
  <c r="N91" i="4" s="1"/>
  <c r="L113" i="4"/>
  <c r="L112" i="4" s="1"/>
  <c r="M133" i="4"/>
  <c r="N133" i="4" s="1"/>
  <c r="L133" i="4"/>
  <c r="I97" i="4"/>
  <c r="J86" i="4"/>
  <c r="L108" i="4"/>
  <c r="L107" i="4" s="1"/>
  <c r="I131" i="4"/>
  <c r="I121" i="4" s="1"/>
  <c r="H68" i="4"/>
  <c r="M113" i="4"/>
  <c r="N113" i="4" s="1"/>
  <c r="M94" i="4"/>
  <c r="N94" i="4" s="1"/>
  <c r="K124" i="4"/>
  <c r="M125" i="4"/>
  <c r="N125" i="4" s="1"/>
  <c r="K117" i="4"/>
  <c r="M117" i="4" s="1"/>
  <c r="N117" i="4" s="1"/>
  <c r="L118" i="4"/>
  <c r="L117" i="4" s="1"/>
  <c r="M118" i="4"/>
  <c r="N118" i="4" s="1"/>
  <c r="M110" i="4"/>
  <c r="N110" i="4" s="1"/>
  <c r="J106" i="4"/>
  <c r="L141" i="4"/>
  <c r="L103" i="4"/>
  <c r="L130" i="4"/>
  <c r="L128" i="4" s="1"/>
  <c r="L127" i="4" s="1"/>
  <c r="K34" i="4"/>
  <c r="M34" i="4" s="1"/>
  <c r="N34" i="4" s="1"/>
  <c r="L35" i="4"/>
  <c r="L34" i="4" s="1"/>
  <c r="M35" i="4"/>
  <c r="N35" i="4" s="1"/>
  <c r="M99" i="4"/>
  <c r="N99" i="4" s="1"/>
  <c r="K69" i="4"/>
  <c r="K68" i="4" s="1"/>
  <c r="M163" i="4"/>
  <c r="N163" i="4" s="1"/>
  <c r="J162" i="4"/>
  <c r="J161" i="4" s="1"/>
  <c r="M38" i="4"/>
  <c r="N38" i="4" s="1"/>
  <c r="K135" i="4"/>
  <c r="M137" i="4"/>
  <c r="N137" i="4" s="1"/>
  <c r="L137" i="4"/>
  <c r="L135" i="4" s="1"/>
  <c r="L100" i="4"/>
  <c r="M100" i="4"/>
  <c r="N100" i="4" s="1"/>
  <c r="L71" i="4"/>
  <c r="L70" i="4" s="1"/>
  <c r="L79" i="4"/>
  <c r="L78" i="4" s="1"/>
  <c r="M141" i="4"/>
  <c r="N141" i="4" s="1"/>
  <c r="K17" i="4"/>
  <c r="L18" i="4"/>
  <c r="L17" i="4" s="1"/>
  <c r="M18" i="4"/>
  <c r="N18" i="4" s="1"/>
  <c r="L95" i="4"/>
  <c r="M95" i="4"/>
  <c r="N95" i="4" s="1"/>
  <c r="M153" i="4"/>
  <c r="N153" i="4" s="1"/>
  <c r="J152" i="4"/>
  <c r="M152" i="4" s="1"/>
  <c r="N152" i="4" s="1"/>
  <c r="L99" i="4"/>
  <c r="L55" i="4"/>
  <c r="L52" i="4" s="1"/>
  <c r="L51" i="4" s="1"/>
  <c r="L50" i="4" s="1"/>
  <c r="J10" i="4"/>
  <c r="M11" i="4"/>
  <c r="N11" i="4" s="1"/>
  <c r="M52" i="4"/>
  <c r="N52" i="4" s="1"/>
  <c r="J69" i="4"/>
  <c r="M70" i="4"/>
  <c r="N70" i="4" s="1"/>
  <c r="M142" i="4"/>
  <c r="N142" i="4" s="1"/>
  <c r="L76" i="4"/>
  <c r="M78" i="4"/>
  <c r="N78" i="4" s="1"/>
  <c r="J77" i="4"/>
  <c r="M77" i="4" s="1"/>
  <c r="N77" i="4" s="1"/>
  <c r="L111" i="4"/>
  <c r="L110" i="4" s="1"/>
  <c r="M122" i="4"/>
  <c r="N122" i="4" s="1"/>
  <c r="K86" i="4"/>
  <c r="L168" i="4"/>
  <c r="M168" i="4"/>
  <c r="N168" i="4" s="1"/>
  <c r="K20" i="4"/>
  <c r="M20" i="4" s="1"/>
  <c r="N20" i="4" s="1"/>
  <c r="L22" i="4"/>
  <c r="L20" i="4" s="1"/>
  <c r="M22" i="4"/>
  <c r="N22" i="4" s="1"/>
  <c r="L87" i="4"/>
  <c r="L90" i="4"/>
  <c r="M90" i="4"/>
  <c r="N90" i="4" s="1"/>
  <c r="L96" i="4"/>
  <c r="M130" i="4"/>
  <c r="N130" i="4" s="1"/>
  <c r="M63" i="4"/>
  <c r="N63" i="4" s="1"/>
  <c r="J62" i="4"/>
  <c r="M27" i="4"/>
  <c r="N27" i="4" s="1"/>
  <c r="J26" i="4"/>
  <c r="K116" i="4"/>
  <c r="M116" i="4" s="1"/>
  <c r="N116" i="4" s="1"/>
  <c r="L38" i="4"/>
  <c r="L37" i="4" s="1"/>
  <c r="M55" i="4"/>
  <c r="N55" i="4" s="1"/>
  <c r="M51" i="4"/>
  <c r="N51" i="4" s="1"/>
  <c r="J50" i="4"/>
  <c r="M71" i="4"/>
  <c r="N71" i="4" s="1"/>
  <c r="M75" i="4"/>
  <c r="N75" i="4" s="1"/>
  <c r="L75" i="4"/>
  <c r="M79" i="4"/>
  <c r="N79" i="4" s="1"/>
  <c r="M111" i="4"/>
  <c r="N111" i="4" s="1"/>
  <c r="L123" i="4"/>
  <c r="L122" i="4" s="1"/>
  <c r="M87" i="4"/>
  <c r="N87" i="4" s="1"/>
  <c r="L140" i="4"/>
  <c r="L139" i="4" s="1"/>
  <c r="M140" i="4"/>
  <c r="N140" i="4" s="1"/>
  <c r="J139" i="4"/>
  <c r="I106" i="4"/>
  <c r="L91" i="4"/>
  <c r="M96" i="4"/>
  <c r="N96" i="4" s="1"/>
  <c r="K148" i="4"/>
  <c r="M149" i="4"/>
  <c r="N149" i="4" s="1"/>
  <c r="L149" i="4"/>
  <c r="L148" i="4" s="1"/>
  <c r="L147" i="4" s="1"/>
  <c r="L146" i="4" s="1"/>
  <c r="L145" i="4" s="1"/>
  <c r="L144" i="4" s="1"/>
  <c r="J127" i="4"/>
  <c r="M128" i="4"/>
  <c r="N128" i="4" s="1"/>
  <c r="K42" i="4"/>
  <c r="M42" i="4" s="1"/>
  <c r="N42" i="4" s="1"/>
  <c r="M43" i="4"/>
  <c r="N43" i="4" s="1"/>
  <c r="L43" i="4"/>
  <c r="L42" i="4" s="1"/>
  <c r="M64" i="4"/>
  <c r="N64" i="4" s="1"/>
  <c r="J97" i="4"/>
  <c r="M98" i="4"/>
  <c r="N98" i="4" s="1"/>
  <c r="L98" i="4"/>
  <c r="I69" i="4"/>
  <c r="I68" i="4" s="1"/>
  <c r="X133" i="4" l="1"/>
  <c r="R131" i="4"/>
  <c r="X128" i="4"/>
  <c r="R127" i="4"/>
  <c r="T152" i="4"/>
  <c r="X153" i="4"/>
  <c r="H8" i="4"/>
  <c r="V68" i="4"/>
  <c r="V8" i="4" s="1"/>
  <c r="V7" i="4" s="1"/>
  <c r="V182" i="4" s="1"/>
  <c r="T85" i="4"/>
  <c r="R10" i="4"/>
  <c r="R97" i="4"/>
  <c r="X97" i="4" s="1"/>
  <c r="X98" i="4"/>
  <c r="W68" i="4"/>
  <c r="R26" i="4"/>
  <c r="X26" i="4" s="1"/>
  <c r="R106" i="4"/>
  <c r="X107" i="4"/>
  <c r="S86" i="4"/>
  <c r="X88" i="4"/>
  <c r="X168" i="4"/>
  <c r="R69" i="4"/>
  <c r="X69" i="4" s="1"/>
  <c r="X34" i="4"/>
  <c r="X140" i="4"/>
  <c r="R139" i="4"/>
  <c r="T139" i="4"/>
  <c r="T121" i="4" s="1"/>
  <c r="S97" i="4"/>
  <c r="X11" i="4"/>
  <c r="X122" i="4"/>
  <c r="U121" i="4"/>
  <c r="X45" i="4"/>
  <c r="R62" i="4"/>
  <c r="X63" i="4"/>
  <c r="R51" i="4"/>
  <c r="X52" i="4"/>
  <c r="L77" i="4"/>
  <c r="L162" i="4"/>
  <c r="L161" i="4" s="1"/>
  <c r="R77" i="4"/>
  <c r="X77" i="4" s="1"/>
  <c r="X80" i="4"/>
  <c r="T162" i="4"/>
  <c r="T161" i="4" s="1"/>
  <c r="X147" i="4"/>
  <c r="R146" i="4"/>
  <c r="X95" i="4"/>
  <c r="X37" i="4"/>
  <c r="S131" i="4"/>
  <c r="S121" i="4" s="1"/>
  <c r="X10" i="4"/>
  <c r="S85" i="4"/>
  <c r="X86" i="4"/>
  <c r="W8" i="4"/>
  <c r="S8" i="4"/>
  <c r="U85" i="4"/>
  <c r="V162" i="4"/>
  <c r="V161" i="4" s="1"/>
  <c r="R9" i="4"/>
  <c r="H7" i="4"/>
  <c r="H6" i="4" s="1"/>
  <c r="W85" i="4"/>
  <c r="W84" i="4" s="1"/>
  <c r="W162" i="4"/>
  <c r="W161" i="4" s="1"/>
  <c r="R162" i="4"/>
  <c r="U9" i="4"/>
  <c r="U8" i="4" s="1"/>
  <c r="M50" i="4"/>
  <c r="N50" i="4" s="1"/>
  <c r="M97" i="4"/>
  <c r="N97" i="4" s="1"/>
  <c r="I85" i="4"/>
  <c r="I84" i="4" s="1"/>
  <c r="M161" i="4"/>
  <c r="N161" i="4" s="1"/>
  <c r="L69" i="4"/>
  <c r="J121" i="4"/>
  <c r="L68" i="4"/>
  <c r="L26" i="4"/>
  <c r="L106" i="4"/>
  <c r="I9" i="4"/>
  <c r="I8" i="4" s="1"/>
  <c r="L10" i="4"/>
  <c r="L131" i="4"/>
  <c r="L121" i="4" s="1"/>
  <c r="K106" i="4"/>
  <c r="M106" i="4" s="1"/>
  <c r="N106" i="4" s="1"/>
  <c r="J9" i="4"/>
  <c r="J145" i="4"/>
  <c r="H182" i="4"/>
  <c r="J68" i="4"/>
  <c r="M68" i="4" s="1"/>
  <c r="N68" i="4" s="1"/>
  <c r="M69" i="4"/>
  <c r="N69" i="4" s="1"/>
  <c r="M86" i="4"/>
  <c r="N86" i="4" s="1"/>
  <c r="K131" i="4"/>
  <c r="K121" i="4" s="1"/>
  <c r="M135" i="4"/>
  <c r="N135" i="4" s="1"/>
  <c r="K26" i="4"/>
  <c r="M26" i="4" s="1"/>
  <c r="N26" i="4" s="1"/>
  <c r="L97" i="4"/>
  <c r="K147" i="4"/>
  <c r="K146" i="4" s="1"/>
  <c r="K145" i="4" s="1"/>
  <c r="K144" i="4" s="1"/>
  <c r="M148" i="4"/>
  <c r="N148" i="4" s="1"/>
  <c r="L86" i="4"/>
  <c r="K10" i="4"/>
  <c r="M10" i="4" s="1"/>
  <c r="N10" i="4" s="1"/>
  <c r="M17" i="4"/>
  <c r="N17" i="4" s="1"/>
  <c r="J85" i="4"/>
  <c r="J61" i="4"/>
  <c r="M62" i="4"/>
  <c r="N62" i="4" s="1"/>
  <c r="L116" i="4"/>
  <c r="X146" i="4" l="1"/>
  <c r="R145" i="4"/>
  <c r="R50" i="4"/>
  <c r="X50" i="4" s="1"/>
  <c r="X51" i="4"/>
  <c r="X127" i="4"/>
  <c r="R121" i="4"/>
  <c r="X121" i="4" s="1"/>
  <c r="R161" i="4"/>
  <c r="X161" i="4" s="1"/>
  <c r="X162" i="4"/>
  <c r="U84" i="4"/>
  <c r="X139" i="4"/>
  <c r="R85" i="4"/>
  <c r="R84" i="4" s="1"/>
  <c r="X106" i="4"/>
  <c r="R61" i="4"/>
  <c r="X61" i="4" s="1"/>
  <c r="X62" i="4"/>
  <c r="X131" i="4"/>
  <c r="R68" i="4"/>
  <c r="X68" i="4" s="1"/>
  <c r="S84" i="4"/>
  <c r="S7" i="4" s="1"/>
  <c r="S182" i="4" s="1"/>
  <c r="T84" i="4"/>
  <c r="T7" i="4" s="1"/>
  <c r="T182" i="4" s="1"/>
  <c r="X152" i="4"/>
  <c r="T145" i="4"/>
  <c r="T144" i="4" s="1"/>
  <c r="R8" i="4"/>
  <c r="X9" i="4"/>
  <c r="R7" i="4"/>
  <c r="U7" i="4"/>
  <c r="U182" i="4" s="1"/>
  <c r="M121" i="4"/>
  <c r="N121" i="4" s="1"/>
  <c r="W7" i="4"/>
  <c r="W182" i="4" s="1"/>
  <c r="I7" i="4"/>
  <c r="I6" i="4" s="1"/>
  <c r="L85" i="4"/>
  <c r="K85" i="4"/>
  <c r="K84" i="4" s="1"/>
  <c r="L61" i="4"/>
  <c r="M61" i="4"/>
  <c r="N61" i="4" s="1"/>
  <c r="J8" i="4"/>
  <c r="J84" i="4"/>
  <c r="M85" i="4"/>
  <c r="N85" i="4" s="1"/>
  <c r="K9" i="4"/>
  <c r="K8" i="4" s="1"/>
  <c r="M145" i="4"/>
  <c r="N145" i="4" s="1"/>
  <c r="J144" i="4"/>
  <c r="M144" i="4" s="1"/>
  <c r="N144" i="4" s="1"/>
  <c r="I182" i="4" l="1"/>
  <c r="X8" i="4"/>
  <c r="X145" i="4"/>
  <c r="R144" i="4"/>
  <c r="X144" i="4" s="1"/>
  <c r="X84" i="4"/>
  <c r="X85" i="4"/>
  <c r="X7" i="4"/>
  <c r="K7" i="4"/>
  <c r="K182" i="4"/>
  <c r="K6" i="4"/>
  <c r="L9" i="4"/>
  <c r="L8" i="4" s="1"/>
  <c r="M9" i="4"/>
  <c r="N9" i="4" s="1"/>
  <c r="L84" i="4"/>
  <c r="M84" i="4"/>
  <c r="N84" i="4" s="1"/>
  <c r="J7" i="4"/>
  <c r="M8" i="4"/>
  <c r="N8" i="4" s="1"/>
  <c r="R182" i="4" l="1"/>
  <c r="X182" i="4" s="1"/>
  <c r="J182" i="4"/>
  <c r="J6" i="4"/>
  <c r="M7" i="4"/>
  <c r="N7" i="4" s="1"/>
  <c r="L7" i="4"/>
  <c r="L182" i="4" s="1"/>
  <c r="M6" i="4" l="1"/>
  <c r="N6" i="4" s="1"/>
  <c r="L6" i="4"/>
  <c r="Y160" i="4" l="1"/>
  <c r="Y159" i="4"/>
  <c r="Y178" i="4"/>
  <c r="Y163" i="4" l="1"/>
  <c r="Y158" i="4"/>
  <c r="Y177" i="4"/>
  <c r="Y51" i="4" l="1"/>
  <c r="Y62" i="4"/>
  <c r="Y147" i="4"/>
  <c r="Y69" i="4"/>
  <c r="Y68" i="4"/>
  <c r="Y146" i="4"/>
  <c r="Y162" i="4"/>
  <c r="Y10" i="4" l="1"/>
  <c r="Y61" i="4"/>
  <c r="Y153" i="4"/>
  <c r="Y26" i="4"/>
  <c r="Y50" i="4" l="1"/>
  <c r="Y161" i="4"/>
  <c r="Y9" i="4"/>
  <c r="Y152" i="4"/>
  <c r="D11" i="3" l="1"/>
  <c r="C11" i="3"/>
  <c r="B22" i="2"/>
  <c r="Y145" i="4"/>
  <c r="Y8" i="4"/>
  <c r="C22" i="2" l="1"/>
  <c r="Y7" i="4"/>
  <c r="Y144" i="4"/>
  <c r="E11" i="3" l="1"/>
  <c r="F22" i="2"/>
  <c r="G11" i="3"/>
  <c r="H11" i="3" s="1"/>
  <c r="Y182" i="4" l="1"/>
  <c r="G22" i="2"/>
  <c r="E22" i="2"/>
  <c r="H22" i="2" s="1"/>
  <c r="F11" i="3"/>
  <c r="I11" i="3" s="1"/>
</calcChain>
</file>

<file path=xl/comments1.xml><?xml version="1.0" encoding="utf-8"?>
<comments xmlns="http://schemas.openxmlformats.org/spreadsheetml/2006/main">
  <authors>
    <author>JCC</author>
  </authors>
  <commentList>
    <comment ref="B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Subcomponente</t>
        </r>
      </text>
    </comment>
    <comment ref="C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Línea de acción</t>
        </r>
      </text>
    </comment>
    <comment ref="D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Actividad</t>
        </r>
      </text>
    </comment>
    <comment ref="E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Tarea</t>
        </r>
      </text>
    </comment>
    <comment ref="F5" authorId="0">
      <text>
        <r>
          <rPr>
            <b/>
            <sz val="9"/>
            <color rgb="FF000000"/>
            <rFont val="Arial"/>
            <family val="2"/>
          </rPr>
          <t>Patricia:</t>
        </r>
        <r>
          <rPr>
            <b/>
            <sz val="9"/>
            <color rgb="FF000000"/>
            <rFont val="Arial"/>
            <family val="2"/>
          </rPr>
          <t xml:space="preserve">
</t>
        </r>
        <r>
          <rPr>
            <sz val="9"/>
            <color rgb="FF000000"/>
            <rFont val="Arial"/>
            <family val="2"/>
          </rPr>
          <t>Gasto</t>
        </r>
      </text>
    </comment>
  </commentList>
</comments>
</file>

<file path=xl/sharedStrings.xml><?xml version="1.0" encoding="utf-8"?>
<sst xmlns="http://schemas.openxmlformats.org/spreadsheetml/2006/main" count="228" uniqueCount="175">
  <si>
    <t>URUGUAY – Sistema Nacional de Cuidados</t>
  </si>
  <si>
    <t>C</t>
  </si>
  <si>
    <t>S</t>
  </si>
  <si>
    <t>L</t>
  </si>
  <si>
    <t>A</t>
  </si>
  <si>
    <t>T</t>
  </si>
  <si>
    <t>G</t>
  </si>
  <si>
    <t>Actividades</t>
  </si>
  <si>
    <t>Costo BID en $U</t>
  </si>
  <si>
    <t>Costo Local en $U</t>
  </si>
  <si>
    <t>Costo BID en USD</t>
  </si>
  <si>
    <t>Costo Local en USD</t>
  </si>
  <si>
    <t>Total USD</t>
  </si>
  <si>
    <t>BID (%)</t>
  </si>
  <si>
    <t>Local (%)</t>
  </si>
  <si>
    <t>Duración meses</t>
  </si>
  <si>
    <t>Monto mensual</t>
  </si>
  <si>
    <t>Componente 1 – Apoyo al SNIC</t>
  </si>
  <si>
    <t>Subcomponente 1.1 – Acciones transversales</t>
  </si>
  <si>
    <r>
      <rPr>
        <b/>
        <i/>
        <sz val="9"/>
        <color rgb="FF000000"/>
        <rFont val="Calibri"/>
        <family val="2"/>
      </rPr>
      <t>Línea de Acción 1.1.1. - Portal de cuidados.</t>
    </r>
  </si>
  <si>
    <r>
      <t xml:space="preserve">Actividad 1.1.1.1 – Instalación y desarrollo del Portal de </t>
    </r>
    <r>
      <rPr>
        <sz val="9"/>
        <color rgb="FF000000"/>
        <rFont val="Calibri"/>
        <family val="2"/>
      </rPr>
      <t>en la SNIC</t>
    </r>
  </si>
  <si>
    <t>(1) Jefe/a de Área de Servicios de la SNC</t>
  </si>
  <si>
    <t>(1) Asistentente Técnico del Área de Servicios de la SNC</t>
  </si>
  <si>
    <t>(2) Supervisores Técnicos para el Portal de Cuidados del SNC</t>
  </si>
  <si>
    <t>(10) Operadores Técnicos para el Portal de Cuidados del SNC</t>
  </si>
  <si>
    <t>Consultor para la definición del modelo conceptual del Portal</t>
  </si>
  <si>
    <t>Consultor para la definición de la arquitectura tecnológica del Portal</t>
  </si>
  <si>
    <t xml:space="preserve">Equipamiento para la puesta en funcionamiento del Portal </t>
  </si>
  <si>
    <t>Actividad 1.1.1.2 – Registro Nacional de Cuidados.</t>
  </si>
  <si>
    <t>Consultor para la definición conceptual y funcional del Registro Nacional de Cuidados</t>
  </si>
  <si>
    <t>Consultor para la definición tecnológica del Registro Nacional de Cuidados</t>
  </si>
  <si>
    <t>Consultor funcional para la implantación del Registro Nacional de Cuidados</t>
  </si>
  <si>
    <t>Consultor informático para la implantación del Registro Nacional de Cuidados</t>
  </si>
  <si>
    <t>Consultor asistente informático para la implantación del Registro Nacional de Cuidados</t>
  </si>
  <si>
    <t>Consultores informáticos para el desarrollo y adecuación de la informatización del Registro específicos a integrar al Registro Nacional de Cuidados</t>
  </si>
  <si>
    <t>Consultores asistentes técnicos para la informatización del Registro específicos a integrar al Registro Nacional de Cuidados</t>
  </si>
  <si>
    <t>Contratación de Consultores individuales</t>
  </si>
  <si>
    <t>Consultores para el relevamiento de la información sobre proveedores y recursos humanos de cuidados (“oferta de cuidados”).</t>
  </si>
  <si>
    <t>Consultor asistente técnico para el relevamiento de la información sobre proveedores y recursos humanos de cuidados (“oferta de cuidados”).</t>
  </si>
  <si>
    <t>Consultores para la gestión de la información sobre proveedores y recursos humanos de cuidados (“oferta de cuidados”).</t>
  </si>
  <si>
    <t>Consultor asistente técnico para la gestión de la información sobre proveedores y recursos humanos de cuidados (“oferta de cuidados”).</t>
  </si>
  <si>
    <t>Consultor para el relevamiento de información sobre proveedores de formación en cuidados habilitados (“oferta de formación”).</t>
  </si>
  <si>
    <t>Consultor asistente técnico para el relevamiento de información sobre proveedores de formación en cuidados habilitados (“oferta de formación”).</t>
  </si>
  <si>
    <t>(1) Jefe de Campo para el baremado de población dependiente severa</t>
  </si>
  <si>
    <t>(4) Supervisores para el baremado de población dependiente severa</t>
  </si>
  <si>
    <t>(17) Baremadores u operadores de campo para el baremado de población dependiente severa</t>
  </si>
  <si>
    <t>(2) Administrativos para el baremado de población dependiente severa</t>
  </si>
  <si>
    <t>Línea de Acción 1.1.2. -Estrategia de Comunicación del SNIC.</t>
  </si>
  <si>
    <t>Actividad 1.1.2.1 – Acciones de apoyo a implementación de PNC.</t>
  </si>
  <si>
    <t>(1) Jefe de Área de Comunicación de la SNC</t>
  </si>
  <si>
    <t>(1) Ayudante Técnico del Área de Comunicación de la SNC</t>
  </si>
  <si>
    <t>(1) Asistentente Técnico del Área de Comunicación de la SNC</t>
  </si>
  <si>
    <t>Actividad 1.1.2.2 – Campañas en medios</t>
  </si>
  <si>
    <t>Agencia de Comunicación para campañas en medios del SNC</t>
  </si>
  <si>
    <t>Actividad 1.1.2.3 – Acciones de promoción y comunicación territorial</t>
  </si>
  <si>
    <t>Fondos para Proyectos Comunitarios</t>
  </si>
  <si>
    <t>Línea de Acción 1.1.3. - Generación y gestión de la información y el conocimiento</t>
  </si>
  <si>
    <t>Actividad 1.1.3.1 – Generación y gestión de información</t>
  </si>
  <si>
    <t>Asistente de la SNC para la generación y gestión de la información y conocimiento</t>
  </si>
  <si>
    <t>Responsable de la SNC para la generación y gestión de la información y conocimiento</t>
  </si>
  <si>
    <t>Fondo para la realización de Estudios</t>
  </si>
  <si>
    <t>Línea de Acción 1.1.4. -Marco Regulatorio del SNIC.</t>
  </si>
  <si>
    <t>Actividad 1.1.4.1 – Marco Regulatorio Común.</t>
  </si>
  <si>
    <t>Consultor abogado para el apoyo jurídico de la SNC</t>
  </si>
  <si>
    <t>Consultor para la revisión y diseño del marco regulatorio específico de los servicios de cuidado para la primera infancia</t>
  </si>
  <si>
    <t>Consultor técnico de apoyo a la implementación del ajustes al marco regulatorio de primera infancia.</t>
  </si>
  <si>
    <r>
      <t>Actividad 1.1.4.2 –Conceptualización del</t>
    </r>
    <r>
      <rPr>
        <b/>
        <sz val="9"/>
        <color rgb="FFFF0000"/>
        <rFont val="Calibri"/>
        <family val="2"/>
      </rPr>
      <t xml:space="preserve"> </t>
    </r>
    <r>
      <rPr>
        <b/>
        <sz val="9"/>
        <color rgb="FF000000"/>
        <rFont val="Calibri"/>
        <family val="2"/>
      </rPr>
      <t>Modelo de Calidad</t>
    </r>
  </si>
  <si>
    <t xml:space="preserve">(2) Consultores para la conceptualización del Modelos de Calidad </t>
  </si>
  <si>
    <t>(1) Jefe de Área de Dependencia de la SNC</t>
  </si>
  <si>
    <t>(1) Asistente del Área de Dependencia de la SNC</t>
  </si>
  <si>
    <t>Subcomponente 1.2 – Mejora de la calidad de atención en PI.</t>
  </si>
  <si>
    <t>Línea de Acción 1.2.1. - Mejora de la atención en PI</t>
  </si>
  <si>
    <t>Actividad 1.2.1.1 Piloto de instrumentos de medición del desarrollo infantil en centros de cuidado</t>
  </si>
  <si>
    <t>(3) Consultores para testeo de instrumentos DIT en Centros de PI</t>
  </si>
  <si>
    <t>Consultor para procesamiento y análisis de datos</t>
  </si>
  <si>
    <t>Talleres</t>
  </si>
  <si>
    <t>Contratación de horas de mantenimiento evolutivo de Firma Consultora que desarrolló SIPI del INAU</t>
  </si>
  <si>
    <t>Consultor informático para desarrollo de sistemas de carga de información relevada con test de DIT</t>
  </si>
  <si>
    <t>Actividad 1.2.1.2. Programa de Formación y Calificación de RR.HH.</t>
  </si>
  <si>
    <t>Consultor para diseño del Programa de Formación para la primera infancia con base en la currícula diseñada</t>
  </si>
  <si>
    <t>Consultor para el diseño y especificación del programa de formación y calificación de RR.HH.</t>
  </si>
  <si>
    <t>(2) Asistentes del Área de Primera Infancia de la SNC</t>
  </si>
  <si>
    <t>Consultoría especializada para revisión de sistemas de supervisión actualmente implementados por los distintos organismos y elaboración de propuesta de diseño de nuevo sistema de supervisión de centros de cuidado infantil.</t>
  </si>
  <si>
    <t>Talleres de capacitación a técnicos de Centros de Cuidado Infantil sobre nuevo sistema de supervisión</t>
  </si>
  <si>
    <t>Actividad 1.2.1.4 Validación e implementación de instrumentos de medición de calidad de centros de PI</t>
  </si>
  <si>
    <t xml:space="preserve">Consultoría especializada para revisión y posterior validación de instrumentos de medición de calidad de centros de cuidado de primera infancia </t>
  </si>
  <si>
    <t>Instancias de capacitación a supervisores sobre nuevo sistema de medición de calidad de Centros (2 talleres regionales semestrales)</t>
  </si>
  <si>
    <t>Talleres de capacitación a técnicos de Centros de Cuidado Infantil sobre nuevo sistema de supervisión de la calidad de los Centros</t>
  </si>
  <si>
    <t>Línea de Acción 1.2.2. - Desarrollo de servicios innovadores de cuidado</t>
  </si>
  <si>
    <t>Actividad 1.2.2.1 Transporte escolar</t>
  </si>
  <si>
    <t>Transporte</t>
  </si>
  <si>
    <t>Actividad 1.2.2.3 CCC</t>
  </si>
  <si>
    <t>(2) técnicos para la captación y selección de cuidadoras para las Casas Comunitarias de Cuidado</t>
  </si>
  <si>
    <t>(3) Técnicos de apoyo a la implantación y supervisión de las Casas Comunitarias de Cuidado</t>
  </si>
  <si>
    <t>Actividad 1.2.2.4 CSE</t>
  </si>
  <si>
    <t>Consultoría para el diseño de experiencias de Centros de Sindicatos y Empresas para niños y niñas hijos e hijas de trabajadores/as.</t>
  </si>
  <si>
    <t>Consultor técnico para la captación, selección, habilitación y formación de personal de los Centros de Sindicatos y Empresas</t>
  </si>
  <si>
    <t>Consultor técnico para el apoyo a la implantación y supervisión de los Centros de Sindicatos y Empresas</t>
  </si>
  <si>
    <t>Encuentros y talleres con Sindicatos y Empresas para difundir y promover el servicio</t>
  </si>
  <si>
    <t>Actividad 1.2.2.5 AS</t>
  </si>
  <si>
    <t>Consultor para el diseño del Servicio de Asistente Socioeducativo.</t>
  </si>
  <si>
    <t>Consultor de apoyo para la captación, selección y formación de personal del Servicio de Asistentes Socioeducativos</t>
  </si>
  <si>
    <r>
      <t>Componente 2 – Expansión y mejora de la calidad</t>
    </r>
    <r>
      <rPr>
        <b/>
        <sz val="9"/>
        <color rgb="FF7030A0"/>
        <rFont val="Calibri"/>
        <family val="2"/>
      </rPr>
      <t xml:space="preserve"> </t>
    </r>
    <r>
      <rPr>
        <b/>
        <sz val="9"/>
        <color rgb="FF000000"/>
        <rFont val="Calibri"/>
        <family val="2"/>
      </rPr>
      <t>de Centros CAIF</t>
    </r>
  </si>
  <si>
    <t>Subcomponente 2.1 Apoyo a la mejora de calidad de acciones de PI en INAU</t>
  </si>
  <si>
    <t>Actividad 2.1.1.1 – Fortalecimiento de la Secretaría de PI del INAU</t>
  </si>
  <si>
    <t>(4) Asistentes técnicos para el fortalecimiento de la Secretaría de Primera Infancia de INAU</t>
  </si>
  <si>
    <t>(2) Ayudantes técnicos para el fortalecimiento de la Secretaría de Primera Infancia de INAU</t>
  </si>
  <si>
    <t>Consultor para diseño del Programa de Parentalidades Positivas adaptado a los Centros CAIF</t>
  </si>
  <si>
    <t>1 taller regionales dirigido a actores vinculados a los Centros CAIF (incluye participación de expertos) como parte de la estrategia de implantación del Programa de Paternnalidades Positivas.</t>
  </si>
  <si>
    <t>Fondo para Publicaciones, instancias de formación y materiales vinculados al Programa de Parentalidades Positivas</t>
  </si>
  <si>
    <r>
      <rPr>
        <sz val="9"/>
        <color rgb="FF000000"/>
        <rFont val="Calibri"/>
        <family val="2"/>
      </rPr>
      <t xml:space="preserve">Subcomponente </t>
    </r>
    <r>
      <rPr>
        <b/>
        <sz val="9"/>
        <color rgb="FF000000"/>
        <rFont val="Calibri"/>
        <family val="2"/>
      </rPr>
      <t>2.2 Apoyo a la expansión de Centros CAIF</t>
    </r>
  </si>
  <si>
    <t>Línea de Acción 2.2.1</t>
  </si>
  <si>
    <t>Componente 3 – Administración, evaluación y auditoría</t>
  </si>
  <si>
    <t>Administración y Ejecución del Proyecto</t>
  </si>
  <si>
    <t>Unidad de Ejecución del Proyecto</t>
  </si>
  <si>
    <t>Coordinador Ejecutivo</t>
  </si>
  <si>
    <t>Asistentes Técnicos de la Coordinación Ejecutiva</t>
  </si>
  <si>
    <t>Coordinador Operativo de la SNC para el Proyecto</t>
  </si>
  <si>
    <t>Coordinadores Técnicos de la SNC para el Proyecto</t>
  </si>
  <si>
    <t>Unidad de Administración del Proyecto</t>
  </si>
  <si>
    <t>Adjunto</t>
  </si>
  <si>
    <t>Jefe de Unidad</t>
  </si>
  <si>
    <t>Asistentes encargados</t>
  </si>
  <si>
    <t>Administrativa</t>
  </si>
  <si>
    <t>Gastos de administración y gestión del Proyecto</t>
  </si>
  <si>
    <t>Imprevistos</t>
  </si>
  <si>
    <t>Evaluación y Auditoria</t>
  </si>
  <si>
    <t>Auditoría</t>
  </si>
  <si>
    <t>Evaluación del Proyecto</t>
  </si>
  <si>
    <t>TOTAL</t>
  </si>
  <si>
    <t>Total</t>
  </si>
  <si>
    <t>Costo BID  $U</t>
  </si>
  <si>
    <t>Costo Local $U</t>
  </si>
  <si>
    <t>Costo BID USD</t>
  </si>
  <si>
    <t>Costo Local USD</t>
  </si>
  <si>
    <t>URUGUAY
PROGRAMA DE APOYO AL SISTEMA NACIONAL INTEGRADO DE CUIDADOS 
(UR-L1110)</t>
  </si>
  <si>
    <t>Proyecto UR-L1110</t>
  </si>
  <si>
    <t>Detalle</t>
  </si>
  <si>
    <t>Cantidad</t>
  </si>
  <si>
    <t>2016 - TIII</t>
  </si>
  <si>
    <t>2017-TI</t>
  </si>
  <si>
    <t>2017-TII</t>
  </si>
  <si>
    <t>2017 - TIII</t>
  </si>
  <si>
    <t>2017 - TVI</t>
  </si>
  <si>
    <t>Talleres e instancias de formación de técnicos y operadores del Portal de Cuidados,</t>
  </si>
  <si>
    <t>Gastos Operativos para el funcionamiento del Portal de Cuidados de la SNC</t>
  </si>
  <si>
    <t>Instancias de capacitación a supervisores sobre nuevo sistema de supervisión de calidad de Centros (2 talleres regionales semestrales)</t>
  </si>
  <si>
    <t>Actividad 2.1.3.1 – Implementación del PPP</t>
  </si>
  <si>
    <t>2016 - TIV</t>
  </si>
  <si>
    <t>Verif con PEP</t>
  </si>
  <si>
    <t>Flujo de gastos estimados aporte BID (por trimestre)</t>
  </si>
  <si>
    <t>(4) Supervisores Técnicos del Área de Servicios de la SNC</t>
  </si>
  <si>
    <t>(8) Ayudantes técnicos del Área de Servicios de la SNC</t>
  </si>
  <si>
    <t>Consultor asistente informático para el desarrollo del los módulos del Registro Nacional de Cuidados</t>
  </si>
  <si>
    <t>Contratación de espacios en medios de comunicación</t>
  </si>
  <si>
    <t>Fondo para estudios de mapeo de las competencias regulatorias de los diferentes actores del SNIC</t>
  </si>
  <si>
    <t>Consultor para diseño de la currícula del Programa de Formación</t>
  </si>
  <si>
    <t>Consultor para diseño e implementación del Programa de Formación para la primera infancia con base en la currícula diseñada</t>
  </si>
  <si>
    <t>Consultor asistente técnico para el diseño y especificación del programa de formación y calificación de RR.HH.</t>
  </si>
  <si>
    <t>Actividad 1.2.1.3. Calidad de la supervisión en PI</t>
  </si>
  <si>
    <t>(1) Responsable en la SNC para los temas de supervisión y calidad  en PI</t>
  </si>
  <si>
    <t xml:space="preserve">(5) Consultores asistentes para la implantación del nuevo sistema de supervisión diseñado </t>
  </si>
  <si>
    <t>Actividad 1.2.2.2 Extra horario</t>
  </si>
  <si>
    <t>Consultor técnico de apoyo a la experiencia de extra horarios en Jardines de la ANEP</t>
  </si>
  <si>
    <t>Estudio diagnóstico de medición de carga de cuidados de los trabajadores/as de los sectores priorizados por el MTSS.</t>
  </si>
  <si>
    <t>Línea de Acción 2.1.1 - Fortalecimiento del INAU en la puesta en funcionamiento de la Secretaría de PI</t>
  </si>
  <si>
    <t>Talleres e instancias de fortalecimiento de la sociedad civil, promoción de organizaciones cooperativas, captación y formación de organizaciones para la gestión de los Centros CAIF a instalar</t>
  </si>
  <si>
    <t>Línea de Acción 2.1.2 - Programa de Parentalidades Positivas</t>
  </si>
  <si>
    <t>Actividad 2.2.1.1 – Construcción de 50 Centros CAIF</t>
  </si>
  <si>
    <t>Asistentes contables-administrativos</t>
  </si>
  <si>
    <t>Adquisición - Instrumentos medición de DIT</t>
  </si>
  <si>
    <t>verificador</t>
  </si>
  <si>
    <t>PRESUPUESTO DETALLADO - Primeros 18 Meses</t>
  </si>
  <si>
    <t>CUADRO RESUMEN DE COSTOS - Primeros 18 meses</t>
  </si>
  <si>
    <t>PLAN OPERATIVO 1EROS 18 MESES (POA 18MESES)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</si>
</sst>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#,##0.00&quot; &quot;;&quot; (&quot;#,##0.00&quot;)&quot;;&quot; -&quot;#&quot; &quot;;@&quot; &quot;"/>
    <numFmt numFmtId="165" formatCode="[$-380A]#,##0&quot; &quot;;[$-380A]&quot;(&quot;#,##0&quot;)&quot;"/>
    <numFmt numFmtId="166" formatCode="&quot;R$ &quot;#,##0.00;[Red]&quot;R$ &quot;#,##0.00"/>
    <numFmt numFmtId="167" formatCode="[$-380A]0"/>
    <numFmt numFmtId="168" formatCode="#,##0&quot; &quot;;&quot; (&quot;#,##0&quot;)&quot;;&quot; -&quot;#&quot; &quot;;@&quot; &quot;"/>
    <numFmt numFmtId="169" formatCode="[$-380A]0%"/>
    <numFmt numFmtId="170" formatCode="mm/yy"/>
    <numFmt numFmtId="171" formatCode="_(* #,##0_);_(* \(#,##0\);_(* &quot;-&quot;??_);_(@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b/>
      <sz val="9"/>
      <color rgb="FF000000"/>
      <name val="Calibri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</font>
    <font>
      <b/>
      <sz val="8"/>
      <color rgb="FF000000"/>
      <name val="Calibri"/>
      <family val="2"/>
    </font>
    <font>
      <sz val="9"/>
      <name val="Calibri"/>
      <family val="2"/>
    </font>
    <font>
      <b/>
      <sz val="9"/>
      <color rgb="FFFFFFFF"/>
      <name val="Calibri"/>
      <family val="2"/>
    </font>
    <font>
      <b/>
      <sz val="9"/>
      <color theme="0"/>
      <name val="Calibri"/>
      <family val="2"/>
    </font>
    <font>
      <sz val="9"/>
      <color rgb="FFFFFFFF"/>
      <name val="Calibri"/>
      <family val="2"/>
    </font>
    <font>
      <b/>
      <i/>
      <sz val="9"/>
      <color rgb="FF000000"/>
      <name val="Calibri"/>
      <family val="2"/>
    </font>
    <font>
      <sz val="9"/>
      <color rgb="FFFF0000"/>
      <name val="Calibri"/>
      <family val="2"/>
    </font>
    <font>
      <sz val="11"/>
      <color rgb="FF000000"/>
      <name val="Calibri"/>
      <family val="2"/>
    </font>
    <font>
      <b/>
      <sz val="9"/>
      <color rgb="FFFF0000"/>
      <name val="Calibri"/>
      <family val="2"/>
    </font>
    <font>
      <b/>
      <sz val="9"/>
      <name val="Calibri"/>
      <family val="2"/>
    </font>
    <font>
      <i/>
      <sz val="9"/>
      <color rgb="FF000000"/>
      <name val="Calibri"/>
      <family val="2"/>
    </font>
    <font>
      <b/>
      <sz val="9"/>
      <color rgb="FF7030A0"/>
      <name val="Calibri"/>
      <family val="2"/>
    </font>
    <font>
      <sz val="9"/>
      <color rgb="FF7030A0"/>
      <name val="Calibri"/>
      <family val="2"/>
    </font>
    <font>
      <b/>
      <i/>
      <sz val="9"/>
      <color rgb="FF2E75B6"/>
      <name val="Calibri"/>
      <family val="2"/>
    </font>
    <font>
      <i/>
      <sz val="9"/>
      <color rgb="FF2E75B6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0"/>
      <color rgb="FFFFFFFF"/>
      <name val="Calibri"/>
      <family val="2"/>
    </font>
    <font>
      <b/>
      <sz val="10"/>
      <color rgb="FF000000"/>
      <name val="Calibri"/>
      <family val="2"/>
    </font>
    <font>
      <i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rgb="FFFFFFFF"/>
      <name val="Calibri"/>
      <family val="2"/>
    </font>
    <font>
      <b/>
      <sz val="10"/>
      <color theme="0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FFFFF"/>
      <name val="Calibri"/>
      <family val="2"/>
    </font>
    <font>
      <sz val="8"/>
      <color rgb="FFFFFFFF"/>
      <name val="Calibri"/>
      <family val="2"/>
    </font>
    <font>
      <sz val="9"/>
      <color theme="0"/>
      <name val="Calibri"/>
      <family val="2"/>
    </font>
    <font>
      <b/>
      <sz val="9"/>
      <color theme="1"/>
      <name val="Calibri"/>
      <family val="2"/>
    </font>
    <font>
      <i/>
      <sz val="9"/>
      <name val="Calibri"/>
      <family val="2"/>
    </font>
    <font>
      <sz val="9"/>
      <color theme="1" tint="0.499984740745262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B2B2B2"/>
        <bgColor rgb="FFB2B2B2"/>
      </patternFill>
    </fill>
    <fill>
      <patternFill patternType="solid">
        <fgColor rgb="FFDDDDDD"/>
        <bgColor rgb="FFDDDDDD"/>
      </patternFill>
    </fill>
    <fill>
      <patternFill patternType="solid">
        <fgColor rgb="FFF2F2F2"/>
        <bgColor rgb="FFF2F2F2"/>
      </patternFill>
    </fill>
    <fill>
      <patternFill patternType="solid">
        <fgColor rgb="FFFFF2CC"/>
        <bgColor rgb="FFFFF2CC"/>
      </patternFill>
    </fill>
    <fill>
      <patternFill patternType="solid">
        <fgColor rgb="FFFFFFCC"/>
        <bgColor rgb="FFFFFFCC"/>
      </patternFill>
    </fill>
    <fill>
      <patternFill patternType="solid">
        <fgColor rgb="FFEDEDED"/>
        <bgColor rgb="FFEDEDED"/>
      </patternFill>
    </fill>
    <fill>
      <patternFill patternType="solid">
        <fgColor rgb="FFDBDBDB"/>
        <bgColor rgb="FFDBDBDB"/>
      </patternFill>
    </fill>
    <fill>
      <patternFill patternType="solid">
        <fgColor theme="1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3" fillId="0" borderId="0" applyFont="0" applyBorder="0" applyProtection="0"/>
    <xf numFmtId="164" fontId="5" fillId="0" borderId="0" applyBorder="0" applyProtection="0"/>
    <xf numFmtId="9" fontId="5" fillId="0" borderId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0" fontId="5" fillId="0" borderId="0" applyNumberFormat="0" applyBorder="0" applyProtection="0"/>
    <xf numFmtId="169" fontId="3" fillId="0" borderId="0" applyFont="0" applyBorder="0" applyProtection="0"/>
    <xf numFmtId="0" fontId="14" fillId="0" borderId="0" applyNumberFormat="0" applyBorder="0" applyProtection="0"/>
    <xf numFmtId="0" fontId="3" fillId="0" borderId="0"/>
  </cellStyleXfs>
  <cellXfs count="291">
    <xf numFmtId="0" fontId="0" fillId="0" borderId="0" xfId="0"/>
    <xf numFmtId="0" fontId="9" fillId="2" borderId="0" xfId="0" applyFont="1" applyFill="1" applyAlignment="1">
      <alignment horizontal="center" vertical="center" wrapText="1"/>
    </xf>
    <xf numFmtId="168" fontId="9" fillId="2" borderId="0" xfId="4" applyNumberFormat="1" applyFont="1" applyFill="1" applyAlignment="1" applyProtection="1">
      <alignment horizontal="center" vertical="center" wrapText="1"/>
    </xf>
    <xf numFmtId="168" fontId="9" fillId="2" borderId="0" xfId="4" applyNumberFormat="1" applyFont="1" applyFill="1" applyAlignment="1" applyProtection="1">
      <alignment horizontal="right" vertical="center" wrapText="1"/>
      <protection locked="0"/>
    </xf>
    <xf numFmtId="168" fontId="4" fillId="3" borderId="0" xfId="4" applyNumberFormat="1" applyFont="1" applyFill="1" applyAlignment="1" applyProtection="1">
      <alignment horizontal="right" vertical="center" wrapText="1"/>
      <protection locked="0"/>
    </xf>
    <xf numFmtId="168" fontId="12" fillId="5" borderId="0" xfId="4" applyNumberFormat="1" applyFont="1" applyFill="1" applyAlignment="1" applyProtection="1">
      <alignment horizontal="right" vertical="center" wrapText="1"/>
      <protection locked="0"/>
    </xf>
    <xf numFmtId="168" fontId="4" fillId="6" borderId="0" xfId="4" applyNumberFormat="1" applyFont="1" applyFill="1" applyAlignment="1" applyProtection="1">
      <alignment horizontal="right" vertical="center" wrapText="1"/>
      <protection locked="0"/>
    </xf>
    <xf numFmtId="165" fontId="8" fillId="0" borderId="0" xfId="3" applyNumberFormat="1" applyFont="1" applyFill="1" applyAlignment="1" applyProtection="1">
      <alignment horizontal="center" vertical="center" wrapText="1"/>
    </xf>
    <xf numFmtId="168" fontId="6" fillId="0" borderId="0" xfId="4" applyNumberFormat="1" applyFont="1" applyFill="1" applyAlignment="1" applyProtection="1">
      <alignment horizontal="right" vertical="center" wrapText="1"/>
      <protection locked="0"/>
    </xf>
    <xf numFmtId="9" fontId="6" fillId="6" borderId="0" xfId="6" applyNumberFormat="1" applyFont="1" applyFill="1" applyAlignment="1" applyProtection="1">
      <alignment horizontal="center" vertical="center" wrapText="1"/>
      <protection locked="0"/>
    </xf>
    <xf numFmtId="9" fontId="6" fillId="0" borderId="0" xfId="6" applyNumberFormat="1" applyFont="1" applyFill="1" applyAlignment="1" applyProtection="1">
      <alignment horizontal="center" vertical="center" wrapText="1"/>
      <protection locked="0"/>
    </xf>
    <xf numFmtId="168" fontId="4" fillId="9" borderId="0" xfId="4" applyNumberFormat="1" applyFont="1" applyFill="1" applyAlignment="1" applyProtection="1">
      <alignment horizontal="right" vertical="center" wrapText="1"/>
      <protection locked="0"/>
    </xf>
    <xf numFmtId="169" fontId="6" fillId="0" borderId="0" xfId="4" applyNumberFormat="1" applyFont="1" applyFill="1" applyAlignment="1" applyProtection="1">
      <alignment horizontal="center" vertical="center" wrapText="1"/>
      <protection locked="0"/>
    </xf>
    <xf numFmtId="168" fontId="4" fillId="4" borderId="0" xfId="4" applyNumberFormat="1" applyFont="1" applyFill="1" applyAlignment="1" applyProtection="1">
      <alignment horizontal="right" vertical="center" wrapText="1"/>
      <protection locked="0"/>
    </xf>
    <xf numFmtId="168" fontId="4" fillId="5" borderId="0" xfId="4" applyNumberFormat="1" applyFont="1" applyFill="1" applyAlignment="1" applyProtection="1">
      <alignment horizontal="right" vertical="center" wrapText="1"/>
      <protection locked="0"/>
    </xf>
    <xf numFmtId="9" fontId="4" fillId="0" borderId="0" xfId="6" applyNumberFormat="1" applyFont="1" applyFill="1" applyAlignment="1" applyProtection="1">
      <alignment horizontal="center" vertical="center" wrapText="1"/>
      <protection locked="0"/>
    </xf>
    <xf numFmtId="0" fontId="24" fillId="2" borderId="1" xfId="0" applyFont="1" applyFill="1" applyBorder="1" applyAlignment="1">
      <alignment horizontal="center" vertical="center" wrapText="1"/>
    </xf>
    <xf numFmtId="168" fontId="24" fillId="2" borderId="1" xfId="4" applyNumberFormat="1" applyFont="1" applyFill="1" applyBorder="1" applyAlignment="1" applyProtection="1">
      <alignment horizontal="center" vertical="center" wrapText="1"/>
    </xf>
    <xf numFmtId="9" fontId="24" fillId="2" borderId="1" xfId="5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justify" vertical="center" wrapText="1"/>
    </xf>
    <xf numFmtId="169" fontId="28" fillId="2" borderId="1" xfId="0" applyNumberFormat="1" applyFont="1" applyFill="1" applyBorder="1" applyAlignment="1">
      <alignment horizontal="center" vertical="center" wrapText="1"/>
    </xf>
    <xf numFmtId="9" fontId="25" fillId="0" borderId="1" xfId="2" applyFont="1" applyFill="1" applyBorder="1" applyAlignment="1">
      <alignment horizontal="center" vertical="center" wrapText="1"/>
    </xf>
    <xf numFmtId="171" fontId="24" fillId="2" borderId="1" xfId="1" applyNumberFormat="1" applyFont="1" applyFill="1" applyBorder="1" applyAlignment="1" applyProtection="1">
      <alignment horizontal="right" vertical="center" wrapText="1"/>
      <protection locked="0"/>
    </xf>
    <xf numFmtId="0" fontId="29" fillId="3" borderId="1" xfId="0" applyFont="1" applyFill="1" applyBorder="1" applyAlignment="1">
      <alignment horizontal="left" vertical="center" wrapText="1"/>
    </xf>
    <xf numFmtId="0" fontId="29" fillId="3" borderId="1" xfId="0" applyFont="1" applyFill="1" applyBorder="1" applyAlignment="1">
      <alignment horizontal="justify" vertical="center" wrapText="1"/>
    </xf>
    <xf numFmtId="9" fontId="29" fillId="3" borderId="1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4" fillId="2" borderId="1" xfId="0" applyFont="1" applyFill="1" applyBorder="1" applyAlignment="1">
      <alignment horizontal="right" vertical="center" wrapText="1"/>
    </xf>
    <xf numFmtId="0" fontId="24" fillId="11" borderId="2" xfId="0" applyFont="1" applyFill="1" applyBorder="1" applyAlignment="1">
      <alignment horizontal="center" vertical="center" wrapText="1"/>
    </xf>
    <xf numFmtId="168" fontId="24" fillId="11" borderId="2" xfId="4" applyNumberFormat="1" applyFont="1" applyFill="1" applyBorder="1" applyAlignment="1" applyProtection="1">
      <alignment horizontal="center" vertical="center" wrapText="1"/>
    </xf>
    <xf numFmtId="171" fontId="24" fillId="11" borderId="2" xfId="1" applyNumberFormat="1" applyFont="1" applyFill="1" applyBorder="1" applyAlignment="1" applyProtection="1">
      <alignment horizontal="right" vertical="center" wrapText="1"/>
      <protection locked="0"/>
    </xf>
    <xf numFmtId="0" fontId="32" fillId="0" borderId="0" xfId="0" applyFont="1" applyAlignment="1">
      <alignment vertical="center"/>
    </xf>
    <xf numFmtId="9" fontId="35" fillId="11" borderId="2" xfId="5" applyFont="1" applyFill="1" applyBorder="1" applyAlignment="1" applyProtection="1">
      <alignment horizontal="center" vertical="center" wrapText="1"/>
    </xf>
    <xf numFmtId="9" fontId="7" fillId="12" borderId="2" xfId="2" applyFont="1" applyFill="1" applyBorder="1" applyAlignment="1">
      <alignment horizontal="center" vertical="center" wrapText="1"/>
    </xf>
    <xf numFmtId="9" fontId="36" fillId="11" borderId="2" xfId="2" applyFont="1" applyFill="1" applyBorder="1" applyAlignment="1">
      <alignment horizontal="center" vertical="center" wrapText="1"/>
    </xf>
    <xf numFmtId="0" fontId="34" fillId="0" borderId="0" xfId="0" applyFont="1"/>
    <xf numFmtId="0" fontId="25" fillId="12" borderId="2" xfId="0" applyFont="1" applyFill="1" applyBorder="1" applyAlignment="1">
      <alignment vertical="center" wrapText="1"/>
    </xf>
    <xf numFmtId="0" fontId="26" fillId="12" borderId="2" xfId="0" applyFont="1" applyFill="1" applyBorder="1" applyAlignment="1">
      <alignment vertical="center" wrapText="1"/>
    </xf>
    <xf numFmtId="165" fontId="27" fillId="12" borderId="2" xfId="0" applyNumberFormat="1" applyFont="1" applyFill="1" applyBorder="1" applyAlignment="1">
      <alignment vertical="center" wrapText="1"/>
    </xf>
    <xf numFmtId="166" fontId="4" fillId="0" borderId="0" xfId="11" applyNumberFormat="1" applyFont="1" applyFill="1" applyAlignment="1">
      <alignment horizontal="center" vertical="center"/>
    </xf>
    <xf numFmtId="168" fontId="6" fillId="0" borderId="0" xfId="4" applyNumberFormat="1" applyFont="1" applyFill="1" applyAlignment="1">
      <alignment horizontal="right" vertical="center" wrapText="1"/>
    </xf>
    <xf numFmtId="168" fontId="4" fillId="0" borderId="0" xfId="4" applyNumberFormat="1" applyFont="1" applyFill="1" applyAlignment="1">
      <alignment horizontal="right" vertical="center"/>
    </xf>
    <xf numFmtId="0" fontId="4" fillId="0" borderId="0" xfId="11" applyFont="1" applyFill="1" applyAlignment="1">
      <alignment horizontal="center" vertical="center"/>
    </xf>
    <xf numFmtId="0" fontId="6" fillId="0" borderId="0" xfId="11" applyFont="1" applyFill="1" applyAlignment="1">
      <alignment horizontal="center" vertical="center" wrapText="1"/>
    </xf>
    <xf numFmtId="167" fontId="4" fillId="0" borderId="0" xfId="11" applyNumberFormat="1" applyFont="1" applyFill="1" applyAlignment="1">
      <alignment horizontal="center" vertical="center"/>
    </xf>
    <xf numFmtId="0" fontId="6" fillId="0" borderId="0" xfId="11" applyFont="1" applyFill="1"/>
    <xf numFmtId="166" fontId="4" fillId="0" borderId="0" xfId="11" applyNumberFormat="1" applyFont="1" applyFill="1" applyAlignment="1">
      <alignment vertical="center"/>
    </xf>
    <xf numFmtId="166" fontId="4" fillId="0" borderId="0" xfId="4" applyNumberFormat="1" applyFont="1" applyFill="1" applyAlignment="1">
      <alignment horizontal="right" vertical="center"/>
    </xf>
    <xf numFmtId="167" fontId="4" fillId="0" borderId="0" xfId="11" applyNumberFormat="1" applyFont="1" applyFill="1" applyAlignment="1">
      <alignment vertical="center"/>
    </xf>
    <xf numFmtId="0" fontId="4" fillId="0" borderId="0" xfId="11" applyFont="1" applyFill="1" applyAlignment="1">
      <alignment horizontal="center" vertical="center" wrapText="1"/>
    </xf>
    <xf numFmtId="0" fontId="11" fillId="0" borderId="0" xfId="11" applyFont="1" applyFill="1"/>
    <xf numFmtId="0" fontId="11" fillId="0" borderId="0" xfId="11" applyFont="1" applyFill="1" applyAlignment="1">
      <alignment horizontal="left" vertical="center" wrapText="1"/>
    </xf>
    <xf numFmtId="169" fontId="4" fillId="3" borderId="0" xfId="11" applyNumberFormat="1" applyFont="1" applyFill="1" applyAlignment="1">
      <alignment horizontal="center" vertical="center" wrapText="1"/>
    </xf>
    <xf numFmtId="167" fontId="4" fillId="3" borderId="0" xfId="11" applyNumberFormat="1" applyFont="1" applyFill="1" applyAlignment="1">
      <alignment horizontal="center" vertical="center" wrapText="1"/>
    </xf>
    <xf numFmtId="0" fontId="6" fillId="0" borderId="0" xfId="11" applyFont="1" applyFill="1" applyAlignment="1">
      <alignment horizontal="left" vertical="center" wrapText="1"/>
    </xf>
    <xf numFmtId="0" fontId="4" fillId="4" borderId="0" xfId="11" applyFont="1" applyFill="1" applyAlignment="1">
      <alignment horizontal="left" vertical="center" wrapText="1"/>
    </xf>
    <xf numFmtId="168" fontId="4" fillId="4" borderId="0" xfId="4" applyNumberFormat="1" applyFont="1" applyFill="1" applyAlignment="1">
      <alignment horizontal="right" vertical="center" wrapText="1"/>
    </xf>
    <xf numFmtId="169" fontId="4" fillId="4" borderId="0" xfId="11" applyNumberFormat="1" applyFont="1" applyFill="1" applyAlignment="1">
      <alignment horizontal="center" vertical="center" wrapText="1"/>
    </xf>
    <xf numFmtId="167" fontId="4" fillId="4" borderId="0" xfId="11" applyNumberFormat="1" applyFont="1" applyFill="1" applyAlignment="1">
      <alignment horizontal="center" vertical="center" wrapText="1"/>
    </xf>
    <xf numFmtId="0" fontId="4" fillId="5" borderId="0" xfId="11" applyFont="1" applyFill="1" applyAlignment="1">
      <alignment horizontal="left" vertical="center" wrapText="1"/>
    </xf>
    <xf numFmtId="169" fontId="12" fillId="5" borderId="0" xfId="11" applyNumberFormat="1" applyFont="1" applyFill="1" applyAlignment="1">
      <alignment horizontal="center" vertical="center" wrapText="1"/>
    </xf>
    <xf numFmtId="167" fontId="12" fillId="5" borderId="0" xfId="11" applyNumberFormat="1" applyFont="1" applyFill="1" applyAlignment="1">
      <alignment horizontal="center" vertical="center" wrapText="1"/>
    </xf>
    <xf numFmtId="0" fontId="4" fillId="6" borderId="0" xfId="11" applyFont="1" applyFill="1" applyAlignment="1">
      <alignment horizontal="justify" vertical="center" wrapText="1"/>
    </xf>
    <xf numFmtId="169" fontId="4" fillId="6" borderId="0" xfId="11" applyNumberFormat="1" applyFont="1" applyFill="1" applyAlignment="1">
      <alignment horizontal="center" vertical="center" wrapText="1"/>
    </xf>
    <xf numFmtId="167" fontId="4" fillId="6" borderId="0" xfId="11" applyNumberFormat="1" applyFont="1" applyFill="1" applyAlignment="1">
      <alignment horizontal="center" vertical="center" wrapText="1"/>
    </xf>
    <xf numFmtId="169" fontId="6" fillId="0" borderId="0" xfId="11" applyNumberFormat="1" applyFont="1" applyFill="1" applyAlignment="1">
      <alignment horizontal="center" vertical="center" wrapText="1"/>
    </xf>
    <xf numFmtId="167" fontId="6" fillId="0" borderId="0" xfId="11" applyNumberFormat="1" applyFont="1" applyFill="1" applyAlignment="1">
      <alignment horizontal="center" vertical="center" wrapText="1"/>
    </xf>
    <xf numFmtId="168" fontId="6" fillId="0" borderId="0" xfId="3" applyNumberFormat="1" applyFont="1" applyFill="1" applyAlignment="1">
      <alignment horizontal="right" vertical="center" wrapText="1"/>
    </xf>
    <xf numFmtId="0" fontId="4" fillId="6" borderId="0" xfId="11" applyFont="1" applyFill="1" applyAlignment="1">
      <alignment horizontal="left" vertical="center" wrapText="1"/>
    </xf>
    <xf numFmtId="169" fontId="6" fillId="6" borderId="0" xfId="11" applyNumberFormat="1" applyFont="1" applyFill="1" applyAlignment="1">
      <alignment horizontal="center" vertical="center" wrapText="1"/>
    </xf>
    <xf numFmtId="167" fontId="6" fillId="6" borderId="0" xfId="11" applyNumberFormat="1" applyFont="1" applyFill="1" applyAlignment="1">
      <alignment horizontal="center" vertical="center" wrapText="1"/>
    </xf>
    <xf numFmtId="0" fontId="12" fillId="5" borderId="0" xfId="11" applyFont="1" applyFill="1" applyAlignment="1">
      <alignment horizontal="left" vertical="center" wrapText="1"/>
    </xf>
    <xf numFmtId="169" fontId="17" fillId="5" borderId="0" xfId="11" applyNumberFormat="1" applyFont="1" applyFill="1" applyAlignment="1">
      <alignment horizontal="center" vertical="center" wrapText="1"/>
    </xf>
    <xf numFmtId="167" fontId="6" fillId="5" borderId="0" xfId="11" applyNumberFormat="1" applyFont="1" applyFill="1" applyAlignment="1">
      <alignment horizontal="center" vertical="center" wrapText="1"/>
    </xf>
    <xf numFmtId="165" fontId="4" fillId="6" borderId="0" xfId="3" applyNumberFormat="1" applyFont="1" applyFill="1" applyAlignment="1">
      <alignment horizontal="center" vertical="center" wrapText="1"/>
    </xf>
    <xf numFmtId="0" fontId="4" fillId="0" borderId="0" xfId="11" applyFont="1" applyFill="1" applyAlignment="1">
      <alignment horizontal="left" vertical="center" wrapText="1"/>
    </xf>
    <xf numFmtId="168" fontId="4" fillId="0" borderId="0" xfId="3" applyNumberFormat="1" applyFont="1" applyFill="1" applyAlignment="1">
      <alignment horizontal="right" vertical="center" wrapText="1"/>
    </xf>
    <xf numFmtId="169" fontId="4" fillId="0" borderId="0" xfId="11" applyNumberFormat="1" applyFont="1" applyFill="1" applyAlignment="1">
      <alignment horizontal="center" vertical="center" wrapText="1"/>
    </xf>
    <xf numFmtId="167" fontId="4" fillId="0" borderId="0" xfId="11" applyNumberFormat="1" applyFont="1" applyFill="1" applyAlignment="1">
      <alignment horizontal="center" vertical="center" wrapText="1"/>
    </xf>
    <xf numFmtId="168" fontId="4" fillId="0" borderId="0" xfId="3" applyNumberFormat="1" applyFont="1" applyFill="1" applyAlignment="1">
      <alignment horizontal="center" vertical="center" wrapText="1"/>
    </xf>
    <xf numFmtId="168" fontId="4" fillId="0" borderId="0" xfId="3" applyNumberFormat="1" applyFont="1" applyFill="1" applyBorder="1" applyAlignment="1">
      <alignment horizontal="justify" vertical="center" wrapText="1"/>
    </xf>
    <xf numFmtId="0" fontId="4" fillId="0" borderId="0" xfId="11" applyFont="1" applyFill="1"/>
    <xf numFmtId="169" fontId="6" fillId="5" borderId="0" xfId="11" applyNumberFormat="1" applyFont="1" applyFill="1" applyAlignment="1">
      <alignment horizontal="center" vertical="center" wrapText="1"/>
    </xf>
    <xf numFmtId="167" fontId="4" fillId="5" borderId="0" xfId="11" applyNumberFormat="1" applyFont="1" applyFill="1" applyAlignment="1">
      <alignment horizontal="center" vertical="center" wrapText="1"/>
    </xf>
    <xf numFmtId="0" fontId="12" fillId="5" borderId="0" xfId="11" applyFont="1" applyFill="1" applyAlignment="1">
      <alignment horizontal="justify" vertical="center" wrapText="1"/>
    </xf>
    <xf numFmtId="0" fontId="4" fillId="4" borderId="0" xfId="11" applyFont="1" applyFill="1" applyAlignment="1">
      <alignment horizontal="justify" vertical="center" wrapText="1"/>
    </xf>
    <xf numFmtId="169" fontId="4" fillId="4" borderId="0" xfId="4" applyNumberFormat="1" applyFont="1" applyFill="1" applyAlignment="1">
      <alignment horizontal="center" vertical="center" wrapText="1"/>
    </xf>
    <xf numFmtId="168" fontId="12" fillId="5" borderId="0" xfId="4" applyNumberFormat="1" applyFont="1" applyFill="1" applyAlignment="1">
      <alignment horizontal="right" vertical="center" wrapText="1"/>
    </xf>
    <xf numFmtId="169" fontId="12" fillId="5" borderId="0" xfId="4" applyNumberFormat="1" applyFont="1" applyFill="1" applyAlignment="1">
      <alignment horizontal="center" vertical="center" wrapText="1"/>
    </xf>
    <xf numFmtId="0" fontId="17" fillId="0" borderId="0" xfId="11" applyFont="1" applyFill="1" applyAlignment="1">
      <alignment horizontal="left" vertical="center" wrapText="1"/>
    </xf>
    <xf numFmtId="9" fontId="4" fillId="6" borderId="0" xfId="6" applyNumberFormat="1" applyFont="1" applyFill="1" applyAlignment="1" applyProtection="1">
      <alignment horizontal="center" vertical="center" wrapText="1"/>
      <protection locked="0"/>
    </xf>
    <xf numFmtId="170" fontId="6" fillId="0" borderId="0" xfId="11" applyNumberFormat="1" applyFont="1" applyFill="1" applyAlignment="1">
      <alignment horizontal="left" vertical="center" wrapText="1"/>
    </xf>
    <xf numFmtId="0" fontId="4" fillId="9" borderId="0" xfId="11" applyFont="1" applyFill="1" applyAlignment="1">
      <alignment horizontal="justify" vertical="center" wrapText="1"/>
    </xf>
    <xf numFmtId="9" fontId="4" fillId="9" borderId="0" xfId="6" applyNumberFormat="1" applyFont="1" applyFill="1" applyAlignment="1" applyProtection="1">
      <alignment horizontal="center" vertical="center" wrapText="1"/>
      <protection locked="0"/>
    </xf>
    <xf numFmtId="167" fontId="4" fillId="9" borderId="0" xfId="11" applyNumberFormat="1" applyFont="1" applyFill="1" applyAlignment="1">
      <alignment horizontal="center" vertical="center" wrapText="1"/>
    </xf>
    <xf numFmtId="167" fontId="6" fillId="0" borderId="0" xfId="7" applyNumberFormat="1" applyFont="1" applyFill="1" applyAlignment="1">
      <alignment horizontal="center" vertical="center" wrapText="1"/>
    </xf>
    <xf numFmtId="168" fontId="6" fillId="0" borderId="0" xfId="3" applyNumberFormat="1" applyFont="1" applyFill="1" applyBorder="1" applyAlignment="1">
      <alignment horizontal="justify" vertical="center" wrapText="1"/>
    </xf>
    <xf numFmtId="0" fontId="13" fillId="0" borderId="0" xfId="11" applyFont="1" applyFill="1" applyAlignment="1">
      <alignment horizontal="left" vertical="center" wrapText="1"/>
    </xf>
    <xf numFmtId="0" fontId="13" fillId="0" borderId="0" xfId="11" applyFont="1" applyFill="1"/>
    <xf numFmtId="9" fontId="17" fillId="5" borderId="0" xfId="6" applyNumberFormat="1" applyFont="1" applyFill="1" applyAlignment="1" applyProtection="1">
      <alignment horizontal="center" vertical="center" wrapText="1"/>
      <protection locked="0"/>
    </xf>
    <xf numFmtId="167" fontId="17" fillId="5" borderId="0" xfId="11" applyNumberFormat="1" applyFont="1" applyFill="1" applyAlignment="1">
      <alignment horizontal="center" vertical="center" wrapText="1"/>
    </xf>
    <xf numFmtId="170" fontId="4" fillId="9" borderId="0" xfId="11" applyNumberFormat="1" applyFont="1" applyFill="1" applyAlignment="1">
      <alignment horizontal="left" vertical="center" wrapText="1"/>
    </xf>
    <xf numFmtId="169" fontId="4" fillId="9" borderId="0" xfId="4" applyNumberFormat="1" applyFont="1" applyFill="1" applyAlignment="1" applyProtection="1">
      <alignment horizontal="center" vertical="center" wrapText="1"/>
      <protection locked="0"/>
    </xf>
    <xf numFmtId="9" fontId="18" fillId="9" borderId="0" xfId="6" applyNumberFormat="1" applyFont="1" applyFill="1" applyAlignment="1" applyProtection="1">
      <alignment horizontal="center" vertical="center" wrapText="1"/>
      <protection locked="0"/>
    </xf>
    <xf numFmtId="167" fontId="18" fillId="9" borderId="0" xfId="11" applyNumberFormat="1" applyFont="1" applyFill="1" applyAlignment="1">
      <alignment horizontal="center" vertical="center" wrapText="1"/>
    </xf>
    <xf numFmtId="0" fontId="18" fillId="0" borderId="0" xfId="11" applyFont="1" applyFill="1" applyAlignment="1">
      <alignment horizontal="left" vertical="center" wrapText="1"/>
    </xf>
    <xf numFmtId="0" fontId="18" fillId="0" borderId="0" xfId="11" applyFont="1" applyFill="1"/>
    <xf numFmtId="168" fontId="6" fillId="0" borderId="0" xfId="11" applyNumberFormat="1" applyFont="1" applyFill="1" applyAlignment="1">
      <alignment horizontal="left" vertical="center" wrapText="1"/>
    </xf>
    <xf numFmtId="0" fontId="4" fillId="3" borderId="0" xfId="11" applyFont="1" applyFill="1" applyAlignment="1">
      <alignment horizontal="justify" vertical="center" wrapText="1"/>
    </xf>
    <xf numFmtId="9" fontId="4" fillId="3" borderId="0" xfId="6" applyNumberFormat="1" applyFont="1" applyFill="1" applyAlignment="1" applyProtection="1">
      <alignment horizontal="center" vertical="center" wrapText="1"/>
      <protection locked="0"/>
    </xf>
    <xf numFmtId="167" fontId="6" fillId="3" borderId="0" xfId="7" applyNumberFormat="1" applyFont="1" applyFill="1" applyAlignment="1">
      <alignment horizontal="center" vertical="center" wrapText="1"/>
    </xf>
    <xf numFmtId="9" fontId="4" fillId="4" borderId="0" xfId="6" applyNumberFormat="1" applyFont="1" applyFill="1" applyAlignment="1" applyProtection="1">
      <alignment horizontal="center" vertical="center" wrapText="1"/>
      <protection locked="0"/>
    </xf>
    <xf numFmtId="167" fontId="4" fillId="4" borderId="0" xfId="7" applyNumberFormat="1" applyFont="1" applyFill="1" applyAlignment="1">
      <alignment horizontal="center" vertical="center" wrapText="1"/>
    </xf>
    <xf numFmtId="0" fontId="12" fillId="10" borderId="0" xfId="11" applyFont="1" applyFill="1" applyAlignment="1">
      <alignment horizontal="left" vertical="center" wrapText="1"/>
    </xf>
    <xf numFmtId="168" fontId="12" fillId="10" borderId="0" xfId="4" applyNumberFormat="1" applyFont="1" applyFill="1" applyAlignment="1">
      <alignment horizontal="right" vertical="center" wrapText="1"/>
    </xf>
    <xf numFmtId="9" fontId="20" fillId="10" borderId="0" xfId="6" applyNumberFormat="1" applyFont="1" applyFill="1" applyAlignment="1" applyProtection="1">
      <alignment horizontal="center" vertical="center" wrapText="1"/>
      <protection locked="0"/>
    </xf>
    <xf numFmtId="167" fontId="20" fillId="10" borderId="0" xfId="11" applyNumberFormat="1" applyFont="1" applyFill="1" applyAlignment="1">
      <alignment horizontal="center" vertical="center" wrapText="1"/>
    </xf>
    <xf numFmtId="0" fontId="20" fillId="0" borderId="0" xfId="11" applyFont="1" applyFill="1" applyAlignment="1">
      <alignment horizontal="left" vertical="center" wrapText="1"/>
    </xf>
    <xf numFmtId="0" fontId="20" fillId="0" borderId="0" xfId="11" applyFont="1" applyFill="1"/>
    <xf numFmtId="0" fontId="12" fillId="10" borderId="0" xfId="11" applyFont="1" applyFill="1" applyAlignment="1">
      <alignment horizontal="justify" vertical="center" wrapText="1"/>
    </xf>
    <xf numFmtId="168" fontId="4" fillId="10" borderId="0" xfId="4" applyNumberFormat="1" applyFont="1" applyFill="1" applyAlignment="1">
      <alignment horizontal="right" vertical="center" wrapText="1"/>
    </xf>
    <xf numFmtId="9" fontId="4" fillId="10" borderId="0" xfId="4" applyNumberFormat="1" applyFont="1" applyFill="1" applyAlignment="1">
      <alignment horizontal="center" vertical="center" wrapText="1"/>
    </xf>
    <xf numFmtId="167" fontId="21" fillId="10" borderId="0" xfId="11" applyNumberFormat="1" applyFont="1" applyFill="1" applyAlignment="1">
      <alignment horizontal="center" vertical="center" wrapText="1"/>
    </xf>
    <xf numFmtId="0" fontId="21" fillId="0" borderId="0" xfId="11" applyFont="1" applyFill="1"/>
    <xf numFmtId="168" fontId="4" fillId="9" borderId="0" xfId="4" applyNumberFormat="1" applyFont="1" applyFill="1" applyAlignment="1">
      <alignment horizontal="right" vertical="center" wrapText="1"/>
    </xf>
    <xf numFmtId="9" fontId="4" fillId="9" borderId="0" xfId="4" applyNumberFormat="1" applyFont="1" applyFill="1" applyAlignment="1">
      <alignment horizontal="center" vertical="center" wrapText="1"/>
    </xf>
    <xf numFmtId="167" fontId="21" fillId="9" borderId="0" xfId="11" applyNumberFormat="1" applyFont="1" applyFill="1" applyAlignment="1">
      <alignment horizontal="center" vertical="center" wrapText="1"/>
    </xf>
    <xf numFmtId="0" fontId="4" fillId="0" borderId="0" xfId="11" applyFont="1" applyFill="1" applyAlignment="1">
      <alignment horizontal="left" vertical="center"/>
    </xf>
    <xf numFmtId="168" fontId="4" fillId="0" borderId="0" xfId="4" applyNumberFormat="1" applyFont="1" applyFill="1" applyAlignment="1">
      <alignment horizontal="right" vertical="center" wrapText="1"/>
    </xf>
    <xf numFmtId="9" fontId="4" fillId="0" borderId="0" xfId="11" applyNumberFormat="1" applyFont="1" applyFill="1" applyAlignment="1">
      <alignment horizontal="center" vertical="center" wrapText="1"/>
    </xf>
    <xf numFmtId="0" fontId="6" fillId="7" borderId="0" xfId="11" applyFont="1" applyFill="1" applyAlignment="1">
      <alignment horizontal="left" vertical="center" wrapText="1"/>
    </xf>
    <xf numFmtId="169" fontId="4" fillId="0" borderId="0" xfId="4" applyNumberFormat="1" applyFont="1" applyFill="1" applyAlignment="1" applyProtection="1">
      <alignment horizontal="center" vertical="center" wrapText="1"/>
      <protection locked="0"/>
    </xf>
    <xf numFmtId="167" fontId="18" fillId="0" borderId="0" xfId="11" applyNumberFormat="1" applyFont="1" applyFill="1" applyAlignment="1">
      <alignment horizontal="center" vertical="center" wrapText="1"/>
    </xf>
    <xf numFmtId="0" fontId="19" fillId="0" borderId="0" xfId="11" applyFont="1" applyFill="1" applyAlignment="1">
      <alignment horizontal="left" vertical="center" wrapText="1"/>
    </xf>
    <xf numFmtId="0" fontId="19" fillId="0" borderId="0" xfId="11" applyFont="1" applyFill="1"/>
    <xf numFmtId="0" fontId="6" fillId="0" borderId="0" xfId="11" applyFont="1" applyFill="1" applyAlignment="1">
      <alignment horizontal="left" vertical="center"/>
    </xf>
    <xf numFmtId="0" fontId="9" fillId="2" borderId="0" xfId="11" applyFont="1" applyFill="1" applyAlignment="1">
      <alignment horizontal="center" vertical="center" wrapText="1"/>
    </xf>
    <xf numFmtId="169" fontId="11" fillId="2" borderId="0" xfId="11" applyNumberFormat="1" applyFont="1" applyFill="1" applyAlignment="1">
      <alignment horizontal="center" vertical="center" wrapText="1"/>
    </xf>
    <xf numFmtId="167" fontId="9" fillId="2" borderId="0" xfId="11" applyNumberFormat="1" applyFont="1" applyFill="1" applyAlignment="1">
      <alignment horizontal="center" vertical="center" wrapText="1"/>
    </xf>
    <xf numFmtId="9" fontId="6" fillId="0" borderId="0" xfId="11" applyNumberFormat="1" applyFont="1" applyFill="1" applyAlignment="1">
      <alignment horizontal="center" vertical="center" wrapText="1"/>
    </xf>
    <xf numFmtId="167" fontId="6" fillId="0" borderId="0" xfId="8" applyNumberFormat="1" applyFont="1" applyFill="1" applyAlignment="1">
      <alignment horizontal="center" vertical="center" wrapText="1"/>
    </xf>
    <xf numFmtId="169" fontId="6" fillId="0" borderId="0" xfId="9" applyFont="1" applyFill="1" applyAlignment="1">
      <alignment horizontal="right" vertical="center" wrapText="1"/>
    </xf>
    <xf numFmtId="0" fontId="10" fillId="3" borderId="0" xfId="11" applyFont="1" applyFill="1" applyAlignment="1">
      <alignment horizontal="left" vertical="center" wrapText="1"/>
    </xf>
    <xf numFmtId="168" fontId="10" fillId="3" borderId="0" xfId="4" applyNumberFormat="1" applyFont="1" applyFill="1" applyAlignment="1" applyProtection="1">
      <alignment horizontal="right" vertical="center" wrapText="1"/>
      <protection locked="0"/>
    </xf>
    <xf numFmtId="169" fontId="10" fillId="3" borderId="0" xfId="11" applyNumberFormat="1" applyFont="1" applyFill="1" applyAlignment="1">
      <alignment horizontal="center" vertical="center" wrapText="1"/>
    </xf>
    <xf numFmtId="167" fontId="10" fillId="3" borderId="0" xfId="11" applyNumberFormat="1" applyFont="1" applyFill="1" applyAlignment="1">
      <alignment horizontal="center" vertical="center" wrapText="1"/>
    </xf>
    <xf numFmtId="0" fontId="37" fillId="0" borderId="0" xfId="11" applyFont="1" applyFill="1" applyAlignment="1">
      <alignment horizontal="left" vertical="center" wrapText="1"/>
    </xf>
    <xf numFmtId="0" fontId="37" fillId="0" borderId="0" xfId="11" applyFont="1" applyFill="1"/>
    <xf numFmtId="165" fontId="37" fillId="2" borderId="0" xfId="3" applyNumberFormat="1" applyFont="1" applyFill="1" applyAlignment="1" applyProtection="1">
      <alignment horizontal="center" vertical="center" wrapText="1"/>
    </xf>
    <xf numFmtId="168" fontId="9" fillId="2" borderId="0" xfId="4" applyNumberFormat="1" applyFont="1" applyFill="1" applyAlignment="1" applyProtection="1">
      <alignment horizontal="right" vertical="center" wrapText="1"/>
    </xf>
    <xf numFmtId="171" fontId="8" fillId="0" borderId="0" xfId="1" applyNumberFormat="1" applyFont="1" applyFill="1"/>
    <xf numFmtId="171" fontId="8" fillId="0" borderId="0" xfId="1" applyNumberFormat="1" applyFont="1" applyFill="1" applyAlignment="1">
      <alignment horizontal="left" vertical="center" wrapText="1"/>
    </xf>
    <xf numFmtId="171" fontId="16" fillId="0" borderId="0" xfId="1" applyNumberFormat="1" applyFont="1" applyFill="1"/>
    <xf numFmtId="171" fontId="39" fillId="0" borderId="0" xfId="1" applyNumberFormat="1" applyFont="1" applyFill="1" applyAlignment="1">
      <alignment horizontal="left" vertical="center" wrapText="1"/>
    </xf>
    <xf numFmtId="171" fontId="16" fillId="0" borderId="0" xfId="1" applyNumberFormat="1" applyFont="1" applyFill="1" applyAlignment="1">
      <alignment horizontal="left" vertical="center" wrapText="1"/>
    </xf>
    <xf numFmtId="171" fontId="39" fillId="0" borderId="0" xfId="1" applyNumberFormat="1" applyFont="1" applyFill="1"/>
    <xf numFmtId="171" fontId="10" fillId="2" borderId="0" xfId="1" applyNumberFormat="1" applyFont="1" applyFill="1" applyAlignment="1">
      <alignment horizontal="center" vertical="center" wrapText="1"/>
    </xf>
    <xf numFmtId="168" fontId="10" fillId="3" borderId="7" xfId="4" applyNumberFormat="1" applyFont="1" applyFill="1" applyBorder="1" applyAlignment="1" applyProtection="1">
      <alignment horizontal="right" vertical="center" wrapText="1"/>
      <protection locked="0"/>
    </xf>
    <xf numFmtId="168" fontId="10" fillId="3" borderId="0" xfId="4" applyNumberFormat="1" applyFont="1" applyFill="1" applyBorder="1" applyAlignment="1" applyProtection="1">
      <alignment horizontal="right" vertical="center" wrapText="1"/>
      <protection locked="0"/>
    </xf>
    <xf numFmtId="168" fontId="10" fillId="3" borderId="8" xfId="4" applyNumberFormat="1" applyFont="1" applyFill="1" applyBorder="1" applyAlignment="1" applyProtection="1">
      <alignment horizontal="right" vertical="center" wrapText="1"/>
      <protection locked="0"/>
    </xf>
    <xf numFmtId="168" fontId="4" fillId="4" borderId="7" xfId="4" applyNumberFormat="1" applyFont="1" applyFill="1" applyBorder="1" applyAlignment="1">
      <alignment horizontal="right" vertical="center" wrapText="1"/>
    </xf>
    <xf numFmtId="168" fontId="4" fillId="4" borderId="0" xfId="4" applyNumberFormat="1" applyFont="1" applyFill="1" applyBorder="1" applyAlignment="1">
      <alignment horizontal="right" vertical="center" wrapText="1"/>
    </xf>
    <xf numFmtId="168" fontId="4" fillId="4" borderId="8" xfId="4" applyNumberFormat="1" applyFont="1" applyFill="1" applyBorder="1" applyAlignment="1">
      <alignment horizontal="right" vertical="center" wrapText="1"/>
    </xf>
    <xf numFmtId="168" fontId="12" fillId="5" borderId="7" xfId="4" applyNumberFormat="1" applyFont="1" applyFill="1" applyBorder="1" applyAlignment="1" applyProtection="1">
      <alignment horizontal="right" vertical="center" wrapText="1"/>
      <protection locked="0"/>
    </xf>
    <xf numFmtId="168" fontId="12" fillId="5" borderId="0" xfId="4" applyNumberFormat="1" applyFont="1" applyFill="1" applyBorder="1" applyAlignment="1" applyProtection="1">
      <alignment horizontal="right" vertical="center" wrapText="1"/>
      <protection locked="0"/>
    </xf>
    <xf numFmtId="168" fontId="12" fillId="5" borderId="8" xfId="4" applyNumberFormat="1" applyFont="1" applyFill="1" applyBorder="1" applyAlignment="1" applyProtection="1">
      <alignment horizontal="right" vertical="center" wrapText="1"/>
      <protection locked="0"/>
    </xf>
    <xf numFmtId="168" fontId="4" fillId="6" borderId="7" xfId="4" applyNumberFormat="1" applyFont="1" applyFill="1" applyBorder="1" applyAlignment="1" applyProtection="1">
      <alignment horizontal="right" vertical="center" wrapText="1"/>
      <protection locked="0"/>
    </xf>
    <xf numFmtId="168" fontId="4" fillId="6" borderId="0" xfId="4" applyNumberFormat="1" applyFont="1" applyFill="1" applyBorder="1" applyAlignment="1" applyProtection="1">
      <alignment horizontal="right" vertical="center" wrapText="1"/>
      <protection locked="0"/>
    </xf>
    <xf numFmtId="168" fontId="4" fillId="6" borderId="8" xfId="4" applyNumberFormat="1" applyFont="1" applyFill="1" applyBorder="1" applyAlignment="1" applyProtection="1">
      <alignment horizontal="right" vertical="center" wrapText="1"/>
      <protection locked="0"/>
    </xf>
    <xf numFmtId="168" fontId="6" fillId="0" borderId="7" xfId="4" applyNumberFormat="1" applyFont="1" applyFill="1" applyBorder="1" applyAlignment="1" applyProtection="1">
      <alignment horizontal="right" vertical="center" wrapText="1"/>
      <protection locked="0"/>
    </xf>
    <xf numFmtId="168" fontId="6" fillId="0" borderId="0" xfId="4" applyNumberFormat="1" applyFont="1" applyFill="1" applyBorder="1" applyAlignment="1" applyProtection="1">
      <alignment horizontal="right" vertical="center" wrapText="1"/>
      <protection locked="0"/>
    </xf>
    <xf numFmtId="168" fontId="6" fillId="0" borderId="8" xfId="4" applyNumberFormat="1" applyFont="1" applyFill="1" applyBorder="1" applyAlignment="1" applyProtection="1">
      <alignment horizontal="right" vertical="center" wrapText="1"/>
      <protection locked="0"/>
    </xf>
    <xf numFmtId="168" fontId="4" fillId="0" borderId="7" xfId="3" applyNumberFormat="1" applyFont="1" applyFill="1" applyBorder="1" applyAlignment="1">
      <alignment horizontal="right" vertical="center" wrapText="1"/>
    </xf>
    <xf numFmtId="168" fontId="4" fillId="0" borderId="0" xfId="3" applyNumberFormat="1" applyFont="1" applyFill="1" applyBorder="1" applyAlignment="1">
      <alignment horizontal="right" vertical="center" wrapText="1"/>
    </xf>
    <xf numFmtId="168" fontId="4" fillId="0" borderId="8" xfId="3" applyNumberFormat="1" applyFont="1" applyFill="1" applyBorder="1" applyAlignment="1">
      <alignment horizontal="right" vertical="center" wrapText="1"/>
    </xf>
    <xf numFmtId="168" fontId="12" fillId="5" borderId="7" xfId="4" applyNumberFormat="1" applyFont="1" applyFill="1" applyBorder="1" applyAlignment="1">
      <alignment horizontal="right" vertical="center" wrapText="1"/>
    </xf>
    <xf numFmtId="168" fontId="12" fillId="5" borderId="0" xfId="4" applyNumberFormat="1" applyFont="1" applyFill="1" applyBorder="1" applyAlignment="1">
      <alignment horizontal="right" vertical="center" wrapText="1"/>
    </xf>
    <xf numFmtId="168" fontId="12" fillId="5" borderId="8" xfId="4" applyNumberFormat="1" applyFont="1" applyFill="1" applyBorder="1" applyAlignment="1">
      <alignment horizontal="right" vertical="center" wrapText="1"/>
    </xf>
    <xf numFmtId="168" fontId="6" fillId="0" borderId="7" xfId="4" applyNumberFormat="1" applyFont="1" applyFill="1" applyBorder="1" applyAlignment="1">
      <alignment horizontal="right" vertical="center" wrapText="1"/>
    </xf>
    <xf numFmtId="168" fontId="6" fillId="0" borderId="0" xfId="4" applyNumberFormat="1" applyFont="1" applyFill="1" applyBorder="1" applyAlignment="1">
      <alignment horizontal="right" vertical="center" wrapText="1"/>
    </xf>
    <xf numFmtId="168" fontId="6" fillId="0" borderId="8" xfId="4" applyNumberFormat="1" applyFont="1" applyFill="1" applyBorder="1" applyAlignment="1">
      <alignment horizontal="right" vertical="center" wrapText="1"/>
    </xf>
    <xf numFmtId="168" fontId="4" fillId="9" borderId="7" xfId="4" applyNumberFormat="1" applyFont="1" applyFill="1" applyBorder="1" applyAlignment="1" applyProtection="1">
      <alignment horizontal="right" vertical="center" wrapText="1"/>
      <protection locked="0"/>
    </xf>
    <xf numFmtId="168" fontId="4" fillId="9" borderId="0" xfId="4" applyNumberFormat="1" applyFont="1" applyFill="1" applyBorder="1" applyAlignment="1" applyProtection="1">
      <alignment horizontal="right" vertical="center" wrapText="1"/>
      <protection locked="0"/>
    </xf>
    <xf numFmtId="168" fontId="4" fillId="9" borderId="8" xfId="4" applyNumberFormat="1" applyFont="1" applyFill="1" applyBorder="1" applyAlignment="1" applyProtection="1">
      <alignment horizontal="right" vertical="center" wrapText="1"/>
      <protection locked="0"/>
    </xf>
    <xf numFmtId="168" fontId="4" fillId="3" borderId="7" xfId="4" applyNumberFormat="1" applyFont="1" applyFill="1" applyBorder="1" applyAlignment="1" applyProtection="1">
      <alignment horizontal="right" vertical="center" wrapText="1"/>
      <protection locked="0"/>
    </xf>
    <xf numFmtId="168" fontId="4" fillId="3" borderId="0" xfId="4" applyNumberFormat="1" applyFont="1" applyFill="1" applyBorder="1" applyAlignment="1" applyProtection="1">
      <alignment horizontal="right" vertical="center" wrapText="1"/>
      <protection locked="0"/>
    </xf>
    <xf numFmtId="168" fontId="4" fillId="3" borderId="8" xfId="4" applyNumberFormat="1" applyFont="1" applyFill="1" applyBorder="1" applyAlignment="1" applyProtection="1">
      <alignment horizontal="right" vertical="center" wrapText="1"/>
      <protection locked="0"/>
    </xf>
    <xf numFmtId="168" fontId="4" fillId="4" borderId="7" xfId="4" applyNumberFormat="1" applyFont="1" applyFill="1" applyBorder="1" applyAlignment="1" applyProtection="1">
      <alignment horizontal="right" vertical="center" wrapText="1"/>
      <protection locked="0"/>
    </xf>
    <xf numFmtId="168" fontId="4" fillId="4" borderId="0" xfId="4" applyNumberFormat="1" applyFont="1" applyFill="1" applyBorder="1" applyAlignment="1" applyProtection="1">
      <alignment horizontal="right" vertical="center" wrapText="1"/>
      <protection locked="0"/>
    </xf>
    <xf numFmtId="168" fontId="4" fillId="4" borderId="8" xfId="4" applyNumberFormat="1" applyFont="1" applyFill="1" applyBorder="1" applyAlignment="1" applyProtection="1">
      <alignment horizontal="right" vertical="center" wrapText="1"/>
      <protection locked="0"/>
    </xf>
    <xf numFmtId="168" fontId="12" fillId="10" borderId="7" xfId="4" applyNumberFormat="1" applyFont="1" applyFill="1" applyBorder="1" applyAlignment="1">
      <alignment horizontal="right" vertical="center" wrapText="1"/>
    </xf>
    <xf numFmtId="168" fontId="12" fillId="10" borderId="0" xfId="4" applyNumberFormat="1" applyFont="1" applyFill="1" applyBorder="1" applyAlignment="1">
      <alignment horizontal="right" vertical="center" wrapText="1"/>
    </xf>
    <xf numFmtId="168" fontId="12" fillId="10" borderId="8" xfId="4" applyNumberFormat="1" applyFont="1" applyFill="1" applyBorder="1" applyAlignment="1">
      <alignment horizontal="right" vertical="center" wrapText="1"/>
    </xf>
    <xf numFmtId="168" fontId="4" fillId="10" borderId="7" xfId="4" applyNumberFormat="1" applyFont="1" applyFill="1" applyBorder="1" applyAlignment="1">
      <alignment horizontal="right" vertical="center" wrapText="1"/>
    </xf>
    <xf numFmtId="168" fontId="4" fillId="10" borderId="0" xfId="4" applyNumberFormat="1" applyFont="1" applyFill="1" applyBorder="1" applyAlignment="1">
      <alignment horizontal="right" vertical="center" wrapText="1"/>
    </xf>
    <xf numFmtId="168" fontId="4" fillId="10" borderId="8" xfId="4" applyNumberFormat="1" applyFont="1" applyFill="1" applyBorder="1" applyAlignment="1">
      <alignment horizontal="right" vertical="center" wrapText="1"/>
    </xf>
    <xf numFmtId="168" fontId="4" fillId="9" borderId="7" xfId="4" applyNumberFormat="1" applyFont="1" applyFill="1" applyBorder="1" applyAlignment="1">
      <alignment horizontal="right" vertical="center" wrapText="1"/>
    </xf>
    <xf numFmtId="168" fontId="4" fillId="9" borderId="0" xfId="4" applyNumberFormat="1" applyFont="1" applyFill="1" applyBorder="1" applyAlignment="1">
      <alignment horizontal="right" vertical="center" wrapText="1"/>
    </xf>
    <xf numFmtId="168" fontId="4" fillId="9" borderId="8" xfId="4" applyNumberFormat="1" applyFont="1" applyFill="1" applyBorder="1" applyAlignment="1">
      <alignment horizontal="right" vertical="center" wrapText="1"/>
    </xf>
    <xf numFmtId="168" fontId="4" fillId="5" borderId="7" xfId="4" applyNumberFormat="1" applyFont="1" applyFill="1" applyBorder="1" applyAlignment="1" applyProtection="1">
      <alignment horizontal="right" vertical="center" wrapText="1"/>
      <protection locked="0"/>
    </xf>
    <xf numFmtId="168" fontId="4" fillId="5" borderId="0" xfId="4" applyNumberFormat="1" applyFont="1" applyFill="1" applyBorder="1" applyAlignment="1" applyProtection="1">
      <alignment horizontal="right" vertical="center" wrapText="1"/>
      <protection locked="0"/>
    </xf>
    <xf numFmtId="168" fontId="4" fillId="5" borderId="8" xfId="4" applyNumberFormat="1" applyFont="1" applyFill="1" applyBorder="1" applyAlignment="1" applyProtection="1">
      <alignment horizontal="right" vertical="center" wrapText="1"/>
      <protection locked="0"/>
    </xf>
    <xf numFmtId="168" fontId="4" fillId="0" borderId="7" xfId="4" applyNumberFormat="1" applyFont="1" applyFill="1" applyBorder="1" applyAlignment="1">
      <alignment horizontal="right" vertical="center" wrapText="1"/>
    </xf>
    <xf numFmtId="168" fontId="4" fillId="0" borderId="0" xfId="4" applyNumberFormat="1" applyFont="1" applyFill="1" applyBorder="1" applyAlignment="1">
      <alignment horizontal="right" vertical="center" wrapText="1"/>
    </xf>
    <xf numFmtId="168" fontId="4" fillId="0" borderId="8" xfId="4" applyNumberFormat="1" applyFont="1" applyFill="1" applyBorder="1" applyAlignment="1">
      <alignment horizontal="right" vertical="center" wrapText="1"/>
    </xf>
    <xf numFmtId="168" fontId="9" fillId="2" borderId="9" xfId="4" applyNumberFormat="1" applyFont="1" applyFill="1" applyBorder="1" applyAlignment="1" applyProtection="1">
      <alignment horizontal="right" vertical="center" wrapText="1"/>
      <protection locked="0"/>
    </xf>
    <xf numFmtId="168" fontId="9" fillId="2" borderId="10" xfId="4" applyNumberFormat="1" applyFont="1" applyFill="1" applyBorder="1" applyAlignment="1" applyProtection="1">
      <alignment horizontal="right" vertical="center" wrapText="1"/>
      <protection locked="0"/>
    </xf>
    <xf numFmtId="168" fontId="9" fillId="2" borderId="11" xfId="4" applyNumberFormat="1" applyFont="1" applyFill="1" applyBorder="1" applyAlignment="1" applyProtection="1">
      <alignment horizontal="right" vertical="center" wrapText="1"/>
      <protection locked="0"/>
    </xf>
    <xf numFmtId="165" fontId="6" fillId="0" borderId="0" xfId="3" applyNumberFormat="1" applyFont="1" applyFill="1" applyAlignment="1">
      <alignment horizontal="center" vertical="center"/>
    </xf>
    <xf numFmtId="168" fontId="4" fillId="0" borderId="0" xfId="3" applyNumberFormat="1" applyFont="1" applyFill="1" applyAlignment="1">
      <alignment horizontal="center" vertical="center"/>
    </xf>
    <xf numFmtId="168" fontId="4" fillId="0" borderId="0" xfId="3" applyNumberFormat="1" applyFont="1" applyFill="1" applyBorder="1" applyAlignment="1">
      <alignment horizontal="justify" vertical="center"/>
    </xf>
    <xf numFmtId="168" fontId="4" fillId="0" borderId="0" xfId="3" applyNumberFormat="1" applyFont="1" applyFill="1" applyAlignment="1">
      <alignment vertical="center"/>
    </xf>
    <xf numFmtId="49" fontId="38" fillId="13" borderId="4" xfId="3" applyNumberFormat="1" applyFont="1" applyFill="1" applyBorder="1" applyAlignment="1">
      <alignment horizontal="center" vertical="center" wrapText="1"/>
    </xf>
    <xf numFmtId="49" fontId="38" fillId="13" borderId="6" xfId="3" applyNumberFormat="1" applyFont="1" applyFill="1" applyBorder="1" applyAlignment="1">
      <alignment horizontal="center" vertical="center" wrapText="1"/>
    </xf>
    <xf numFmtId="49" fontId="38" fillId="13" borderId="5" xfId="3" applyNumberFormat="1" applyFont="1" applyFill="1" applyBorder="1" applyAlignment="1">
      <alignment horizontal="center" vertical="center" wrapText="1"/>
    </xf>
    <xf numFmtId="165" fontId="37" fillId="3" borderId="0" xfId="3" applyNumberFormat="1" applyFont="1" applyFill="1" applyAlignment="1">
      <alignment horizontal="center" vertical="center" wrapText="1"/>
    </xf>
    <xf numFmtId="0" fontId="10" fillId="3" borderId="0" xfId="11" applyFont="1" applyFill="1" applyAlignment="1">
      <alignment horizontal="center" vertical="center" wrapText="1"/>
    </xf>
    <xf numFmtId="168" fontId="10" fillId="3" borderId="0" xfId="3" applyNumberFormat="1" applyFont="1" applyFill="1" applyAlignment="1">
      <alignment horizontal="center" vertical="center" wrapText="1"/>
    </xf>
    <xf numFmtId="168" fontId="6" fillId="0" borderId="0" xfId="11" applyNumberFormat="1" applyFont="1" applyFill="1"/>
    <xf numFmtId="165" fontId="6" fillId="4" borderId="0" xfId="3" applyNumberFormat="1" applyFont="1" applyFill="1" applyAlignment="1">
      <alignment horizontal="center" vertical="center" wrapText="1"/>
    </xf>
    <xf numFmtId="0" fontId="4" fillId="4" borderId="0" xfId="11" applyFont="1" applyFill="1" applyAlignment="1">
      <alignment horizontal="center" vertical="center" wrapText="1"/>
    </xf>
    <xf numFmtId="168" fontId="4" fillId="4" borderId="0" xfId="3" applyNumberFormat="1" applyFont="1" applyFill="1" applyAlignment="1">
      <alignment horizontal="center" vertical="center" wrapText="1"/>
    </xf>
    <xf numFmtId="165" fontId="6" fillId="5" borderId="0" xfId="3" applyNumberFormat="1" applyFont="1" applyFill="1" applyAlignment="1">
      <alignment horizontal="center" vertical="center" wrapText="1"/>
    </xf>
    <xf numFmtId="0" fontId="12" fillId="5" borderId="0" xfId="11" applyFont="1" applyFill="1" applyAlignment="1">
      <alignment horizontal="center" vertical="center" wrapText="1"/>
    </xf>
    <xf numFmtId="168" fontId="12" fillId="5" borderId="0" xfId="3" applyNumberFormat="1" applyFont="1" applyFill="1" applyAlignment="1">
      <alignment horizontal="center" vertical="center" wrapText="1"/>
    </xf>
    <xf numFmtId="165" fontId="6" fillId="6" borderId="0" xfId="3" applyNumberFormat="1" applyFont="1" applyFill="1" applyAlignment="1">
      <alignment horizontal="center" vertical="center" wrapText="1"/>
    </xf>
    <xf numFmtId="0" fontId="4" fillId="6" borderId="0" xfId="11" applyFont="1" applyFill="1" applyAlignment="1">
      <alignment horizontal="center" vertical="center" wrapText="1"/>
    </xf>
    <xf numFmtId="168" fontId="4" fillId="6" borderId="0" xfId="3" applyNumberFormat="1" applyFont="1" applyFill="1" applyAlignment="1">
      <alignment horizontal="center" vertical="center" wrapText="1"/>
    </xf>
    <xf numFmtId="165" fontId="6" fillId="0" borderId="0" xfId="3" applyNumberFormat="1" applyFont="1" applyFill="1" applyAlignment="1">
      <alignment horizontal="center" vertical="center" wrapText="1"/>
    </xf>
    <xf numFmtId="168" fontId="6" fillId="0" borderId="0" xfId="3" applyNumberFormat="1" applyFont="1" applyFill="1" applyAlignment="1">
      <alignment horizontal="center" vertical="center" wrapText="1"/>
    </xf>
    <xf numFmtId="168" fontId="40" fillId="15" borderId="7" xfId="3" applyNumberFormat="1" applyFont="1" applyFill="1" applyBorder="1" applyAlignment="1">
      <alignment horizontal="right" vertical="center" wrapText="1"/>
    </xf>
    <xf numFmtId="168" fontId="40" fillId="15" borderId="8" xfId="3" applyNumberFormat="1" applyFont="1" applyFill="1" applyBorder="1" applyAlignment="1">
      <alignment horizontal="right" vertical="center" wrapText="1"/>
    </xf>
    <xf numFmtId="168" fontId="40" fillId="15" borderId="0" xfId="3" applyNumberFormat="1" applyFont="1" applyFill="1" applyBorder="1" applyAlignment="1">
      <alignment horizontal="right" vertical="center" wrapText="1"/>
    </xf>
    <xf numFmtId="168" fontId="40" fillId="0" borderId="0" xfId="3" applyNumberFormat="1" applyFont="1" applyFill="1" applyBorder="1" applyAlignment="1">
      <alignment horizontal="right" vertical="center" wrapText="1"/>
    </xf>
    <xf numFmtId="168" fontId="40" fillId="0" borderId="8" xfId="3" applyNumberFormat="1" applyFont="1" applyFill="1" applyBorder="1" applyAlignment="1">
      <alignment horizontal="right" vertical="center" wrapText="1"/>
    </xf>
    <xf numFmtId="168" fontId="6" fillId="0" borderId="7" xfId="3" applyNumberFormat="1" applyFont="1" applyFill="1" applyBorder="1" applyAlignment="1">
      <alignment horizontal="justify" vertical="center" wrapText="1"/>
    </xf>
    <xf numFmtId="168" fontId="6" fillId="0" borderId="8" xfId="3" applyNumberFormat="1" applyFont="1" applyFill="1" applyBorder="1" applyAlignment="1">
      <alignment horizontal="justify" vertical="center" wrapText="1"/>
    </xf>
    <xf numFmtId="0" fontId="6" fillId="6" borderId="0" xfId="11" applyFont="1" applyFill="1" applyAlignment="1">
      <alignment horizontal="center" vertical="center" wrapText="1"/>
    </xf>
    <xf numFmtId="168" fontId="6" fillId="6" borderId="0" xfId="3" applyNumberFormat="1" applyFont="1" applyFill="1" applyAlignment="1">
      <alignment horizontal="center" vertical="center" wrapText="1"/>
    </xf>
    <xf numFmtId="0" fontId="6" fillId="5" borderId="0" xfId="11" applyFont="1" applyFill="1" applyAlignment="1">
      <alignment horizontal="center" vertical="center" wrapText="1"/>
    </xf>
    <xf numFmtId="168" fontId="6" fillId="5" borderId="0" xfId="3" applyNumberFormat="1" applyFont="1" applyFill="1" applyAlignment="1">
      <alignment horizontal="center" vertical="center" wrapText="1"/>
    </xf>
    <xf numFmtId="0" fontId="4" fillId="5" borderId="0" xfId="11" applyFont="1" applyFill="1" applyAlignment="1">
      <alignment horizontal="center" vertical="center" wrapText="1"/>
    </xf>
    <xf numFmtId="168" fontId="4" fillId="5" borderId="0" xfId="3" applyNumberFormat="1" applyFont="1" applyFill="1" applyAlignment="1">
      <alignment horizontal="center" vertical="center" wrapText="1"/>
    </xf>
    <xf numFmtId="165" fontId="4" fillId="6" borderId="0" xfId="3" applyNumberFormat="1" applyFont="1" applyFill="1" applyAlignment="1">
      <alignment horizontal="left" vertical="center" wrapText="1"/>
    </xf>
    <xf numFmtId="165" fontId="4" fillId="9" borderId="0" xfId="3" applyNumberFormat="1" applyFont="1" applyFill="1" applyAlignment="1">
      <alignment horizontal="center" vertical="center" wrapText="1"/>
    </xf>
    <xf numFmtId="0" fontId="4" fillId="9" borderId="0" xfId="11" applyFont="1" applyFill="1" applyAlignment="1">
      <alignment horizontal="center" vertical="center" wrapText="1"/>
    </xf>
    <xf numFmtId="168" fontId="4" fillId="9" borderId="0" xfId="3" applyNumberFormat="1" applyFont="1" applyFill="1" applyAlignment="1">
      <alignment horizontal="center" vertical="center" wrapText="1"/>
    </xf>
    <xf numFmtId="0" fontId="17" fillId="5" borderId="0" xfId="11" applyFont="1" applyFill="1" applyAlignment="1">
      <alignment horizontal="center" vertical="center" wrapText="1"/>
    </xf>
    <xf numFmtId="168" fontId="17" fillId="5" borderId="0" xfId="3" applyNumberFormat="1" applyFont="1" applyFill="1" applyAlignment="1">
      <alignment horizontal="center" vertical="center" wrapText="1"/>
    </xf>
    <xf numFmtId="165" fontId="6" fillId="8" borderId="0" xfId="3" applyNumberFormat="1" applyFont="1" applyFill="1" applyAlignment="1">
      <alignment horizontal="center" vertical="center" wrapText="1"/>
    </xf>
    <xf numFmtId="0" fontId="18" fillId="9" borderId="0" xfId="11" applyFont="1" applyFill="1" applyAlignment="1">
      <alignment horizontal="center" vertical="center" wrapText="1"/>
    </xf>
    <xf numFmtId="168" fontId="18" fillId="9" borderId="0" xfId="3" applyNumberFormat="1" applyFont="1" applyFill="1" applyAlignment="1">
      <alignment horizontal="center" vertical="center" wrapText="1"/>
    </xf>
    <xf numFmtId="165" fontId="6" fillId="3" borderId="0" xfId="3" applyNumberFormat="1" applyFont="1" applyFill="1" applyAlignment="1">
      <alignment horizontal="center" vertical="center" wrapText="1"/>
    </xf>
    <xf numFmtId="0" fontId="6" fillId="3" borderId="0" xfId="11" applyFont="1" applyFill="1" applyAlignment="1">
      <alignment horizontal="center" vertical="center" wrapText="1"/>
    </xf>
    <xf numFmtId="168" fontId="6" fillId="3" borderId="0" xfId="3" applyNumberFormat="1" applyFont="1" applyFill="1" applyAlignment="1">
      <alignment horizontal="center" vertical="center" wrapText="1"/>
    </xf>
    <xf numFmtId="165" fontId="4" fillId="10" borderId="0" xfId="3" applyNumberFormat="1" applyFont="1" applyFill="1" applyAlignment="1">
      <alignment horizontal="center" vertical="center" wrapText="1"/>
    </xf>
    <xf numFmtId="0" fontId="20" fillId="10" borderId="0" xfId="11" applyFont="1" applyFill="1" applyAlignment="1">
      <alignment horizontal="center" vertical="center" wrapText="1"/>
    </xf>
    <xf numFmtId="168" fontId="20" fillId="10" borderId="0" xfId="3" applyNumberFormat="1" applyFont="1" applyFill="1" applyAlignment="1">
      <alignment horizontal="center" vertical="center" wrapText="1"/>
    </xf>
    <xf numFmtId="165" fontId="6" fillId="10" borderId="0" xfId="3" applyNumberFormat="1" applyFont="1" applyFill="1" applyAlignment="1">
      <alignment horizontal="center" vertical="center" wrapText="1"/>
    </xf>
    <xf numFmtId="0" fontId="21" fillId="10" borderId="0" xfId="11" applyFont="1" applyFill="1" applyAlignment="1">
      <alignment horizontal="center" vertical="center" wrapText="1"/>
    </xf>
    <xf numFmtId="168" fontId="21" fillId="10" borderId="0" xfId="3" applyNumberFormat="1" applyFont="1" applyFill="1" applyAlignment="1">
      <alignment horizontal="center" vertical="center" wrapText="1"/>
    </xf>
    <xf numFmtId="165" fontId="6" fillId="9" borderId="0" xfId="3" applyNumberFormat="1" applyFont="1" applyFill="1" applyAlignment="1">
      <alignment horizontal="center" vertical="center" wrapText="1"/>
    </xf>
    <xf numFmtId="0" fontId="21" fillId="9" borderId="0" xfId="11" applyFont="1" applyFill="1" applyAlignment="1">
      <alignment horizontal="center" vertical="center" wrapText="1"/>
    </xf>
    <xf numFmtId="168" fontId="21" fillId="9" borderId="0" xfId="3" applyNumberFormat="1" applyFont="1" applyFill="1" applyAlignment="1">
      <alignment horizontal="center" vertical="center" wrapText="1"/>
    </xf>
    <xf numFmtId="167" fontId="4" fillId="4" borderId="0" xfId="11" applyNumberFormat="1" applyFont="1" applyFill="1" applyAlignment="1">
      <alignment horizontal="justify" vertical="top"/>
    </xf>
    <xf numFmtId="168" fontId="4" fillId="4" borderId="0" xfId="3" applyNumberFormat="1" applyFont="1" applyFill="1" applyAlignment="1">
      <alignment horizontal="center" vertical="center"/>
    </xf>
    <xf numFmtId="0" fontId="4" fillId="3" borderId="0" xfId="11" applyFont="1" applyFill="1" applyAlignment="1">
      <alignment horizontal="center" vertical="center" wrapText="1"/>
    </xf>
    <xf numFmtId="168" fontId="4" fillId="3" borderId="0" xfId="3" applyNumberFormat="1" applyFont="1" applyFill="1" applyAlignment="1">
      <alignment horizontal="center" vertical="center" wrapText="1"/>
    </xf>
    <xf numFmtId="165" fontId="4" fillId="0" borderId="0" xfId="3" applyNumberFormat="1" applyFont="1" applyFill="1" applyAlignment="1">
      <alignment horizontal="center" vertical="center" wrapText="1"/>
    </xf>
    <xf numFmtId="0" fontId="18" fillId="0" borderId="0" xfId="11" applyFont="1" applyFill="1" applyAlignment="1">
      <alignment horizontal="center" vertical="center" wrapText="1"/>
    </xf>
    <xf numFmtId="168" fontId="18" fillId="0" borderId="0" xfId="3" applyNumberFormat="1" applyFont="1" applyFill="1" applyAlignment="1">
      <alignment horizontal="center" vertical="center" wrapText="1"/>
    </xf>
    <xf numFmtId="168" fontId="6" fillId="14" borderId="8" xfId="3" applyNumberFormat="1" applyFont="1" applyFill="1" applyBorder="1" applyAlignment="1">
      <alignment horizontal="justify" vertical="center" wrapText="1"/>
    </xf>
    <xf numFmtId="165" fontId="6" fillId="2" borderId="0" xfId="3" applyNumberFormat="1" applyFont="1" applyFill="1" applyAlignment="1">
      <alignment horizontal="center" vertical="center" wrapText="1"/>
    </xf>
    <xf numFmtId="168" fontId="9" fillId="2" borderId="0" xfId="3" applyNumberFormat="1" applyFont="1" applyFill="1" applyAlignment="1">
      <alignment horizontal="center" vertical="center" wrapText="1"/>
    </xf>
    <xf numFmtId="171" fontId="25" fillId="12" borderId="2" xfId="1" applyNumberFormat="1" applyFont="1" applyFill="1" applyBorder="1" applyAlignment="1">
      <alignment vertical="center" wrapText="1"/>
    </xf>
    <xf numFmtId="171" fontId="26" fillId="12" borderId="2" xfId="1" applyNumberFormat="1" applyFont="1" applyFill="1" applyBorder="1" applyAlignment="1">
      <alignment vertical="center" wrapText="1"/>
    </xf>
    <xf numFmtId="171" fontId="27" fillId="12" borderId="2" xfId="1" applyNumberFormat="1" applyFont="1" applyFill="1" applyBorder="1" applyAlignment="1">
      <alignment vertical="center" wrapText="1"/>
    </xf>
    <xf numFmtId="0" fontId="25" fillId="16" borderId="2" xfId="0" applyFont="1" applyFill="1" applyBorder="1" applyAlignment="1">
      <alignment vertical="center" wrapText="1"/>
    </xf>
    <xf numFmtId="171" fontId="25" fillId="16" borderId="2" xfId="1" applyNumberFormat="1" applyFont="1" applyFill="1" applyBorder="1" applyAlignment="1">
      <alignment vertical="center" wrapText="1"/>
    </xf>
    <xf numFmtId="9" fontId="7" fillId="16" borderId="2" xfId="2" applyFont="1" applyFill="1" applyBorder="1" applyAlignment="1">
      <alignment horizontal="center" vertical="center" wrapText="1"/>
    </xf>
    <xf numFmtId="171" fontId="29" fillId="3" borderId="1" xfId="1" applyNumberFormat="1" applyFont="1" applyFill="1" applyBorder="1" applyAlignment="1">
      <alignment horizontal="right" vertical="center" wrapText="1"/>
    </xf>
    <xf numFmtId="171" fontId="25" fillId="0" borderId="1" xfId="1" applyNumberFormat="1" applyFont="1" applyFill="1" applyBorder="1" applyAlignment="1">
      <alignment horizontal="right" vertical="center" wrapText="1"/>
    </xf>
    <xf numFmtId="0" fontId="33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168" fontId="38" fillId="13" borderId="4" xfId="3" applyNumberFormat="1" applyFont="1" applyFill="1" applyBorder="1" applyAlignment="1">
      <alignment horizontal="center" vertical="center" wrapText="1"/>
    </xf>
    <xf numFmtId="168" fontId="38" fillId="13" borderId="5" xfId="3" applyNumberFormat="1" applyFont="1" applyFill="1" applyBorder="1" applyAlignment="1">
      <alignment horizontal="center" vertical="center" wrapText="1"/>
    </xf>
    <xf numFmtId="168" fontId="38" fillId="13" borderId="6" xfId="3" applyNumberFormat="1" applyFont="1" applyFill="1" applyBorder="1" applyAlignment="1">
      <alignment horizontal="center" vertical="center" wrapText="1"/>
    </xf>
  </cellXfs>
  <cellStyles count="12">
    <cellStyle name="Comma" xfId="1" builtinId="3"/>
    <cellStyle name="Excel Built-in Comma" xfId="3"/>
    <cellStyle name="Excel Built-in Comma 1" xfId="4"/>
    <cellStyle name="Excel Built-in Percent" xfId="9"/>
    <cellStyle name="Normal" xfId="0" builtinId="0"/>
    <cellStyle name="Normal 17" xfId="7"/>
    <cellStyle name="Normal 2" xfId="11"/>
    <cellStyle name="Normal 2 2 2" xfId="6"/>
    <cellStyle name="Normal 23" xfId="8"/>
    <cellStyle name="Normal 34" xfId="10"/>
    <cellStyle name="Percent" xfId="2" builtinId="5"/>
    <cellStyle name="Porcentagem 2" xfId="5"/>
  </cellStyles>
  <dxfs count="0"/>
  <tableStyles count="0" defaultTableStyle="TableStyleMedium2" defaultPivotStyle="PivotStyleLight16"/>
  <colors>
    <mruColors>
      <color rgb="FF9DC3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5" sqref="F5"/>
    </sheetView>
  </sheetViews>
  <sheetFormatPr defaultRowHeight="15" x14ac:dyDescent="0.25"/>
  <cols>
    <col min="1" max="1" width="9.140625" style="27"/>
    <col min="2" max="2" width="48" style="27" customWidth="1"/>
    <col min="3" max="4" width="14.42578125" style="27" hidden="1" customWidth="1"/>
    <col min="5" max="7" width="14.42578125" style="27" customWidth="1"/>
    <col min="8" max="9" width="8.28515625" style="27" customWidth="1"/>
    <col min="10" max="16384" width="9.140625" style="27"/>
  </cols>
  <sheetData>
    <row r="1" spans="2:9" ht="65.25" customHeight="1" x14ac:dyDescent="0.25">
      <c r="B1" s="284" t="s">
        <v>135</v>
      </c>
      <c r="C1" s="284"/>
      <c r="D1" s="284"/>
      <c r="E1" s="284"/>
      <c r="F1" s="284"/>
      <c r="G1" s="284"/>
      <c r="H1" s="284"/>
      <c r="I1" s="284"/>
    </row>
    <row r="2" spans="2:9" ht="33.75" customHeight="1" x14ac:dyDescent="0.25">
      <c r="B2" s="285" t="s">
        <v>173</v>
      </c>
      <c r="C2" s="285"/>
      <c r="D2" s="285"/>
      <c r="E2" s="285"/>
      <c r="F2" s="285"/>
      <c r="G2" s="285"/>
      <c r="H2" s="285"/>
      <c r="I2" s="285"/>
    </row>
    <row r="3" spans="2:9" ht="29.25" customHeight="1" x14ac:dyDescent="0.25">
      <c r="B3" s="16" t="s">
        <v>7</v>
      </c>
      <c r="C3" s="17" t="s">
        <v>131</v>
      </c>
      <c r="D3" s="17" t="s">
        <v>132</v>
      </c>
      <c r="E3" s="17" t="s">
        <v>133</v>
      </c>
      <c r="F3" s="17" t="s">
        <v>134</v>
      </c>
      <c r="G3" s="17" t="s">
        <v>130</v>
      </c>
      <c r="H3" s="18" t="s">
        <v>13</v>
      </c>
      <c r="I3" s="18" t="s">
        <v>14</v>
      </c>
    </row>
    <row r="4" spans="2:9" s="28" customFormat="1" ht="29.25" customHeight="1" x14ac:dyDescent="0.25">
      <c r="B4" s="24" t="str">
        <f>+'Presupuesto Detallado'!A4</f>
        <v>Componente 1 – Apoyo al SNIC</v>
      </c>
      <c r="C4" s="24">
        <f>+'Presupuesto Detallado'!B4</f>
        <v>186563000</v>
      </c>
      <c r="D4" s="24">
        <f>+'Presupuesto Detallado'!C4</f>
        <v>41043860</v>
      </c>
      <c r="E4" s="282">
        <f>+'Presupuesto Detallado'!D4</f>
        <v>5830093.75</v>
      </c>
      <c r="F4" s="282">
        <f>+'Presupuesto Detallado'!E4</f>
        <v>1282620.625</v>
      </c>
      <c r="G4" s="282">
        <f>+'Presupuesto Detallado'!F4</f>
        <v>7112714.375</v>
      </c>
      <c r="H4" s="26">
        <f>+'Presupuesto Detallado'!G4</f>
        <v>0.81967213114754101</v>
      </c>
      <c r="I4" s="26">
        <f>+'Presupuesto Detallado'!H4</f>
        <v>0.18032786885245902</v>
      </c>
    </row>
    <row r="5" spans="2:9" ht="29.25" customHeight="1" x14ac:dyDescent="0.25">
      <c r="B5" s="19" t="str">
        <f>+'Presupuesto Detallado'!A5</f>
        <v>Subcomponente 1.1 – Acciones transversales</v>
      </c>
      <c r="C5" s="19">
        <f>+'Presupuesto Detallado'!B5</f>
        <v>152741000</v>
      </c>
      <c r="D5" s="19">
        <f>+'Presupuesto Detallado'!C5</f>
        <v>33603020</v>
      </c>
      <c r="E5" s="283">
        <f>+'Presupuesto Detallado'!D5</f>
        <v>4773156.25</v>
      </c>
      <c r="F5" s="283">
        <f>+'Presupuesto Detallado'!E5</f>
        <v>1050094.375</v>
      </c>
      <c r="G5" s="283">
        <f>+'Presupuesto Detallado'!F5</f>
        <v>5823250.625</v>
      </c>
      <c r="H5" s="22">
        <f>+'Presupuesto Detallado'!G5</f>
        <v>0.81967213114754101</v>
      </c>
      <c r="I5" s="22">
        <f>+'Presupuesto Detallado'!H5</f>
        <v>0.18032786885245902</v>
      </c>
    </row>
    <row r="6" spans="2:9" ht="29.25" customHeight="1" x14ac:dyDescent="0.25">
      <c r="B6" s="20" t="str">
        <f>+'Presupuesto Detallado'!A10</f>
        <v>Subcomponente 1.2 – Mejora de la calidad de atención en PI.</v>
      </c>
      <c r="C6" s="20">
        <f>+'Presupuesto Detallado'!B10</f>
        <v>33822000</v>
      </c>
      <c r="D6" s="20">
        <f>+'Presupuesto Detallado'!C10</f>
        <v>7440840</v>
      </c>
      <c r="E6" s="283">
        <f>+'Presupuesto Detallado'!D10</f>
        <v>1056937.5</v>
      </c>
      <c r="F6" s="283">
        <f>+'Presupuesto Detallado'!E10</f>
        <v>232526.25</v>
      </c>
      <c r="G6" s="283">
        <f>+'Presupuesto Detallado'!F10</f>
        <v>1289463.75</v>
      </c>
      <c r="H6" s="22">
        <f>+'Presupuesto Detallado'!G10</f>
        <v>0.81967213114754101</v>
      </c>
      <c r="I6" s="22">
        <f>+'Presupuesto Detallado'!H10</f>
        <v>0.18032786885245902</v>
      </c>
    </row>
    <row r="7" spans="2:9" s="28" customFormat="1" ht="29.25" customHeight="1" x14ac:dyDescent="0.25">
      <c r="B7" s="25" t="str">
        <f>+'Presupuesto Detallado'!A13</f>
        <v>Componente 2 – Expansión y mejora de la calidad de Centros CAIF</v>
      </c>
      <c r="C7" s="25">
        <f>+'Presupuesto Detallado'!B13</f>
        <v>11780000</v>
      </c>
      <c r="D7" s="25">
        <f>+'Presupuesto Detallado'!C13</f>
        <v>2591600</v>
      </c>
      <c r="E7" s="282">
        <f>+'Presupuesto Detallado'!D13</f>
        <v>368125</v>
      </c>
      <c r="F7" s="282">
        <f>+'Presupuesto Detallado'!E13</f>
        <v>80987.5</v>
      </c>
      <c r="G7" s="282">
        <f>+'Presupuesto Detallado'!F13</f>
        <v>372252.5</v>
      </c>
      <c r="H7" s="26">
        <f>+'Presupuesto Detallado'!G13</f>
        <v>0.98891209595637375</v>
      </c>
      <c r="I7" s="26">
        <f>+'Presupuesto Detallado'!H13</f>
        <v>0.2175606611104022</v>
      </c>
    </row>
    <row r="8" spans="2:9" ht="29.25" customHeight="1" x14ac:dyDescent="0.25">
      <c r="B8" s="20" t="str">
        <f>+'Presupuesto Detallado'!A14</f>
        <v>Subcomponente 2.1 Apoyo a la mejora de calidad de acciones de PI en INAU</v>
      </c>
      <c r="C8" s="20">
        <f>+'Presupuesto Detallado'!B14</f>
        <v>11780000</v>
      </c>
      <c r="D8" s="20">
        <f>+'Presupuesto Detallado'!C14</f>
        <v>2591600</v>
      </c>
      <c r="E8" s="283">
        <f>+'Presupuesto Detallado'!D14</f>
        <v>368125</v>
      </c>
      <c r="F8" s="283">
        <f>+'Presupuesto Detallado'!E14</f>
        <v>80987.5</v>
      </c>
      <c r="G8" s="283">
        <f>+'Presupuesto Detallado'!F14</f>
        <v>372252.5</v>
      </c>
      <c r="H8" s="22">
        <f>+'Presupuesto Detallado'!G14</f>
        <v>0.98891209595637375</v>
      </c>
      <c r="I8" s="22">
        <f>+'Presupuesto Detallado'!H14</f>
        <v>0.2175606611104022</v>
      </c>
    </row>
    <row r="9" spans="2:9" ht="29.25" customHeight="1" x14ac:dyDescent="0.25">
      <c r="B9" s="20" t="str">
        <f>+'Presupuesto Detallado'!A17</f>
        <v>Subcomponente 2.2 Apoyo a la expansión de Centros CAIF</v>
      </c>
      <c r="C9" s="20">
        <f>+'Presupuesto Detallado'!B17</f>
        <v>0</v>
      </c>
      <c r="D9" s="20">
        <f>+'Presupuesto Detallado'!C17</f>
        <v>0</v>
      </c>
      <c r="E9" s="283">
        <f>+'Presupuesto Detallado'!D17</f>
        <v>0</v>
      </c>
      <c r="F9" s="283">
        <f>+'Presupuesto Detallado'!E17</f>
        <v>0</v>
      </c>
      <c r="G9" s="283">
        <f>+'Presupuesto Detallado'!F17</f>
        <v>0</v>
      </c>
      <c r="H9" s="22">
        <f>+'Presupuesto Detallado'!G17</f>
        <v>0</v>
      </c>
      <c r="I9" s="22">
        <f>+'Presupuesto Detallado'!H17</f>
        <v>0</v>
      </c>
    </row>
    <row r="10" spans="2:9" s="28" customFormat="1" ht="29.25" customHeight="1" x14ac:dyDescent="0.25">
      <c r="B10" s="25" t="str">
        <f>+'Presupuesto Detallado'!A19</f>
        <v>Componente 3 – Administración, evaluación y auditoría</v>
      </c>
      <c r="C10" s="25">
        <f>+'Presupuesto Detallado'!B19</f>
        <v>45836550</v>
      </c>
      <c r="D10" s="25">
        <f>+'Presupuesto Detallado'!C19</f>
        <v>26243791.5</v>
      </c>
      <c r="E10" s="282">
        <f>+'Presupuesto Detallado'!D19</f>
        <v>1393523.4</v>
      </c>
      <c r="F10" s="282">
        <f>+'Presupuesto Detallado'!E19</f>
        <v>1106575.1000000001</v>
      </c>
      <c r="G10" s="282">
        <f>+'Presupuesto Detallado'!F19</f>
        <v>2500098.5</v>
      </c>
      <c r="H10" s="26">
        <f>+'Presupuesto Detallado'!G19</f>
        <v>0.55738739893648181</v>
      </c>
      <c r="I10" s="26">
        <f>+'Presupuesto Detallado'!H19</f>
        <v>0.44261260106351813</v>
      </c>
    </row>
    <row r="11" spans="2:9" ht="29.25" customHeight="1" x14ac:dyDescent="0.25">
      <c r="B11" s="29" t="s">
        <v>129</v>
      </c>
      <c r="C11" s="23">
        <f>+C10+C7+C4</f>
        <v>244179550</v>
      </c>
      <c r="D11" s="23">
        <f t="shared" ref="D11:G11" si="0">+D10+D7+D4</f>
        <v>69879251.5</v>
      </c>
      <c r="E11" s="23">
        <f t="shared" si="0"/>
        <v>7591742.1500000004</v>
      </c>
      <c r="F11" s="23">
        <f t="shared" si="0"/>
        <v>2470183.2250000001</v>
      </c>
      <c r="G11" s="23">
        <f t="shared" si="0"/>
        <v>9985065.375</v>
      </c>
      <c r="H11" s="21">
        <f>+E11/G11</f>
        <v>0.76030970903883544</v>
      </c>
      <c r="I11" s="21">
        <f>+F11/G11</f>
        <v>0.24738778688266727</v>
      </c>
    </row>
  </sheetData>
  <mergeCells count="2">
    <mergeCell ref="B1:I1"/>
    <mergeCell ref="B2:I2"/>
  </mergeCells>
  <printOptions horizontalCentered="1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pane ySplit="2" topLeftCell="A12" activePane="bottomLeft" state="frozen"/>
      <selection pane="bottomLeft" activeCell="A3" sqref="A3"/>
    </sheetView>
  </sheetViews>
  <sheetFormatPr defaultRowHeight="15" x14ac:dyDescent="0.25"/>
  <cols>
    <col min="1" max="1" width="42.85546875" customWidth="1"/>
    <col min="2" max="3" width="13.140625" hidden="1" customWidth="1"/>
    <col min="4" max="6" width="11.85546875" customWidth="1"/>
    <col min="7" max="8" width="4.85546875" style="37" customWidth="1"/>
  </cols>
  <sheetData>
    <row r="1" spans="1:8" s="33" customFormat="1" ht="57" customHeight="1" x14ac:dyDescent="0.25">
      <c r="A1" s="286" t="s">
        <v>135</v>
      </c>
      <c r="B1" s="286"/>
      <c r="C1" s="286"/>
      <c r="D1" s="286"/>
      <c r="E1" s="286"/>
      <c r="F1" s="286"/>
      <c r="G1" s="286"/>
      <c r="H1" s="286"/>
    </row>
    <row r="2" spans="1:8" s="33" customFormat="1" ht="32.25" customHeight="1" x14ac:dyDescent="0.25">
      <c r="A2" s="287" t="s">
        <v>172</v>
      </c>
      <c r="B2" s="287"/>
      <c r="C2" s="287"/>
      <c r="D2" s="287"/>
      <c r="E2" s="287"/>
      <c r="F2" s="287"/>
      <c r="G2" s="287"/>
      <c r="H2" s="287"/>
    </row>
    <row r="3" spans="1:8" ht="25.5" x14ac:dyDescent="0.25">
      <c r="A3" s="30" t="s">
        <v>7</v>
      </c>
      <c r="B3" s="31" t="s">
        <v>8</v>
      </c>
      <c r="C3" s="31" t="s">
        <v>9</v>
      </c>
      <c r="D3" s="31" t="s">
        <v>10</v>
      </c>
      <c r="E3" s="31" t="s">
        <v>11</v>
      </c>
      <c r="F3" s="31" t="s">
        <v>130</v>
      </c>
      <c r="G3" s="34" t="s">
        <v>13</v>
      </c>
      <c r="H3" s="34" t="s">
        <v>14</v>
      </c>
    </row>
    <row r="4" spans="1:8" ht="25.5" customHeight="1" x14ac:dyDescent="0.25">
      <c r="A4" s="279" t="str">
        <f>+'POA 18 meses'!G7</f>
        <v>Componente 1 – Apoyo al SNIC</v>
      </c>
      <c r="B4" s="279">
        <f>+'POA 18 meses'!H7</f>
        <v>186563000</v>
      </c>
      <c r="C4" s="279">
        <f>+'POA 18 meses'!I7</f>
        <v>41043860</v>
      </c>
      <c r="D4" s="280">
        <f>+'POA 18 meses'!J7</f>
        <v>5830093.75</v>
      </c>
      <c r="E4" s="280">
        <f>+'POA 18 meses'!K7</f>
        <v>1282620.625</v>
      </c>
      <c r="F4" s="280">
        <f>+'POA 18 meses'!L7</f>
        <v>7112714.375</v>
      </c>
      <c r="G4" s="281">
        <f>+D4/F4</f>
        <v>0.81967213114754101</v>
      </c>
      <c r="H4" s="281">
        <f>+E4/F4</f>
        <v>0.18032786885245902</v>
      </c>
    </row>
    <row r="5" spans="1:8" ht="25.5" customHeight="1" x14ac:dyDescent="0.25">
      <c r="A5" s="38" t="str">
        <f>+'POA 18 meses'!G8</f>
        <v>Subcomponente 1.1 – Acciones transversales</v>
      </c>
      <c r="B5" s="38">
        <f>+'POA 18 meses'!H8</f>
        <v>152741000</v>
      </c>
      <c r="C5" s="38">
        <f>+'POA 18 meses'!I8</f>
        <v>33603020</v>
      </c>
      <c r="D5" s="276">
        <f>+'POA 18 meses'!J8</f>
        <v>4773156.25</v>
      </c>
      <c r="E5" s="276">
        <f>+'POA 18 meses'!K8</f>
        <v>1050094.375</v>
      </c>
      <c r="F5" s="276">
        <f>+'POA 18 meses'!L8</f>
        <v>5823250.625</v>
      </c>
      <c r="G5" s="35">
        <f t="shared" ref="G5:G21" si="0">+D5/F5</f>
        <v>0.81967213114754101</v>
      </c>
      <c r="H5" s="35">
        <f t="shared" ref="H5:H21" si="1">+E5/F5</f>
        <v>0.18032786885245902</v>
      </c>
    </row>
    <row r="6" spans="1:8" ht="25.5" customHeight="1" x14ac:dyDescent="0.25">
      <c r="A6" s="39" t="str">
        <f>+'POA 18 meses'!G9</f>
        <v>Línea de Acción 1.1.1. - Portal de cuidados.</v>
      </c>
      <c r="B6" s="39">
        <f>+'POA 18 meses'!H9</f>
        <v>89463000</v>
      </c>
      <c r="C6" s="39">
        <f>+'POA 18 meses'!I9</f>
        <v>19681860</v>
      </c>
      <c r="D6" s="277">
        <f>+'POA 18 meses'!J9</f>
        <v>2795718.75</v>
      </c>
      <c r="E6" s="277">
        <f>+'POA 18 meses'!K9</f>
        <v>615058.125</v>
      </c>
      <c r="F6" s="277">
        <f>+'POA 18 meses'!L9</f>
        <v>3410776.875</v>
      </c>
      <c r="G6" s="35">
        <f t="shared" si="0"/>
        <v>0.81967213114754101</v>
      </c>
      <c r="H6" s="35">
        <f t="shared" si="1"/>
        <v>0.18032786885245902</v>
      </c>
    </row>
    <row r="7" spans="1:8" ht="25.5" customHeight="1" x14ac:dyDescent="0.25">
      <c r="A7" s="39" t="str">
        <f>+'POA 18 meses'!G50</f>
        <v>Línea de Acción 1.1.2. -Estrategia de Comunicación del SNIC.</v>
      </c>
      <c r="B7" s="39">
        <f>+'POA 18 meses'!H50</f>
        <v>39406000</v>
      </c>
      <c r="C7" s="39">
        <f>+'POA 18 meses'!I50</f>
        <v>8669320</v>
      </c>
      <c r="D7" s="277">
        <f>+'POA 18 meses'!J50</f>
        <v>1231437.5</v>
      </c>
      <c r="E7" s="277">
        <f>+'POA 18 meses'!K50</f>
        <v>270916.25</v>
      </c>
      <c r="F7" s="277">
        <f>+'POA 18 meses'!L50</f>
        <v>1502353.75</v>
      </c>
      <c r="G7" s="35">
        <f t="shared" si="0"/>
        <v>0.81967213114754101</v>
      </c>
      <c r="H7" s="35">
        <f t="shared" si="1"/>
        <v>0.18032786885245902</v>
      </c>
    </row>
    <row r="8" spans="1:8" ht="25.5" customHeight="1" x14ac:dyDescent="0.25">
      <c r="A8" s="39" t="str">
        <f>+'POA 18 meses'!G61</f>
        <v>Línea de Acción 1.1.3. - Generación y gestión de la información y el conocimiento</v>
      </c>
      <c r="B8" s="39">
        <f>+'POA 18 meses'!H61</f>
        <v>12456000</v>
      </c>
      <c r="C8" s="39">
        <f>+'POA 18 meses'!I61</f>
        <v>2740320</v>
      </c>
      <c r="D8" s="277">
        <f>+'POA 18 meses'!J61</f>
        <v>389250</v>
      </c>
      <c r="E8" s="277">
        <f>+'POA 18 meses'!K61</f>
        <v>85635</v>
      </c>
      <c r="F8" s="277">
        <f>+'POA 18 meses'!L61</f>
        <v>474885</v>
      </c>
      <c r="G8" s="35">
        <f t="shared" si="0"/>
        <v>0.81967213114754101</v>
      </c>
      <c r="H8" s="35">
        <f t="shared" si="1"/>
        <v>0.18032786885245902</v>
      </c>
    </row>
    <row r="9" spans="1:8" ht="25.5" customHeight="1" x14ac:dyDescent="0.25">
      <c r="A9" s="39" t="str">
        <f>+'POA 18 meses'!G68</f>
        <v>Línea de Acción 1.1.4. -Marco Regulatorio del SNIC.</v>
      </c>
      <c r="B9" s="39">
        <f>+'POA 18 meses'!H68</f>
        <v>11416000</v>
      </c>
      <c r="C9" s="39">
        <f>+'POA 18 meses'!I68</f>
        <v>2511520</v>
      </c>
      <c r="D9" s="277">
        <f>+'POA 18 meses'!J68</f>
        <v>356750</v>
      </c>
      <c r="E9" s="277">
        <f>+'POA 18 meses'!K68</f>
        <v>78485</v>
      </c>
      <c r="F9" s="277">
        <f>+'POA 18 meses'!L68</f>
        <v>435235</v>
      </c>
      <c r="G9" s="35">
        <f t="shared" si="0"/>
        <v>0.81967213114754101</v>
      </c>
      <c r="H9" s="35">
        <f t="shared" si="1"/>
        <v>0.18032786885245902</v>
      </c>
    </row>
    <row r="10" spans="1:8" ht="25.5" customHeight="1" x14ac:dyDescent="0.25">
      <c r="A10" s="38" t="str">
        <f>+'POA 18 meses'!G84</f>
        <v>Subcomponente 1.2 – Mejora de la calidad de atención en PI.</v>
      </c>
      <c r="B10" s="38">
        <f>+'POA 18 meses'!H84</f>
        <v>33822000</v>
      </c>
      <c r="C10" s="38">
        <f>+'POA 18 meses'!I84</f>
        <v>7440840</v>
      </c>
      <c r="D10" s="276">
        <f>+'POA 18 meses'!J84</f>
        <v>1056937.5</v>
      </c>
      <c r="E10" s="276">
        <f>+'POA 18 meses'!K84</f>
        <v>232526.25</v>
      </c>
      <c r="F10" s="276">
        <f>+'POA 18 meses'!L84</f>
        <v>1289463.75</v>
      </c>
      <c r="G10" s="35">
        <f t="shared" si="0"/>
        <v>0.81967213114754101</v>
      </c>
      <c r="H10" s="35">
        <f t="shared" si="1"/>
        <v>0.18032786885245902</v>
      </c>
    </row>
    <row r="11" spans="1:8" ht="25.5" customHeight="1" x14ac:dyDescent="0.25">
      <c r="A11" s="39" t="str">
        <f>+'POA 18 meses'!G85</f>
        <v>Línea de Acción 1.2.1. - Mejora de la atención en PI</v>
      </c>
      <c r="B11" s="39">
        <f>+'POA 18 meses'!H85</f>
        <v>25864000</v>
      </c>
      <c r="C11" s="39">
        <f>+'POA 18 meses'!I85</f>
        <v>5690080</v>
      </c>
      <c r="D11" s="277">
        <f>+'POA 18 meses'!J85</f>
        <v>808250</v>
      </c>
      <c r="E11" s="277">
        <f>+'POA 18 meses'!K85</f>
        <v>177815</v>
      </c>
      <c r="F11" s="277">
        <f>+'POA 18 meses'!L85</f>
        <v>986065</v>
      </c>
      <c r="G11" s="35">
        <f t="shared" si="0"/>
        <v>0.81967213114754101</v>
      </c>
      <c r="H11" s="35">
        <f t="shared" si="1"/>
        <v>0.18032786885245902</v>
      </c>
    </row>
    <row r="12" spans="1:8" ht="25.5" customHeight="1" x14ac:dyDescent="0.25">
      <c r="A12" s="39" t="str">
        <f>+'POA 18 meses'!G121</f>
        <v>Línea de Acción 1.2.2. - Desarrollo de servicios innovadores de cuidado</v>
      </c>
      <c r="B12" s="39">
        <f>+'POA 18 meses'!H121</f>
        <v>7958000</v>
      </c>
      <c r="C12" s="39">
        <f>+'POA 18 meses'!I121</f>
        <v>1750760</v>
      </c>
      <c r="D12" s="277">
        <f>+'POA 18 meses'!J121</f>
        <v>248687.5</v>
      </c>
      <c r="E12" s="277">
        <f>+'POA 18 meses'!K121</f>
        <v>54711.25</v>
      </c>
      <c r="F12" s="277">
        <f>+'POA 18 meses'!L121</f>
        <v>303398.75</v>
      </c>
      <c r="G12" s="35">
        <f t="shared" si="0"/>
        <v>0.81967213114754101</v>
      </c>
      <c r="H12" s="35">
        <f t="shared" si="1"/>
        <v>0.18032786885245902</v>
      </c>
    </row>
    <row r="13" spans="1:8" ht="25.5" customHeight="1" x14ac:dyDescent="0.25">
      <c r="A13" s="279" t="str">
        <f>+'POA 18 meses'!G144</f>
        <v>Componente 2 – Expansión y mejora de la calidad de Centros CAIF</v>
      </c>
      <c r="B13" s="279">
        <f>+'POA 18 meses'!H144</f>
        <v>11780000</v>
      </c>
      <c r="C13" s="279">
        <f>+'POA 18 meses'!I144</f>
        <v>2591600</v>
      </c>
      <c r="D13" s="280">
        <f>+'POA 18 meses'!J144</f>
        <v>368125</v>
      </c>
      <c r="E13" s="280">
        <f>+'POA 18 meses'!K144</f>
        <v>80987.5</v>
      </c>
      <c r="F13" s="280">
        <f>+'POA 18 meses'!L144</f>
        <v>372252.5</v>
      </c>
      <c r="G13" s="281">
        <f t="shared" si="0"/>
        <v>0.98891209595637375</v>
      </c>
      <c r="H13" s="281">
        <f t="shared" si="1"/>
        <v>0.2175606611104022</v>
      </c>
    </row>
    <row r="14" spans="1:8" ht="25.5" customHeight="1" x14ac:dyDescent="0.25">
      <c r="A14" s="38" t="str">
        <f>+'POA 18 meses'!G145</f>
        <v>Subcomponente 2.1 Apoyo a la mejora de calidad de acciones de PI en INAU</v>
      </c>
      <c r="B14" s="38">
        <f>+'POA 18 meses'!H145</f>
        <v>11780000</v>
      </c>
      <c r="C14" s="38">
        <f>+'POA 18 meses'!I145</f>
        <v>2591600</v>
      </c>
      <c r="D14" s="276">
        <f>+'POA 18 meses'!J145</f>
        <v>368125</v>
      </c>
      <c r="E14" s="276">
        <f>+'POA 18 meses'!K145</f>
        <v>80987.5</v>
      </c>
      <c r="F14" s="276">
        <f>+'POA 18 meses'!L145</f>
        <v>372252.5</v>
      </c>
      <c r="G14" s="35">
        <f t="shared" si="0"/>
        <v>0.98891209595637375</v>
      </c>
      <c r="H14" s="35">
        <f t="shared" si="1"/>
        <v>0.2175606611104022</v>
      </c>
    </row>
    <row r="15" spans="1:8" ht="25.5" customHeight="1" x14ac:dyDescent="0.25">
      <c r="A15" s="39" t="str">
        <f>+'POA 18 meses'!G146</f>
        <v>Línea de Acción 2.1.1 - Fortalecimiento del INAU en la puesta en funcionamiento de la Secretaría de PI</v>
      </c>
      <c r="B15" s="39">
        <f>+'POA 18 meses'!H146</f>
        <v>8544000</v>
      </c>
      <c r="C15" s="39">
        <f>+'POA 18 meses'!I146</f>
        <v>1879680</v>
      </c>
      <c r="D15" s="277">
        <f>+'POA 18 meses'!J146</f>
        <v>267000</v>
      </c>
      <c r="E15" s="277">
        <f>+'POA 18 meses'!K146</f>
        <v>58740</v>
      </c>
      <c r="F15" s="277">
        <f>+'POA 18 meses'!L146</f>
        <v>248880</v>
      </c>
      <c r="G15" s="35">
        <f t="shared" si="0"/>
        <v>1.0728061716489874</v>
      </c>
      <c r="H15" s="35">
        <f t="shared" si="1"/>
        <v>0.23601735776277724</v>
      </c>
    </row>
    <row r="16" spans="1:8" ht="25.5" customHeight="1" x14ac:dyDescent="0.25">
      <c r="A16" s="39" t="str">
        <f>+'POA 18 meses'!G152</f>
        <v>Línea de Acción 2.1.2 - Programa de Parentalidades Positivas</v>
      </c>
      <c r="B16" s="39">
        <f>+'POA 18 meses'!H152</f>
        <v>3236000</v>
      </c>
      <c r="C16" s="39">
        <f>+'POA 18 meses'!I152</f>
        <v>711920</v>
      </c>
      <c r="D16" s="277">
        <f>+'POA 18 meses'!J152</f>
        <v>101125</v>
      </c>
      <c r="E16" s="277">
        <f>+'POA 18 meses'!K152</f>
        <v>22247.5</v>
      </c>
      <c r="F16" s="277">
        <f>+'POA 18 meses'!L152</f>
        <v>123372.5</v>
      </c>
      <c r="G16" s="35">
        <f t="shared" si="0"/>
        <v>0.81967213114754101</v>
      </c>
      <c r="H16" s="35">
        <f t="shared" si="1"/>
        <v>0.18032786885245902</v>
      </c>
    </row>
    <row r="17" spans="1:8" ht="25.5" customHeight="1" x14ac:dyDescent="0.25">
      <c r="A17" s="38" t="str">
        <f>+'POA 18 meses'!G158</f>
        <v>Subcomponente 2.2 Apoyo a la expansión de Centros CAIF</v>
      </c>
      <c r="B17" s="38">
        <f>+'POA 18 meses'!H158</f>
        <v>0</v>
      </c>
      <c r="C17" s="38">
        <f>+'POA 18 meses'!I158</f>
        <v>0</v>
      </c>
      <c r="D17" s="276">
        <f>+'POA 18 meses'!J158</f>
        <v>0</v>
      </c>
      <c r="E17" s="276">
        <f>+'POA 18 meses'!K158</f>
        <v>0</v>
      </c>
      <c r="F17" s="276">
        <f>+'POA 18 meses'!L158</f>
        <v>0</v>
      </c>
      <c r="G17" s="35"/>
      <c r="H17" s="35"/>
    </row>
    <row r="18" spans="1:8" ht="25.5" customHeight="1" x14ac:dyDescent="0.25">
      <c r="A18" s="39" t="str">
        <f>+'POA 18 meses'!G159</f>
        <v>Línea de Acción 2.2.1</v>
      </c>
      <c r="B18" s="39">
        <f>+'POA 18 meses'!H159</f>
        <v>0</v>
      </c>
      <c r="C18" s="39">
        <f>+'POA 18 meses'!I159</f>
        <v>0</v>
      </c>
      <c r="D18" s="277">
        <f>+'POA 18 meses'!J159</f>
        <v>0</v>
      </c>
      <c r="E18" s="277">
        <f>+'POA 18 meses'!K159</f>
        <v>0</v>
      </c>
      <c r="F18" s="277">
        <f>+'POA 18 meses'!L159</f>
        <v>0</v>
      </c>
      <c r="G18" s="35"/>
      <c r="H18" s="35"/>
    </row>
    <row r="19" spans="1:8" ht="25.5" customHeight="1" x14ac:dyDescent="0.25">
      <c r="A19" s="279" t="str">
        <f>+'POA 18 meses'!G161</f>
        <v>Componente 3 – Administración, evaluación y auditoría</v>
      </c>
      <c r="B19" s="279">
        <f>+'POA 18 meses'!H161</f>
        <v>45836550</v>
      </c>
      <c r="C19" s="279">
        <f>+'POA 18 meses'!I161</f>
        <v>26243791.5</v>
      </c>
      <c r="D19" s="280">
        <f>+'POA 18 meses'!J161</f>
        <v>1393523.4</v>
      </c>
      <c r="E19" s="280">
        <f>+'POA 18 meses'!K161</f>
        <v>1106575.1000000001</v>
      </c>
      <c r="F19" s="280">
        <f>+'POA 18 meses'!L161</f>
        <v>2500098.5</v>
      </c>
      <c r="G19" s="281">
        <f t="shared" si="0"/>
        <v>0.55738739893648181</v>
      </c>
      <c r="H19" s="281">
        <f t="shared" si="1"/>
        <v>0.44261260106351813</v>
      </c>
    </row>
    <row r="20" spans="1:8" ht="25.5" customHeight="1" x14ac:dyDescent="0.25">
      <c r="A20" s="40" t="str">
        <f>+'POA 18 meses'!G162</f>
        <v>Administración y Ejecución del Proyecto</v>
      </c>
      <c r="B20" s="40">
        <f>+'POA 18 meses'!H162</f>
        <v>45836550</v>
      </c>
      <c r="C20" s="40">
        <f>+'POA 18 meses'!I162</f>
        <v>26243791.5</v>
      </c>
      <c r="D20" s="278">
        <f>+'POA 18 meses'!J162</f>
        <v>1393523.4</v>
      </c>
      <c r="E20" s="278">
        <f>+'POA 18 meses'!K162</f>
        <v>1106575.1000000001</v>
      </c>
      <c r="F20" s="278">
        <f>+'POA 18 meses'!L162</f>
        <v>2500098.5</v>
      </c>
      <c r="G20" s="35">
        <f t="shared" si="0"/>
        <v>0.55738739893648181</v>
      </c>
      <c r="H20" s="35">
        <f t="shared" si="1"/>
        <v>0.44261260106351813</v>
      </c>
    </row>
    <row r="21" spans="1:8" ht="25.5" customHeight="1" x14ac:dyDescent="0.25">
      <c r="A21" s="40" t="str">
        <f>+'POA 18 meses'!G179</f>
        <v>Evaluación y Auditoria</v>
      </c>
      <c r="B21" s="40">
        <f>+'POA 18 meses'!H179</f>
        <v>0</v>
      </c>
      <c r="C21" s="40">
        <f>+'POA 18 meses'!I179</f>
        <v>640000</v>
      </c>
      <c r="D21" s="278">
        <f>+'POA 18 meses'!J179</f>
        <v>0</v>
      </c>
      <c r="E21" s="278">
        <f>+'POA 18 meses'!K179</f>
        <v>20000</v>
      </c>
      <c r="F21" s="278">
        <f>+'POA 18 meses'!L179</f>
        <v>20000</v>
      </c>
      <c r="G21" s="35">
        <f t="shared" si="0"/>
        <v>0</v>
      </c>
      <c r="H21" s="35">
        <f t="shared" si="1"/>
        <v>1</v>
      </c>
    </row>
    <row r="22" spans="1:8" ht="25.5" customHeight="1" x14ac:dyDescent="0.25">
      <c r="A22" s="30" t="s">
        <v>129</v>
      </c>
      <c r="B22" s="32">
        <f>+B19+B13+B4</f>
        <v>244179550</v>
      </c>
      <c r="C22" s="32">
        <f t="shared" ref="C22:F22" si="2">+C19+C13+C4</f>
        <v>69879251.5</v>
      </c>
      <c r="D22" s="32">
        <f>+D19+D13+D4</f>
        <v>7591742.1500000004</v>
      </c>
      <c r="E22" s="32">
        <f t="shared" si="2"/>
        <v>2470183.2250000001</v>
      </c>
      <c r="F22" s="32">
        <f t="shared" si="2"/>
        <v>9985065.375</v>
      </c>
      <c r="G22" s="36">
        <f>+D22/F22</f>
        <v>0.76030970903883544</v>
      </c>
      <c r="H22" s="36">
        <f>+E22/F22</f>
        <v>0.24738778688266727</v>
      </c>
    </row>
  </sheetData>
  <mergeCells count="2">
    <mergeCell ref="A1:H1"/>
    <mergeCell ref="A2:H2"/>
  </mergeCells>
  <printOptions horizontalCentered="1"/>
  <pageMargins left="0.45" right="0.45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M186"/>
  <sheetViews>
    <sheetView view="pageBreakPreview" zoomScale="98" zoomScaleNormal="90" zoomScaleSheetLayoutView="98" workbookViewId="0">
      <pane xSplit="7" ySplit="6" topLeftCell="J7" activePane="bottomRight" state="frozen"/>
      <selection activeCell="A5" sqref="A5"/>
      <selection pane="topRight" activeCell="H5" sqref="H5"/>
      <selection pane="bottomLeft" activeCell="A7" sqref="A7"/>
      <selection pane="bottomRight" activeCell="G5" sqref="G5"/>
    </sheetView>
  </sheetViews>
  <sheetFormatPr defaultColWidth="12.5703125" defaultRowHeight="12" x14ac:dyDescent="0.2"/>
  <cols>
    <col min="1" max="6" width="2.5703125" style="230" hidden="1" customWidth="1"/>
    <col min="7" max="7" width="46.42578125" style="56" customWidth="1"/>
    <col min="8" max="9" width="14.42578125" style="42" hidden="1" customWidth="1"/>
    <col min="10" max="12" width="13.28515625" style="42" customWidth="1"/>
    <col min="13" max="14" width="8.28515625" style="45" customWidth="1"/>
    <col min="15" max="15" width="11.85546875" style="51" hidden="1" customWidth="1"/>
    <col min="16" max="16" width="11.7109375" style="68" hidden="1" customWidth="1"/>
    <col min="17" max="17" width="12.28515625" style="231" hidden="1" customWidth="1"/>
    <col min="18" max="23" width="10.42578125" style="98" customWidth="1"/>
    <col min="24" max="24" width="12.5703125" style="47" hidden="1" customWidth="1"/>
    <col min="25" max="25" width="12.5703125" style="152" hidden="1" customWidth="1"/>
    <col min="26" max="161" width="12.5703125" style="47" customWidth="1"/>
    <col min="162" max="246" width="9.85546875" style="47" customWidth="1"/>
    <col min="247" max="999" width="12.5703125" style="47" customWidth="1"/>
    <col min="1000" max="16384" width="12.5703125" style="47"/>
  </cols>
  <sheetData>
    <row r="1" spans="1:998" x14ac:dyDescent="0.2">
      <c r="A1" s="210"/>
      <c r="B1" s="210"/>
      <c r="C1" s="210"/>
      <c r="D1" s="210"/>
      <c r="E1" s="210"/>
      <c r="F1" s="210"/>
      <c r="G1" s="41"/>
      <c r="H1" s="42">
        <v>32</v>
      </c>
      <c r="I1" s="43"/>
      <c r="J1" s="43">
        <v>32</v>
      </c>
      <c r="K1" s="43"/>
      <c r="L1" s="43"/>
      <c r="M1" s="44"/>
      <c r="O1" s="44"/>
      <c r="P1" s="46"/>
      <c r="Q1" s="211"/>
      <c r="R1" s="212"/>
      <c r="S1" s="212"/>
      <c r="T1" s="212"/>
      <c r="U1" s="212"/>
      <c r="V1" s="212"/>
      <c r="W1" s="212"/>
    </row>
    <row r="2" spans="1:998" x14ac:dyDescent="0.2">
      <c r="A2" s="210"/>
      <c r="B2" s="210"/>
      <c r="C2" s="210"/>
      <c r="D2" s="210"/>
      <c r="E2" s="210"/>
      <c r="F2" s="210"/>
      <c r="G2" s="48" t="s">
        <v>0</v>
      </c>
      <c r="H2" s="49"/>
      <c r="I2" s="49"/>
      <c r="J2" s="49"/>
      <c r="K2" s="49"/>
      <c r="L2" s="49"/>
      <c r="M2" s="48"/>
      <c r="O2" s="48"/>
      <c r="P2" s="50"/>
      <c r="Q2" s="213"/>
      <c r="R2" s="212"/>
      <c r="S2" s="212"/>
      <c r="T2" s="212"/>
      <c r="U2" s="212"/>
      <c r="V2" s="212"/>
      <c r="W2" s="212"/>
    </row>
    <row r="3" spans="1:998" x14ac:dyDescent="0.2">
      <c r="A3" s="210"/>
      <c r="B3" s="210"/>
      <c r="C3" s="210"/>
      <c r="D3" s="210"/>
      <c r="E3" s="210"/>
      <c r="F3" s="210"/>
      <c r="G3" s="48" t="s">
        <v>136</v>
      </c>
      <c r="H3" s="49"/>
      <c r="I3" s="49"/>
      <c r="J3" s="49"/>
      <c r="K3" s="49"/>
      <c r="L3" s="49"/>
      <c r="M3" s="48"/>
      <c r="N3" s="51"/>
      <c r="O3" s="48"/>
      <c r="P3" s="50"/>
      <c r="Q3" s="213"/>
      <c r="R3" s="212"/>
      <c r="S3" s="212"/>
      <c r="T3" s="212"/>
      <c r="U3" s="212"/>
      <c r="V3" s="212"/>
      <c r="W3" s="212"/>
    </row>
    <row r="4" spans="1:998" ht="12.75" thickBot="1" x14ac:dyDescent="0.25">
      <c r="A4" s="210"/>
      <c r="B4" s="210"/>
      <c r="C4" s="210"/>
      <c r="D4" s="210"/>
      <c r="E4" s="210"/>
      <c r="F4" s="210"/>
      <c r="G4" s="48" t="s">
        <v>174</v>
      </c>
      <c r="H4" s="49"/>
      <c r="I4" s="49"/>
      <c r="J4" s="49"/>
      <c r="K4" s="49"/>
      <c r="L4" s="49"/>
      <c r="M4" s="48"/>
      <c r="O4" s="48"/>
      <c r="P4" s="50"/>
      <c r="Q4" s="213"/>
      <c r="R4" s="212"/>
      <c r="S4" s="212"/>
      <c r="T4" s="212"/>
      <c r="U4" s="212"/>
      <c r="V4" s="212"/>
      <c r="W4" s="212"/>
    </row>
    <row r="5" spans="1:998" ht="24.75" thickBot="1" x14ac:dyDescent="0.25">
      <c r="A5" s="150" t="s">
        <v>1</v>
      </c>
      <c r="B5" s="150" t="s">
        <v>2</v>
      </c>
      <c r="C5" s="150" t="s">
        <v>3</v>
      </c>
      <c r="D5" s="150" t="s">
        <v>4</v>
      </c>
      <c r="E5" s="150" t="s">
        <v>5</v>
      </c>
      <c r="F5" s="150" t="s">
        <v>6</v>
      </c>
      <c r="G5" s="1" t="s">
        <v>137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13</v>
      </c>
      <c r="N5" s="2" t="s">
        <v>14</v>
      </c>
      <c r="O5" s="2" t="s">
        <v>15</v>
      </c>
      <c r="P5" s="2" t="s">
        <v>138</v>
      </c>
      <c r="Q5" s="2" t="s">
        <v>16</v>
      </c>
      <c r="R5" s="288" t="s">
        <v>150</v>
      </c>
      <c r="S5" s="289"/>
      <c r="T5" s="289"/>
      <c r="U5" s="289"/>
      <c r="V5" s="289"/>
      <c r="W5" s="290"/>
      <c r="X5" s="52"/>
      <c r="Y5" s="158" t="s">
        <v>149</v>
      </c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/>
      <c r="GW5" s="52"/>
      <c r="GX5" s="52"/>
      <c r="GY5" s="52"/>
      <c r="GZ5" s="52"/>
      <c r="HA5" s="52"/>
      <c r="HB5" s="52"/>
      <c r="HC5" s="52"/>
      <c r="HD5" s="52"/>
      <c r="HE5" s="52"/>
      <c r="HF5" s="52"/>
      <c r="HG5" s="52"/>
      <c r="HH5" s="52"/>
      <c r="HI5" s="52"/>
      <c r="HJ5" s="52"/>
      <c r="HK5" s="52"/>
      <c r="HL5" s="52"/>
      <c r="HM5" s="52"/>
      <c r="HN5" s="52"/>
      <c r="HO5" s="52"/>
      <c r="HP5" s="52"/>
      <c r="HQ5" s="52"/>
      <c r="HR5" s="52"/>
      <c r="HS5" s="52"/>
      <c r="HT5" s="52"/>
      <c r="HU5" s="52"/>
      <c r="HV5" s="52"/>
      <c r="HW5" s="52"/>
      <c r="HX5" s="52"/>
      <c r="HY5" s="52"/>
      <c r="HZ5" s="52"/>
      <c r="IA5" s="52"/>
      <c r="IB5" s="52"/>
      <c r="IC5" s="52"/>
      <c r="ID5" s="52"/>
      <c r="IE5" s="52"/>
      <c r="IF5" s="52"/>
      <c r="IG5" s="52"/>
      <c r="IH5" s="52"/>
      <c r="II5" s="52"/>
      <c r="IJ5" s="52"/>
      <c r="IK5" s="52"/>
      <c r="IL5" s="52"/>
      <c r="IM5" s="52"/>
      <c r="IN5" s="52"/>
      <c r="IO5" s="52"/>
      <c r="IP5" s="52"/>
      <c r="IQ5" s="52"/>
      <c r="IR5" s="52"/>
      <c r="IS5" s="52"/>
      <c r="IT5" s="52"/>
      <c r="IU5" s="52"/>
      <c r="IV5" s="52"/>
      <c r="IW5" s="52"/>
      <c r="IX5" s="52"/>
      <c r="IY5" s="52"/>
      <c r="IZ5" s="52"/>
      <c r="JA5" s="52"/>
      <c r="JB5" s="52"/>
      <c r="JC5" s="52"/>
      <c r="JD5" s="52"/>
      <c r="JE5" s="52"/>
      <c r="JF5" s="52"/>
      <c r="JG5" s="52"/>
      <c r="JH5" s="52"/>
      <c r="JI5" s="52"/>
      <c r="JJ5" s="52"/>
      <c r="JK5" s="52"/>
      <c r="JL5" s="52"/>
      <c r="JM5" s="52"/>
      <c r="JN5" s="52"/>
      <c r="JO5" s="52"/>
      <c r="JP5" s="52"/>
      <c r="JQ5" s="52"/>
      <c r="JR5" s="52"/>
      <c r="JS5" s="52"/>
      <c r="JT5" s="52"/>
      <c r="JU5" s="52"/>
      <c r="JV5" s="52"/>
      <c r="JW5" s="52"/>
      <c r="JX5" s="52"/>
      <c r="JY5" s="52"/>
      <c r="JZ5" s="52"/>
      <c r="KA5" s="52"/>
      <c r="KB5" s="52"/>
      <c r="KC5" s="52"/>
      <c r="KD5" s="52"/>
      <c r="KE5" s="52"/>
      <c r="KF5" s="52"/>
      <c r="KG5" s="52"/>
      <c r="KH5" s="52"/>
      <c r="KI5" s="52"/>
      <c r="KJ5" s="52"/>
      <c r="KK5" s="52"/>
      <c r="KL5" s="52"/>
      <c r="KM5" s="52"/>
      <c r="KN5" s="52"/>
      <c r="KO5" s="52"/>
      <c r="KP5" s="52"/>
      <c r="KQ5" s="52"/>
      <c r="KR5" s="52"/>
      <c r="KS5" s="52"/>
      <c r="KT5" s="52"/>
      <c r="KU5" s="52"/>
      <c r="KV5" s="52"/>
      <c r="KW5" s="52"/>
      <c r="KX5" s="52"/>
      <c r="KY5" s="52"/>
      <c r="KZ5" s="52"/>
      <c r="LA5" s="52"/>
      <c r="LB5" s="52"/>
      <c r="LC5" s="52"/>
      <c r="LD5" s="52"/>
      <c r="LE5" s="52"/>
      <c r="LF5" s="52"/>
      <c r="LG5" s="52"/>
      <c r="LH5" s="52"/>
      <c r="LI5" s="52"/>
      <c r="LJ5" s="52"/>
      <c r="LK5" s="52"/>
      <c r="LL5" s="52"/>
      <c r="LM5" s="52"/>
      <c r="LN5" s="52"/>
      <c r="LO5" s="52"/>
      <c r="LP5" s="52"/>
      <c r="LQ5" s="52"/>
      <c r="LR5" s="52"/>
      <c r="LS5" s="52"/>
      <c r="LT5" s="52"/>
      <c r="LU5" s="52"/>
      <c r="LV5" s="52"/>
      <c r="LW5" s="52"/>
      <c r="LX5" s="52"/>
      <c r="LY5" s="52"/>
      <c r="LZ5" s="52"/>
      <c r="MA5" s="52"/>
      <c r="MB5" s="52"/>
      <c r="MC5" s="52"/>
      <c r="MD5" s="52"/>
      <c r="ME5" s="52"/>
      <c r="MF5" s="52"/>
      <c r="MG5" s="52"/>
      <c r="MH5" s="52"/>
      <c r="MI5" s="52"/>
      <c r="MJ5" s="52"/>
      <c r="MK5" s="52"/>
      <c r="ML5" s="52"/>
      <c r="MM5" s="52"/>
      <c r="MN5" s="52"/>
      <c r="MO5" s="52"/>
      <c r="MP5" s="52"/>
      <c r="MQ5" s="52"/>
      <c r="MR5" s="52"/>
      <c r="MS5" s="52"/>
      <c r="MT5" s="52"/>
      <c r="MU5" s="52"/>
      <c r="MV5" s="52"/>
      <c r="MW5" s="52"/>
      <c r="MX5" s="52"/>
      <c r="MY5" s="52"/>
      <c r="MZ5" s="52"/>
      <c r="NA5" s="52"/>
      <c r="NB5" s="52"/>
      <c r="NC5" s="52"/>
      <c r="ND5" s="52"/>
      <c r="NE5" s="52"/>
      <c r="NF5" s="52"/>
      <c r="NG5" s="52"/>
      <c r="NH5" s="52"/>
      <c r="NI5" s="52"/>
      <c r="NJ5" s="52"/>
      <c r="NK5" s="52"/>
      <c r="NL5" s="52"/>
      <c r="NM5" s="52"/>
      <c r="NN5" s="52"/>
      <c r="NO5" s="52"/>
      <c r="NP5" s="52"/>
      <c r="NQ5" s="52"/>
      <c r="NR5" s="52"/>
      <c r="NS5" s="52"/>
      <c r="NT5" s="52"/>
      <c r="NU5" s="52"/>
      <c r="NV5" s="52"/>
      <c r="NW5" s="52"/>
      <c r="NX5" s="52"/>
      <c r="NY5" s="52"/>
      <c r="NZ5" s="52"/>
      <c r="OA5" s="52"/>
      <c r="OB5" s="52"/>
      <c r="OC5" s="52"/>
      <c r="OD5" s="52"/>
      <c r="OE5" s="52"/>
      <c r="OF5" s="52"/>
      <c r="OG5" s="52"/>
      <c r="OH5" s="52"/>
      <c r="OI5" s="52"/>
      <c r="OJ5" s="52"/>
      <c r="OK5" s="52"/>
      <c r="OL5" s="52"/>
      <c r="OM5" s="52"/>
      <c r="ON5" s="52"/>
      <c r="OO5" s="52"/>
      <c r="OP5" s="52"/>
      <c r="OQ5" s="52"/>
      <c r="OR5" s="52"/>
      <c r="OS5" s="52"/>
      <c r="OT5" s="52"/>
      <c r="OU5" s="52"/>
      <c r="OV5" s="52"/>
      <c r="OW5" s="52"/>
      <c r="OX5" s="52"/>
      <c r="OY5" s="52"/>
      <c r="OZ5" s="52"/>
      <c r="PA5" s="52"/>
      <c r="PB5" s="52"/>
      <c r="PC5" s="52"/>
      <c r="PD5" s="52"/>
      <c r="PE5" s="52"/>
      <c r="PF5" s="52"/>
      <c r="PG5" s="52"/>
      <c r="PH5" s="52"/>
      <c r="PI5" s="52"/>
      <c r="PJ5" s="52"/>
      <c r="PK5" s="52"/>
      <c r="PL5" s="52"/>
      <c r="PM5" s="52"/>
      <c r="PN5" s="52"/>
      <c r="PO5" s="52"/>
      <c r="PP5" s="52"/>
      <c r="PQ5" s="52"/>
      <c r="PR5" s="52"/>
      <c r="PS5" s="52"/>
      <c r="PT5" s="52"/>
      <c r="PU5" s="52"/>
      <c r="PV5" s="52"/>
      <c r="PW5" s="52"/>
      <c r="PX5" s="52"/>
      <c r="PY5" s="52"/>
      <c r="PZ5" s="52"/>
      <c r="QA5" s="52"/>
      <c r="QB5" s="52"/>
      <c r="QC5" s="52"/>
      <c r="QD5" s="52"/>
      <c r="QE5" s="52"/>
      <c r="QF5" s="52"/>
      <c r="QG5" s="52"/>
      <c r="QH5" s="52"/>
      <c r="QI5" s="52"/>
      <c r="QJ5" s="52"/>
      <c r="QK5" s="52"/>
      <c r="QL5" s="52"/>
      <c r="QM5" s="52"/>
      <c r="QN5" s="52"/>
      <c r="QO5" s="52"/>
      <c r="QP5" s="52"/>
      <c r="QQ5" s="52"/>
      <c r="QR5" s="52"/>
      <c r="QS5" s="52"/>
      <c r="QT5" s="52"/>
      <c r="QU5" s="52"/>
      <c r="QV5" s="52"/>
      <c r="QW5" s="52"/>
      <c r="QX5" s="52"/>
      <c r="QY5" s="52"/>
      <c r="QZ5" s="52"/>
      <c r="RA5" s="52"/>
      <c r="RB5" s="52"/>
      <c r="RC5" s="52"/>
      <c r="RD5" s="52"/>
      <c r="RE5" s="52"/>
      <c r="RF5" s="52"/>
      <c r="RG5" s="52"/>
      <c r="RH5" s="52"/>
      <c r="RI5" s="52"/>
      <c r="RJ5" s="52"/>
      <c r="RK5" s="52"/>
      <c r="RL5" s="52"/>
      <c r="RM5" s="52"/>
      <c r="RN5" s="52"/>
      <c r="RO5" s="52"/>
      <c r="RP5" s="52"/>
      <c r="RQ5" s="52"/>
      <c r="RR5" s="52"/>
      <c r="RS5" s="52"/>
      <c r="RT5" s="52"/>
      <c r="RU5" s="52"/>
      <c r="RV5" s="52"/>
      <c r="RW5" s="52"/>
      <c r="RX5" s="52"/>
      <c r="RY5" s="52"/>
      <c r="RZ5" s="52"/>
      <c r="SA5" s="52"/>
      <c r="SB5" s="52"/>
      <c r="SC5" s="52"/>
      <c r="SD5" s="52"/>
      <c r="SE5" s="52"/>
      <c r="SF5" s="52"/>
      <c r="SG5" s="52"/>
      <c r="SH5" s="52"/>
      <c r="SI5" s="52"/>
      <c r="SJ5" s="52"/>
      <c r="SK5" s="52"/>
      <c r="SL5" s="52"/>
      <c r="SM5" s="52"/>
      <c r="SN5" s="52"/>
      <c r="SO5" s="52"/>
      <c r="SP5" s="52"/>
      <c r="SQ5" s="52"/>
      <c r="SR5" s="52"/>
      <c r="SS5" s="52"/>
      <c r="ST5" s="52"/>
      <c r="SU5" s="52"/>
      <c r="SV5" s="52"/>
      <c r="SW5" s="52"/>
      <c r="SX5" s="52"/>
      <c r="SY5" s="52"/>
      <c r="SZ5" s="52"/>
      <c r="TA5" s="52"/>
      <c r="TB5" s="52"/>
      <c r="TC5" s="52"/>
      <c r="TD5" s="52"/>
      <c r="TE5" s="52"/>
      <c r="TF5" s="52"/>
      <c r="TG5" s="52"/>
      <c r="TH5" s="52"/>
      <c r="TI5" s="52"/>
      <c r="TJ5" s="52"/>
      <c r="TK5" s="52"/>
      <c r="TL5" s="52"/>
      <c r="TM5" s="52"/>
      <c r="TN5" s="52"/>
      <c r="TO5" s="52"/>
      <c r="TP5" s="52"/>
      <c r="TQ5" s="52"/>
      <c r="TR5" s="52"/>
      <c r="TS5" s="52"/>
      <c r="TT5" s="52"/>
      <c r="TU5" s="52"/>
      <c r="TV5" s="52"/>
      <c r="TW5" s="52"/>
      <c r="TX5" s="52"/>
      <c r="TY5" s="52"/>
      <c r="TZ5" s="52"/>
      <c r="UA5" s="52"/>
      <c r="UB5" s="52"/>
      <c r="UC5" s="52"/>
      <c r="UD5" s="52"/>
      <c r="UE5" s="52"/>
      <c r="UF5" s="52"/>
      <c r="UG5" s="52"/>
      <c r="UH5" s="52"/>
      <c r="UI5" s="52"/>
      <c r="UJ5" s="52"/>
      <c r="UK5" s="52"/>
      <c r="UL5" s="52"/>
      <c r="UM5" s="52"/>
      <c r="UN5" s="52"/>
      <c r="UO5" s="52"/>
      <c r="UP5" s="52"/>
      <c r="UQ5" s="52"/>
      <c r="UR5" s="52"/>
      <c r="US5" s="52"/>
      <c r="UT5" s="52"/>
      <c r="UU5" s="52"/>
      <c r="UV5" s="52"/>
      <c r="UW5" s="52"/>
      <c r="UX5" s="52"/>
      <c r="UY5" s="52"/>
      <c r="UZ5" s="52"/>
      <c r="VA5" s="52"/>
      <c r="VB5" s="52"/>
      <c r="VC5" s="52"/>
      <c r="VD5" s="52"/>
      <c r="VE5" s="52"/>
      <c r="VF5" s="52"/>
      <c r="VG5" s="52"/>
      <c r="VH5" s="52"/>
      <c r="VI5" s="52"/>
      <c r="VJ5" s="52"/>
      <c r="VK5" s="52"/>
      <c r="VL5" s="52"/>
      <c r="VM5" s="52"/>
      <c r="VN5" s="52"/>
      <c r="VO5" s="52"/>
      <c r="VP5" s="52"/>
      <c r="VQ5" s="52"/>
      <c r="VR5" s="52"/>
      <c r="VS5" s="52"/>
      <c r="VT5" s="52"/>
      <c r="VU5" s="52"/>
      <c r="VV5" s="52"/>
      <c r="VW5" s="52"/>
      <c r="VX5" s="52"/>
      <c r="VY5" s="52"/>
      <c r="VZ5" s="52"/>
      <c r="WA5" s="52"/>
      <c r="WB5" s="52"/>
      <c r="WC5" s="52"/>
      <c r="WD5" s="52"/>
      <c r="WE5" s="52"/>
      <c r="WF5" s="52"/>
      <c r="WG5" s="52"/>
      <c r="WH5" s="52"/>
      <c r="WI5" s="52"/>
      <c r="WJ5" s="52"/>
      <c r="WK5" s="52"/>
      <c r="WL5" s="52"/>
      <c r="WM5" s="52"/>
      <c r="WN5" s="52"/>
      <c r="WO5" s="52"/>
      <c r="WP5" s="52"/>
      <c r="WQ5" s="52"/>
      <c r="WR5" s="52"/>
      <c r="WS5" s="52"/>
      <c r="WT5" s="52"/>
      <c r="WU5" s="52"/>
      <c r="WV5" s="52"/>
      <c r="WW5" s="52"/>
      <c r="WX5" s="52"/>
      <c r="WY5" s="52"/>
      <c r="WZ5" s="52"/>
      <c r="XA5" s="52"/>
      <c r="XB5" s="52"/>
      <c r="XC5" s="52"/>
      <c r="XD5" s="52"/>
      <c r="XE5" s="52"/>
      <c r="XF5" s="52"/>
      <c r="XG5" s="52"/>
      <c r="XH5" s="52"/>
      <c r="XI5" s="52"/>
      <c r="XJ5" s="52"/>
      <c r="XK5" s="52"/>
      <c r="XL5" s="52"/>
      <c r="XM5" s="52"/>
      <c r="XN5" s="52"/>
      <c r="XO5" s="52"/>
      <c r="XP5" s="52"/>
      <c r="XQ5" s="52"/>
      <c r="XR5" s="52"/>
      <c r="XS5" s="52"/>
      <c r="XT5" s="52"/>
      <c r="XU5" s="52"/>
      <c r="XV5" s="52"/>
      <c r="XW5" s="52"/>
      <c r="XX5" s="52"/>
      <c r="XY5" s="52"/>
      <c r="XZ5" s="52"/>
      <c r="YA5" s="52"/>
      <c r="YB5" s="52"/>
      <c r="YC5" s="52"/>
      <c r="YD5" s="52"/>
      <c r="YE5" s="52"/>
      <c r="YF5" s="52"/>
      <c r="YG5" s="52"/>
      <c r="YH5" s="52"/>
      <c r="YI5" s="52"/>
      <c r="YJ5" s="52"/>
      <c r="YK5" s="52"/>
      <c r="YL5" s="52"/>
      <c r="YM5" s="52"/>
      <c r="YN5" s="52"/>
      <c r="YO5" s="52"/>
      <c r="YP5" s="52"/>
      <c r="YQ5" s="52"/>
      <c r="YR5" s="52"/>
      <c r="YS5" s="52"/>
      <c r="YT5" s="52"/>
      <c r="YU5" s="52"/>
      <c r="YV5" s="52"/>
      <c r="YW5" s="52"/>
      <c r="YX5" s="52"/>
      <c r="YY5" s="52"/>
      <c r="YZ5" s="52"/>
      <c r="ZA5" s="52"/>
      <c r="ZB5" s="52"/>
      <c r="ZC5" s="52"/>
      <c r="ZD5" s="52"/>
      <c r="ZE5" s="52"/>
      <c r="ZF5" s="52"/>
      <c r="ZG5" s="52"/>
      <c r="ZH5" s="52"/>
      <c r="ZI5" s="52"/>
      <c r="ZJ5" s="52"/>
      <c r="ZK5" s="52"/>
      <c r="ZL5" s="52"/>
      <c r="ZM5" s="52"/>
      <c r="ZN5" s="52"/>
      <c r="ZO5" s="52"/>
      <c r="ZP5" s="52"/>
      <c r="ZQ5" s="52"/>
      <c r="ZR5" s="52"/>
      <c r="ZS5" s="52"/>
      <c r="ZT5" s="52"/>
      <c r="ZU5" s="52"/>
      <c r="ZV5" s="52"/>
      <c r="ZW5" s="52"/>
      <c r="ZX5" s="52"/>
      <c r="ZY5" s="52"/>
      <c r="ZZ5" s="52"/>
      <c r="AAA5" s="52"/>
      <c r="AAB5" s="52"/>
      <c r="AAC5" s="52"/>
      <c r="AAD5" s="52"/>
      <c r="AAE5" s="52"/>
      <c r="AAF5" s="52"/>
      <c r="AAG5" s="52"/>
      <c r="AAH5" s="52"/>
      <c r="AAI5" s="52"/>
      <c r="AAJ5" s="52"/>
      <c r="AAK5" s="52"/>
      <c r="AAL5" s="52"/>
      <c r="AAM5" s="52"/>
      <c r="AAN5" s="52"/>
      <c r="AAO5" s="52"/>
      <c r="AAP5" s="52"/>
      <c r="AAQ5" s="52"/>
      <c r="AAR5" s="52"/>
      <c r="AAS5" s="52"/>
      <c r="AAT5" s="52"/>
      <c r="AAU5" s="52"/>
      <c r="AAV5" s="52"/>
      <c r="AAW5" s="52"/>
      <c r="AAX5" s="52"/>
      <c r="AAY5" s="52"/>
      <c r="AAZ5" s="52"/>
      <c r="ABA5" s="52"/>
      <c r="ABB5" s="52"/>
      <c r="ABC5" s="52"/>
      <c r="ABD5" s="52"/>
      <c r="ABE5" s="52"/>
      <c r="ABF5" s="52"/>
      <c r="ABG5" s="52"/>
      <c r="ABH5" s="52"/>
      <c r="ABI5" s="52"/>
      <c r="ABJ5" s="52"/>
      <c r="ABK5" s="52"/>
      <c r="ABL5" s="52"/>
      <c r="ABM5" s="52"/>
      <c r="ABN5" s="52"/>
      <c r="ABO5" s="52"/>
      <c r="ABP5" s="52"/>
      <c r="ABQ5" s="52"/>
      <c r="ABR5" s="52"/>
      <c r="ABS5" s="52"/>
      <c r="ABT5" s="52"/>
      <c r="ABU5" s="52"/>
      <c r="ABV5" s="52"/>
      <c r="ABW5" s="52"/>
      <c r="ABX5" s="52"/>
      <c r="ABY5" s="52"/>
      <c r="ABZ5" s="52"/>
      <c r="ACA5" s="52"/>
      <c r="ACB5" s="52"/>
      <c r="ACC5" s="52"/>
      <c r="ACD5" s="52"/>
      <c r="ACE5" s="52"/>
      <c r="ACF5" s="52"/>
      <c r="ACG5" s="52"/>
      <c r="ACH5" s="52"/>
      <c r="ACI5" s="52"/>
      <c r="ACJ5" s="52"/>
      <c r="ACK5" s="52"/>
      <c r="ACL5" s="52"/>
      <c r="ACM5" s="52"/>
      <c r="ACN5" s="52"/>
      <c r="ACO5" s="52"/>
      <c r="ACP5" s="52"/>
      <c r="ACQ5" s="52"/>
      <c r="ACR5" s="52"/>
      <c r="ACS5" s="52"/>
      <c r="ACT5" s="52"/>
      <c r="ACU5" s="52"/>
      <c r="ACV5" s="52"/>
      <c r="ACW5" s="52"/>
      <c r="ACX5" s="52"/>
      <c r="ACY5" s="52"/>
      <c r="ACZ5" s="52"/>
      <c r="ADA5" s="52"/>
      <c r="ADB5" s="52"/>
      <c r="ADC5" s="52"/>
      <c r="ADD5" s="52"/>
      <c r="ADE5" s="52"/>
      <c r="ADF5" s="52"/>
      <c r="ADG5" s="52"/>
      <c r="ADH5" s="52"/>
      <c r="ADI5" s="52"/>
      <c r="ADJ5" s="52"/>
      <c r="ADK5" s="52"/>
      <c r="ADL5" s="52"/>
      <c r="ADM5" s="52"/>
      <c r="ADN5" s="52"/>
      <c r="ADO5" s="52"/>
      <c r="ADP5" s="52"/>
      <c r="ADQ5" s="52"/>
      <c r="ADR5" s="52"/>
      <c r="ADS5" s="52"/>
      <c r="ADT5" s="52"/>
      <c r="ADU5" s="52"/>
      <c r="ADV5" s="52"/>
      <c r="ADW5" s="52"/>
      <c r="ADX5" s="52"/>
      <c r="ADY5" s="52"/>
      <c r="ADZ5" s="52"/>
      <c r="AEA5" s="52"/>
      <c r="AEB5" s="52"/>
      <c r="AEC5" s="52"/>
      <c r="AED5" s="52"/>
      <c r="AEE5" s="52"/>
      <c r="AEF5" s="52"/>
      <c r="AEG5" s="52"/>
      <c r="AEH5" s="52"/>
      <c r="AEI5" s="52"/>
      <c r="AEJ5" s="52"/>
      <c r="AEK5" s="52"/>
      <c r="AEL5" s="52"/>
      <c r="AEM5" s="52"/>
      <c r="AEN5" s="52"/>
      <c r="AEO5" s="52"/>
      <c r="AEP5" s="52"/>
      <c r="AEQ5" s="52"/>
      <c r="AER5" s="52"/>
      <c r="AES5" s="52"/>
      <c r="AET5" s="52"/>
      <c r="AEU5" s="52"/>
      <c r="AEV5" s="52"/>
      <c r="AEW5" s="52"/>
      <c r="AEX5" s="52"/>
      <c r="AEY5" s="52"/>
      <c r="AEZ5" s="52"/>
      <c r="AFA5" s="52"/>
      <c r="AFB5" s="52"/>
      <c r="AFC5" s="52"/>
      <c r="AFD5" s="52"/>
      <c r="AFE5" s="52"/>
      <c r="AFF5" s="52"/>
      <c r="AFG5" s="52"/>
      <c r="AFH5" s="52"/>
      <c r="AFI5" s="52"/>
      <c r="AFJ5" s="52"/>
      <c r="AFK5" s="52"/>
      <c r="AFL5" s="52"/>
      <c r="AFM5" s="52"/>
      <c r="AFN5" s="52"/>
      <c r="AFO5" s="52"/>
      <c r="AFP5" s="52"/>
      <c r="AFQ5" s="52"/>
      <c r="AFR5" s="52"/>
      <c r="AFS5" s="52"/>
      <c r="AFT5" s="52"/>
      <c r="AFU5" s="52"/>
      <c r="AFV5" s="52"/>
      <c r="AFW5" s="52"/>
      <c r="AFX5" s="52"/>
      <c r="AFY5" s="52"/>
      <c r="AFZ5" s="52"/>
      <c r="AGA5" s="52"/>
      <c r="AGB5" s="52"/>
      <c r="AGC5" s="52"/>
      <c r="AGD5" s="52"/>
      <c r="AGE5" s="52"/>
      <c r="AGF5" s="52"/>
      <c r="AGG5" s="52"/>
      <c r="AGH5" s="52"/>
      <c r="AGI5" s="52"/>
      <c r="AGJ5" s="52"/>
      <c r="AGK5" s="52"/>
      <c r="AGL5" s="52"/>
      <c r="AGM5" s="52"/>
      <c r="AGN5" s="52"/>
      <c r="AGO5" s="52"/>
      <c r="AGP5" s="52"/>
      <c r="AGQ5" s="52"/>
      <c r="AGR5" s="52"/>
      <c r="AGS5" s="52"/>
      <c r="AGT5" s="52"/>
      <c r="AGU5" s="52"/>
      <c r="AGV5" s="52"/>
      <c r="AGW5" s="52"/>
      <c r="AGX5" s="52"/>
      <c r="AGY5" s="52"/>
      <c r="AGZ5" s="52"/>
      <c r="AHA5" s="52"/>
      <c r="AHB5" s="52"/>
      <c r="AHC5" s="52"/>
      <c r="AHD5" s="52"/>
      <c r="AHE5" s="52"/>
      <c r="AHF5" s="52"/>
      <c r="AHG5" s="52"/>
      <c r="AHH5" s="52"/>
      <c r="AHI5" s="52"/>
      <c r="AHJ5" s="52"/>
      <c r="AHK5" s="52"/>
      <c r="AHL5" s="52"/>
      <c r="AHM5" s="52"/>
      <c r="AHN5" s="52"/>
      <c r="AHO5" s="52"/>
      <c r="AHP5" s="52"/>
      <c r="AHQ5" s="52"/>
      <c r="AHR5" s="52"/>
      <c r="AHS5" s="52"/>
      <c r="AHT5" s="52"/>
      <c r="AHU5" s="52"/>
      <c r="AHV5" s="52"/>
      <c r="AHW5" s="52"/>
      <c r="AHX5" s="52"/>
      <c r="AHY5" s="52"/>
      <c r="AHZ5" s="52"/>
      <c r="AIA5" s="52"/>
      <c r="AIB5" s="52"/>
      <c r="AIC5" s="52"/>
      <c r="AID5" s="52"/>
      <c r="AIE5" s="52"/>
      <c r="AIF5" s="52"/>
      <c r="AIG5" s="52"/>
      <c r="AIH5" s="52"/>
      <c r="AII5" s="52"/>
      <c r="AIJ5" s="52"/>
      <c r="AIK5" s="52"/>
      <c r="AIL5" s="52"/>
      <c r="AIM5" s="52"/>
      <c r="AIN5" s="52"/>
      <c r="AIO5" s="52"/>
      <c r="AIP5" s="52"/>
      <c r="AIQ5" s="52"/>
      <c r="AIR5" s="52"/>
      <c r="AIS5" s="52"/>
      <c r="AIT5" s="52"/>
      <c r="AIU5" s="52"/>
      <c r="AIV5" s="52"/>
      <c r="AIW5" s="52"/>
      <c r="AIX5" s="52"/>
      <c r="AIY5" s="52"/>
      <c r="AIZ5" s="52"/>
      <c r="AJA5" s="52"/>
      <c r="AJB5" s="52"/>
      <c r="AJC5" s="52"/>
      <c r="AJD5" s="52"/>
      <c r="AJE5" s="52"/>
      <c r="AJF5" s="52"/>
      <c r="AJG5" s="52"/>
      <c r="AJH5" s="52"/>
      <c r="AJI5" s="52"/>
      <c r="AJJ5" s="52"/>
      <c r="AJK5" s="52"/>
      <c r="AJL5" s="52"/>
      <c r="AJM5" s="52"/>
      <c r="AJN5" s="52"/>
      <c r="AJO5" s="52"/>
      <c r="AJP5" s="52"/>
      <c r="AJQ5" s="52"/>
      <c r="AJR5" s="52"/>
      <c r="AJS5" s="52"/>
      <c r="AJT5" s="52"/>
      <c r="AJU5" s="52"/>
      <c r="AJV5" s="52"/>
      <c r="AJW5" s="52"/>
      <c r="AJX5" s="52"/>
      <c r="AJY5" s="52"/>
      <c r="AJZ5" s="52"/>
      <c r="AKA5" s="52"/>
      <c r="AKB5" s="52"/>
      <c r="AKC5" s="52"/>
      <c r="AKD5" s="52"/>
      <c r="AKE5" s="52"/>
      <c r="AKF5" s="52"/>
      <c r="AKG5" s="52"/>
      <c r="AKH5" s="52"/>
      <c r="AKI5" s="52"/>
      <c r="AKJ5" s="52"/>
      <c r="AKK5" s="52"/>
      <c r="AKL5" s="52"/>
      <c r="AKM5" s="52"/>
      <c r="AKN5" s="52"/>
      <c r="AKO5" s="52"/>
      <c r="AKP5" s="52"/>
      <c r="AKQ5" s="52"/>
      <c r="AKR5" s="52"/>
      <c r="AKS5" s="52"/>
      <c r="AKT5" s="52"/>
      <c r="AKU5" s="52"/>
      <c r="AKV5" s="52"/>
      <c r="AKW5" s="52"/>
      <c r="AKX5" s="52"/>
      <c r="AKY5" s="52"/>
      <c r="AKZ5" s="52"/>
      <c r="ALA5" s="52"/>
      <c r="ALB5" s="52"/>
      <c r="ALC5" s="52"/>
      <c r="ALD5" s="52"/>
      <c r="ALE5" s="52"/>
      <c r="ALF5" s="52"/>
      <c r="ALG5" s="52"/>
      <c r="ALH5" s="52"/>
      <c r="ALI5" s="52"/>
      <c r="ALJ5" s="52"/>
    </row>
    <row r="6" spans="1:998" x14ac:dyDescent="0.2">
      <c r="A6" s="1"/>
      <c r="B6" s="1"/>
      <c r="C6" s="1"/>
      <c r="D6" s="1"/>
      <c r="E6" s="1"/>
      <c r="F6" s="1"/>
      <c r="G6" s="2" t="s">
        <v>7</v>
      </c>
      <c r="H6" s="151">
        <f>+H7+H144+H161</f>
        <v>244179550</v>
      </c>
      <c r="I6" s="151">
        <f>+I7+I144+I161</f>
        <v>69879251.5</v>
      </c>
      <c r="J6" s="151">
        <f>+J7+J144+J161</f>
        <v>7591742.1500000004</v>
      </c>
      <c r="K6" s="151">
        <f>+K7+K144+K161</f>
        <v>2470183.2250000001</v>
      </c>
      <c r="L6" s="151">
        <f>SUM(J6:K6)</f>
        <v>10061925.375</v>
      </c>
      <c r="M6" s="146">
        <f t="shared" ref="M6:M55" si="0">+J6/(J6+K6)</f>
        <v>0.75450193348308359</v>
      </c>
      <c r="N6" s="146">
        <f t="shared" ref="N6:N55" si="1">1-M6</f>
        <v>0.24549806651691641</v>
      </c>
      <c r="O6" s="2"/>
      <c r="P6" s="2"/>
      <c r="Q6" s="2"/>
      <c r="R6" s="214" t="s">
        <v>139</v>
      </c>
      <c r="S6" s="215" t="s">
        <v>148</v>
      </c>
      <c r="T6" s="214" t="s">
        <v>140</v>
      </c>
      <c r="U6" s="216" t="s">
        <v>141</v>
      </c>
      <c r="V6" s="216" t="s">
        <v>142</v>
      </c>
      <c r="W6" s="215" t="s">
        <v>143</v>
      </c>
      <c r="X6" s="53" t="s">
        <v>171</v>
      </c>
      <c r="Y6" s="1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3"/>
      <c r="EJ6" s="53"/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3"/>
      <c r="FF6" s="52"/>
      <c r="FG6" s="52"/>
      <c r="FH6" s="52"/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52"/>
      <c r="IA6" s="52"/>
      <c r="IB6" s="52"/>
      <c r="IC6" s="52"/>
      <c r="ID6" s="52"/>
      <c r="IE6" s="52"/>
      <c r="IF6" s="52"/>
      <c r="IG6" s="52"/>
      <c r="IH6" s="52"/>
      <c r="II6" s="52"/>
      <c r="IJ6" s="52"/>
      <c r="IK6" s="52"/>
      <c r="IL6" s="52"/>
      <c r="IM6" s="52"/>
      <c r="IN6" s="52"/>
      <c r="IO6" s="52"/>
      <c r="IP6" s="52"/>
      <c r="IQ6" s="52"/>
      <c r="IR6" s="52"/>
      <c r="IS6" s="52"/>
      <c r="IT6" s="52"/>
      <c r="IU6" s="52"/>
      <c r="IV6" s="52"/>
      <c r="IW6" s="52"/>
      <c r="IX6" s="52"/>
      <c r="IY6" s="52"/>
      <c r="IZ6" s="52"/>
      <c r="JA6" s="52"/>
      <c r="JB6" s="52"/>
      <c r="JC6" s="52"/>
      <c r="JD6" s="52"/>
      <c r="JE6" s="52"/>
      <c r="JF6" s="52"/>
      <c r="JG6" s="52"/>
      <c r="JH6" s="52"/>
      <c r="JI6" s="52"/>
      <c r="JJ6" s="52"/>
      <c r="JK6" s="52"/>
      <c r="JL6" s="52"/>
      <c r="JM6" s="52"/>
      <c r="JN6" s="52"/>
      <c r="JO6" s="52"/>
      <c r="JP6" s="52"/>
      <c r="JQ6" s="52"/>
      <c r="JR6" s="52"/>
      <c r="JS6" s="52"/>
      <c r="JT6" s="52"/>
      <c r="JU6" s="52"/>
      <c r="JV6" s="52"/>
      <c r="JW6" s="52"/>
      <c r="JX6" s="52"/>
      <c r="JY6" s="52"/>
      <c r="JZ6" s="52"/>
      <c r="KA6" s="52"/>
      <c r="KB6" s="52"/>
      <c r="KC6" s="52"/>
      <c r="KD6" s="52"/>
      <c r="KE6" s="52"/>
      <c r="KF6" s="52"/>
      <c r="KG6" s="52"/>
      <c r="KH6" s="52"/>
      <c r="KI6" s="52"/>
      <c r="KJ6" s="52"/>
      <c r="KK6" s="52"/>
      <c r="KL6" s="52"/>
      <c r="KM6" s="52"/>
      <c r="KN6" s="52"/>
      <c r="KO6" s="52"/>
      <c r="KP6" s="52"/>
      <c r="KQ6" s="52"/>
      <c r="KR6" s="52"/>
      <c r="KS6" s="52"/>
      <c r="KT6" s="52"/>
      <c r="KU6" s="52"/>
      <c r="KV6" s="52"/>
      <c r="KW6" s="52"/>
      <c r="KX6" s="52"/>
      <c r="KY6" s="52"/>
      <c r="KZ6" s="52"/>
      <c r="LA6" s="52"/>
      <c r="LB6" s="52"/>
      <c r="LC6" s="52"/>
      <c r="LD6" s="52"/>
      <c r="LE6" s="52"/>
      <c r="LF6" s="52"/>
      <c r="LG6" s="52"/>
      <c r="LH6" s="52"/>
      <c r="LI6" s="52"/>
      <c r="LJ6" s="52"/>
      <c r="LK6" s="52"/>
      <c r="LL6" s="52"/>
      <c r="LM6" s="52"/>
      <c r="LN6" s="52"/>
      <c r="LO6" s="52"/>
      <c r="LP6" s="52"/>
      <c r="LQ6" s="52"/>
      <c r="LR6" s="52"/>
      <c r="LS6" s="52"/>
      <c r="LT6" s="52"/>
      <c r="LU6" s="52"/>
      <c r="LV6" s="52"/>
      <c r="LW6" s="52"/>
      <c r="LX6" s="52"/>
      <c r="LY6" s="52"/>
      <c r="LZ6" s="52"/>
      <c r="MA6" s="52"/>
      <c r="MB6" s="52"/>
      <c r="MC6" s="52"/>
      <c r="MD6" s="52"/>
      <c r="ME6" s="52"/>
      <c r="MF6" s="52"/>
      <c r="MG6" s="52"/>
      <c r="MH6" s="52"/>
      <c r="MI6" s="52"/>
      <c r="MJ6" s="52"/>
      <c r="MK6" s="52"/>
      <c r="ML6" s="52"/>
      <c r="MM6" s="52"/>
      <c r="MN6" s="52"/>
      <c r="MO6" s="52"/>
      <c r="MP6" s="52"/>
      <c r="MQ6" s="52"/>
      <c r="MR6" s="52"/>
      <c r="MS6" s="52"/>
      <c r="MT6" s="52"/>
      <c r="MU6" s="52"/>
      <c r="MV6" s="52"/>
      <c r="MW6" s="52"/>
      <c r="MX6" s="52"/>
      <c r="MY6" s="52"/>
      <c r="MZ6" s="52"/>
      <c r="NA6" s="52"/>
      <c r="NB6" s="52"/>
      <c r="NC6" s="52"/>
      <c r="ND6" s="52"/>
      <c r="NE6" s="52"/>
      <c r="NF6" s="52"/>
      <c r="NG6" s="52"/>
      <c r="NH6" s="52"/>
      <c r="NI6" s="52"/>
      <c r="NJ6" s="52"/>
      <c r="NK6" s="52"/>
      <c r="NL6" s="52"/>
      <c r="NM6" s="52"/>
      <c r="NN6" s="52"/>
      <c r="NO6" s="52"/>
      <c r="NP6" s="52"/>
      <c r="NQ6" s="52"/>
      <c r="NR6" s="52"/>
      <c r="NS6" s="52"/>
      <c r="NT6" s="52"/>
      <c r="NU6" s="52"/>
      <c r="NV6" s="52"/>
      <c r="NW6" s="52"/>
      <c r="NX6" s="52"/>
      <c r="NY6" s="52"/>
      <c r="NZ6" s="52"/>
      <c r="OA6" s="52"/>
      <c r="OB6" s="52"/>
      <c r="OC6" s="52"/>
      <c r="OD6" s="52"/>
      <c r="OE6" s="52"/>
      <c r="OF6" s="52"/>
      <c r="OG6" s="52"/>
      <c r="OH6" s="52"/>
      <c r="OI6" s="52"/>
      <c r="OJ6" s="52"/>
      <c r="OK6" s="52"/>
      <c r="OL6" s="52"/>
      <c r="OM6" s="52"/>
      <c r="ON6" s="52"/>
      <c r="OO6" s="52"/>
      <c r="OP6" s="52"/>
      <c r="OQ6" s="52"/>
      <c r="OR6" s="52"/>
      <c r="OS6" s="52"/>
      <c r="OT6" s="52"/>
      <c r="OU6" s="52"/>
      <c r="OV6" s="52"/>
      <c r="OW6" s="52"/>
      <c r="OX6" s="52"/>
      <c r="OY6" s="52"/>
      <c r="OZ6" s="52"/>
      <c r="PA6" s="52"/>
      <c r="PB6" s="52"/>
      <c r="PC6" s="52"/>
      <c r="PD6" s="52"/>
      <c r="PE6" s="52"/>
      <c r="PF6" s="52"/>
      <c r="PG6" s="52"/>
      <c r="PH6" s="52"/>
      <c r="PI6" s="52"/>
      <c r="PJ6" s="52"/>
      <c r="PK6" s="52"/>
      <c r="PL6" s="52"/>
      <c r="PM6" s="52"/>
      <c r="PN6" s="52"/>
      <c r="PO6" s="52"/>
      <c r="PP6" s="52"/>
      <c r="PQ6" s="52"/>
      <c r="PR6" s="52"/>
      <c r="PS6" s="52"/>
      <c r="PT6" s="52"/>
      <c r="PU6" s="52"/>
      <c r="PV6" s="52"/>
      <c r="PW6" s="52"/>
      <c r="PX6" s="52"/>
      <c r="PY6" s="52"/>
      <c r="PZ6" s="52"/>
      <c r="QA6" s="52"/>
      <c r="QB6" s="52"/>
      <c r="QC6" s="52"/>
      <c r="QD6" s="52"/>
      <c r="QE6" s="52"/>
      <c r="QF6" s="52"/>
      <c r="QG6" s="52"/>
      <c r="QH6" s="52"/>
      <c r="QI6" s="52"/>
      <c r="QJ6" s="52"/>
      <c r="QK6" s="52"/>
      <c r="QL6" s="52"/>
      <c r="QM6" s="52"/>
      <c r="QN6" s="52"/>
      <c r="QO6" s="52"/>
      <c r="QP6" s="52"/>
      <c r="QQ6" s="52"/>
      <c r="QR6" s="52"/>
      <c r="QS6" s="52"/>
      <c r="QT6" s="52"/>
      <c r="QU6" s="52"/>
      <c r="QV6" s="52"/>
      <c r="QW6" s="52"/>
      <c r="QX6" s="52"/>
      <c r="QY6" s="52"/>
      <c r="QZ6" s="52"/>
      <c r="RA6" s="52"/>
      <c r="RB6" s="52"/>
      <c r="RC6" s="52"/>
      <c r="RD6" s="52"/>
      <c r="RE6" s="52"/>
      <c r="RF6" s="52"/>
      <c r="RG6" s="52"/>
      <c r="RH6" s="52"/>
      <c r="RI6" s="52"/>
      <c r="RJ6" s="52"/>
      <c r="RK6" s="52"/>
      <c r="RL6" s="52"/>
      <c r="RM6" s="52"/>
      <c r="RN6" s="52"/>
      <c r="RO6" s="52"/>
      <c r="RP6" s="52"/>
      <c r="RQ6" s="52"/>
      <c r="RR6" s="52"/>
      <c r="RS6" s="52"/>
      <c r="RT6" s="52"/>
      <c r="RU6" s="52"/>
      <c r="RV6" s="52"/>
      <c r="RW6" s="52"/>
      <c r="RX6" s="52"/>
      <c r="RY6" s="52"/>
      <c r="RZ6" s="52"/>
      <c r="SA6" s="52"/>
      <c r="SB6" s="52"/>
      <c r="SC6" s="52"/>
      <c r="SD6" s="52"/>
      <c r="SE6" s="52"/>
      <c r="SF6" s="52"/>
      <c r="SG6" s="52"/>
      <c r="SH6" s="52"/>
      <c r="SI6" s="52"/>
      <c r="SJ6" s="52"/>
      <c r="SK6" s="52"/>
      <c r="SL6" s="52"/>
      <c r="SM6" s="52"/>
      <c r="SN6" s="52"/>
      <c r="SO6" s="52"/>
      <c r="SP6" s="52"/>
      <c r="SQ6" s="52"/>
      <c r="SR6" s="52"/>
      <c r="SS6" s="52"/>
      <c r="ST6" s="52"/>
      <c r="SU6" s="52"/>
      <c r="SV6" s="52"/>
      <c r="SW6" s="52"/>
      <c r="SX6" s="52"/>
      <c r="SY6" s="52"/>
      <c r="SZ6" s="52"/>
      <c r="TA6" s="52"/>
      <c r="TB6" s="52"/>
      <c r="TC6" s="52"/>
      <c r="TD6" s="52"/>
      <c r="TE6" s="52"/>
      <c r="TF6" s="52"/>
      <c r="TG6" s="52"/>
      <c r="TH6" s="52"/>
      <c r="TI6" s="52"/>
      <c r="TJ6" s="52"/>
      <c r="TK6" s="52"/>
      <c r="TL6" s="52"/>
      <c r="TM6" s="52"/>
      <c r="TN6" s="52"/>
      <c r="TO6" s="52"/>
      <c r="TP6" s="52"/>
      <c r="TQ6" s="52"/>
      <c r="TR6" s="52"/>
      <c r="TS6" s="52"/>
      <c r="TT6" s="52"/>
      <c r="TU6" s="52"/>
      <c r="TV6" s="52"/>
      <c r="TW6" s="52"/>
      <c r="TX6" s="52"/>
      <c r="TY6" s="52"/>
      <c r="TZ6" s="52"/>
      <c r="UA6" s="52"/>
      <c r="UB6" s="52"/>
      <c r="UC6" s="52"/>
      <c r="UD6" s="52"/>
      <c r="UE6" s="52"/>
      <c r="UF6" s="52"/>
      <c r="UG6" s="52"/>
      <c r="UH6" s="52"/>
      <c r="UI6" s="52"/>
      <c r="UJ6" s="52"/>
      <c r="UK6" s="52"/>
      <c r="UL6" s="52"/>
      <c r="UM6" s="52"/>
      <c r="UN6" s="52"/>
      <c r="UO6" s="52"/>
      <c r="UP6" s="52"/>
      <c r="UQ6" s="52"/>
      <c r="UR6" s="52"/>
      <c r="US6" s="52"/>
      <c r="UT6" s="52"/>
      <c r="UU6" s="52"/>
      <c r="UV6" s="52"/>
      <c r="UW6" s="52"/>
      <c r="UX6" s="52"/>
      <c r="UY6" s="52"/>
      <c r="UZ6" s="52"/>
      <c r="VA6" s="52"/>
      <c r="VB6" s="52"/>
      <c r="VC6" s="52"/>
      <c r="VD6" s="52"/>
      <c r="VE6" s="52"/>
      <c r="VF6" s="52"/>
      <c r="VG6" s="52"/>
      <c r="VH6" s="52"/>
      <c r="VI6" s="52"/>
      <c r="VJ6" s="52"/>
      <c r="VK6" s="52"/>
      <c r="VL6" s="52"/>
      <c r="VM6" s="52"/>
      <c r="VN6" s="52"/>
      <c r="VO6" s="52"/>
      <c r="VP6" s="52"/>
      <c r="VQ6" s="52"/>
      <c r="VR6" s="52"/>
      <c r="VS6" s="52"/>
      <c r="VT6" s="52"/>
      <c r="VU6" s="52"/>
      <c r="VV6" s="52"/>
      <c r="VW6" s="52"/>
      <c r="VX6" s="52"/>
      <c r="VY6" s="52"/>
      <c r="VZ6" s="52"/>
      <c r="WA6" s="52"/>
      <c r="WB6" s="52"/>
      <c r="WC6" s="52"/>
      <c r="WD6" s="52"/>
      <c r="WE6" s="52"/>
      <c r="WF6" s="52"/>
      <c r="WG6" s="52"/>
      <c r="WH6" s="52"/>
      <c r="WI6" s="52"/>
      <c r="WJ6" s="52"/>
      <c r="WK6" s="52"/>
      <c r="WL6" s="52"/>
      <c r="WM6" s="52"/>
      <c r="WN6" s="52"/>
      <c r="WO6" s="52"/>
      <c r="WP6" s="52"/>
      <c r="WQ6" s="52"/>
      <c r="WR6" s="52"/>
      <c r="WS6" s="52"/>
      <c r="WT6" s="52"/>
      <c r="WU6" s="52"/>
      <c r="WV6" s="52"/>
      <c r="WW6" s="52"/>
      <c r="WX6" s="52"/>
      <c r="WY6" s="52"/>
      <c r="WZ6" s="52"/>
      <c r="XA6" s="52"/>
      <c r="XB6" s="52"/>
      <c r="XC6" s="52"/>
      <c r="XD6" s="52"/>
      <c r="XE6" s="52"/>
      <c r="XF6" s="52"/>
      <c r="XG6" s="52"/>
      <c r="XH6" s="52"/>
      <c r="XI6" s="52"/>
      <c r="XJ6" s="52"/>
      <c r="XK6" s="52"/>
      <c r="XL6" s="52"/>
      <c r="XM6" s="52"/>
      <c r="XN6" s="52"/>
      <c r="XO6" s="52"/>
      <c r="XP6" s="52"/>
      <c r="XQ6" s="52"/>
      <c r="XR6" s="52"/>
      <c r="XS6" s="52"/>
      <c r="XT6" s="52"/>
      <c r="XU6" s="52"/>
      <c r="XV6" s="52"/>
      <c r="XW6" s="52"/>
      <c r="XX6" s="52"/>
      <c r="XY6" s="52"/>
      <c r="XZ6" s="52"/>
      <c r="YA6" s="52"/>
      <c r="YB6" s="52"/>
      <c r="YC6" s="52"/>
      <c r="YD6" s="52"/>
      <c r="YE6" s="52"/>
      <c r="YF6" s="52"/>
      <c r="YG6" s="52"/>
      <c r="YH6" s="52"/>
      <c r="YI6" s="52"/>
      <c r="YJ6" s="52"/>
      <c r="YK6" s="52"/>
      <c r="YL6" s="52"/>
      <c r="YM6" s="52"/>
      <c r="YN6" s="52"/>
      <c r="YO6" s="52"/>
      <c r="YP6" s="52"/>
      <c r="YQ6" s="52"/>
      <c r="YR6" s="52"/>
      <c r="YS6" s="52"/>
      <c r="YT6" s="52"/>
      <c r="YU6" s="52"/>
      <c r="YV6" s="52"/>
      <c r="YW6" s="52"/>
      <c r="YX6" s="52"/>
      <c r="YY6" s="52"/>
      <c r="YZ6" s="52"/>
      <c r="ZA6" s="52"/>
      <c r="ZB6" s="52"/>
      <c r="ZC6" s="52"/>
      <c r="ZD6" s="52"/>
      <c r="ZE6" s="52"/>
      <c r="ZF6" s="52"/>
      <c r="ZG6" s="52"/>
      <c r="ZH6" s="52"/>
      <c r="ZI6" s="52"/>
      <c r="ZJ6" s="52"/>
      <c r="ZK6" s="52"/>
      <c r="ZL6" s="52"/>
      <c r="ZM6" s="52"/>
      <c r="ZN6" s="52"/>
      <c r="ZO6" s="52"/>
      <c r="ZP6" s="52"/>
      <c r="ZQ6" s="52"/>
      <c r="ZR6" s="52"/>
      <c r="ZS6" s="52"/>
      <c r="ZT6" s="52"/>
      <c r="ZU6" s="52"/>
      <c r="ZV6" s="52"/>
      <c r="ZW6" s="52"/>
      <c r="ZX6" s="52"/>
      <c r="ZY6" s="52"/>
      <c r="ZZ6" s="52"/>
      <c r="AAA6" s="52"/>
      <c r="AAB6" s="52"/>
      <c r="AAC6" s="52"/>
      <c r="AAD6" s="52"/>
      <c r="AAE6" s="52"/>
      <c r="AAF6" s="52"/>
      <c r="AAG6" s="52"/>
      <c r="AAH6" s="52"/>
      <c r="AAI6" s="52"/>
      <c r="AAJ6" s="52"/>
      <c r="AAK6" s="52"/>
      <c r="AAL6" s="52"/>
      <c r="AAM6" s="52"/>
      <c r="AAN6" s="52"/>
      <c r="AAO6" s="52"/>
      <c r="AAP6" s="52"/>
      <c r="AAQ6" s="52"/>
      <c r="AAR6" s="52"/>
      <c r="AAS6" s="52"/>
      <c r="AAT6" s="52"/>
      <c r="AAU6" s="52"/>
      <c r="AAV6" s="52"/>
      <c r="AAW6" s="52"/>
      <c r="AAX6" s="52"/>
      <c r="AAY6" s="52"/>
      <c r="AAZ6" s="52"/>
      <c r="ABA6" s="52"/>
      <c r="ABB6" s="52"/>
      <c r="ABC6" s="52"/>
      <c r="ABD6" s="52"/>
      <c r="ABE6" s="52"/>
      <c r="ABF6" s="52"/>
      <c r="ABG6" s="52"/>
      <c r="ABH6" s="52"/>
      <c r="ABI6" s="52"/>
      <c r="ABJ6" s="52"/>
      <c r="ABK6" s="52"/>
      <c r="ABL6" s="52"/>
      <c r="ABM6" s="52"/>
      <c r="ABN6" s="52"/>
      <c r="ABO6" s="52"/>
      <c r="ABP6" s="52"/>
      <c r="ABQ6" s="52"/>
      <c r="ABR6" s="52"/>
      <c r="ABS6" s="52"/>
      <c r="ABT6" s="52"/>
      <c r="ABU6" s="52"/>
      <c r="ABV6" s="52"/>
      <c r="ABW6" s="52"/>
      <c r="ABX6" s="52"/>
      <c r="ABY6" s="52"/>
      <c r="ABZ6" s="52"/>
      <c r="ACA6" s="52"/>
      <c r="ACB6" s="52"/>
      <c r="ACC6" s="52"/>
      <c r="ACD6" s="52"/>
      <c r="ACE6" s="52"/>
      <c r="ACF6" s="52"/>
      <c r="ACG6" s="52"/>
      <c r="ACH6" s="52"/>
      <c r="ACI6" s="52"/>
      <c r="ACJ6" s="52"/>
      <c r="ACK6" s="52"/>
      <c r="ACL6" s="52"/>
      <c r="ACM6" s="52"/>
      <c r="ACN6" s="52"/>
      <c r="ACO6" s="52"/>
      <c r="ACP6" s="52"/>
      <c r="ACQ6" s="52"/>
      <c r="ACR6" s="52"/>
      <c r="ACS6" s="52"/>
      <c r="ACT6" s="52"/>
      <c r="ACU6" s="52"/>
      <c r="ACV6" s="52"/>
      <c r="ACW6" s="52"/>
      <c r="ACX6" s="52"/>
      <c r="ACY6" s="52"/>
      <c r="ACZ6" s="52"/>
      <c r="ADA6" s="52"/>
      <c r="ADB6" s="52"/>
      <c r="ADC6" s="52"/>
      <c r="ADD6" s="52"/>
      <c r="ADE6" s="52"/>
      <c r="ADF6" s="52"/>
      <c r="ADG6" s="52"/>
      <c r="ADH6" s="52"/>
      <c r="ADI6" s="52"/>
      <c r="ADJ6" s="52"/>
      <c r="ADK6" s="52"/>
      <c r="ADL6" s="52"/>
      <c r="ADM6" s="52"/>
      <c r="ADN6" s="52"/>
      <c r="ADO6" s="52"/>
      <c r="ADP6" s="52"/>
      <c r="ADQ6" s="52"/>
      <c r="ADR6" s="52"/>
      <c r="ADS6" s="52"/>
      <c r="ADT6" s="52"/>
      <c r="ADU6" s="52"/>
      <c r="ADV6" s="52"/>
      <c r="ADW6" s="52"/>
      <c r="ADX6" s="52"/>
      <c r="ADY6" s="52"/>
      <c r="ADZ6" s="52"/>
      <c r="AEA6" s="52"/>
      <c r="AEB6" s="52"/>
      <c r="AEC6" s="52"/>
      <c r="AED6" s="52"/>
      <c r="AEE6" s="52"/>
      <c r="AEF6" s="52"/>
      <c r="AEG6" s="52"/>
      <c r="AEH6" s="52"/>
      <c r="AEI6" s="52"/>
      <c r="AEJ6" s="52"/>
      <c r="AEK6" s="52"/>
      <c r="AEL6" s="52"/>
      <c r="AEM6" s="52"/>
      <c r="AEN6" s="52"/>
      <c r="AEO6" s="52"/>
      <c r="AEP6" s="52"/>
      <c r="AEQ6" s="52"/>
      <c r="AER6" s="52"/>
      <c r="AES6" s="52"/>
      <c r="AET6" s="52"/>
      <c r="AEU6" s="52"/>
      <c r="AEV6" s="52"/>
      <c r="AEW6" s="52"/>
      <c r="AEX6" s="52"/>
      <c r="AEY6" s="52"/>
      <c r="AEZ6" s="52"/>
      <c r="AFA6" s="52"/>
      <c r="AFB6" s="52"/>
      <c r="AFC6" s="52"/>
      <c r="AFD6" s="52"/>
      <c r="AFE6" s="52"/>
      <c r="AFF6" s="52"/>
      <c r="AFG6" s="52"/>
      <c r="AFH6" s="52"/>
      <c r="AFI6" s="52"/>
      <c r="AFJ6" s="52"/>
      <c r="AFK6" s="52"/>
      <c r="AFL6" s="52"/>
      <c r="AFM6" s="52"/>
      <c r="AFN6" s="52"/>
      <c r="AFO6" s="52"/>
      <c r="AFP6" s="52"/>
      <c r="AFQ6" s="52"/>
      <c r="AFR6" s="52"/>
      <c r="AFS6" s="52"/>
      <c r="AFT6" s="52"/>
      <c r="AFU6" s="52"/>
      <c r="AFV6" s="52"/>
      <c r="AFW6" s="52"/>
      <c r="AFX6" s="52"/>
      <c r="AFY6" s="52"/>
      <c r="AFZ6" s="52"/>
      <c r="AGA6" s="52"/>
      <c r="AGB6" s="52"/>
      <c r="AGC6" s="52"/>
      <c r="AGD6" s="52"/>
      <c r="AGE6" s="52"/>
      <c r="AGF6" s="52"/>
      <c r="AGG6" s="52"/>
      <c r="AGH6" s="52"/>
      <c r="AGI6" s="52"/>
      <c r="AGJ6" s="52"/>
      <c r="AGK6" s="52"/>
      <c r="AGL6" s="52"/>
      <c r="AGM6" s="52"/>
      <c r="AGN6" s="52"/>
      <c r="AGO6" s="52"/>
      <c r="AGP6" s="52"/>
      <c r="AGQ6" s="52"/>
      <c r="AGR6" s="52"/>
      <c r="AGS6" s="52"/>
      <c r="AGT6" s="52"/>
      <c r="AGU6" s="52"/>
      <c r="AGV6" s="52"/>
      <c r="AGW6" s="52"/>
      <c r="AGX6" s="52"/>
      <c r="AGY6" s="52"/>
      <c r="AGZ6" s="52"/>
      <c r="AHA6" s="52"/>
      <c r="AHB6" s="52"/>
      <c r="AHC6" s="52"/>
      <c r="AHD6" s="52"/>
      <c r="AHE6" s="52"/>
      <c r="AHF6" s="52"/>
      <c r="AHG6" s="52"/>
      <c r="AHH6" s="52"/>
      <c r="AHI6" s="52"/>
      <c r="AHJ6" s="52"/>
      <c r="AHK6" s="52"/>
      <c r="AHL6" s="52"/>
      <c r="AHM6" s="52"/>
      <c r="AHN6" s="52"/>
      <c r="AHO6" s="52"/>
      <c r="AHP6" s="52"/>
      <c r="AHQ6" s="52"/>
      <c r="AHR6" s="52"/>
      <c r="AHS6" s="52"/>
      <c r="AHT6" s="52"/>
      <c r="AHU6" s="52"/>
      <c r="AHV6" s="52"/>
      <c r="AHW6" s="52"/>
      <c r="AHX6" s="52"/>
      <c r="AHY6" s="52"/>
      <c r="AHZ6" s="52"/>
      <c r="AIA6" s="52"/>
      <c r="AIB6" s="52"/>
      <c r="AIC6" s="52"/>
      <c r="AID6" s="52"/>
      <c r="AIE6" s="52"/>
      <c r="AIF6" s="52"/>
      <c r="AIG6" s="52"/>
      <c r="AIH6" s="52"/>
      <c r="AII6" s="52"/>
      <c r="AIJ6" s="52"/>
      <c r="AIK6" s="52"/>
      <c r="AIL6" s="52"/>
      <c r="AIM6" s="52"/>
      <c r="AIN6" s="52"/>
      <c r="AIO6" s="52"/>
      <c r="AIP6" s="52"/>
      <c r="AIQ6" s="52"/>
      <c r="AIR6" s="52"/>
      <c r="AIS6" s="52"/>
      <c r="AIT6" s="52"/>
      <c r="AIU6" s="52"/>
      <c r="AIV6" s="52"/>
      <c r="AIW6" s="52"/>
      <c r="AIX6" s="52"/>
      <c r="AIY6" s="52"/>
      <c r="AIZ6" s="52"/>
      <c r="AJA6" s="52"/>
      <c r="AJB6" s="52"/>
      <c r="AJC6" s="52"/>
      <c r="AJD6" s="52"/>
      <c r="AJE6" s="52"/>
      <c r="AJF6" s="52"/>
      <c r="AJG6" s="52"/>
      <c r="AJH6" s="52"/>
      <c r="AJI6" s="52"/>
      <c r="AJJ6" s="52"/>
      <c r="AJK6" s="52"/>
      <c r="AJL6" s="52"/>
      <c r="AJM6" s="52"/>
      <c r="AJN6" s="52"/>
      <c r="AJO6" s="52"/>
      <c r="AJP6" s="52"/>
      <c r="AJQ6" s="52"/>
      <c r="AJR6" s="52"/>
      <c r="AJS6" s="52"/>
      <c r="AJT6" s="52"/>
      <c r="AJU6" s="52"/>
      <c r="AJV6" s="52"/>
      <c r="AJW6" s="52"/>
      <c r="AJX6" s="52"/>
      <c r="AJY6" s="52"/>
      <c r="AJZ6" s="52"/>
      <c r="AKA6" s="52"/>
      <c r="AKB6" s="52"/>
      <c r="AKC6" s="52"/>
      <c r="AKD6" s="52"/>
      <c r="AKE6" s="52"/>
      <c r="AKF6" s="52"/>
      <c r="AKG6" s="52"/>
      <c r="AKH6" s="52"/>
      <c r="AKI6" s="52"/>
      <c r="AKJ6" s="52"/>
      <c r="AKK6" s="52"/>
      <c r="AKL6" s="52"/>
      <c r="AKM6" s="52"/>
      <c r="AKN6" s="52"/>
      <c r="AKO6" s="52"/>
      <c r="AKP6" s="52"/>
      <c r="AKQ6" s="52"/>
      <c r="AKR6" s="52"/>
      <c r="AKS6" s="52"/>
      <c r="AKT6" s="52"/>
      <c r="AKU6" s="52"/>
      <c r="AKV6" s="52"/>
      <c r="AKW6" s="52"/>
      <c r="AKX6" s="52"/>
      <c r="AKY6" s="52"/>
      <c r="AKZ6" s="52"/>
      <c r="ALA6" s="52"/>
      <c r="ALB6" s="52"/>
      <c r="ALC6" s="52"/>
      <c r="ALD6" s="52"/>
      <c r="ALE6" s="52"/>
      <c r="ALF6" s="52"/>
      <c r="ALG6" s="52"/>
      <c r="ALH6" s="52"/>
      <c r="ALI6" s="52"/>
      <c r="ALJ6" s="52"/>
    </row>
    <row r="7" spans="1:998" s="149" customFormat="1" x14ac:dyDescent="0.2">
      <c r="A7" s="217">
        <v>1</v>
      </c>
      <c r="B7" s="217">
        <v>0</v>
      </c>
      <c r="C7" s="217">
        <v>0</v>
      </c>
      <c r="D7" s="217">
        <v>0</v>
      </c>
      <c r="E7" s="217">
        <v>0</v>
      </c>
      <c r="F7" s="217">
        <v>0</v>
      </c>
      <c r="G7" s="144" t="s">
        <v>17</v>
      </c>
      <c r="H7" s="145">
        <f>+H8+H84</f>
        <v>186563000</v>
      </c>
      <c r="I7" s="145">
        <f>+I8+I84</f>
        <v>41043860</v>
      </c>
      <c r="J7" s="145">
        <f>+J8+J84</f>
        <v>5830093.75</v>
      </c>
      <c r="K7" s="145">
        <f>+K8+K84</f>
        <v>1282620.625</v>
      </c>
      <c r="L7" s="145">
        <f>+J7+K7</f>
        <v>7112714.375</v>
      </c>
      <c r="M7" s="146">
        <f t="shared" si="0"/>
        <v>0.81967213114754101</v>
      </c>
      <c r="N7" s="146">
        <f t="shared" si="1"/>
        <v>0.18032786885245899</v>
      </c>
      <c r="O7" s="218"/>
      <c r="P7" s="147"/>
      <c r="Q7" s="219"/>
      <c r="R7" s="159">
        <f>+R8+R84</f>
        <v>1059223.9583333333</v>
      </c>
      <c r="S7" s="161">
        <f t="shared" ref="S7:W7" si="2">+S8+S84</f>
        <v>1116055.2083333333</v>
      </c>
      <c r="T7" s="159">
        <f t="shared" si="2"/>
        <v>934211.45833333326</v>
      </c>
      <c r="U7" s="160">
        <f t="shared" si="2"/>
        <v>915878.125</v>
      </c>
      <c r="V7" s="160">
        <f t="shared" si="2"/>
        <v>899503.125</v>
      </c>
      <c r="W7" s="161">
        <f t="shared" si="2"/>
        <v>905221.875</v>
      </c>
      <c r="X7" s="220">
        <f t="shared" ref="X7:X70" si="3">SUM(R7:W7)-J7</f>
        <v>0</v>
      </c>
      <c r="Y7" s="153" t="e">
        <f>+#REF!+#REF!</f>
        <v>#REF!</v>
      </c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</row>
    <row r="8" spans="1:998" x14ac:dyDescent="0.2">
      <c r="A8" s="221">
        <v>1</v>
      </c>
      <c r="B8" s="221">
        <v>1</v>
      </c>
      <c r="C8" s="221">
        <v>0</v>
      </c>
      <c r="D8" s="221">
        <v>0</v>
      </c>
      <c r="E8" s="221">
        <v>0</v>
      </c>
      <c r="F8" s="221">
        <v>0</v>
      </c>
      <c r="G8" s="57" t="s">
        <v>18</v>
      </c>
      <c r="H8" s="58">
        <f>+H9+H50+H61+H68</f>
        <v>152741000</v>
      </c>
      <c r="I8" s="58">
        <f>+I9+I50+I61+I68</f>
        <v>33603020</v>
      </c>
      <c r="J8" s="58">
        <f>+J9+J50+J61+J68</f>
        <v>4773156.25</v>
      </c>
      <c r="K8" s="58">
        <f>+K9+K50+K61+K68</f>
        <v>1050094.375</v>
      </c>
      <c r="L8" s="58">
        <f>+L9+L50+L61+L68</f>
        <v>5823250.625</v>
      </c>
      <c r="M8" s="59">
        <f t="shared" si="0"/>
        <v>0.81967213114754101</v>
      </c>
      <c r="N8" s="59">
        <f t="shared" si="1"/>
        <v>0.18032786885245899</v>
      </c>
      <c r="O8" s="222"/>
      <c r="P8" s="60"/>
      <c r="Q8" s="223"/>
      <c r="R8" s="162">
        <f>+R9+R50+R61+R68</f>
        <v>950442.70833333326</v>
      </c>
      <c r="S8" s="164">
        <f t="shared" ref="S8:W8" si="4">+S9+S50+S61+S68</f>
        <v>950442.70833333326</v>
      </c>
      <c r="T8" s="162">
        <f t="shared" si="4"/>
        <v>731692.70833333326</v>
      </c>
      <c r="U8" s="163">
        <f t="shared" si="4"/>
        <v>731692.70833333326</v>
      </c>
      <c r="V8" s="163">
        <f t="shared" si="4"/>
        <v>704442.70833333326</v>
      </c>
      <c r="W8" s="164">
        <f t="shared" si="4"/>
        <v>704442.70833333326</v>
      </c>
      <c r="X8" s="220">
        <f t="shared" si="3"/>
        <v>0</v>
      </c>
      <c r="Y8" s="153" t="e">
        <f>+#REF!+#REF!</f>
        <v>#REF!</v>
      </c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6"/>
      <c r="CV8" s="56"/>
      <c r="CW8" s="56"/>
      <c r="CX8" s="56"/>
      <c r="CY8" s="56"/>
      <c r="CZ8" s="56"/>
      <c r="DA8" s="56"/>
      <c r="DB8" s="56"/>
      <c r="DC8" s="56"/>
      <c r="DD8" s="56"/>
      <c r="DE8" s="56"/>
      <c r="DF8" s="56"/>
      <c r="DG8" s="56"/>
      <c r="DH8" s="56"/>
      <c r="DI8" s="56"/>
      <c r="DJ8" s="56"/>
      <c r="DK8" s="56"/>
      <c r="DL8" s="56"/>
      <c r="DM8" s="56"/>
      <c r="DN8" s="56"/>
      <c r="DO8" s="56"/>
      <c r="DP8" s="56"/>
      <c r="DQ8" s="56"/>
      <c r="DR8" s="56"/>
      <c r="DS8" s="56"/>
      <c r="DT8" s="56"/>
      <c r="DU8" s="56"/>
      <c r="DV8" s="56"/>
      <c r="DW8" s="56"/>
      <c r="DX8" s="56"/>
      <c r="DY8" s="56"/>
      <c r="DZ8" s="56"/>
      <c r="EA8" s="56"/>
      <c r="EB8" s="56"/>
      <c r="EC8" s="56"/>
      <c r="ED8" s="56"/>
      <c r="EE8" s="56"/>
      <c r="EF8" s="56"/>
      <c r="EG8" s="56"/>
      <c r="EH8" s="56"/>
      <c r="EI8" s="56"/>
      <c r="EJ8" s="56"/>
      <c r="EK8" s="56"/>
      <c r="EL8" s="56"/>
      <c r="EM8" s="56"/>
      <c r="EN8" s="56"/>
      <c r="EO8" s="56"/>
      <c r="EP8" s="56"/>
      <c r="EQ8" s="56"/>
      <c r="ER8" s="56"/>
      <c r="ES8" s="56"/>
      <c r="ET8" s="56"/>
      <c r="EU8" s="56"/>
      <c r="EV8" s="56"/>
      <c r="EW8" s="56"/>
      <c r="EX8" s="56"/>
      <c r="EY8" s="56"/>
      <c r="EZ8" s="56"/>
      <c r="FA8" s="56"/>
      <c r="FB8" s="56"/>
      <c r="FC8" s="56"/>
      <c r="FD8" s="56"/>
      <c r="FE8" s="56"/>
    </row>
    <row r="9" spans="1:998" x14ac:dyDescent="0.2">
      <c r="A9" s="224">
        <v>1</v>
      </c>
      <c r="B9" s="224">
        <v>1</v>
      </c>
      <c r="C9" s="224">
        <v>1</v>
      </c>
      <c r="D9" s="224">
        <v>0</v>
      </c>
      <c r="E9" s="224">
        <v>0</v>
      </c>
      <c r="F9" s="224">
        <v>0</v>
      </c>
      <c r="G9" s="61" t="s">
        <v>19</v>
      </c>
      <c r="H9" s="5">
        <f>+H10+H26</f>
        <v>89463000</v>
      </c>
      <c r="I9" s="5">
        <f t="shared" ref="I9:K9" si="5">+I10+I26</f>
        <v>19681860</v>
      </c>
      <c r="J9" s="5">
        <f t="shared" si="5"/>
        <v>2795718.75</v>
      </c>
      <c r="K9" s="5">
        <f t="shared" si="5"/>
        <v>615058.125</v>
      </c>
      <c r="L9" s="5">
        <f>+J9+K9</f>
        <v>3410776.875</v>
      </c>
      <c r="M9" s="62">
        <f t="shared" si="0"/>
        <v>0.81967213114754101</v>
      </c>
      <c r="N9" s="62">
        <f t="shared" si="1"/>
        <v>0.18032786885245899</v>
      </c>
      <c r="O9" s="225"/>
      <c r="P9" s="63"/>
      <c r="Q9" s="226"/>
      <c r="R9" s="165">
        <f t="shared" ref="R9:W9" si="6">+R10+R26</f>
        <v>663942.70833333326</v>
      </c>
      <c r="S9" s="167">
        <f t="shared" si="6"/>
        <v>663942.70833333326</v>
      </c>
      <c r="T9" s="165">
        <f t="shared" si="6"/>
        <v>367067.70833333331</v>
      </c>
      <c r="U9" s="166">
        <f t="shared" si="6"/>
        <v>367067.70833333331</v>
      </c>
      <c r="V9" s="166">
        <f t="shared" si="6"/>
        <v>366848.95833333331</v>
      </c>
      <c r="W9" s="167">
        <f t="shared" si="6"/>
        <v>366848.95833333331</v>
      </c>
      <c r="X9" s="220">
        <f t="shared" si="3"/>
        <v>0</v>
      </c>
      <c r="Y9" s="153" t="e">
        <f>+#REF!+#REF!</f>
        <v>#REF!</v>
      </c>
    </row>
    <row r="10" spans="1:998" ht="24" x14ac:dyDescent="0.2">
      <c r="A10" s="227">
        <v>1</v>
      </c>
      <c r="B10" s="227">
        <v>1</v>
      </c>
      <c r="C10" s="227">
        <v>1</v>
      </c>
      <c r="D10" s="227">
        <v>1</v>
      </c>
      <c r="E10" s="227">
        <v>0</v>
      </c>
      <c r="F10" s="227">
        <v>0</v>
      </c>
      <c r="G10" s="64" t="s">
        <v>20</v>
      </c>
      <c r="H10" s="6">
        <f>+H11+H17+H20+H23+H24+H25</f>
        <v>59664000</v>
      </c>
      <c r="I10" s="6">
        <f t="shared" ref="I10:K10" si="7">+I11+I17+I20+I23+I24+I25</f>
        <v>13126080</v>
      </c>
      <c r="J10" s="6">
        <f t="shared" si="7"/>
        <v>1864500</v>
      </c>
      <c r="K10" s="6">
        <f t="shared" si="7"/>
        <v>410190</v>
      </c>
      <c r="L10" s="6">
        <f>+L11+L17+L20+L23+L24+L25</f>
        <v>2262490</v>
      </c>
      <c r="M10" s="65">
        <f t="shared" si="0"/>
        <v>0.81967213114754101</v>
      </c>
      <c r="N10" s="65">
        <f t="shared" si="1"/>
        <v>0.18032786885245899</v>
      </c>
      <c r="O10" s="228"/>
      <c r="P10" s="66"/>
      <c r="Q10" s="229"/>
      <c r="R10" s="168">
        <f t="shared" ref="R10:W10" si="8">+R11+R17+R20+R23+R24+R25</f>
        <v>510333.33333333331</v>
      </c>
      <c r="S10" s="170">
        <f t="shared" si="8"/>
        <v>510333.33333333331</v>
      </c>
      <c r="T10" s="168">
        <f t="shared" si="8"/>
        <v>213458.33333333331</v>
      </c>
      <c r="U10" s="169">
        <f t="shared" si="8"/>
        <v>213458.33333333331</v>
      </c>
      <c r="V10" s="169">
        <f t="shared" si="8"/>
        <v>208458.33333333331</v>
      </c>
      <c r="W10" s="170">
        <f t="shared" si="8"/>
        <v>208458.33333333331</v>
      </c>
      <c r="X10" s="220">
        <f t="shared" si="3"/>
        <v>0</v>
      </c>
      <c r="Y10" s="153" t="e">
        <f>+#REF!+#REF!</f>
        <v>#REF!</v>
      </c>
    </row>
    <row r="11" spans="1:998" x14ac:dyDescent="0.2">
      <c r="A11" s="230">
        <v>1</v>
      </c>
      <c r="B11" s="230">
        <v>1</v>
      </c>
      <c r="C11" s="230">
        <v>1</v>
      </c>
      <c r="D11" s="230">
        <v>1</v>
      </c>
      <c r="E11" s="230">
        <v>1</v>
      </c>
      <c r="F11" s="230">
        <v>0</v>
      </c>
      <c r="G11" s="56" t="s">
        <v>36</v>
      </c>
      <c r="H11" s="8">
        <f>SUM(H12:H16)</f>
        <v>18342000</v>
      </c>
      <c r="I11" s="8">
        <f t="shared" ref="I11:K11" si="9">SUM(I12:I16)</f>
        <v>4035240</v>
      </c>
      <c r="J11" s="8">
        <f t="shared" si="9"/>
        <v>573187.5</v>
      </c>
      <c r="K11" s="8">
        <f t="shared" si="9"/>
        <v>126101.25</v>
      </c>
      <c r="L11" s="8">
        <f>SUM(L12:L16)</f>
        <v>699288.75</v>
      </c>
      <c r="M11" s="67">
        <f t="shared" si="0"/>
        <v>0.81967213114754101</v>
      </c>
      <c r="N11" s="67">
        <f t="shared" si="1"/>
        <v>0.18032786885245899</v>
      </c>
      <c r="O11" s="45"/>
      <c r="R11" s="171">
        <f t="shared" ref="R11:W11" si="10">SUM(R12:R16)</f>
        <v>95531.25</v>
      </c>
      <c r="S11" s="173">
        <f t="shared" si="10"/>
        <v>95531.25</v>
      </c>
      <c r="T11" s="171">
        <f t="shared" si="10"/>
        <v>95531.25</v>
      </c>
      <c r="U11" s="172">
        <f t="shared" si="10"/>
        <v>95531.25</v>
      </c>
      <c r="V11" s="172">
        <f t="shared" si="10"/>
        <v>95531.25</v>
      </c>
      <c r="W11" s="173">
        <f t="shared" si="10"/>
        <v>95531.25</v>
      </c>
      <c r="X11" s="220">
        <f t="shared" si="3"/>
        <v>0</v>
      </c>
    </row>
    <row r="12" spans="1:998" x14ac:dyDescent="0.2">
      <c r="A12" s="230">
        <v>1</v>
      </c>
      <c r="B12" s="230">
        <v>1</v>
      </c>
      <c r="C12" s="230">
        <v>1</v>
      </c>
      <c r="D12" s="230">
        <v>1</v>
      </c>
      <c r="E12" s="230">
        <v>1</v>
      </c>
      <c r="F12" s="230">
        <v>1</v>
      </c>
      <c r="G12" s="132" t="s">
        <v>21</v>
      </c>
      <c r="H12" s="69">
        <f>+P12*O12*Q12</f>
        <v>1728000</v>
      </c>
      <c r="I12" s="42">
        <f>+H12*0.22</f>
        <v>380160</v>
      </c>
      <c r="J12" s="42">
        <f t="shared" ref="J12:K16" si="11">+H12/$H$1</f>
        <v>54000</v>
      </c>
      <c r="K12" s="42">
        <f t="shared" si="11"/>
        <v>11880</v>
      </c>
      <c r="L12" s="42">
        <f>+J12+K12</f>
        <v>65880</v>
      </c>
      <c r="M12" s="67">
        <f t="shared" si="0"/>
        <v>0.81967213114754101</v>
      </c>
      <c r="N12" s="67">
        <f t="shared" si="1"/>
        <v>0.18032786885245899</v>
      </c>
      <c r="O12" s="68">
        <v>18</v>
      </c>
      <c r="P12" s="68">
        <v>1</v>
      </c>
      <c r="Q12" s="231">
        <v>96000</v>
      </c>
      <c r="R12" s="232">
        <f>+$J12/6</f>
        <v>9000</v>
      </c>
      <c r="S12" s="233">
        <f t="shared" ref="S12:W12" si="12">+$J12/6</f>
        <v>9000</v>
      </c>
      <c r="T12" s="232">
        <f t="shared" si="12"/>
        <v>9000</v>
      </c>
      <c r="U12" s="234">
        <f t="shared" si="12"/>
        <v>9000</v>
      </c>
      <c r="V12" s="234">
        <f t="shared" si="12"/>
        <v>9000</v>
      </c>
      <c r="W12" s="233">
        <f t="shared" si="12"/>
        <v>9000</v>
      </c>
      <c r="X12" s="220">
        <f>SUM(R12:W12)-J12</f>
        <v>0</v>
      </c>
    </row>
    <row r="13" spans="1:998" x14ac:dyDescent="0.2">
      <c r="A13" s="230">
        <v>1</v>
      </c>
      <c r="B13" s="230">
        <v>1</v>
      </c>
      <c r="C13" s="230">
        <v>1</v>
      </c>
      <c r="D13" s="230">
        <v>1</v>
      </c>
      <c r="E13" s="230">
        <v>1</v>
      </c>
      <c r="F13" s="230">
        <v>2</v>
      </c>
      <c r="G13" s="132" t="s">
        <v>22</v>
      </c>
      <c r="H13" s="69">
        <f>+P13*O13*Q13</f>
        <v>1458000</v>
      </c>
      <c r="I13" s="42">
        <f>+H13*0.22</f>
        <v>320760</v>
      </c>
      <c r="J13" s="42">
        <f t="shared" si="11"/>
        <v>45562.5</v>
      </c>
      <c r="K13" s="42">
        <f t="shared" si="11"/>
        <v>10023.75</v>
      </c>
      <c r="L13" s="42">
        <f>+J13+K13</f>
        <v>55586.25</v>
      </c>
      <c r="M13" s="67">
        <f t="shared" si="0"/>
        <v>0.81967213114754101</v>
      </c>
      <c r="N13" s="67">
        <f t="shared" si="1"/>
        <v>0.18032786885245899</v>
      </c>
      <c r="O13" s="68">
        <v>18</v>
      </c>
      <c r="P13" s="68">
        <v>1</v>
      </c>
      <c r="Q13" s="231">
        <v>81000</v>
      </c>
      <c r="R13" s="232">
        <f t="shared" ref="R13:W16" si="13">+$J13/6</f>
        <v>7593.75</v>
      </c>
      <c r="S13" s="233">
        <f t="shared" si="13"/>
        <v>7593.75</v>
      </c>
      <c r="T13" s="232">
        <f t="shared" si="13"/>
        <v>7593.75</v>
      </c>
      <c r="U13" s="234">
        <f t="shared" si="13"/>
        <v>7593.75</v>
      </c>
      <c r="V13" s="234">
        <f t="shared" si="13"/>
        <v>7593.75</v>
      </c>
      <c r="W13" s="233">
        <f t="shared" si="13"/>
        <v>7593.75</v>
      </c>
      <c r="X13" s="220">
        <f t="shared" si="3"/>
        <v>0</v>
      </c>
    </row>
    <row r="14" spans="1:998" x14ac:dyDescent="0.2">
      <c r="A14" s="230">
        <v>1</v>
      </c>
      <c r="B14" s="230">
        <v>1</v>
      </c>
      <c r="C14" s="230">
        <v>1</v>
      </c>
      <c r="D14" s="230">
        <v>1</v>
      </c>
      <c r="E14" s="230">
        <v>1</v>
      </c>
      <c r="F14" s="230">
        <v>3</v>
      </c>
      <c r="G14" s="132" t="s">
        <v>22</v>
      </c>
      <c r="H14" s="69">
        <f>+P14*O14*Q14</f>
        <v>1332000</v>
      </c>
      <c r="I14" s="42">
        <f>+H14*0.22</f>
        <v>293040</v>
      </c>
      <c r="J14" s="42">
        <f t="shared" si="11"/>
        <v>41625</v>
      </c>
      <c r="K14" s="42">
        <f t="shared" si="11"/>
        <v>9157.5</v>
      </c>
      <c r="L14" s="42">
        <f>+J14+K14</f>
        <v>50782.5</v>
      </c>
      <c r="M14" s="67">
        <f t="shared" si="0"/>
        <v>0.81967213114754101</v>
      </c>
      <c r="N14" s="67">
        <f t="shared" si="1"/>
        <v>0.18032786885245899</v>
      </c>
      <c r="O14" s="68">
        <v>18</v>
      </c>
      <c r="P14" s="68">
        <v>1</v>
      </c>
      <c r="Q14" s="231">
        <v>74000</v>
      </c>
      <c r="R14" s="232">
        <f t="shared" si="13"/>
        <v>6937.5</v>
      </c>
      <c r="S14" s="233">
        <f t="shared" si="13"/>
        <v>6937.5</v>
      </c>
      <c r="T14" s="232">
        <f t="shared" si="13"/>
        <v>6937.5</v>
      </c>
      <c r="U14" s="234">
        <f t="shared" si="13"/>
        <v>6937.5</v>
      </c>
      <c r="V14" s="234">
        <f t="shared" si="13"/>
        <v>6937.5</v>
      </c>
      <c r="W14" s="233">
        <f t="shared" si="13"/>
        <v>6937.5</v>
      </c>
      <c r="X14" s="220">
        <f t="shared" si="3"/>
        <v>0</v>
      </c>
    </row>
    <row r="15" spans="1:998" x14ac:dyDescent="0.2">
      <c r="A15" s="230">
        <v>1</v>
      </c>
      <c r="B15" s="230">
        <v>1</v>
      </c>
      <c r="C15" s="230">
        <v>1</v>
      </c>
      <c r="D15" s="230">
        <v>1</v>
      </c>
      <c r="E15" s="230">
        <v>1</v>
      </c>
      <c r="F15" s="230">
        <v>4</v>
      </c>
      <c r="G15" s="132" t="s">
        <v>151</v>
      </c>
      <c r="H15" s="69">
        <f>+P15*O15*Q15</f>
        <v>4896000</v>
      </c>
      <c r="I15" s="42">
        <f>+H15*0.22</f>
        <v>1077120</v>
      </c>
      <c r="J15" s="42">
        <f t="shared" si="11"/>
        <v>153000</v>
      </c>
      <c r="K15" s="42">
        <f t="shared" si="11"/>
        <v>33660</v>
      </c>
      <c r="L15" s="42">
        <f>+J15+K15</f>
        <v>186660</v>
      </c>
      <c r="M15" s="67">
        <f t="shared" si="0"/>
        <v>0.81967213114754101</v>
      </c>
      <c r="N15" s="67">
        <f t="shared" si="1"/>
        <v>0.18032786885245899</v>
      </c>
      <c r="O15" s="68">
        <v>18</v>
      </c>
      <c r="P15" s="68">
        <v>4</v>
      </c>
      <c r="Q15" s="231">
        <v>68000</v>
      </c>
      <c r="R15" s="232">
        <f t="shared" si="13"/>
        <v>25500</v>
      </c>
      <c r="S15" s="233">
        <f t="shared" si="13"/>
        <v>25500</v>
      </c>
      <c r="T15" s="232">
        <f t="shared" si="13"/>
        <v>25500</v>
      </c>
      <c r="U15" s="234">
        <f t="shared" si="13"/>
        <v>25500</v>
      </c>
      <c r="V15" s="234">
        <f t="shared" si="13"/>
        <v>25500</v>
      </c>
      <c r="W15" s="233">
        <f t="shared" si="13"/>
        <v>25500</v>
      </c>
      <c r="X15" s="220">
        <f t="shared" si="3"/>
        <v>0</v>
      </c>
    </row>
    <row r="16" spans="1:998" x14ac:dyDescent="0.2">
      <c r="A16" s="230">
        <v>1</v>
      </c>
      <c r="B16" s="230">
        <v>1</v>
      </c>
      <c r="C16" s="230">
        <v>1</v>
      </c>
      <c r="D16" s="230">
        <v>1</v>
      </c>
      <c r="E16" s="230">
        <v>1</v>
      </c>
      <c r="F16" s="230">
        <v>5</v>
      </c>
      <c r="G16" s="132" t="s">
        <v>152</v>
      </c>
      <c r="H16" s="69">
        <f>+P16*O16*Q16</f>
        <v>8928000</v>
      </c>
      <c r="I16" s="42">
        <f>+H16*0.22</f>
        <v>1964160</v>
      </c>
      <c r="J16" s="42">
        <f t="shared" si="11"/>
        <v>279000</v>
      </c>
      <c r="K16" s="42">
        <f t="shared" si="11"/>
        <v>61380</v>
      </c>
      <c r="L16" s="42">
        <f>+J16+K16</f>
        <v>340380</v>
      </c>
      <c r="M16" s="67">
        <f t="shared" si="0"/>
        <v>0.81967213114754101</v>
      </c>
      <c r="N16" s="67">
        <f t="shared" si="1"/>
        <v>0.18032786885245899</v>
      </c>
      <c r="O16" s="68">
        <v>18</v>
      </c>
      <c r="P16" s="68">
        <v>8</v>
      </c>
      <c r="Q16" s="231">
        <v>62000</v>
      </c>
      <c r="R16" s="232">
        <f t="shared" si="13"/>
        <v>46500</v>
      </c>
      <c r="S16" s="233">
        <f t="shared" si="13"/>
        <v>46500</v>
      </c>
      <c r="T16" s="232">
        <f t="shared" si="13"/>
        <v>46500</v>
      </c>
      <c r="U16" s="234">
        <f t="shared" si="13"/>
        <v>46500</v>
      </c>
      <c r="V16" s="234">
        <f t="shared" si="13"/>
        <v>46500</v>
      </c>
      <c r="W16" s="233">
        <f t="shared" si="13"/>
        <v>46500</v>
      </c>
      <c r="X16" s="220">
        <f t="shared" si="3"/>
        <v>0</v>
      </c>
    </row>
    <row r="17" spans="1:25" x14ac:dyDescent="0.2">
      <c r="A17" s="230">
        <v>1</v>
      </c>
      <c r="B17" s="230">
        <v>1</v>
      </c>
      <c r="C17" s="230">
        <v>1</v>
      </c>
      <c r="D17" s="230">
        <v>1</v>
      </c>
      <c r="E17" s="230">
        <v>2</v>
      </c>
      <c r="F17" s="230">
        <v>0</v>
      </c>
      <c r="G17" s="56" t="s">
        <v>36</v>
      </c>
      <c r="H17" s="8">
        <f>SUM(H18:H19)</f>
        <v>10962000</v>
      </c>
      <c r="I17" s="8">
        <f t="shared" ref="I17:K17" si="14">SUM(I18:I19)</f>
        <v>2411640</v>
      </c>
      <c r="J17" s="8">
        <f t="shared" si="14"/>
        <v>342562.5</v>
      </c>
      <c r="K17" s="8">
        <f t="shared" si="14"/>
        <v>75363.75</v>
      </c>
      <c r="L17" s="8">
        <f>SUM(L18:L19)</f>
        <v>417926.25</v>
      </c>
      <c r="M17" s="67">
        <f t="shared" si="0"/>
        <v>0.81967213114754101</v>
      </c>
      <c r="N17" s="67">
        <f t="shared" si="1"/>
        <v>0.18032786885245899</v>
      </c>
      <c r="O17" s="45"/>
      <c r="R17" s="171">
        <f t="shared" ref="R17:W17" si="15">SUM(R18:R19)</f>
        <v>57093.75</v>
      </c>
      <c r="S17" s="173">
        <f t="shared" si="15"/>
        <v>57093.75</v>
      </c>
      <c r="T17" s="171">
        <f t="shared" si="15"/>
        <v>57093.75</v>
      </c>
      <c r="U17" s="172">
        <f t="shared" si="15"/>
        <v>57093.75</v>
      </c>
      <c r="V17" s="172">
        <f t="shared" si="15"/>
        <v>57093.75</v>
      </c>
      <c r="W17" s="173">
        <f t="shared" si="15"/>
        <v>57093.75</v>
      </c>
      <c r="X17" s="220">
        <f t="shared" si="3"/>
        <v>0</v>
      </c>
    </row>
    <row r="18" spans="1:25" ht="24" x14ac:dyDescent="0.2">
      <c r="A18" s="230">
        <v>1</v>
      </c>
      <c r="B18" s="230">
        <v>1</v>
      </c>
      <c r="C18" s="230">
        <v>1</v>
      </c>
      <c r="D18" s="230">
        <v>1</v>
      </c>
      <c r="E18" s="230">
        <v>2</v>
      </c>
      <c r="F18" s="230">
        <v>1</v>
      </c>
      <c r="G18" s="132" t="s">
        <v>23</v>
      </c>
      <c r="H18" s="69">
        <f>+P18*O18*Q18</f>
        <v>2448000</v>
      </c>
      <c r="I18" s="42">
        <f>+H18*0.22</f>
        <v>538560</v>
      </c>
      <c r="J18" s="42">
        <f>+H18/$H$1</f>
        <v>76500</v>
      </c>
      <c r="K18" s="42">
        <f>+I18/$H$1</f>
        <v>16830</v>
      </c>
      <c r="L18" s="42">
        <f>+J18+K18</f>
        <v>93330</v>
      </c>
      <c r="M18" s="67">
        <f t="shared" si="0"/>
        <v>0.81967213114754101</v>
      </c>
      <c r="N18" s="67">
        <f t="shared" si="1"/>
        <v>0.18032786885245899</v>
      </c>
      <c r="O18" s="68">
        <v>18</v>
      </c>
      <c r="P18" s="68">
        <v>2</v>
      </c>
      <c r="Q18" s="231">
        <v>68000</v>
      </c>
      <c r="R18" s="232">
        <f>+$J18/6</f>
        <v>12750</v>
      </c>
      <c r="S18" s="233">
        <f t="shared" ref="S18:W19" si="16">+$J18/6</f>
        <v>12750</v>
      </c>
      <c r="T18" s="232">
        <f t="shared" si="16"/>
        <v>12750</v>
      </c>
      <c r="U18" s="234">
        <f t="shared" si="16"/>
        <v>12750</v>
      </c>
      <c r="V18" s="234">
        <f t="shared" si="16"/>
        <v>12750</v>
      </c>
      <c r="W18" s="233">
        <f t="shared" si="16"/>
        <v>12750</v>
      </c>
      <c r="X18" s="220">
        <f t="shared" si="3"/>
        <v>0</v>
      </c>
    </row>
    <row r="19" spans="1:25" ht="24" x14ac:dyDescent="0.2">
      <c r="A19" s="230">
        <v>1</v>
      </c>
      <c r="B19" s="230">
        <v>1</v>
      </c>
      <c r="C19" s="230">
        <v>1</v>
      </c>
      <c r="D19" s="230">
        <v>1</v>
      </c>
      <c r="E19" s="230">
        <v>2</v>
      </c>
      <c r="F19" s="230">
        <v>2</v>
      </c>
      <c r="G19" s="132" t="s">
        <v>24</v>
      </c>
      <c r="H19" s="69">
        <f>+P19*O19*Q19</f>
        <v>8514000</v>
      </c>
      <c r="I19" s="42">
        <f>+H19*0.22</f>
        <v>1873080</v>
      </c>
      <c r="J19" s="42">
        <f>+H19/$H$1</f>
        <v>266062.5</v>
      </c>
      <c r="K19" s="42">
        <f>+I19/$H$1</f>
        <v>58533.75</v>
      </c>
      <c r="L19" s="42">
        <f>+J19+K19</f>
        <v>324596.25</v>
      </c>
      <c r="M19" s="67">
        <f t="shared" si="0"/>
        <v>0.81967213114754101</v>
      </c>
      <c r="N19" s="67">
        <f t="shared" si="1"/>
        <v>0.18032786885245899</v>
      </c>
      <c r="O19" s="68">
        <v>18</v>
      </c>
      <c r="P19" s="68">
        <v>11</v>
      </c>
      <c r="Q19" s="231">
        <v>43000</v>
      </c>
      <c r="R19" s="232">
        <f>+$J19/6</f>
        <v>44343.75</v>
      </c>
      <c r="S19" s="233">
        <f t="shared" si="16"/>
        <v>44343.75</v>
      </c>
      <c r="T19" s="232">
        <f t="shared" si="16"/>
        <v>44343.75</v>
      </c>
      <c r="U19" s="234">
        <f t="shared" si="16"/>
        <v>44343.75</v>
      </c>
      <c r="V19" s="234">
        <f t="shared" si="16"/>
        <v>44343.75</v>
      </c>
      <c r="W19" s="233">
        <f t="shared" si="16"/>
        <v>44343.75</v>
      </c>
      <c r="X19" s="220">
        <f t="shared" si="3"/>
        <v>0</v>
      </c>
    </row>
    <row r="20" spans="1:25" x14ac:dyDescent="0.2">
      <c r="A20" s="230">
        <v>1</v>
      </c>
      <c r="B20" s="230">
        <v>1</v>
      </c>
      <c r="C20" s="230">
        <v>1</v>
      </c>
      <c r="D20" s="230">
        <v>1</v>
      </c>
      <c r="E20" s="230">
        <v>3</v>
      </c>
      <c r="F20" s="230">
        <v>0</v>
      </c>
      <c r="G20" s="56" t="s">
        <v>36</v>
      </c>
      <c r="H20" s="8">
        <f>+H22+H21</f>
        <v>960000</v>
      </c>
      <c r="I20" s="8">
        <f t="shared" ref="I20:K20" si="17">+I22+I21</f>
        <v>211200</v>
      </c>
      <c r="J20" s="8">
        <f t="shared" si="17"/>
        <v>30000</v>
      </c>
      <c r="K20" s="8">
        <f t="shared" si="17"/>
        <v>6600</v>
      </c>
      <c r="L20" s="8">
        <f>+L22</f>
        <v>24400</v>
      </c>
      <c r="M20" s="67">
        <f t="shared" si="0"/>
        <v>0.81967213114754101</v>
      </c>
      <c r="N20" s="67">
        <f t="shared" si="1"/>
        <v>0.18032786885245899</v>
      </c>
      <c r="O20" s="45"/>
      <c r="R20" s="171">
        <f t="shared" ref="R20:W20" si="18">+R22+R21</f>
        <v>6666.666666666667</v>
      </c>
      <c r="S20" s="173">
        <f t="shared" si="18"/>
        <v>6666.666666666667</v>
      </c>
      <c r="T20" s="171">
        <f t="shared" si="18"/>
        <v>6666.666666666667</v>
      </c>
      <c r="U20" s="172">
        <f t="shared" si="18"/>
        <v>6666.666666666667</v>
      </c>
      <c r="V20" s="172">
        <f t="shared" si="18"/>
        <v>1666.6666666666667</v>
      </c>
      <c r="W20" s="173">
        <f t="shared" si="18"/>
        <v>1666.6666666666667</v>
      </c>
      <c r="X20" s="220">
        <f t="shared" si="3"/>
        <v>0</v>
      </c>
    </row>
    <row r="21" spans="1:25" ht="24" x14ac:dyDescent="0.2">
      <c r="A21" s="230">
        <v>1</v>
      </c>
      <c r="B21" s="230">
        <v>1</v>
      </c>
      <c r="C21" s="230">
        <v>1</v>
      </c>
      <c r="D21" s="230">
        <v>1</v>
      </c>
      <c r="E21" s="230">
        <v>3</v>
      </c>
      <c r="F21" s="230">
        <v>1</v>
      </c>
      <c r="G21" s="132" t="s">
        <v>25</v>
      </c>
      <c r="H21" s="8">
        <f>10000*$H$1</f>
        <v>320000</v>
      </c>
      <c r="I21" s="42">
        <f>+H21*0.22</f>
        <v>70400</v>
      </c>
      <c r="J21" s="42">
        <f t="shared" ref="J21:K25" si="19">+H21/$H$1</f>
        <v>10000</v>
      </c>
      <c r="K21" s="42">
        <f t="shared" si="19"/>
        <v>2200</v>
      </c>
      <c r="L21" s="42">
        <f>+J21+K21</f>
        <v>12200</v>
      </c>
      <c r="M21" s="67">
        <f t="shared" si="0"/>
        <v>0.81967213114754101</v>
      </c>
      <c r="N21" s="67">
        <f t="shared" si="1"/>
        <v>0.18032786885245899</v>
      </c>
      <c r="O21" s="45">
        <v>12</v>
      </c>
      <c r="P21" s="68">
        <v>1</v>
      </c>
      <c r="Q21" s="231">
        <f>+H21/O21</f>
        <v>26666.666666666668</v>
      </c>
      <c r="R21" s="232">
        <f>+$J21/6</f>
        <v>1666.6666666666667</v>
      </c>
      <c r="S21" s="233">
        <f t="shared" ref="S21:W24" si="20">+$J21/6</f>
        <v>1666.6666666666667</v>
      </c>
      <c r="T21" s="232">
        <f t="shared" si="20"/>
        <v>1666.6666666666667</v>
      </c>
      <c r="U21" s="234">
        <f t="shared" si="20"/>
        <v>1666.6666666666667</v>
      </c>
      <c r="V21" s="234">
        <f t="shared" si="20"/>
        <v>1666.6666666666667</v>
      </c>
      <c r="W21" s="233">
        <f t="shared" si="20"/>
        <v>1666.6666666666667</v>
      </c>
      <c r="X21" s="220">
        <f t="shared" si="3"/>
        <v>0</v>
      </c>
    </row>
    <row r="22" spans="1:25" ht="24" x14ac:dyDescent="0.2">
      <c r="A22" s="230">
        <v>1</v>
      </c>
      <c r="B22" s="230">
        <v>1</v>
      </c>
      <c r="C22" s="230">
        <v>1</v>
      </c>
      <c r="D22" s="230">
        <v>1</v>
      </c>
      <c r="E22" s="230">
        <v>3</v>
      </c>
      <c r="F22" s="230">
        <v>2</v>
      </c>
      <c r="G22" s="132" t="s">
        <v>26</v>
      </c>
      <c r="H22" s="8">
        <f>20000*$H$1</f>
        <v>640000</v>
      </c>
      <c r="I22" s="42">
        <f>+H22*0.22</f>
        <v>140800</v>
      </c>
      <c r="J22" s="42">
        <f t="shared" si="19"/>
        <v>20000</v>
      </c>
      <c r="K22" s="42">
        <f t="shared" si="19"/>
        <v>4400</v>
      </c>
      <c r="L22" s="42">
        <f>+J22+K22</f>
        <v>24400</v>
      </c>
      <c r="M22" s="67">
        <f t="shared" si="0"/>
        <v>0.81967213114754101</v>
      </c>
      <c r="N22" s="67">
        <f t="shared" si="1"/>
        <v>0.18032786885245899</v>
      </c>
      <c r="O22" s="45">
        <v>12</v>
      </c>
      <c r="P22" s="68">
        <v>1</v>
      </c>
      <c r="Q22" s="231">
        <f>+H22/O22</f>
        <v>53333.333333333336</v>
      </c>
      <c r="R22" s="232">
        <f>+$J22/4</f>
        <v>5000</v>
      </c>
      <c r="S22" s="233">
        <f t="shared" ref="S22:U22" si="21">+$J22/4</f>
        <v>5000</v>
      </c>
      <c r="T22" s="232">
        <f t="shared" si="21"/>
        <v>5000</v>
      </c>
      <c r="U22" s="234">
        <f t="shared" si="21"/>
        <v>5000</v>
      </c>
      <c r="V22" s="235"/>
      <c r="W22" s="236"/>
      <c r="X22" s="220">
        <f t="shared" si="3"/>
        <v>0</v>
      </c>
    </row>
    <row r="23" spans="1:25" ht="24" x14ac:dyDescent="0.2">
      <c r="A23" s="230">
        <v>1</v>
      </c>
      <c r="B23" s="230">
        <v>1</v>
      </c>
      <c r="C23" s="230">
        <v>1</v>
      </c>
      <c r="D23" s="230">
        <v>1</v>
      </c>
      <c r="E23" s="230">
        <v>4</v>
      </c>
      <c r="F23" s="230">
        <v>0</v>
      </c>
      <c r="G23" s="56" t="s">
        <v>27</v>
      </c>
      <c r="H23" s="8">
        <f>280000*H1</f>
        <v>8960000</v>
      </c>
      <c r="I23" s="42">
        <f>+H23*0.22</f>
        <v>1971200</v>
      </c>
      <c r="J23" s="42">
        <f t="shared" si="19"/>
        <v>280000</v>
      </c>
      <c r="K23" s="42">
        <f t="shared" si="19"/>
        <v>61600</v>
      </c>
      <c r="L23" s="42">
        <f>+J23+K23</f>
        <v>341600</v>
      </c>
      <c r="M23" s="67">
        <f t="shared" si="0"/>
        <v>0.81967213114754101</v>
      </c>
      <c r="N23" s="67">
        <f t="shared" si="1"/>
        <v>0.18032786885245899</v>
      </c>
      <c r="O23" s="45"/>
      <c r="R23" s="232">
        <f>+$J23/6</f>
        <v>46666.666666666664</v>
      </c>
      <c r="S23" s="233">
        <f t="shared" si="20"/>
        <v>46666.666666666664</v>
      </c>
      <c r="T23" s="232">
        <f t="shared" si="20"/>
        <v>46666.666666666664</v>
      </c>
      <c r="U23" s="234">
        <f t="shared" si="20"/>
        <v>46666.666666666664</v>
      </c>
      <c r="V23" s="234">
        <f t="shared" si="20"/>
        <v>46666.666666666664</v>
      </c>
      <c r="W23" s="233">
        <f t="shared" si="20"/>
        <v>46666.666666666664</v>
      </c>
      <c r="X23" s="220">
        <f t="shared" si="3"/>
        <v>0</v>
      </c>
    </row>
    <row r="24" spans="1:25" ht="24" x14ac:dyDescent="0.2">
      <c r="A24" s="230">
        <v>1</v>
      </c>
      <c r="B24" s="230">
        <v>1</v>
      </c>
      <c r="C24" s="230">
        <v>1</v>
      </c>
      <c r="D24" s="230">
        <v>1</v>
      </c>
      <c r="E24" s="230">
        <v>5</v>
      </c>
      <c r="F24" s="230">
        <v>0</v>
      </c>
      <c r="G24" s="56" t="s">
        <v>144</v>
      </c>
      <c r="H24" s="8">
        <f>960000*1.5</f>
        <v>1440000</v>
      </c>
      <c r="I24" s="42">
        <f>+H24*0.22</f>
        <v>316800</v>
      </c>
      <c r="J24" s="42">
        <f t="shared" si="19"/>
        <v>45000</v>
      </c>
      <c r="K24" s="42">
        <f t="shared" si="19"/>
        <v>9900</v>
      </c>
      <c r="L24" s="42">
        <f>+J24+K24</f>
        <v>54900</v>
      </c>
      <c r="M24" s="67">
        <f t="shared" si="0"/>
        <v>0.81967213114754101</v>
      </c>
      <c r="N24" s="67">
        <f t="shared" si="1"/>
        <v>0.18032786885245899</v>
      </c>
      <c r="O24" s="45">
        <v>18</v>
      </c>
      <c r="R24" s="232">
        <f>+$J24/6</f>
        <v>7500</v>
      </c>
      <c r="S24" s="233">
        <f t="shared" si="20"/>
        <v>7500</v>
      </c>
      <c r="T24" s="232">
        <f t="shared" si="20"/>
        <v>7500</v>
      </c>
      <c r="U24" s="234">
        <f t="shared" si="20"/>
        <v>7500</v>
      </c>
      <c r="V24" s="234">
        <f t="shared" si="20"/>
        <v>7500</v>
      </c>
      <c r="W24" s="233">
        <f t="shared" si="20"/>
        <v>7500</v>
      </c>
      <c r="X24" s="220">
        <f t="shared" si="3"/>
        <v>0</v>
      </c>
    </row>
    <row r="25" spans="1:25" ht="24" x14ac:dyDescent="0.2">
      <c r="A25" s="230">
        <v>1</v>
      </c>
      <c r="B25" s="230">
        <v>1</v>
      </c>
      <c r="C25" s="230">
        <v>1</v>
      </c>
      <c r="D25" s="230">
        <v>1</v>
      </c>
      <c r="E25" s="230">
        <v>6</v>
      </c>
      <c r="F25" s="230">
        <v>0</v>
      </c>
      <c r="G25" s="56" t="s">
        <v>145</v>
      </c>
      <c r="H25" s="8">
        <v>19000000</v>
      </c>
      <c r="I25" s="42">
        <f>+H25*0.22</f>
        <v>4180000</v>
      </c>
      <c r="J25" s="42">
        <f t="shared" si="19"/>
        <v>593750</v>
      </c>
      <c r="K25" s="42">
        <f t="shared" si="19"/>
        <v>130625</v>
      </c>
      <c r="L25" s="42">
        <f>+J25+K25</f>
        <v>724375</v>
      </c>
      <c r="M25" s="67">
        <f t="shared" si="0"/>
        <v>0.81967213114754101</v>
      </c>
      <c r="N25" s="67">
        <f t="shared" si="1"/>
        <v>0.18032786885245899</v>
      </c>
      <c r="O25" s="45">
        <v>6</v>
      </c>
      <c r="R25" s="232">
        <f t="shared" ref="R25:S25" si="22">+$J25/2</f>
        <v>296875</v>
      </c>
      <c r="S25" s="233">
        <f t="shared" si="22"/>
        <v>296875</v>
      </c>
      <c r="T25" s="237"/>
      <c r="W25" s="238"/>
      <c r="X25" s="220">
        <f t="shared" si="3"/>
        <v>0</v>
      </c>
    </row>
    <row r="26" spans="1:25" x14ac:dyDescent="0.2">
      <c r="A26" s="227">
        <v>1</v>
      </c>
      <c r="B26" s="227">
        <v>1</v>
      </c>
      <c r="C26" s="227">
        <v>1</v>
      </c>
      <c r="D26" s="227">
        <v>2</v>
      </c>
      <c r="E26" s="227">
        <v>0</v>
      </c>
      <c r="F26" s="227">
        <v>0</v>
      </c>
      <c r="G26" s="70" t="s">
        <v>28</v>
      </c>
      <c r="H26" s="6">
        <f>+H27+H34+H37+H42+H45</f>
        <v>29799000</v>
      </c>
      <c r="I26" s="6">
        <f t="shared" ref="I26:K26" si="23">+I27+I34+I37+I42+I45</f>
        <v>6555780</v>
      </c>
      <c r="J26" s="6">
        <f t="shared" si="23"/>
        <v>931218.75</v>
      </c>
      <c r="K26" s="6">
        <f t="shared" si="23"/>
        <v>204868.125</v>
      </c>
      <c r="L26" s="6">
        <f>+L27+L34+L37+L42+L45</f>
        <v>1136086.875</v>
      </c>
      <c r="M26" s="71">
        <f t="shared" si="0"/>
        <v>0.81967213114754101</v>
      </c>
      <c r="N26" s="71">
        <f t="shared" si="1"/>
        <v>0.18032786885245899</v>
      </c>
      <c r="O26" s="239"/>
      <c r="P26" s="72"/>
      <c r="Q26" s="240"/>
      <c r="R26" s="168">
        <f t="shared" ref="R26:W26" si="24">+R27+R34+R37+R42+R45</f>
        <v>153609.375</v>
      </c>
      <c r="S26" s="170">
        <f t="shared" si="24"/>
        <v>153609.375</v>
      </c>
      <c r="T26" s="168">
        <f t="shared" si="24"/>
        <v>153609.375</v>
      </c>
      <c r="U26" s="169">
        <f t="shared" si="24"/>
        <v>153609.375</v>
      </c>
      <c r="V26" s="169">
        <f t="shared" si="24"/>
        <v>158390.625</v>
      </c>
      <c r="W26" s="170">
        <f t="shared" si="24"/>
        <v>158390.625</v>
      </c>
      <c r="X26" s="220">
        <f t="shared" si="3"/>
        <v>0</v>
      </c>
      <c r="Y26" s="152" t="e">
        <f>+#REF!+#REF!</f>
        <v>#REF!</v>
      </c>
    </row>
    <row r="27" spans="1:25" x14ac:dyDescent="0.2">
      <c r="A27" s="230">
        <v>1</v>
      </c>
      <c r="B27" s="230">
        <v>1</v>
      </c>
      <c r="C27" s="230">
        <v>1</v>
      </c>
      <c r="D27" s="230">
        <v>2</v>
      </c>
      <c r="E27" s="230">
        <v>1</v>
      </c>
      <c r="F27" s="230">
        <v>0</v>
      </c>
      <c r="G27" s="56" t="s">
        <v>36</v>
      </c>
      <c r="H27" s="8">
        <f>SUM(H28:H33)</f>
        <v>3591000</v>
      </c>
      <c r="I27" s="8">
        <f t="shared" ref="I27:K27" si="25">SUM(I28:I33)</f>
        <v>790020</v>
      </c>
      <c r="J27" s="8">
        <f t="shared" si="25"/>
        <v>112218.75</v>
      </c>
      <c r="K27" s="8">
        <f t="shared" si="25"/>
        <v>24688.125</v>
      </c>
      <c r="L27" s="8">
        <f>SUM(L28:L33)</f>
        <v>136906.875</v>
      </c>
      <c r="M27" s="67">
        <f t="shared" si="0"/>
        <v>0.81967213114754101</v>
      </c>
      <c r="N27" s="67">
        <f t="shared" si="1"/>
        <v>0.18032786885245899</v>
      </c>
      <c r="O27" s="45"/>
      <c r="R27" s="171">
        <f t="shared" ref="R27:W27" si="26">SUM(R28:R33)</f>
        <v>18703.125</v>
      </c>
      <c r="S27" s="173">
        <f t="shared" si="26"/>
        <v>18703.125</v>
      </c>
      <c r="T27" s="171">
        <f t="shared" si="26"/>
        <v>18703.125</v>
      </c>
      <c r="U27" s="172">
        <f t="shared" si="26"/>
        <v>18703.125</v>
      </c>
      <c r="V27" s="172">
        <f t="shared" si="26"/>
        <v>18703.125</v>
      </c>
      <c r="W27" s="173">
        <f t="shared" si="26"/>
        <v>18703.125</v>
      </c>
      <c r="X27" s="220">
        <f t="shared" si="3"/>
        <v>0</v>
      </c>
    </row>
    <row r="28" spans="1:25" ht="24" x14ac:dyDescent="0.2">
      <c r="A28" s="230">
        <v>1</v>
      </c>
      <c r="B28" s="230">
        <v>1</v>
      </c>
      <c r="C28" s="230">
        <v>1</v>
      </c>
      <c r="D28" s="230">
        <v>2</v>
      </c>
      <c r="E28" s="230">
        <v>1</v>
      </c>
      <c r="F28" s="230">
        <v>1</v>
      </c>
      <c r="G28" s="132" t="s">
        <v>29</v>
      </c>
      <c r="H28" s="69">
        <f t="shared" ref="H28:H33" si="27">+P28*O28*Q28</f>
        <v>792000</v>
      </c>
      <c r="I28" s="42">
        <f t="shared" ref="I28:I33" si="28">+H28*0.22</f>
        <v>174240</v>
      </c>
      <c r="J28" s="42">
        <f t="shared" ref="J28:K33" si="29">+H28/$H$1</f>
        <v>24750</v>
      </c>
      <c r="K28" s="42">
        <f t="shared" si="29"/>
        <v>5445</v>
      </c>
      <c r="L28" s="42">
        <f t="shared" ref="L28:L33" si="30">+J28+K28</f>
        <v>30195</v>
      </c>
      <c r="M28" s="67">
        <f t="shared" si="0"/>
        <v>0.81967213114754101</v>
      </c>
      <c r="N28" s="67">
        <f t="shared" si="1"/>
        <v>0.18032786885245899</v>
      </c>
      <c r="O28" s="45">
        <v>12</v>
      </c>
      <c r="P28" s="68">
        <v>1</v>
      </c>
      <c r="Q28" s="231">
        <v>66000</v>
      </c>
      <c r="R28" s="232">
        <f>+$J28/4</f>
        <v>6187.5</v>
      </c>
      <c r="S28" s="233">
        <f t="shared" ref="S28:U30" si="31">+$J28/4</f>
        <v>6187.5</v>
      </c>
      <c r="T28" s="232">
        <f t="shared" si="31"/>
        <v>6187.5</v>
      </c>
      <c r="U28" s="234">
        <f t="shared" si="31"/>
        <v>6187.5</v>
      </c>
      <c r="V28" s="235"/>
      <c r="W28" s="236"/>
      <c r="X28" s="220">
        <f t="shared" si="3"/>
        <v>0</v>
      </c>
    </row>
    <row r="29" spans="1:25" ht="19.5" customHeight="1" x14ac:dyDescent="0.2">
      <c r="A29" s="230">
        <v>1</v>
      </c>
      <c r="B29" s="230">
        <v>1</v>
      </c>
      <c r="C29" s="230">
        <v>1</v>
      </c>
      <c r="D29" s="230">
        <v>2</v>
      </c>
      <c r="E29" s="230">
        <v>1</v>
      </c>
      <c r="F29" s="230">
        <v>2</v>
      </c>
      <c r="G29" s="132" t="s">
        <v>30</v>
      </c>
      <c r="H29" s="69">
        <f t="shared" si="27"/>
        <v>990000</v>
      </c>
      <c r="I29" s="42">
        <f t="shared" si="28"/>
        <v>217800</v>
      </c>
      <c r="J29" s="42">
        <f t="shared" si="29"/>
        <v>30937.5</v>
      </c>
      <c r="K29" s="42">
        <f t="shared" si="29"/>
        <v>6806.25</v>
      </c>
      <c r="L29" s="42">
        <f t="shared" si="30"/>
        <v>37743.75</v>
      </c>
      <c r="M29" s="67">
        <f t="shared" si="0"/>
        <v>0.81967213114754101</v>
      </c>
      <c r="N29" s="67">
        <f t="shared" si="1"/>
        <v>0.18032786885245899</v>
      </c>
      <c r="O29" s="45">
        <v>12</v>
      </c>
      <c r="P29" s="68">
        <v>1</v>
      </c>
      <c r="Q29" s="231">
        <v>82500</v>
      </c>
      <c r="R29" s="232">
        <f>+$J29/4</f>
        <v>7734.375</v>
      </c>
      <c r="S29" s="233">
        <f t="shared" si="31"/>
        <v>7734.375</v>
      </c>
      <c r="T29" s="232">
        <f t="shared" si="31"/>
        <v>7734.375</v>
      </c>
      <c r="U29" s="234">
        <f t="shared" si="31"/>
        <v>7734.375</v>
      </c>
      <c r="V29" s="235"/>
      <c r="W29" s="236"/>
      <c r="X29" s="220">
        <f t="shared" si="3"/>
        <v>0</v>
      </c>
    </row>
    <row r="30" spans="1:25" ht="24" x14ac:dyDescent="0.2">
      <c r="A30" s="230">
        <v>1</v>
      </c>
      <c r="B30" s="230">
        <v>1</v>
      </c>
      <c r="C30" s="230">
        <v>1</v>
      </c>
      <c r="D30" s="230">
        <v>2</v>
      </c>
      <c r="E30" s="230">
        <v>1</v>
      </c>
      <c r="F30" s="230">
        <v>3</v>
      </c>
      <c r="G30" s="132" t="s">
        <v>153</v>
      </c>
      <c r="H30" s="69">
        <f t="shared" si="27"/>
        <v>612000</v>
      </c>
      <c r="I30" s="42">
        <f t="shared" si="28"/>
        <v>134640</v>
      </c>
      <c r="J30" s="42">
        <f t="shared" si="29"/>
        <v>19125</v>
      </c>
      <c r="K30" s="42">
        <f t="shared" si="29"/>
        <v>4207.5</v>
      </c>
      <c r="L30" s="42">
        <f t="shared" si="30"/>
        <v>23332.5</v>
      </c>
      <c r="M30" s="67">
        <f t="shared" si="0"/>
        <v>0.81967213114754101</v>
      </c>
      <c r="N30" s="67">
        <f t="shared" si="1"/>
        <v>0.18032786885245899</v>
      </c>
      <c r="O30" s="45">
        <v>12</v>
      </c>
      <c r="P30" s="68">
        <v>1</v>
      </c>
      <c r="Q30" s="231">
        <v>51000</v>
      </c>
      <c r="R30" s="232">
        <f>+$J30/4</f>
        <v>4781.25</v>
      </c>
      <c r="S30" s="233">
        <f t="shared" si="31"/>
        <v>4781.25</v>
      </c>
      <c r="T30" s="232">
        <f t="shared" si="31"/>
        <v>4781.25</v>
      </c>
      <c r="U30" s="234">
        <f t="shared" si="31"/>
        <v>4781.25</v>
      </c>
      <c r="V30" s="235"/>
      <c r="W30" s="236"/>
      <c r="X30" s="220">
        <f t="shared" si="3"/>
        <v>0</v>
      </c>
    </row>
    <row r="31" spans="1:25" ht="18" customHeight="1" x14ac:dyDescent="0.2">
      <c r="A31" s="230">
        <v>1</v>
      </c>
      <c r="B31" s="230">
        <v>1</v>
      </c>
      <c r="C31" s="230">
        <v>1</v>
      </c>
      <c r="D31" s="230">
        <v>2</v>
      </c>
      <c r="E31" s="230">
        <v>1</v>
      </c>
      <c r="F31" s="230">
        <v>4</v>
      </c>
      <c r="G31" s="132" t="s">
        <v>31</v>
      </c>
      <c r="H31" s="69">
        <f t="shared" si="27"/>
        <v>396000</v>
      </c>
      <c r="I31" s="42">
        <f t="shared" si="28"/>
        <v>87120</v>
      </c>
      <c r="J31" s="42">
        <f t="shared" si="29"/>
        <v>12375</v>
      </c>
      <c r="K31" s="42">
        <f t="shared" si="29"/>
        <v>2722.5</v>
      </c>
      <c r="L31" s="42">
        <f t="shared" si="30"/>
        <v>15097.5</v>
      </c>
      <c r="M31" s="67">
        <f t="shared" si="0"/>
        <v>0.81967213114754101</v>
      </c>
      <c r="N31" s="67">
        <f t="shared" si="1"/>
        <v>0.18032786885245899</v>
      </c>
      <c r="O31" s="68">
        <v>6</v>
      </c>
      <c r="P31" s="68">
        <v>1</v>
      </c>
      <c r="Q31" s="231">
        <v>66000</v>
      </c>
      <c r="R31" s="237"/>
      <c r="S31" s="238"/>
      <c r="T31" s="237"/>
      <c r="V31" s="234">
        <f t="shared" ref="V31:W33" si="32">+$J31/2</f>
        <v>6187.5</v>
      </c>
      <c r="W31" s="233">
        <f t="shared" si="32"/>
        <v>6187.5</v>
      </c>
      <c r="X31" s="220">
        <f t="shared" si="3"/>
        <v>0</v>
      </c>
    </row>
    <row r="32" spans="1:25" ht="24" x14ac:dyDescent="0.2">
      <c r="A32" s="230">
        <v>1</v>
      </c>
      <c r="B32" s="230">
        <v>1</v>
      </c>
      <c r="C32" s="230">
        <v>1</v>
      </c>
      <c r="D32" s="230">
        <v>2</v>
      </c>
      <c r="E32" s="230">
        <v>1</v>
      </c>
      <c r="F32" s="230">
        <v>5</v>
      </c>
      <c r="G32" s="132" t="s">
        <v>32</v>
      </c>
      <c r="H32" s="69">
        <f t="shared" si="27"/>
        <v>495000</v>
      </c>
      <c r="I32" s="42">
        <f t="shared" si="28"/>
        <v>108900</v>
      </c>
      <c r="J32" s="42">
        <f t="shared" si="29"/>
        <v>15468.75</v>
      </c>
      <c r="K32" s="42">
        <f t="shared" si="29"/>
        <v>3403.125</v>
      </c>
      <c r="L32" s="42">
        <f t="shared" si="30"/>
        <v>18871.875</v>
      </c>
      <c r="M32" s="67">
        <f t="shared" si="0"/>
        <v>0.81967213114754101</v>
      </c>
      <c r="N32" s="67">
        <f t="shared" si="1"/>
        <v>0.18032786885245899</v>
      </c>
      <c r="O32" s="68">
        <v>6</v>
      </c>
      <c r="P32" s="68">
        <v>1</v>
      </c>
      <c r="Q32" s="231">
        <v>82500</v>
      </c>
      <c r="R32" s="237"/>
      <c r="S32" s="238"/>
      <c r="T32" s="237"/>
      <c r="V32" s="234">
        <f t="shared" si="32"/>
        <v>7734.375</v>
      </c>
      <c r="W32" s="233">
        <f t="shared" si="32"/>
        <v>7734.375</v>
      </c>
      <c r="X32" s="220">
        <f t="shared" si="3"/>
        <v>0</v>
      </c>
    </row>
    <row r="33" spans="1:24" ht="24" x14ac:dyDescent="0.2">
      <c r="A33" s="230">
        <v>1</v>
      </c>
      <c r="B33" s="230">
        <v>1</v>
      </c>
      <c r="C33" s="230">
        <v>1</v>
      </c>
      <c r="D33" s="230">
        <v>2</v>
      </c>
      <c r="E33" s="230">
        <v>1</v>
      </c>
      <c r="F33" s="230">
        <v>6</v>
      </c>
      <c r="G33" s="132" t="s">
        <v>33</v>
      </c>
      <c r="H33" s="69">
        <f t="shared" si="27"/>
        <v>306000</v>
      </c>
      <c r="I33" s="42">
        <f t="shared" si="28"/>
        <v>67320</v>
      </c>
      <c r="J33" s="42">
        <f t="shared" si="29"/>
        <v>9562.5</v>
      </c>
      <c r="K33" s="42">
        <f t="shared" si="29"/>
        <v>2103.75</v>
      </c>
      <c r="L33" s="42">
        <f t="shared" si="30"/>
        <v>11666.25</v>
      </c>
      <c r="M33" s="67">
        <f t="shared" si="0"/>
        <v>0.81967213114754101</v>
      </c>
      <c r="N33" s="67">
        <f t="shared" si="1"/>
        <v>0.18032786885245899</v>
      </c>
      <c r="O33" s="68">
        <v>6</v>
      </c>
      <c r="P33" s="68">
        <v>1</v>
      </c>
      <c r="Q33" s="231">
        <v>51000</v>
      </c>
      <c r="R33" s="237"/>
      <c r="S33" s="238"/>
      <c r="T33" s="237"/>
      <c r="V33" s="234">
        <f t="shared" si="32"/>
        <v>4781.25</v>
      </c>
      <c r="W33" s="233">
        <f t="shared" si="32"/>
        <v>4781.25</v>
      </c>
      <c r="X33" s="220">
        <f t="shared" si="3"/>
        <v>0</v>
      </c>
    </row>
    <row r="34" spans="1:24" x14ac:dyDescent="0.2">
      <c r="A34" s="230">
        <v>1</v>
      </c>
      <c r="B34" s="230">
        <v>1</v>
      </c>
      <c r="C34" s="230">
        <v>1</v>
      </c>
      <c r="D34" s="230">
        <v>2</v>
      </c>
      <c r="E34" s="230">
        <v>2</v>
      </c>
      <c r="F34" s="230">
        <v>0</v>
      </c>
      <c r="G34" s="56" t="s">
        <v>36</v>
      </c>
      <c r="H34" s="8">
        <f>SUM(H35:H36)</f>
        <v>5382000</v>
      </c>
      <c r="I34" s="8">
        <f t="shared" ref="I34:K34" si="33">SUM(I35:I36)</f>
        <v>1184040</v>
      </c>
      <c r="J34" s="8">
        <f t="shared" si="33"/>
        <v>168187.5</v>
      </c>
      <c r="K34" s="8">
        <f t="shared" si="33"/>
        <v>37001.25</v>
      </c>
      <c r="L34" s="8">
        <f>SUM(L35:L36)</f>
        <v>205188.75</v>
      </c>
      <c r="M34" s="67">
        <f t="shared" si="0"/>
        <v>0.81967213114754101</v>
      </c>
      <c r="N34" s="67">
        <f t="shared" si="1"/>
        <v>0.18032786885245899</v>
      </c>
      <c r="O34" s="45"/>
      <c r="R34" s="171">
        <f t="shared" ref="R34:W34" si="34">SUM(R35:R36)</f>
        <v>28031.25</v>
      </c>
      <c r="S34" s="173">
        <f t="shared" si="34"/>
        <v>28031.25</v>
      </c>
      <c r="T34" s="171">
        <f t="shared" si="34"/>
        <v>28031.25</v>
      </c>
      <c r="U34" s="172">
        <f t="shared" si="34"/>
        <v>28031.25</v>
      </c>
      <c r="V34" s="172">
        <f t="shared" si="34"/>
        <v>28031.25</v>
      </c>
      <c r="W34" s="173">
        <f t="shared" si="34"/>
        <v>28031.25</v>
      </c>
      <c r="X34" s="220">
        <f t="shared" si="3"/>
        <v>0</v>
      </c>
    </row>
    <row r="35" spans="1:24" ht="36" x14ac:dyDescent="0.2">
      <c r="A35" s="230">
        <v>1</v>
      </c>
      <c r="B35" s="230">
        <v>1</v>
      </c>
      <c r="C35" s="230">
        <v>1</v>
      </c>
      <c r="D35" s="230">
        <v>2</v>
      </c>
      <c r="E35" s="230">
        <v>2</v>
      </c>
      <c r="F35" s="230">
        <v>1</v>
      </c>
      <c r="G35" s="132" t="s">
        <v>34</v>
      </c>
      <c r="H35" s="69">
        <f>+P35*O35*Q35</f>
        <v>2628000</v>
      </c>
      <c r="I35" s="42">
        <f>+H35*0.22</f>
        <v>578160</v>
      </c>
      <c r="J35" s="42">
        <f>+H35/$H$1</f>
        <v>82125</v>
      </c>
      <c r="K35" s="42">
        <f>+I35/$H$1</f>
        <v>18067.5</v>
      </c>
      <c r="L35" s="42">
        <f>+J35+K35</f>
        <v>100192.5</v>
      </c>
      <c r="M35" s="67">
        <f t="shared" si="0"/>
        <v>0.81967213114754101</v>
      </c>
      <c r="N35" s="67">
        <f t="shared" si="1"/>
        <v>0.18032786885245899</v>
      </c>
      <c r="O35" s="68">
        <v>18</v>
      </c>
      <c r="P35" s="68">
        <v>2</v>
      </c>
      <c r="Q35" s="231">
        <v>73000</v>
      </c>
      <c r="R35" s="232">
        <f>+$J35/6</f>
        <v>13687.5</v>
      </c>
      <c r="S35" s="233">
        <f t="shared" ref="S35:W36" si="35">+$J35/6</f>
        <v>13687.5</v>
      </c>
      <c r="T35" s="232">
        <f t="shared" si="35"/>
        <v>13687.5</v>
      </c>
      <c r="U35" s="234">
        <f t="shared" si="35"/>
        <v>13687.5</v>
      </c>
      <c r="V35" s="234">
        <f t="shared" si="35"/>
        <v>13687.5</v>
      </c>
      <c r="W35" s="233">
        <f t="shared" si="35"/>
        <v>13687.5</v>
      </c>
      <c r="X35" s="220">
        <f t="shared" si="3"/>
        <v>0</v>
      </c>
    </row>
    <row r="36" spans="1:24" ht="36" x14ac:dyDescent="0.2">
      <c r="A36" s="230">
        <v>1</v>
      </c>
      <c r="B36" s="230">
        <v>1</v>
      </c>
      <c r="C36" s="230">
        <v>1</v>
      </c>
      <c r="D36" s="230">
        <v>2</v>
      </c>
      <c r="E36" s="230">
        <v>2</v>
      </c>
      <c r="F36" s="230">
        <v>3</v>
      </c>
      <c r="G36" s="132" t="s">
        <v>35</v>
      </c>
      <c r="H36" s="69">
        <f>+P36*O36*Q36</f>
        <v>2754000</v>
      </c>
      <c r="I36" s="42">
        <f>+H36*0.22</f>
        <v>605880</v>
      </c>
      <c r="J36" s="42">
        <f>+H36/$H$1</f>
        <v>86062.5</v>
      </c>
      <c r="K36" s="42">
        <f>+I36/$H$1</f>
        <v>18933.75</v>
      </c>
      <c r="L36" s="42">
        <f>+J36+K36</f>
        <v>104996.25</v>
      </c>
      <c r="M36" s="67">
        <f t="shared" si="0"/>
        <v>0.81967213114754101</v>
      </c>
      <c r="N36" s="67">
        <f t="shared" si="1"/>
        <v>0.18032786885245899</v>
      </c>
      <c r="O36" s="68">
        <v>18</v>
      </c>
      <c r="P36" s="68">
        <v>3</v>
      </c>
      <c r="Q36" s="231">
        <v>51000</v>
      </c>
      <c r="R36" s="232">
        <f>+$J36/6</f>
        <v>14343.75</v>
      </c>
      <c r="S36" s="233">
        <f t="shared" si="35"/>
        <v>14343.75</v>
      </c>
      <c r="T36" s="232">
        <f t="shared" si="35"/>
        <v>14343.75</v>
      </c>
      <c r="U36" s="234">
        <f t="shared" si="35"/>
        <v>14343.75</v>
      </c>
      <c r="V36" s="234">
        <f t="shared" si="35"/>
        <v>14343.75</v>
      </c>
      <c r="W36" s="233">
        <f t="shared" si="35"/>
        <v>14343.75</v>
      </c>
      <c r="X36" s="220">
        <f t="shared" si="3"/>
        <v>0</v>
      </c>
    </row>
    <row r="37" spans="1:24" x14ac:dyDescent="0.2">
      <c r="A37" s="230">
        <v>1</v>
      </c>
      <c r="B37" s="230">
        <v>1</v>
      </c>
      <c r="C37" s="230">
        <v>1</v>
      </c>
      <c r="D37" s="230">
        <v>2</v>
      </c>
      <c r="E37" s="230">
        <v>3</v>
      </c>
      <c r="F37" s="230">
        <v>0</v>
      </c>
      <c r="G37" s="56" t="s">
        <v>36</v>
      </c>
      <c r="H37" s="8">
        <f>SUM(H38:H41)</f>
        <v>2916000</v>
      </c>
      <c r="I37" s="8">
        <f t="shared" ref="I37:K37" si="36">SUM(I38:I41)</f>
        <v>641520</v>
      </c>
      <c r="J37" s="8">
        <f t="shared" si="36"/>
        <v>91125</v>
      </c>
      <c r="K37" s="8">
        <f t="shared" si="36"/>
        <v>20047.5</v>
      </c>
      <c r="L37" s="8">
        <f>SUM(L38:L41)</f>
        <v>111172.5</v>
      </c>
      <c r="M37" s="67">
        <f t="shared" si="0"/>
        <v>0.81967213114754101</v>
      </c>
      <c r="N37" s="67">
        <f t="shared" si="1"/>
        <v>0.18032786885245899</v>
      </c>
      <c r="O37" s="45"/>
      <c r="R37" s="171">
        <f t="shared" ref="R37:W37" si="37">SUM(R38:R41)</f>
        <v>13593.75</v>
      </c>
      <c r="S37" s="173">
        <f t="shared" si="37"/>
        <v>13593.75</v>
      </c>
      <c r="T37" s="171">
        <f t="shared" si="37"/>
        <v>13593.75</v>
      </c>
      <c r="U37" s="172">
        <f t="shared" si="37"/>
        <v>13593.75</v>
      </c>
      <c r="V37" s="172">
        <f t="shared" si="37"/>
        <v>18375</v>
      </c>
      <c r="W37" s="173">
        <f t="shared" si="37"/>
        <v>18375</v>
      </c>
      <c r="X37" s="220">
        <f t="shared" si="3"/>
        <v>0</v>
      </c>
    </row>
    <row r="38" spans="1:24" ht="36" x14ac:dyDescent="0.2">
      <c r="A38" s="230">
        <v>1</v>
      </c>
      <c r="B38" s="230">
        <v>1</v>
      </c>
      <c r="C38" s="230">
        <v>1</v>
      </c>
      <c r="D38" s="230">
        <v>2</v>
      </c>
      <c r="E38" s="230">
        <v>3</v>
      </c>
      <c r="F38" s="230">
        <v>1</v>
      </c>
      <c r="G38" s="132" t="s">
        <v>37</v>
      </c>
      <c r="H38" s="69">
        <f>+P38*O38*Q38</f>
        <v>1224000</v>
      </c>
      <c r="I38" s="42">
        <f>+H38*0.22</f>
        <v>269280</v>
      </c>
      <c r="J38" s="42">
        <f t="shared" ref="J38:K41" si="38">+H38/$H$1</f>
        <v>38250</v>
      </c>
      <c r="K38" s="42">
        <f t="shared" si="38"/>
        <v>8415</v>
      </c>
      <c r="L38" s="42">
        <f>+J38+K38</f>
        <v>46665</v>
      </c>
      <c r="M38" s="67">
        <f t="shared" si="0"/>
        <v>0.81967213114754101</v>
      </c>
      <c r="N38" s="67">
        <f t="shared" si="1"/>
        <v>0.18032786885245899</v>
      </c>
      <c r="O38" s="45">
        <v>12</v>
      </c>
      <c r="P38" s="68">
        <v>2</v>
      </c>
      <c r="Q38" s="231">
        <v>51000</v>
      </c>
      <c r="R38" s="232">
        <f>+$J38/4</f>
        <v>9562.5</v>
      </c>
      <c r="S38" s="233">
        <f t="shared" ref="S38:U39" si="39">+$J38/4</f>
        <v>9562.5</v>
      </c>
      <c r="T38" s="232">
        <f t="shared" si="39"/>
        <v>9562.5</v>
      </c>
      <c r="U38" s="234">
        <f t="shared" si="39"/>
        <v>9562.5</v>
      </c>
      <c r="V38" s="235"/>
      <c r="W38" s="236"/>
      <c r="X38" s="220">
        <f t="shared" si="3"/>
        <v>0</v>
      </c>
    </row>
    <row r="39" spans="1:24" ht="36" x14ac:dyDescent="0.2">
      <c r="A39" s="230">
        <v>1</v>
      </c>
      <c r="B39" s="230">
        <v>1</v>
      </c>
      <c r="C39" s="230">
        <v>1</v>
      </c>
      <c r="D39" s="230">
        <v>2</v>
      </c>
      <c r="E39" s="230">
        <v>3</v>
      </c>
      <c r="F39" s="230">
        <v>2</v>
      </c>
      <c r="G39" s="132" t="s">
        <v>38</v>
      </c>
      <c r="H39" s="69">
        <f>+P39*O39*Q39</f>
        <v>516000</v>
      </c>
      <c r="I39" s="42">
        <f>+H39*0.22</f>
        <v>113520</v>
      </c>
      <c r="J39" s="42">
        <f t="shared" si="38"/>
        <v>16125</v>
      </c>
      <c r="K39" s="42">
        <f t="shared" si="38"/>
        <v>3547.5</v>
      </c>
      <c r="L39" s="42">
        <f>+J39+K39</f>
        <v>19672.5</v>
      </c>
      <c r="M39" s="67">
        <f t="shared" si="0"/>
        <v>0.81967213114754101</v>
      </c>
      <c r="N39" s="67">
        <f t="shared" si="1"/>
        <v>0.18032786885245899</v>
      </c>
      <c r="O39" s="45">
        <v>12</v>
      </c>
      <c r="P39" s="68">
        <v>1</v>
      </c>
      <c r="Q39" s="231">
        <v>43000</v>
      </c>
      <c r="R39" s="232">
        <f>+$J39/4</f>
        <v>4031.25</v>
      </c>
      <c r="S39" s="233">
        <f t="shared" si="39"/>
        <v>4031.25</v>
      </c>
      <c r="T39" s="232">
        <f t="shared" si="39"/>
        <v>4031.25</v>
      </c>
      <c r="U39" s="234">
        <f t="shared" si="39"/>
        <v>4031.25</v>
      </c>
      <c r="V39" s="235"/>
      <c r="W39" s="236"/>
      <c r="X39" s="220">
        <f t="shared" si="3"/>
        <v>0</v>
      </c>
    </row>
    <row r="40" spans="1:24" ht="36" x14ac:dyDescent="0.2">
      <c r="A40" s="230">
        <v>1</v>
      </c>
      <c r="B40" s="230">
        <v>1</v>
      </c>
      <c r="C40" s="230">
        <v>1</v>
      </c>
      <c r="D40" s="230">
        <v>2</v>
      </c>
      <c r="E40" s="230">
        <v>3</v>
      </c>
      <c r="F40" s="230">
        <v>3</v>
      </c>
      <c r="G40" s="132" t="s">
        <v>39</v>
      </c>
      <c r="H40" s="69">
        <f>+P40*O40*Q40</f>
        <v>918000</v>
      </c>
      <c r="I40" s="42">
        <f>+H40*0.22</f>
        <v>201960</v>
      </c>
      <c r="J40" s="42">
        <f t="shared" si="38"/>
        <v>28687.5</v>
      </c>
      <c r="K40" s="42">
        <f t="shared" si="38"/>
        <v>6311.25</v>
      </c>
      <c r="L40" s="42">
        <f>+J40+K40</f>
        <v>34998.75</v>
      </c>
      <c r="M40" s="67">
        <f t="shared" si="0"/>
        <v>0.81967213114754101</v>
      </c>
      <c r="N40" s="67">
        <f t="shared" si="1"/>
        <v>0.18032786885245899</v>
      </c>
      <c r="O40" s="68">
        <v>6</v>
      </c>
      <c r="P40" s="68">
        <v>3</v>
      </c>
      <c r="Q40" s="231">
        <v>51000</v>
      </c>
      <c r="R40" s="237"/>
      <c r="S40" s="238"/>
      <c r="T40" s="237"/>
      <c r="V40" s="234">
        <f t="shared" ref="V40:W41" si="40">+$J40/2</f>
        <v>14343.75</v>
      </c>
      <c r="W40" s="233">
        <f t="shared" si="40"/>
        <v>14343.75</v>
      </c>
      <c r="X40" s="220">
        <f t="shared" si="3"/>
        <v>0</v>
      </c>
    </row>
    <row r="41" spans="1:24" ht="36" x14ac:dyDescent="0.2">
      <c r="A41" s="230">
        <v>1</v>
      </c>
      <c r="B41" s="230">
        <v>1</v>
      </c>
      <c r="C41" s="230">
        <v>1</v>
      </c>
      <c r="D41" s="230">
        <v>2</v>
      </c>
      <c r="E41" s="230">
        <v>3</v>
      </c>
      <c r="F41" s="230">
        <v>4</v>
      </c>
      <c r="G41" s="132" t="s">
        <v>40</v>
      </c>
      <c r="H41" s="69">
        <f>+P41*O41*Q41</f>
        <v>258000</v>
      </c>
      <c r="I41" s="42">
        <f>+H41*0.22</f>
        <v>56760</v>
      </c>
      <c r="J41" s="42">
        <f t="shared" si="38"/>
        <v>8062.5</v>
      </c>
      <c r="K41" s="42">
        <f t="shared" si="38"/>
        <v>1773.75</v>
      </c>
      <c r="L41" s="42">
        <f>+J41+K41</f>
        <v>9836.25</v>
      </c>
      <c r="M41" s="67">
        <f t="shared" si="0"/>
        <v>0.81967213114754101</v>
      </c>
      <c r="N41" s="67">
        <f t="shared" si="1"/>
        <v>0.18032786885245899</v>
      </c>
      <c r="O41" s="68">
        <v>6</v>
      </c>
      <c r="P41" s="68">
        <v>1</v>
      </c>
      <c r="Q41" s="231">
        <v>43000</v>
      </c>
      <c r="R41" s="237"/>
      <c r="S41" s="238"/>
      <c r="T41" s="237"/>
      <c r="V41" s="234">
        <f t="shared" si="40"/>
        <v>4031.25</v>
      </c>
      <c r="W41" s="233">
        <f t="shared" si="40"/>
        <v>4031.25</v>
      </c>
      <c r="X41" s="220">
        <f t="shared" si="3"/>
        <v>0</v>
      </c>
    </row>
    <row r="42" spans="1:24" x14ac:dyDescent="0.2">
      <c r="A42" s="230">
        <v>1</v>
      </c>
      <c r="B42" s="230">
        <v>1</v>
      </c>
      <c r="C42" s="230">
        <v>1</v>
      </c>
      <c r="D42" s="230">
        <v>2</v>
      </c>
      <c r="E42" s="230">
        <v>4</v>
      </c>
      <c r="F42" s="230">
        <v>0</v>
      </c>
      <c r="G42" s="56" t="s">
        <v>36</v>
      </c>
      <c r="H42" s="8">
        <f>SUM(H43:H44)</f>
        <v>2736000</v>
      </c>
      <c r="I42" s="8">
        <f t="shared" ref="I42:K42" si="41">SUM(I43:I44)</f>
        <v>601920</v>
      </c>
      <c r="J42" s="8">
        <f t="shared" si="41"/>
        <v>85500</v>
      </c>
      <c r="K42" s="8">
        <f t="shared" si="41"/>
        <v>18810</v>
      </c>
      <c r="L42" s="8">
        <f>SUM(L43:L44)</f>
        <v>104310</v>
      </c>
      <c r="M42" s="67">
        <f t="shared" si="0"/>
        <v>0.81967213114754101</v>
      </c>
      <c r="N42" s="67">
        <f t="shared" si="1"/>
        <v>0.18032786885245899</v>
      </c>
      <c r="O42" s="45"/>
      <c r="R42" s="171">
        <f t="shared" ref="R42:W42" si="42">SUM(R43:R44)</f>
        <v>14250</v>
      </c>
      <c r="S42" s="173">
        <f t="shared" si="42"/>
        <v>14250</v>
      </c>
      <c r="T42" s="171">
        <f t="shared" si="42"/>
        <v>14250</v>
      </c>
      <c r="U42" s="172">
        <f t="shared" si="42"/>
        <v>14250</v>
      </c>
      <c r="V42" s="172">
        <f t="shared" si="42"/>
        <v>14250</v>
      </c>
      <c r="W42" s="173">
        <f t="shared" si="42"/>
        <v>14250</v>
      </c>
      <c r="X42" s="220">
        <f t="shared" si="3"/>
        <v>0</v>
      </c>
    </row>
    <row r="43" spans="1:24" ht="36" x14ac:dyDescent="0.2">
      <c r="A43" s="230">
        <v>1</v>
      </c>
      <c r="B43" s="230">
        <v>1</v>
      </c>
      <c r="C43" s="230">
        <v>1</v>
      </c>
      <c r="D43" s="230">
        <v>2</v>
      </c>
      <c r="E43" s="230">
        <v>4</v>
      </c>
      <c r="F43" s="230">
        <v>1</v>
      </c>
      <c r="G43" s="132" t="s">
        <v>41</v>
      </c>
      <c r="H43" s="69">
        <f>+P43*O43*Q43</f>
        <v>1728000</v>
      </c>
      <c r="I43" s="42">
        <f>+H43*0.22</f>
        <v>380160</v>
      </c>
      <c r="J43" s="42">
        <f>+H43/$H$1</f>
        <v>54000</v>
      </c>
      <c r="K43" s="42">
        <f>+I43/$H$1</f>
        <v>11880</v>
      </c>
      <c r="L43" s="42">
        <f>+J43+K43</f>
        <v>65880</v>
      </c>
      <c r="M43" s="67">
        <f t="shared" si="0"/>
        <v>0.81967213114754101</v>
      </c>
      <c r="N43" s="67">
        <f t="shared" si="1"/>
        <v>0.18032786885245899</v>
      </c>
      <c r="O43" s="68">
        <v>18</v>
      </c>
      <c r="P43" s="68">
        <v>1</v>
      </c>
      <c r="Q43" s="231">
        <v>96000</v>
      </c>
      <c r="R43" s="232">
        <f t="shared" ref="R43:W44" si="43">+$J43/6</f>
        <v>9000</v>
      </c>
      <c r="S43" s="233">
        <f t="shared" si="43"/>
        <v>9000</v>
      </c>
      <c r="T43" s="232">
        <f t="shared" si="43"/>
        <v>9000</v>
      </c>
      <c r="U43" s="234">
        <f t="shared" si="43"/>
        <v>9000</v>
      </c>
      <c r="V43" s="234">
        <f t="shared" si="43"/>
        <v>9000</v>
      </c>
      <c r="W43" s="233">
        <f t="shared" si="43"/>
        <v>9000</v>
      </c>
      <c r="X43" s="220">
        <f t="shared" si="3"/>
        <v>0</v>
      </c>
    </row>
    <row r="44" spans="1:24" ht="36" x14ac:dyDescent="0.2">
      <c r="A44" s="230">
        <v>1</v>
      </c>
      <c r="B44" s="230">
        <v>1</v>
      </c>
      <c r="C44" s="230">
        <v>1</v>
      </c>
      <c r="D44" s="230">
        <v>2</v>
      </c>
      <c r="E44" s="230">
        <v>4</v>
      </c>
      <c r="F44" s="230">
        <v>2</v>
      </c>
      <c r="G44" s="132" t="s">
        <v>42</v>
      </c>
      <c r="H44" s="69">
        <f>+P44*O44*Q44</f>
        <v>1008000</v>
      </c>
      <c r="I44" s="42">
        <f>+H44*0.22</f>
        <v>221760</v>
      </c>
      <c r="J44" s="42">
        <f>+H44/$H$1</f>
        <v>31500</v>
      </c>
      <c r="K44" s="42">
        <f>+I44/$H$1</f>
        <v>6930</v>
      </c>
      <c r="L44" s="42">
        <f>+J44+K44</f>
        <v>38430</v>
      </c>
      <c r="M44" s="67">
        <f t="shared" si="0"/>
        <v>0.81967213114754101</v>
      </c>
      <c r="N44" s="67">
        <f t="shared" si="1"/>
        <v>0.18032786885245899</v>
      </c>
      <c r="O44" s="68">
        <v>18</v>
      </c>
      <c r="P44" s="68">
        <v>1</v>
      </c>
      <c r="Q44" s="231">
        <v>56000</v>
      </c>
      <c r="R44" s="232">
        <f t="shared" si="43"/>
        <v>5250</v>
      </c>
      <c r="S44" s="233">
        <f t="shared" si="43"/>
        <v>5250</v>
      </c>
      <c r="T44" s="232">
        <f t="shared" si="43"/>
        <v>5250</v>
      </c>
      <c r="U44" s="234">
        <f t="shared" si="43"/>
        <v>5250</v>
      </c>
      <c r="V44" s="234">
        <f t="shared" si="43"/>
        <v>5250</v>
      </c>
      <c r="W44" s="233">
        <f t="shared" si="43"/>
        <v>5250</v>
      </c>
      <c r="X44" s="220">
        <f t="shared" si="3"/>
        <v>0</v>
      </c>
    </row>
    <row r="45" spans="1:24" x14ac:dyDescent="0.2">
      <c r="A45" s="230">
        <v>1</v>
      </c>
      <c r="B45" s="230">
        <v>1</v>
      </c>
      <c r="C45" s="230">
        <v>1</v>
      </c>
      <c r="D45" s="230">
        <v>2</v>
      </c>
      <c r="E45" s="230">
        <v>5</v>
      </c>
      <c r="F45" s="230">
        <v>0</v>
      </c>
      <c r="G45" s="56" t="s">
        <v>36</v>
      </c>
      <c r="H45" s="8">
        <f>SUM(H46:H49)</f>
        <v>15174000</v>
      </c>
      <c r="I45" s="8">
        <f t="shared" ref="I45:K45" si="44">SUM(I46:I49)</f>
        <v>3338280</v>
      </c>
      <c r="J45" s="8">
        <f t="shared" si="44"/>
        <v>474187.5</v>
      </c>
      <c r="K45" s="8">
        <f t="shared" si="44"/>
        <v>104321.25</v>
      </c>
      <c r="L45" s="8">
        <f>SUM(L46:L49)</f>
        <v>578508.75</v>
      </c>
      <c r="M45" s="67">
        <f t="shared" si="0"/>
        <v>0.81967213114754101</v>
      </c>
      <c r="N45" s="67">
        <f t="shared" si="1"/>
        <v>0.18032786885245899</v>
      </c>
      <c r="O45" s="45"/>
      <c r="R45" s="171">
        <f t="shared" ref="R45:W45" si="45">SUM(R46:R49)</f>
        <v>79031.25</v>
      </c>
      <c r="S45" s="173">
        <f t="shared" si="45"/>
        <v>79031.25</v>
      </c>
      <c r="T45" s="171">
        <f t="shared" si="45"/>
        <v>79031.25</v>
      </c>
      <c r="U45" s="172">
        <f t="shared" si="45"/>
        <v>79031.25</v>
      </c>
      <c r="V45" s="172">
        <f t="shared" si="45"/>
        <v>79031.25</v>
      </c>
      <c r="W45" s="173">
        <f t="shared" si="45"/>
        <v>79031.25</v>
      </c>
      <c r="X45" s="220">
        <f t="shared" si="3"/>
        <v>0</v>
      </c>
    </row>
    <row r="46" spans="1:24" ht="24" x14ac:dyDescent="0.2">
      <c r="A46" s="230">
        <v>1</v>
      </c>
      <c r="B46" s="230">
        <v>1</v>
      </c>
      <c r="C46" s="230">
        <v>1</v>
      </c>
      <c r="D46" s="230">
        <v>2</v>
      </c>
      <c r="E46" s="230">
        <v>5</v>
      </c>
      <c r="F46" s="230">
        <v>1</v>
      </c>
      <c r="G46" s="132" t="s">
        <v>43</v>
      </c>
      <c r="H46" s="69">
        <f>+P46*O46*Q46</f>
        <v>846000</v>
      </c>
      <c r="I46" s="42">
        <f>+H46*0.22</f>
        <v>186120</v>
      </c>
      <c r="J46" s="42">
        <f t="shared" ref="J46:K49" si="46">+H46/$H$1</f>
        <v>26437.5</v>
      </c>
      <c r="K46" s="42">
        <f t="shared" si="46"/>
        <v>5816.25</v>
      </c>
      <c r="L46" s="42">
        <f>+J46+K46</f>
        <v>32253.75</v>
      </c>
      <c r="M46" s="67">
        <f t="shared" si="0"/>
        <v>0.81967213114754101</v>
      </c>
      <c r="N46" s="67">
        <f t="shared" si="1"/>
        <v>0.18032786885245899</v>
      </c>
      <c r="O46" s="68">
        <v>18</v>
      </c>
      <c r="P46" s="68">
        <v>1</v>
      </c>
      <c r="Q46" s="231">
        <v>47000</v>
      </c>
      <c r="R46" s="232">
        <f t="shared" ref="R46:W49" si="47">+$J46/6</f>
        <v>4406.25</v>
      </c>
      <c r="S46" s="233">
        <f t="shared" si="47"/>
        <v>4406.25</v>
      </c>
      <c r="T46" s="232">
        <f t="shared" si="47"/>
        <v>4406.25</v>
      </c>
      <c r="U46" s="234">
        <f t="shared" si="47"/>
        <v>4406.25</v>
      </c>
      <c r="V46" s="234">
        <f t="shared" si="47"/>
        <v>4406.25</v>
      </c>
      <c r="W46" s="233">
        <f t="shared" si="47"/>
        <v>4406.25</v>
      </c>
      <c r="X46" s="220">
        <f t="shared" si="3"/>
        <v>0</v>
      </c>
    </row>
    <row r="47" spans="1:24" ht="24" x14ac:dyDescent="0.2">
      <c r="A47" s="230">
        <v>1</v>
      </c>
      <c r="B47" s="230">
        <v>1</v>
      </c>
      <c r="C47" s="230">
        <v>1</v>
      </c>
      <c r="D47" s="230">
        <v>2</v>
      </c>
      <c r="E47" s="230">
        <v>5</v>
      </c>
      <c r="F47" s="230">
        <v>2</v>
      </c>
      <c r="G47" s="132" t="s">
        <v>44</v>
      </c>
      <c r="H47" s="69">
        <f>+P47*O47*Q47</f>
        <v>2880000</v>
      </c>
      <c r="I47" s="42">
        <f>+H47*0.22</f>
        <v>633600</v>
      </c>
      <c r="J47" s="42">
        <f t="shared" si="46"/>
        <v>90000</v>
      </c>
      <c r="K47" s="42">
        <f t="shared" si="46"/>
        <v>19800</v>
      </c>
      <c r="L47" s="42">
        <f>+J47+K47</f>
        <v>109800</v>
      </c>
      <c r="M47" s="67">
        <f t="shared" si="0"/>
        <v>0.81967213114754101</v>
      </c>
      <c r="N47" s="67">
        <f t="shared" si="1"/>
        <v>0.18032786885245899</v>
      </c>
      <c r="O47" s="68">
        <v>18</v>
      </c>
      <c r="P47" s="68">
        <v>4</v>
      </c>
      <c r="Q47" s="231">
        <v>40000</v>
      </c>
      <c r="R47" s="232">
        <f t="shared" si="47"/>
        <v>15000</v>
      </c>
      <c r="S47" s="233">
        <f t="shared" si="47"/>
        <v>15000</v>
      </c>
      <c r="T47" s="232">
        <f t="shared" si="47"/>
        <v>15000</v>
      </c>
      <c r="U47" s="234">
        <f t="shared" si="47"/>
        <v>15000</v>
      </c>
      <c r="V47" s="234">
        <f t="shared" si="47"/>
        <v>15000</v>
      </c>
      <c r="W47" s="233">
        <f t="shared" si="47"/>
        <v>15000</v>
      </c>
      <c r="X47" s="220">
        <f t="shared" si="3"/>
        <v>0</v>
      </c>
    </row>
    <row r="48" spans="1:24" ht="24" x14ac:dyDescent="0.2">
      <c r="A48" s="230">
        <v>1</v>
      </c>
      <c r="B48" s="230">
        <v>1</v>
      </c>
      <c r="C48" s="230">
        <v>1</v>
      </c>
      <c r="D48" s="230">
        <v>2</v>
      </c>
      <c r="E48" s="230">
        <v>5</v>
      </c>
      <c r="F48" s="230">
        <v>3</v>
      </c>
      <c r="G48" s="132" t="s">
        <v>45</v>
      </c>
      <c r="H48" s="69">
        <f>+P48*O48*Q48</f>
        <v>10404000</v>
      </c>
      <c r="I48" s="42">
        <f>+H48*0.22</f>
        <v>2288880</v>
      </c>
      <c r="J48" s="42">
        <f t="shared" si="46"/>
        <v>325125</v>
      </c>
      <c r="K48" s="42">
        <f t="shared" si="46"/>
        <v>71527.5</v>
      </c>
      <c r="L48" s="42">
        <f>+J48+K48</f>
        <v>396652.5</v>
      </c>
      <c r="M48" s="67">
        <f t="shared" si="0"/>
        <v>0.81967213114754101</v>
      </c>
      <c r="N48" s="67">
        <f t="shared" si="1"/>
        <v>0.18032786885245899</v>
      </c>
      <c r="O48" s="68">
        <v>18</v>
      </c>
      <c r="P48" s="68">
        <v>17</v>
      </c>
      <c r="Q48" s="231">
        <v>34000</v>
      </c>
      <c r="R48" s="232">
        <f t="shared" si="47"/>
        <v>54187.5</v>
      </c>
      <c r="S48" s="233">
        <f t="shared" si="47"/>
        <v>54187.5</v>
      </c>
      <c r="T48" s="232">
        <f t="shared" si="47"/>
        <v>54187.5</v>
      </c>
      <c r="U48" s="234">
        <f t="shared" si="47"/>
        <v>54187.5</v>
      </c>
      <c r="V48" s="234">
        <f t="shared" si="47"/>
        <v>54187.5</v>
      </c>
      <c r="W48" s="233">
        <f t="shared" si="47"/>
        <v>54187.5</v>
      </c>
      <c r="X48" s="220">
        <f t="shared" si="3"/>
        <v>0</v>
      </c>
    </row>
    <row r="49" spans="1:1001" ht="24" x14ac:dyDescent="0.2">
      <c r="A49" s="230">
        <v>1</v>
      </c>
      <c r="B49" s="230">
        <v>1</v>
      </c>
      <c r="C49" s="230">
        <v>1</v>
      </c>
      <c r="D49" s="230">
        <v>2</v>
      </c>
      <c r="E49" s="230">
        <v>5</v>
      </c>
      <c r="F49" s="230">
        <v>4</v>
      </c>
      <c r="G49" s="132" t="s">
        <v>46</v>
      </c>
      <c r="H49" s="69">
        <f>+P49*O49*Q49</f>
        <v>1044000</v>
      </c>
      <c r="I49" s="42">
        <f>+H49*0.22</f>
        <v>229680</v>
      </c>
      <c r="J49" s="42">
        <f t="shared" si="46"/>
        <v>32625</v>
      </c>
      <c r="K49" s="42">
        <f t="shared" si="46"/>
        <v>7177.5</v>
      </c>
      <c r="L49" s="42">
        <f>+J49+K49</f>
        <v>39802.5</v>
      </c>
      <c r="M49" s="67">
        <f t="shared" si="0"/>
        <v>0.81967213114754101</v>
      </c>
      <c r="N49" s="67">
        <f t="shared" si="1"/>
        <v>0.18032786885245899</v>
      </c>
      <c r="O49" s="68">
        <v>18</v>
      </c>
      <c r="P49" s="68">
        <v>2</v>
      </c>
      <c r="Q49" s="231">
        <v>29000</v>
      </c>
      <c r="R49" s="232">
        <f t="shared" si="47"/>
        <v>5437.5</v>
      </c>
      <c r="S49" s="233">
        <f t="shared" si="47"/>
        <v>5437.5</v>
      </c>
      <c r="T49" s="232">
        <f t="shared" si="47"/>
        <v>5437.5</v>
      </c>
      <c r="U49" s="234">
        <f t="shared" si="47"/>
        <v>5437.5</v>
      </c>
      <c r="V49" s="234">
        <f t="shared" si="47"/>
        <v>5437.5</v>
      </c>
      <c r="W49" s="233">
        <f t="shared" si="47"/>
        <v>5437.5</v>
      </c>
      <c r="X49" s="220">
        <f t="shared" si="3"/>
        <v>0</v>
      </c>
    </row>
    <row r="50" spans="1:1001" x14ac:dyDescent="0.2">
      <c r="A50" s="224">
        <v>1</v>
      </c>
      <c r="B50" s="224">
        <v>1</v>
      </c>
      <c r="C50" s="224">
        <v>2</v>
      </c>
      <c r="D50" s="224">
        <v>0</v>
      </c>
      <c r="E50" s="224">
        <v>0</v>
      </c>
      <c r="F50" s="224">
        <v>0</v>
      </c>
      <c r="G50" s="73" t="s">
        <v>47</v>
      </c>
      <c r="H50" s="5">
        <f>+H51+H56+H59</f>
        <v>39406000</v>
      </c>
      <c r="I50" s="5">
        <f>+I51+I56+I59</f>
        <v>8669320</v>
      </c>
      <c r="J50" s="5">
        <f>+J51+J56+J59</f>
        <v>1231437.5</v>
      </c>
      <c r="K50" s="5">
        <f>+K51+K56+K59</f>
        <v>270916.25</v>
      </c>
      <c r="L50" s="5">
        <f>+L51+L56+L59</f>
        <v>1502353.75</v>
      </c>
      <c r="M50" s="74">
        <f t="shared" si="0"/>
        <v>0.81967213114754101</v>
      </c>
      <c r="N50" s="74">
        <f t="shared" si="1"/>
        <v>0.18032786885245899</v>
      </c>
      <c r="O50" s="241"/>
      <c r="P50" s="75"/>
      <c r="Q50" s="242"/>
      <c r="R50" s="165">
        <f t="shared" ref="R50:W50" si="48">+R51+R56+R59</f>
        <v>153156.25</v>
      </c>
      <c r="S50" s="167">
        <f t="shared" si="48"/>
        <v>153156.25</v>
      </c>
      <c r="T50" s="165">
        <f t="shared" si="48"/>
        <v>231281.25</v>
      </c>
      <c r="U50" s="166">
        <f t="shared" si="48"/>
        <v>231281.25</v>
      </c>
      <c r="V50" s="166">
        <f t="shared" si="48"/>
        <v>231281.25</v>
      </c>
      <c r="W50" s="167">
        <f t="shared" si="48"/>
        <v>231281.25</v>
      </c>
      <c r="X50" s="220">
        <f t="shared" si="3"/>
        <v>0</v>
      </c>
      <c r="Y50" s="152" t="e">
        <f>+#REF!+#REF!</f>
        <v>#REF!</v>
      </c>
    </row>
    <row r="51" spans="1:1001" ht="24" x14ac:dyDescent="0.2">
      <c r="A51" s="227">
        <v>1</v>
      </c>
      <c r="B51" s="227">
        <v>1</v>
      </c>
      <c r="C51" s="227">
        <v>2</v>
      </c>
      <c r="D51" s="227">
        <v>1</v>
      </c>
      <c r="E51" s="227">
        <v>0</v>
      </c>
      <c r="F51" s="227">
        <v>0</v>
      </c>
      <c r="G51" s="70" t="s">
        <v>48</v>
      </c>
      <c r="H51" s="6">
        <f>+H52</f>
        <v>3906000</v>
      </c>
      <c r="I51" s="6">
        <f t="shared" ref="I51:K51" si="49">+I52</f>
        <v>859320</v>
      </c>
      <c r="J51" s="6">
        <f t="shared" si="49"/>
        <v>122062.5</v>
      </c>
      <c r="K51" s="6">
        <f t="shared" si="49"/>
        <v>26853.75</v>
      </c>
      <c r="L51" s="6">
        <f>+L52</f>
        <v>148916.25</v>
      </c>
      <c r="M51" s="71">
        <f t="shared" si="0"/>
        <v>0.81967213114754101</v>
      </c>
      <c r="N51" s="71">
        <f t="shared" si="1"/>
        <v>0.18032786885245899</v>
      </c>
      <c r="O51" s="239"/>
      <c r="P51" s="72"/>
      <c r="Q51" s="240"/>
      <c r="R51" s="168">
        <f t="shared" ref="R51:W51" si="50">+R52</f>
        <v>20343.75</v>
      </c>
      <c r="S51" s="170">
        <f t="shared" si="50"/>
        <v>20343.75</v>
      </c>
      <c r="T51" s="168">
        <f t="shared" si="50"/>
        <v>20343.75</v>
      </c>
      <c r="U51" s="169">
        <f t="shared" si="50"/>
        <v>20343.75</v>
      </c>
      <c r="V51" s="169">
        <f t="shared" si="50"/>
        <v>20343.75</v>
      </c>
      <c r="W51" s="170">
        <f t="shared" si="50"/>
        <v>20343.75</v>
      </c>
      <c r="X51" s="220">
        <f t="shared" si="3"/>
        <v>0</v>
      </c>
      <c r="Y51" s="152" t="e">
        <f>+#REF!+#REF!</f>
        <v>#REF!</v>
      </c>
    </row>
    <row r="52" spans="1:1001" x14ac:dyDescent="0.2">
      <c r="A52" s="230">
        <v>1</v>
      </c>
      <c r="B52" s="230">
        <v>1</v>
      </c>
      <c r="C52" s="230">
        <v>2</v>
      </c>
      <c r="D52" s="230">
        <v>1</v>
      </c>
      <c r="E52" s="230">
        <v>1</v>
      </c>
      <c r="F52" s="230">
        <v>0</v>
      </c>
      <c r="G52" s="56" t="s">
        <v>36</v>
      </c>
      <c r="H52" s="8">
        <f>SUM(H53:H55)</f>
        <v>3906000</v>
      </c>
      <c r="I52" s="8">
        <f t="shared" ref="I52:K52" si="51">SUM(I53:I55)</f>
        <v>859320</v>
      </c>
      <c r="J52" s="8">
        <f t="shared" si="51"/>
        <v>122062.5</v>
      </c>
      <c r="K52" s="8">
        <f t="shared" si="51"/>
        <v>26853.75</v>
      </c>
      <c r="L52" s="8">
        <f>SUM(L53:L55)</f>
        <v>148916.25</v>
      </c>
      <c r="M52" s="67">
        <f t="shared" si="0"/>
        <v>0.81967213114754101</v>
      </c>
      <c r="N52" s="67">
        <f t="shared" si="1"/>
        <v>0.18032786885245899</v>
      </c>
      <c r="O52" s="45"/>
      <c r="R52" s="171">
        <f t="shared" ref="R52:W52" si="52">SUM(R53:R55)</f>
        <v>20343.75</v>
      </c>
      <c r="S52" s="173">
        <f t="shared" si="52"/>
        <v>20343.75</v>
      </c>
      <c r="T52" s="171">
        <f t="shared" si="52"/>
        <v>20343.75</v>
      </c>
      <c r="U52" s="172">
        <f t="shared" si="52"/>
        <v>20343.75</v>
      </c>
      <c r="V52" s="172">
        <f t="shared" si="52"/>
        <v>20343.75</v>
      </c>
      <c r="W52" s="173">
        <f t="shared" si="52"/>
        <v>20343.75</v>
      </c>
      <c r="X52" s="220">
        <f t="shared" si="3"/>
        <v>0</v>
      </c>
    </row>
    <row r="53" spans="1:1001" x14ac:dyDescent="0.2">
      <c r="A53" s="230">
        <v>1</v>
      </c>
      <c r="B53" s="230">
        <v>1</v>
      </c>
      <c r="C53" s="230">
        <v>2</v>
      </c>
      <c r="D53" s="230">
        <v>1</v>
      </c>
      <c r="E53" s="230">
        <v>1</v>
      </c>
      <c r="F53" s="230">
        <v>1</v>
      </c>
      <c r="G53" s="132" t="s">
        <v>49</v>
      </c>
      <c r="H53" s="69">
        <f>+P53*O53*Q53</f>
        <v>1728000</v>
      </c>
      <c r="I53" s="42">
        <f>+H53*0.22</f>
        <v>380160</v>
      </c>
      <c r="J53" s="42">
        <f t="shared" ref="J53:K55" si="53">+H53/$H$1</f>
        <v>54000</v>
      </c>
      <c r="K53" s="42">
        <f t="shared" si="53"/>
        <v>11880</v>
      </c>
      <c r="L53" s="42">
        <f>+J53+K53</f>
        <v>65880</v>
      </c>
      <c r="M53" s="67">
        <f t="shared" si="0"/>
        <v>0.81967213114754101</v>
      </c>
      <c r="N53" s="67">
        <f t="shared" si="1"/>
        <v>0.18032786885245899</v>
      </c>
      <c r="O53" s="68">
        <v>18</v>
      </c>
      <c r="P53" s="68">
        <v>1</v>
      </c>
      <c r="Q53" s="231">
        <v>96000</v>
      </c>
      <c r="R53" s="232">
        <f t="shared" ref="R53:W58" si="54">+$J53/6</f>
        <v>9000</v>
      </c>
      <c r="S53" s="233">
        <f t="shared" si="54"/>
        <v>9000</v>
      </c>
      <c r="T53" s="232">
        <f t="shared" si="54"/>
        <v>9000</v>
      </c>
      <c r="U53" s="234">
        <f t="shared" si="54"/>
        <v>9000</v>
      </c>
      <c r="V53" s="234">
        <f t="shared" si="54"/>
        <v>9000</v>
      </c>
      <c r="W53" s="233">
        <f t="shared" si="54"/>
        <v>9000</v>
      </c>
      <c r="X53" s="220">
        <f t="shared" si="3"/>
        <v>0</v>
      </c>
    </row>
    <row r="54" spans="1:1001" ht="24" x14ac:dyDescent="0.2">
      <c r="A54" s="230">
        <v>1</v>
      </c>
      <c r="B54" s="230">
        <v>1</v>
      </c>
      <c r="C54" s="230">
        <v>2</v>
      </c>
      <c r="D54" s="230">
        <v>1</v>
      </c>
      <c r="E54" s="230">
        <v>1</v>
      </c>
      <c r="F54" s="230">
        <v>2</v>
      </c>
      <c r="G54" s="132" t="s">
        <v>50</v>
      </c>
      <c r="H54" s="69">
        <f>+P54*O54*Q54</f>
        <v>1332000</v>
      </c>
      <c r="I54" s="42">
        <f>+H54*0.22</f>
        <v>293040</v>
      </c>
      <c r="J54" s="42">
        <f t="shared" si="53"/>
        <v>41625</v>
      </c>
      <c r="K54" s="42">
        <f t="shared" si="53"/>
        <v>9157.5</v>
      </c>
      <c r="L54" s="42">
        <f>+J54+K54</f>
        <v>50782.5</v>
      </c>
      <c r="M54" s="67">
        <f t="shared" si="0"/>
        <v>0.81967213114754101</v>
      </c>
      <c r="N54" s="67">
        <f t="shared" si="1"/>
        <v>0.18032786885245899</v>
      </c>
      <c r="O54" s="68">
        <v>18</v>
      </c>
      <c r="P54" s="68">
        <v>1</v>
      </c>
      <c r="Q54" s="231">
        <v>74000</v>
      </c>
      <c r="R54" s="232">
        <f t="shared" si="54"/>
        <v>6937.5</v>
      </c>
      <c r="S54" s="233">
        <f t="shared" si="54"/>
        <v>6937.5</v>
      </c>
      <c r="T54" s="232">
        <f t="shared" si="54"/>
        <v>6937.5</v>
      </c>
      <c r="U54" s="234">
        <f t="shared" si="54"/>
        <v>6937.5</v>
      </c>
      <c r="V54" s="234">
        <f t="shared" si="54"/>
        <v>6937.5</v>
      </c>
      <c r="W54" s="233">
        <f t="shared" si="54"/>
        <v>6937.5</v>
      </c>
      <c r="X54" s="220">
        <f t="shared" si="3"/>
        <v>0</v>
      </c>
    </row>
    <row r="55" spans="1:1001" ht="24" x14ac:dyDescent="0.2">
      <c r="A55" s="230">
        <v>1</v>
      </c>
      <c r="B55" s="230">
        <v>1</v>
      </c>
      <c r="C55" s="230">
        <v>2</v>
      </c>
      <c r="D55" s="230">
        <v>1</v>
      </c>
      <c r="E55" s="230">
        <v>1</v>
      </c>
      <c r="F55" s="230">
        <v>3</v>
      </c>
      <c r="G55" s="132" t="s">
        <v>51</v>
      </c>
      <c r="H55" s="69">
        <f>+P55*O55*Q55</f>
        <v>846000</v>
      </c>
      <c r="I55" s="42">
        <f>+H55*0.22</f>
        <v>186120</v>
      </c>
      <c r="J55" s="42">
        <f t="shared" si="53"/>
        <v>26437.5</v>
      </c>
      <c r="K55" s="42">
        <f t="shared" si="53"/>
        <v>5816.25</v>
      </c>
      <c r="L55" s="42">
        <f>+J55+K55</f>
        <v>32253.75</v>
      </c>
      <c r="M55" s="67">
        <f t="shared" si="0"/>
        <v>0.81967213114754101</v>
      </c>
      <c r="N55" s="67">
        <f t="shared" si="1"/>
        <v>0.18032786885245899</v>
      </c>
      <c r="O55" s="68">
        <v>18</v>
      </c>
      <c r="P55" s="68">
        <v>1</v>
      </c>
      <c r="Q55" s="231">
        <v>47000</v>
      </c>
      <c r="R55" s="232">
        <f t="shared" si="54"/>
        <v>4406.25</v>
      </c>
      <c r="S55" s="233">
        <f t="shared" si="54"/>
        <v>4406.25</v>
      </c>
      <c r="T55" s="232">
        <f t="shared" si="54"/>
        <v>4406.25</v>
      </c>
      <c r="U55" s="234">
        <f t="shared" si="54"/>
        <v>4406.25</v>
      </c>
      <c r="V55" s="234">
        <f t="shared" si="54"/>
        <v>4406.25</v>
      </c>
      <c r="W55" s="233">
        <f t="shared" si="54"/>
        <v>4406.25</v>
      </c>
      <c r="X55" s="220">
        <f t="shared" si="3"/>
        <v>0</v>
      </c>
    </row>
    <row r="56" spans="1:1001" x14ac:dyDescent="0.2">
      <c r="A56" s="76">
        <v>1</v>
      </c>
      <c r="B56" s="76">
        <v>1</v>
      </c>
      <c r="C56" s="76">
        <v>2</v>
      </c>
      <c r="D56" s="76">
        <v>2</v>
      </c>
      <c r="E56" s="76">
        <v>0</v>
      </c>
      <c r="F56" s="76">
        <v>0</v>
      </c>
      <c r="G56" s="77" t="s">
        <v>52</v>
      </c>
      <c r="H56" s="78">
        <f>+H57+H58</f>
        <v>25500000</v>
      </c>
      <c r="I56" s="78">
        <f t="shared" ref="I56:K56" si="55">+I57+I58</f>
        <v>5610000</v>
      </c>
      <c r="J56" s="78">
        <f t="shared" si="55"/>
        <v>796875</v>
      </c>
      <c r="K56" s="78">
        <f t="shared" si="55"/>
        <v>175312.5</v>
      </c>
      <c r="L56" s="78">
        <f>+L57+L58</f>
        <v>972187.5</v>
      </c>
      <c r="M56" s="79"/>
      <c r="N56" s="79"/>
      <c r="P56" s="80"/>
      <c r="Q56" s="81"/>
      <c r="R56" s="174">
        <f t="shared" ref="R56:W56" si="56">+R57+R58</f>
        <v>132812.5</v>
      </c>
      <c r="S56" s="176">
        <f t="shared" si="56"/>
        <v>132812.5</v>
      </c>
      <c r="T56" s="174">
        <f t="shared" si="56"/>
        <v>132812.5</v>
      </c>
      <c r="U56" s="175">
        <f t="shared" si="56"/>
        <v>132812.5</v>
      </c>
      <c r="V56" s="175">
        <f t="shared" si="56"/>
        <v>132812.5</v>
      </c>
      <c r="W56" s="176">
        <f t="shared" si="56"/>
        <v>132812.5</v>
      </c>
      <c r="X56" s="220">
        <f t="shared" si="3"/>
        <v>0</v>
      </c>
      <c r="Y56" s="154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  <c r="BM56" s="83"/>
      <c r="BN56" s="83"/>
      <c r="BO56" s="83"/>
      <c r="BP56" s="83"/>
      <c r="BQ56" s="83"/>
      <c r="BR56" s="83"/>
      <c r="BS56" s="83"/>
      <c r="BT56" s="83"/>
      <c r="BU56" s="83"/>
      <c r="BV56" s="83"/>
      <c r="BW56" s="83"/>
      <c r="BX56" s="83"/>
      <c r="BY56" s="83"/>
      <c r="BZ56" s="83"/>
      <c r="CA56" s="83"/>
      <c r="CB56" s="83"/>
      <c r="CC56" s="83"/>
      <c r="CD56" s="83"/>
      <c r="CE56" s="83"/>
      <c r="CF56" s="83"/>
      <c r="CG56" s="83"/>
      <c r="CH56" s="83"/>
      <c r="CI56" s="83"/>
      <c r="CJ56" s="83"/>
      <c r="CK56" s="83"/>
      <c r="CL56" s="83"/>
      <c r="CM56" s="83"/>
      <c r="CN56" s="83"/>
      <c r="CO56" s="83"/>
      <c r="CP56" s="83"/>
      <c r="CQ56" s="83"/>
      <c r="CR56" s="83"/>
      <c r="CS56" s="83"/>
      <c r="CT56" s="83"/>
      <c r="CU56" s="83"/>
      <c r="CV56" s="83"/>
      <c r="CW56" s="83"/>
      <c r="CX56" s="83"/>
      <c r="CY56" s="83"/>
      <c r="CZ56" s="83"/>
      <c r="DA56" s="83"/>
      <c r="DB56" s="83"/>
      <c r="DC56" s="83"/>
      <c r="DD56" s="83"/>
      <c r="DE56" s="83"/>
      <c r="DF56" s="83"/>
      <c r="DG56" s="83"/>
      <c r="DH56" s="83"/>
      <c r="DI56" s="83"/>
      <c r="DJ56" s="83"/>
      <c r="DK56" s="83"/>
      <c r="DL56" s="83"/>
      <c r="DM56" s="83"/>
      <c r="DN56" s="83"/>
      <c r="DO56" s="83"/>
      <c r="DP56" s="83"/>
      <c r="DQ56" s="83"/>
      <c r="DR56" s="83"/>
      <c r="DS56" s="83"/>
      <c r="DT56" s="83"/>
      <c r="DU56" s="83"/>
      <c r="DV56" s="83"/>
      <c r="DW56" s="83"/>
      <c r="DX56" s="83"/>
      <c r="DY56" s="83"/>
      <c r="DZ56" s="83"/>
      <c r="EA56" s="83"/>
      <c r="EB56" s="83"/>
      <c r="EC56" s="83"/>
      <c r="ED56" s="83"/>
      <c r="EE56" s="83"/>
      <c r="EF56" s="83"/>
      <c r="EG56" s="83"/>
      <c r="EH56" s="83"/>
      <c r="EI56" s="83"/>
      <c r="EJ56" s="83"/>
      <c r="EK56" s="83"/>
      <c r="EL56" s="83"/>
      <c r="EM56" s="83"/>
      <c r="EN56" s="83"/>
      <c r="EO56" s="83"/>
      <c r="EP56" s="83"/>
      <c r="EQ56" s="83"/>
      <c r="ER56" s="83"/>
      <c r="ES56" s="83"/>
      <c r="ET56" s="83"/>
      <c r="EU56" s="83"/>
      <c r="EV56" s="83"/>
      <c r="EW56" s="83"/>
      <c r="EX56" s="83"/>
      <c r="EY56" s="83"/>
      <c r="EZ56" s="83"/>
      <c r="FA56" s="83"/>
      <c r="FB56" s="83"/>
      <c r="FC56" s="83"/>
      <c r="FD56" s="83"/>
      <c r="FE56" s="83"/>
      <c r="FF56" s="83"/>
      <c r="FG56" s="83"/>
      <c r="FH56" s="83"/>
      <c r="FI56" s="83"/>
      <c r="FJ56" s="83"/>
      <c r="FK56" s="83"/>
      <c r="FL56" s="83"/>
      <c r="FM56" s="83"/>
      <c r="FN56" s="83"/>
      <c r="FO56" s="83"/>
      <c r="FP56" s="83"/>
      <c r="FQ56" s="83"/>
      <c r="FR56" s="83"/>
      <c r="FS56" s="83"/>
      <c r="FT56" s="83"/>
      <c r="FU56" s="83"/>
      <c r="FV56" s="83"/>
      <c r="FW56" s="83"/>
      <c r="FX56" s="83"/>
      <c r="FY56" s="83"/>
      <c r="FZ56" s="83"/>
      <c r="GA56" s="83"/>
      <c r="GB56" s="83"/>
      <c r="GC56" s="83"/>
      <c r="GD56" s="83"/>
      <c r="GE56" s="83"/>
      <c r="GF56" s="83"/>
      <c r="GG56" s="83"/>
      <c r="GH56" s="83"/>
      <c r="GI56" s="83"/>
      <c r="GJ56" s="83"/>
      <c r="GK56" s="83"/>
      <c r="GL56" s="83"/>
      <c r="GM56" s="83"/>
      <c r="GN56" s="83"/>
      <c r="GO56" s="83"/>
      <c r="GP56" s="83"/>
      <c r="GQ56" s="83"/>
      <c r="GR56" s="83"/>
      <c r="GS56" s="83"/>
      <c r="GT56" s="83"/>
      <c r="GU56" s="83"/>
      <c r="GV56" s="83"/>
      <c r="GW56" s="83"/>
      <c r="GX56" s="83"/>
      <c r="GY56" s="83"/>
      <c r="GZ56" s="83"/>
      <c r="HA56" s="83"/>
      <c r="HB56" s="83"/>
      <c r="HC56" s="83"/>
      <c r="HD56" s="83"/>
      <c r="HE56" s="83"/>
      <c r="HF56" s="83"/>
      <c r="HG56" s="83"/>
      <c r="HH56" s="83"/>
      <c r="HI56" s="83"/>
      <c r="HJ56" s="83"/>
      <c r="HK56" s="83"/>
      <c r="HL56" s="83"/>
      <c r="HM56" s="83"/>
      <c r="HN56" s="83"/>
      <c r="HO56" s="83"/>
      <c r="HP56" s="83"/>
      <c r="HQ56" s="83"/>
      <c r="HR56" s="83"/>
      <c r="HS56" s="83"/>
      <c r="HT56" s="83"/>
      <c r="HU56" s="83"/>
      <c r="HV56" s="83"/>
      <c r="HW56" s="83"/>
      <c r="HX56" s="83"/>
      <c r="HY56" s="83"/>
      <c r="HZ56" s="83"/>
      <c r="IA56" s="83"/>
      <c r="IB56" s="83"/>
      <c r="IC56" s="83"/>
      <c r="ID56" s="83"/>
      <c r="IE56" s="83"/>
      <c r="IF56" s="83"/>
      <c r="IG56" s="83"/>
      <c r="IH56" s="83"/>
      <c r="II56" s="83"/>
      <c r="IJ56" s="83"/>
      <c r="IK56" s="83"/>
      <c r="IL56" s="83"/>
      <c r="IM56" s="83"/>
      <c r="IN56" s="83"/>
      <c r="IO56" s="83"/>
      <c r="IP56" s="83"/>
      <c r="IQ56" s="83"/>
      <c r="IR56" s="83"/>
      <c r="IS56" s="83"/>
      <c r="IT56" s="83"/>
      <c r="IU56" s="83"/>
      <c r="IV56" s="83"/>
      <c r="IW56" s="83"/>
      <c r="IX56" s="83"/>
      <c r="IY56" s="83"/>
      <c r="IZ56" s="83"/>
      <c r="JA56" s="83"/>
      <c r="JB56" s="83"/>
      <c r="JC56" s="83"/>
      <c r="JD56" s="83"/>
      <c r="JE56" s="83"/>
      <c r="JF56" s="83"/>
      <c r="JG56" s="83"/>
      <c r="JH56" s="83"/>
      <c r="JI56" s="83"/>
      <c r="JJ56" s="83"/>
      <c r="JK56" s="83"/>
      <c r="JL56" s="83"/>
      <c r="JM56" s="83"/>
      <c r="JN56" s="83"/>
      <c r="JO56" s="83"/>
      <c r="JP56" s="83"/>
      <c r="JQ56" s="83"/>
      <c r="JR56" s="83"/>
      <c r="JS56" s="83"/>
      <c r="JT56" s="83"/>
      <c r="JU56" s="83"/>
      <c r="JV56" s="83"/>
      <c r="JW56" s="83"/>
      <c r="JX56" s="83"/>
      <c r="JY56" s="83"/>
      <c r="JZ56" s="83"/>
      <c r="KA56" s="83"/>
      <c r="KB56" s="83"/>
      <c r="KC56" s="83"/>
      <c r="KD56" s="83"/>
      <c r="KE56" s="83"/>
      <c r="KF56" s="83"/>
      <c r="KG56" s="83"/>
      <c r="KH56" s="83"/>
      <c r="KI56" s="83"/>
      <c r="KJ56" s="83"/>
      <c r="KK56" s="83"/>
      <c r="KL56" s="83"/>
      <c r="KM56" s="83"/>
      <c r="KN56" s="83"/>
      <c r="KO56" s="83"/>
      <c r="KP56" s="83"/>
      <c r="KQ56" s="83"/>
      <c r="KR56" s="83"/>
      <c r="KS56" s="83"/>
      <c r="KT56" s="83"/>
      <c r="KU56" s="83"/>
      <c r="KV56" s="83"/>
      <c r="KW56" s="83"/>
      <c r="KX56" s="83"/>
      <c r="KY56" s="83"/>
      <c r="KZ56" s="83"/>
      <c r="LA56" s="83"/>
      <c r="LB56" s="83"/>
      <c r="LC56" s="83"/>
      <c r="LD56" s="83"/>
      <c r="LE56" s="83"/>
      <c r="LF56" s="83"/>
      <c r="LG56" s="83"/>
      <c r="LH56" s="83"/>
      <c r="LI56" s="83"/>
      <c r="LJ56" s="83"/>
      <c r="LK56" s="83"/>
      <c r="LL56" s="83"/>
      <c r="LM56" s="83"/>
      <c r="LN56" s="83"/>
      <c r="LO56" s="83"/>
      <c r="LP56" s="83"/>
      <c r="LQ56" s="83"/>
      <c r="LR56" s="83"/>
      <c r="LS56" s="83"/>
      <c r="LT56" s="83"/>
      <c r="LU56" s="83"/>
      <c r="LV56" s="83"/>
      <c r="LW56" s="83"/>
      <c r="LX56" s="83"/>
      <c r="LY56" s="83"/>
      <c r="LZ56" s="83"/>
      <c r="MA56" s="83"/>
      <c r="MB56" s="83"/>
      <c r="MC56" s="83"/>
      <c r="MD56" s="83"/>
      <c r="ME56" s="83"/>
      <c r="MF56" s="83"/>
      <c r="MG56" s="83"/>
      <c r="MH56" s="83"/>
      <c r="MI56" s="83"/>
      <c r="MJ56" s="83"/>
      <c r="MK56" s="83"/>
      <c r="ML56" s="83"/>
      <c r="MM56" s="83"/>
      <c r="MN56" s="83"/>
      <c r="MO56" s="83"/>
      <c r="MP56" s="83"/>
      <c r="MQ56" s="83"/>
      <c r="MR56" s="83"/>
      <c r="MS56" s="83"/>
      <c r="MT56" s="83"/>
      <c r="MU56" s="83"/>
      <c r="MV56" s="83"/>
      <c r="MW56" s="83"/>
      <c r="MX56" s="83"/>
      <c r="MY56" s="83"/>
      <c r="MZ56" s="83"/>
      <c r="NA56" s="83"/>
      <c r="NB56" s="83"/>
      <c r="NC56" s="83"/>
      <c r="ND56" s="83"/>
      <c r="NE56" s="83"/>
      <c r="NF56" s="83"/>
      <c r="NG56" s="83"/>
      <c r="NH56" s="83"/>
      <c r="NI56" s="83"/>
      <c r="NJ56" s="83"/>
      <c r="NK56" s="83"/>
      <c r="NL56" s="83"/>
      <c r="NM56" s="83"/>
      <c r="NN56" s="83"/>
      <c r="NO56" s="83"/>
      <c r="NP56" s="83"/>
      <c r="NQ56" s="83"/>
      <c r="NR56" s="83"/>
      <c r="NS56" s="83"/>
      <c r="NT56" s="83"/>
      <c r="NU56" s="83"/>
      <c r="NV56" s="83"/>
      <c r="NW56" s="83"/>
      <c r="NX56" s="83"/>
      <c r="NY56" s="83"/>
      <c r="NZ56" s="83"/>
      <c r="OA56" s="83"/>
      <c r="OB56" s="83"/>
      <c r="OC56" s="83"/>
      <c r="OD56" s="83"/>
      <c r="OE56" s="83"/>
      <c r="OF56" s="83"/>
      <c r="OG56" s="83"/>
      <c r="OH56" s="83"/>
      <c r="OI56" s="83"/>
      <c r="OJ56" s="83"/>
      <c r="OK56" s="83"/>
      <c r="OL56" s="83"/>
      <c r="OM56" s="83"/>
      <c r="ON56" s="83"/>
      <c r="OO56" s="83"/>
      <c r="OP56" s="83"/>
      <c r="OQ56" s="83"/>
      <c r="OR56" s="83"/>
      <c r="OS56" s="83"/>
      <c r="OT56" s="83"/>
      <c r="OU56" s="83"/>
      <c r="OV56" s="83"/>
      <c r="OW56" s="83"/>
      <c r="OX56" s="83"/>
      <c r="OY56" s="83"/>
      <c r="OZ56" s="83"/>
      <c r="PA56" s="83"/>
      <c r="PB56" s="83"/>
      <c r="PC56" s="83"/>
      <c r="PD56" s="83"/>
      <c r="PE56" s="83"/>
      <c r="PF56" s="83"/>
      <c r="PG56" s="83"/>
      <c r="PH56" s="83"/>
      <c r="PI56" s="83"/>
      <c r="PJ56" s="83"/>
      <c r="PK56" s="83"/>
      <c r="PL56" s="83"/>
      <c r="PM56" s="83"/>
      <c r="PN56" s="83"/>
      <c r="PO56" s="83"/>
      <c r="PP56" s="83"/>
      <c r="PQ56" s="83"/>
      <c r="PR56" s="83"/>
      <c r="PS56" s="83"/>
      <c r="PT56" s="83"/>
      <c r="PU56" s="83"/>
      <c r="PV56" s="83"/>
      <c r="PW56" s="83"/>
      <c r="PX56" s="83"/>
      <c r="PY56" s="83"/>
      <c r="PZ56" s="83"/>
      <c r="QA56" s="83"/>
      <c r="QB56" s="83"/>
      <c r="QC56" s="83"/>
      <c r="QD56" s="83"/>
      <c r="QE56" s="83"/>
      <c r="QF56" s="83"/>
      <c r="QG56" s="83"/>
      <c r="QH56" s="83"/>
      <c r="QI56" s="83"/>
      <c r="QJ56" s="83"/>
      <c r="QK56" s="83"/>
      <c r="QL56" s="83"/>
      <c r="QM56" s="83"/>
      <c r="QN56" s="83"/>
      <c r="QO56" s="83"/>
      <c r="QP56" s="83"/>
      <c r="QQ56" s="83"/>
      <c r="QR56" s="83"/>
      <c r="QS56" s="83"/>
      <c r="QT56" s="83"/>
      <c r="QU56" s="83"/>
      <c r="QV56" s="83"/>
      <c r="QW56" s="83"/>
      <c r="QX56" s="83"/>
      <c r="QY56" s="83"/>
      <c r="QZ56" s="83"/>
      <c r="RA56" s="83"/>
      <c r="RB56" s="83"/>
      <c r="RC56" s="83"/>
      <c r="RD56" s="83"/>
      <c r="RE56" s="83"/>
      <c r="RF56" s="83"/>
      <c r="RG56" s="83"/>
      <c r="RH56" s="83"/>
      <c r="RI56" s="83"/>
      <c r="RJ56" s="83"/>
      <c r="RK56" s="83"/>
      <c r="RL56" s="83"/>
      <c r="RM56" s="83"/>
      <c r="RN56" s="83"/>
      <c r="RO56" s="83"/>
      <c r="RP56" s="83"/>
      <c r="RQ56" s="83"/>
      <c r="RR56" s="83"/>
      <c r="RS56" s="83"/>
      <c r="RT56" s="83"/>
      <c r="RU56" s="83"/>
      <c r="RV56" s="83"/>
      <c r="RW56" s="83"/>
      <c r="RX56" s="83"/>
      <c r="RY56" s="83"/>
      <c r="RZ56" s="83"/>
      <c r="SA56" s="83"/>
      <c r="SB56" s="83"/>
      <c r="SC56" s="83"/>
      <c r="SD56" s="83"/>
      <c r="SE56" s="83"/>
      <c r="SF56" s="83"/>
      <c r="SG56" s="83"/>
      <c r="SH56" s="83"/>
      <c r="SI56" s="83"/>
      <c r="SJ56" s="83"/>
      <c r="SK56" s="83"/>
      <c r="SL56" s="83"/>
      <c r="SM56" s="83"/>
      <c r="SN56" s="83"/>
      <c r="SO56" s="83"/>
      <c r="SP56" s="83"/>
      <c r="SQ56" s="83"/>
      <c r="SR56" s="83"/>
      <c r="SS56" s="83"/>
      <c r="ST56" s="83"/>
      <c r="SU56" s="83"/>
      <c r="SV56" s="83"/>
      <c r="SW56" s="83"/>
      <c r="SX56" s="83"/>
      <c r="SY56" s="83"/>
      <c r="SZ56" s="83"/>
      <c r="TA56" s="83"/>
      <c r="TB56" s="83"/>
      <c r="TC56" s="83"/>
      <c r="TD56" s="83"/>
      <c r="TE56" s="83"/>
      <c r="TF56" s="83"/>
      <c r="TG56" s="83"/>
      <c r="TH56" s="83"/>
      <c r="TI56" s="83"/>
      <c r="TJ56" s="83"/>
      <c r="TK56" s="83"/>
      <c r="TL56" s="83"/>
      <c r="TM56" s="83"/>
      <c r="TN56" s="83"/>
      <c r="TO56" s="83"/>
      <c r="TP56" s="83"/>
      <c r="TQ56" s="83"/>
      <c r="TR56" s="83"/>
      <c r="TS56" s="83"/>
      <c r="TT56" s="83"/>
      <c r="TU56" s="83"/>
      <c r="TV56" s="83"/>
      <c r="TW56" s="83"/>
      <c r="TX56" s="83"/>
      <c r="TY56" s="83"/>
      <c r="TZ56" s="83"/>
      <c r="UA56" s="83"/>
      <c r="UB56" s="83"/>
      <c r="UC56" s="83"/>
      <c r="UD56" s="83"/>
      <c r="UE56" s="83"/>
      <c r="UF56" s="83"/>
      <c r="UG56" s="83"/>
      <c r="UH56" s="83"/>
      <c r="UI56" s="83"/>
      <c r="UJ56" s="83"/>
      <c r="UK56" s="83"/>
      <c r="UL56" s="83"/>
      <c r="UM56" s="83"/>
      <c r="UN56" s="83"/>
      <c r="UO56" s="83"/>
      <c r="UP56" s="83"/>
      <c r="UQ56" s="83"/>
      <c r="UR56" s="83"/>
      <c r="US56" s="83"/>
      <c r="UT56" s="83"/>
      <c r="UU56" s="83"/>
      <c r="UV56" s="83"/>
      <c r="UW56" s="83"/>
      <c r="UX56" s="83"/>
      <c r="UY56" s="83"/>
      <c r="UZ56" s="83"/>
      <c r="VA56" s="83"/>
      <c r="VB56" s="83"/>
      <c r="VC56" s="83"/>
      <c r="VD56" s="83"/>
      <c r="VE56" s="83"/>
      <c r="VF56" s="83"/>
      <c r="VG56" s="83"/>
      <c r="VH56" s="83"/>
      <c r="VI56" s="83"/>
      <c r="VJ56" s="83"/>
      <c r="VK56" s="83"/>
      <c r="VL56" s="83"/>
      <c r="VM56" s="83"/>
      <c r="VN56" s="83"/>
      <c r="VO56" s="83"/>
      <c r="VP56" s="83"/>
      <c r="VQ56" s="83"/>
      <c r="VR56" s="83"/>
      <c r="VS56" s="83"/>
      <c r="VT56" s="83"/>
      <c r="VU56" s="83"/>
      <c r="VV56" s="83"/>
      <c r="VW56" s="83"/>
      <c r="VX56" s="83"/>
      <c r="VY56" s="83"/>
      <c r="VZ56" s="83"/>
      <c r="WA56" s="83"/>
      <c r="WB56" s="83"/>
      <c r="WC56" s="83"/>
      <c r="WD56" s="83"/>
      <c r="WE56" s="83"/>
      <c r="WF56" s="83"/>
      <c r="WG56" s="83"/>
      <c r="WH56" s="83"/>
      <c r="WI56" s="83"/>
      <c r="WJ56" s="83"/>
      <c r="WK56" s="83"/>
      <c r="WL56" s="83"/>
      <c r="WM56" s="83"/>
      <c r="WN56" s="83"/>
      <c r="WO56" s="83"/>
      <c r="WP56" s="83"/>
      <c r="WQ56" s="83"/>
      <c r="WR56" s="83"/>
      <c r="WS56" s="83"/>
      <c r="WT56" s="83"/>
      <c r="WU56" s="83"/>
      <c r="WV56" s="83"/>
      <c r="WW56" s="83"/>
      <c r="WX56" s="83"/>
      <c r="WY56" s="83"/>
      <c r="WZ56" s="83"/>
      <c r="XA56" s="83"/>
      <c r="XB56" s="83"/>
      <c r="XC56" s="83"/>
      <c r="XD56" s="83"/>
      <c r="XE56" s="83"/>
      <c r="XF56" s="83"/>
      <c r="XG56" s="83"/>
      <c r="XH56" s="83"/>
      <c r="XI56" s="83"/>
      <c r="XJ56" s="83"/>
      <c r="XK56" s="83"/>
      <c r="XL56" s="83"/>
      <c r="XM56" s="83"/>
      <c r="XN56" s="83"/>
      <c r="XO56" s="83"/>
      <c r="XP56" s="83"/>
      <c r="XQ56" s="83"/>
      <c r="XR56" s="83"/>
      <c r="XS56" s="83"/>
      <c r="XT56" s="83"/>
      <c r="XU56" s="83"/>
      <c r="XV56" s="83"/>
      <c r="XW56" s="83"/>
      <c r="XX56" s="83"/>
      <c r="XY56" s="83"/>
      <c r="XZ56" s="83"/>
      <c r="YA56" s="83"/>
      <c r="YB56" s="83"/>
      <c r="YC56" s="83"/>
      <c r="YD56" s="83"/>
      <c r="YE56" s="83"/>
      <c r="YF56" s="83"/>
      <c r="YG56" s="83"/>
      <c r="YH56" s="83"/>
      <c r="YI56" s="83"/>
      <c r="YJ56" s="83"/>
      <c r="YK56" s="83"/>
      <c r="YL56" s="83"/>
      <c r="YM56" s="83"/>
      <c r="YN56" s="83"/>
      <c r="YO56" s="83"/>
      <c r="YP56" s="83"/>
      <c r="YQ56" s="83"/>
      <c r="YR56" s="83"/>
      <c r="YS56" s="83"/>
      <c r="YT56" s="83"/>
      <c r="YU56" s="83"/>
      <c r="YV56" s="83"/>
      <c r="YW56" s="83"/>
      <c r="YX56" s="83"/>
      <c r="YY56" s="83"/>
      <c r="YZ56" s="83"/>
      <c r="ZA56" s="83"/>
      <c r="ZB56" s="83"/>
      <c r="ZC56" s="83"/>
      <c r="ZD56" s="83"/>
      <c r="ZE56" s="83"/>
      <c r="ZF56" s="83"/>
      <c r="ZG56" s="83"/>
      <c r="ZH56" s="83"/>
      <c r="ZI56" s="83"/>
      <c r="ZJ56" s="83"/>
      <c r="ZK56" s="83"/>
      <c r="ZL56" s="83"/>
      <c r="ZM56" s="83"/>
      <c r="ZN56" s="83"/>
      <c r="ZO56" s="83"/>
      <c r="ZP56" s="83"/>
      <c r="ZQ56" s="83"/>
      <c r="ZR56" s="83"/>
      <c r="ZS56" s="83"/>
      <c r="ZT56" s="83"/>
      <c r="ZU56" s="83"/>
      <c r="ZV56" s="83"/>
      <c r="ZW56" s="83"/>
      <c r="ZX56" s="83"/>
      <c r="ZY56" s="83"/>
      <c r="ZZ56" s="83"/>
      <c r="AAA56" s="83"/>
      <c r="AAB56" s="83"/>
      <c r="AAC56" s="83"/>
      <c r="AAD56" s="83"/>
      <c r="AAE56" s="83"/>
      <c r="AAF56" s="83"/>
      <c r="AAG56" s="83"/>
      <c r="AAH56" s="83"/>
      <c r="AAI56" s="83"/>
      <c r="AAJ56" s="83"/>
      <c r="AAK56" s="83"/>
      <c r="AAL56" s="83"/>
      <c r="AAM56" s="83"/>
      <c r="AAN56" s="83"/>
      <c r="AAO56" s="83"/>
      <c r="AAP56" s="83"/>
      <c r="AAQ56" s="83"/>
      <c r="AAR56" s="83"/>
      <c r="AAS56" s="83"/>
      <c r="AAT56" s="83"/>
      <c r="AAU56" s="83"/>
      <c r="AAV56" s="83"/>
      <c r="AAW56" s="83"/>
      <c r="AAX56" s="83"/>
      <c r="AAY56" s="83"/>
      <c r="AAZ56" s="83"/>
      <c r="ABA56" s="83"/>
      <c r="ABB56" s="83"/>
      <c r="ABC56" s="83"/>
      <c r="ABD56" s="83"/>
      <c r="ABE56" s="83"/>
      <c r="ABF56" s="83"/>
      <c r="ABG56" s="83"/>
      <c r="ABH56" s="83"/>
      <c r="ABI56" s="83"/>
      <c r="ABJ56" s="83"/>
      <c r="ABK56" s="83"/>
      <c r="ABL56" s="83"/>
      <c r="ABM56" s="83"/>
      <c r="ABN56" s="83"/>
      <c r="ABO56" s="83"/>
      <c r="ABP56" s="83"/>
      <c r="ABQ56" s="83"/>
      <c r="ABR56" s="83"/>
      <c r="ABS56" s="83"/>
      <c r="ABT56" s="83"/>
      <c r="ABU56" s="83"/>
      <c r="ABV56" s="83"/>
      <c r="ABW56" s="83"/>
      <c r="ABX56" s="83"/>
      <c r="ABY56" s="83"/>
      <c r="ABZ56" s="83"/>
      <c r="ACA56" s="83"/>
      <c r="ACB56" s="83"/>
      <c r="ACC56" s="83"/>
      <c r="ACD56" s="83"/>
      <c r="ACE56" s="83"/>
      <c r="ACF56" s="83"/>
      <c r="ACG56" s="83"/>
      <c r="ACH56" s="83"/>
      <c r="ACI56" s="83"/>
      <c r="ACJ56" s="83"/>
      <c r="ACK56" s="83"/>
      <c r="ACL56" s="83"/>
      <c r="ACM56" s="83"/>
      <c r="ACN56" s="83"/>
      <c r="ACO56" s="83"/>
      <c r="ACP56" s="83"/>
      <c r="ACQ56" s="83"/>
      <c r="ACR56" s="83"/>
      <c r="ACS56" s="83"/>
      <c r="ACT56" s="83"/>
      <c r="ACU56" s="83"/>
      <c r="ACV56" s="83"/>
      <c r="ACW56" s="83"/>
      <c r="ACX56" s="83"/>
      <c r="ACY56" s="83"/>
      <c r="ACZ56" s="83"/>
      <c r="ADA56" s="83"/>
      <c r="ADB56" s="83"/>
      <c r="ADC56" s="83"/>
      <c r="ADD56" s="83"/>
      <c r="ADE56" s="83"/>
      <c r="ADF56" s="83"/>
      <c r="ADG56" s="83"/>
      <c r="ADH56" s="83"/>
      <c r="ADI56" s="83"/>
      <c r="ADJ56" s="83"/>
      <c r="ADK56" s="83"/>
      <c r="ADL56" s="83"/>
      <c r="ADM56" s="83"/>
      <c r="ADN56" s="83"/>
      <c r="ADO56" s="83"/>
      <c r="ADP56" s="83"/>
      <c r="ADQ56" s="83"/>
      <c r="ADR56" s="83"/>
      <c r="ADS56" s="83"/>
      <c r="ADT56" s="83"/>
      <c r="ADU56" s="83"/>
      <c r="ADV56" s="83"/>
      <c r="ADW56" s="83"/>
      <c r="ADX56" s="83"/>
      <c r="ADY56" s="83"/>
      <c r="ADZ56" s="83"/>
      <c r="AEA56" s="83"/>
      <c r="AEB56" s="83"/>
      <c r="AEC56" s="83"/>
      <c r="AED56" s="83"/>
      <c r="AEE56" s="83"/>
      <c r="AEF56" s="83"/>
      <c r="AEG56" s="83"/>
      <c r="AEH56" s="83"/>
      <c r="AEI56" s="83"/>
      <c r="AEJ56" s="83"/>
      <c r="AEK56" s="83"/>
      <c r="AEL56" s="83"/>
      <c r="AEM56" s="83"/>
      <c r="AEN56" s="83"/>
      <c r="AEO56" s="83"/>
      <c r="AEP56" s="83"/>
      <c r="AEQ56" s="83"/>
      <c r="AER56" s="83"/>
      <c r="AES56" s="83"/>
      <c r="AET56" s="83"/>
      <c r="AEU56" s="83"/>
      <c r="AEV56" s="83"/>
      <c r="AEW56" s="83"/>
      <c r="AEX56" s="83"/>
      <c r="AEY56" s="83"/>
      <c r="AEZ56" s="83"/>
      <c r="AFA56" s="83"/>
      <c r="AFB56" s="83"/>
      <c r="AFC56" s="83"/>
      <c r="AFD56" s="83"/>
      <c r="AFE56" s="83"/>
      <c r="AFF56" s="83"/>
      <c r="AFG56" s="83"/>
      <c r="AFH56" s="83"/>
      <c r="AFI56" s="83"/>
      <c r="AFJ56" s="83"/>
      <c r="AFK56" s="83"/>
      <c r="AFL56" s="83"/>
      <c r="AFM56" s="83"/>
      <c r="AFN56" s="83"/>
      <c r="AFO56" s="83"/>
      <c r="AFP56" s="83"/>
      <c r="AFQ56" s="83"/>
      <c r="AFR56" s="83"/>
      <c r="AFS56" s="83"/>
      <c r="AFT56" s="83"/>
      <c r="AFU56" s="83"/>
      <c r="AFV56" s="83"/>
      <c r="AFW56" s="83"/>
      <c r="AFX56" s="83"/>
      <c r="AFY56" s="83"/>
      <c r="AFZ56" s="83"/>
      <c r="AGA56" s="83"/>
      <c r="AGB56" s="83"/>
      <c r="AGC56" s="83"/>
      <c r="AGD56" s="83"/>
      <c r="AGE56" s="83"/>
      <c r="AGF56" s="83"/>
      <c r="AGG56" s="83"/>
      <c r="AGH56" s="83"/>
      <c r="AGI56" s="83"/>
      <c r="AGJ56" s="83"/>
      <c r="AGK56" s="83"/>
      <c r="AGL56" s="83"/>
      <c r="AGM56" s="83"/>
      <c r="AGN56" s="83"/>
      <c r="AGO56" s="83"/>
      <c r="AGP56" s="83"/>
      <c r="AGQ56" s="83"/>
      <c r="AGR56" s="83"/>
      <c r="AGS56" s="83"/>
      <c r="AGT56" s="83"/>
      <c r="AGU56" s="83"/>
      <c r="AGV56" s="83"/>
      <c r="AGW56" s="83"/>
      <c r="AGX56" s="83"/>
      <c r="AGY56" s="83"/>
      <c r="AGZ56" s="83"/>
      <c r="AHA56" s="83"/>
      <c r="AHB56" s="83"/>
      <c r="AHC56" s="83"/>
      <c r="AHD56" s="83"/>
      <c r="AHE56" s="83"/>
      <c r="AHF56" s="83"/>
      <c r="AHG56" s="83"/>
      <c r="AHH56" s="83"/>
      <c r="AHI56" s="83"/>
      <c r="AHJ56" s="83"/>
      <c r="AHK56" s="83"/>
      <c r="AHL56" s="83"/>
      <c r="AHM56" s="83"/>
      <c r="AHN56" s="83"/>
      <c r="AHO56" s="83"/>
      <c r="AHP56" s="83"/>
      <c r="AHQ56" s="83"/>
      <c r="AHR56" s="83"/>
      <c r="AHS56" s="83"/>
      <c r="AHT56" s="83"/>
      <c r="AHU56" s="83"/>
      <c r="AHV56" s="83"/>
      <c r="AHW56" s="83"/>
      <c r="AHX56" s="83"/>
      <c r="AHY56" s="83"/>
      <c r="AHZ56" s="83"/>
      <c r="AIA56" s="83"/>
      <c r="AIB56" s="83"/>
      <c r="AIC56" s="83"/>
      <c r="AID56" s="83"/>
      <c r="AIE56" s="83"/>
      <c r="AIF56" s="83"/>
      <c r="AIG56" s="83"/>
      <c r="AIH56" s="83"/>
      <c r="AII56" s="83"/>
      <c r="AIJ56" s="83"/>
      <c r="AIK56" s="83"/>
      <c r="AIL56" s="83"/>
      <c r="AIM56" s="83"/>
      <c r="AIN56" s="83"/>
      <c r="AIO56" s="83"/>
      <c r="AIP56" s="83"/>
      <c r="AIQ56" s="83"/>
      <c r="AIR56" s="83"/>
      <c r="AIS56" s="83"/>
      <c r="AIT56" s="83"/>
      <c r="AIU56" s="83"/>
      <c r="AIV56" s="83"/>
      <c r="AIW56" s="83"/>
      <c r="AIX56" s="83"/>
      <c r="AIY56" s="83"/>
      <c r="AIZ56" s="83"/>
      <c r="AJA56" s="83"/>
      <c r="AJB56" s="83"/>
      <c r="AJC56" s="83"/>
      <c r="AJD56" s="83"/>
      <c r="AJE56" s="83"/>
      <c r="AJF56" s="83"/>
      <c r="AJG56" s="83"/>
      <c r="AJH56" s="83"/>
      <c r="AJI56" s="83"/>
      <c r="AJJ56" s="83"/>
      <c r="AJK56" s="83"/>
      <c r="AJL56" s="83"/>
      <c r="AJM56" s="83"/>
      <c r="AJN56" s="83"/>
      <c r="AJO56" s="83"/>
      <c r="AJP56" s="83"/>
      <c r="AJQ56" s="83"/>
      <c r="AJR56" s="83"/>
      <c r="AJS56" s="83"/>
      <c r="AJT56" s="83"/>
      <c r="AJU56" s="83"/>
      <c r="AJV56" s="83"/>
      <c r="AJW56" s="83"/>
      <c r="AJX56" s="83"/>
      <c r="AJY56" s="83"/>
      <c r="AJZ56" s="83"/>
      <c r="AKA56" s="83"/>
      <c r="AKB56" s="83"/>
      <c r="AKC56" s="83"/>
      <c r="AKD56" s="83"/>
      <c r="AKE56" s="83"/>
      <c r="AKF56" s="83"/>
      <c r="AKG56" s="83"/>
      <c r="AKH56" s="83"/>
      <c r="AKI56" s="83"/>
      <c r="AKJ56" s="83"/>
      <c r="AKK56" s="83"/>
      <c r="AKL56" s="83"/>
      <c r="AKM56" s="83"/>
      <c r="AKN56" s="83"/>
      <c r="AKO56" s="83"/>
      <c r="AKP56" s="83"/>
      <c r="AKQ56" s="83"/>
      <c r="AKR56" s="83"/>
      <c r="AKS56" s="83"/>
      <c r="AKT56" s="83"/>
      <c r="AKU56" s="83"/>
      <c r="AKV56" s="83"/>
      <c r="AKW56" s="83"/>
      <c r="AKX56" s="83"/>
      <c r="AKY56" s="83"/>
      <c r="AKZ56" s="83"/>
      <c r="ALA56" s="83"/>
      <c r="ALB56" s="83"/>
      <c r="ALC56" s="83"/>
      <c r="ALD56" s="83"/>
      <c r="ALE56" s="83"/>
      <c r="ALF56" s="83"/>
      <c r="ALG56" s="83"/>
      <c r="ALH56" s="83"/>
      <c r="ALI56" s="83"/>
      <c r="ALJ56" s="83"/>
      <c r="ALK56" s="83"/>
      <c r="ALL56" s="83"/>
      <c r="ALM56" s="83"/>
    </row>
    <row r="57" spans="1:1001" ht="24" x14ac:dyDescent="0.2">
      <c r="A57" s="230">
        <v>1</v>
      </c>
      <c r="B57" s="230">
        <v>1</v>
      </c>
      <c r="C57" s="230">
        <v>2</v>
      </c>
      <c r="D57" s="230">
        <v>2</v>
      </c>
      <c r="E57" s="230">
        <v>1</v>
      </c>
      <c r="F57" s="230">
        <v>0</v>
      </c>
      <c r="G57" s="56" t="s">
        <v>53</v>
      </c>
      <c r="H57" s="8">
        <v>6375000</v>
      </c>
      <c r="I57" s="42">
        <f>+H57*0.22</f>
        <v>1402500</v>
      </c>
      <c r="J57" s="42">
        <f>+H57/$H$1</f>
        <v>199218.75</v>
      </c>
      <c r="K57" s="42">
        <f>+I57/$H$1</f>
        <v>43828.125</v>
      </c>
      <c r="L57" s="42">
        <f>+J57+K57</f>
        <v>243046.875</v>
      </c>
      <c r="M57" s="67">
        <f>+J57/(J57+K57)</f>
        <v>0.81967213114754101</v>
      </c>
      <c r="N57" s="67">
        <f>1-M57</f>
        <v>0.18032786885245899</v>
      </c>
      <c r="O57" s="45">
        <v>18</v>
      </c>
      <c r="R57" s="232">
        <f t="shared" si="54"/>
        <v>33203.125</v>
      </c>
      <c r="S57" s="233">
        <f t="shared" si="54"/>
        <v>33203.125</v>
      </c>
      <c r="T57" s="232">
        <f t="shared" si="54"/>
        <v>33203.125</v>
      </c>
      <c r="U57" s="234">
        <f t="shared" si="54"/>
        <v>33203.125</v>
      </c>
      <c r="V57" s="234">
        <f t="shared" si="54"/>
        <v>33203.125</v>
      </c>
      <c r="W57" s="233">
        <f t="shared" si="54"/>
        <v>33203.125</v>
      </c>
      <c r="X57" s="220">
        <f t="shared" si="3"/>
        <v>0</v>
      </c>
    </row>
    <row r="58" spans="1:1001" x14ac:dyDescent="0.2">
      <c r="A58" s="230">
        <v>1</v>
      </c>
      <c r="B58" s="230">
        <v>1</v>
      </c>
      <c r="C58" s="230">
        <v>2</v>
      </c>
      <c r="D58" s="230">
        <v>2</v>
      </c>
      <c r="E58" s="230">
        <v>2</v>
      </c>
      <c r="F58" s="230">
        <v>0</v>
      </c>
      <c r="G58" s="56" t="s">
        <v>154</v>
      </c>
      <c r="H58" s="8">
        <v>19125000</v>
      </c>
      <c r="I58" s="42">
        <f>+H58*0.22</f>
        <v>4207500</v>
      </c>
      <c r="J58" s="42">
        <f>+H58/$H$1</f>
        <v>597656.25</v>
      </c>
      <c r="K58" s="42">
        <f>+I58/$H$1</f>
        <v>131484.375</v>
      </c>
      <c r="L58" s="42">
        <f>+J58+K58</f>
        <v>729140.625</v>
      </c>
      <c r="M58" s="67">
        <f>+J58/(J58+K58)</f>
        <v>0.81967213114754101</v>
      </c>
      <c r="N58" s="67">
        <f>1-M58</f>
        <v>0.18032786885245899</v>
      </c>
      <c r="O58" s="45">
        <v>18</v>
      </c>
      <c r="R58" s="232">
        <f t="shared" si="54"/>
        <v>99609.375</v>
      </c>
      <c r="S58" s="233">
        <f t="shared" si="54"/>
        <v>99609.375</v>
      </c>
      <c r="T58" s="232">
        <f t="shared" si="54"/>
        <v>99609.375</v>
      </c>
      <c r="U58" s="234">
        <f t="shared" si="54"/>
        <v>99609.375</v>
      </c>
      <c r="V58" s="234">
        <f t="shared" si="54"/>
        <v>99609.375</v>
      </c>
      <c r="W58" s="233">
        <f t="shared" si="54"/>
        <v>99609.375</v>
      </c>
      <c r="X58" s="220">
        <f t="shared" si="3"/>
        <v>0</v>
      </c>
    </row>
    <row r="59" spans="1:1001" ht="24" x14ac:dyDescent="0.2">
      <c r="A59" s="227">
        <v>1</v>
      </c>
      <c r="B59" s="227">
        <v>1</v>
      </c>
      <c r="C59" s="227">
        <v>2</v>
      </c>
      <c r="D59" s="227">
        <v>3</v>
      </c>
      <c r="E59" s="227">
        <v>0</v>
      </c>
      <c r="F59" s="227">
        <v>0</v>
      </c>
      <c r="G59" s="77" t="s">
        <v>54</v>
      </c>
      <c r="H59" s="78">
        <f>+H60</f>
        <v>10000000</v>
      </c>
      <c r="I59" s="78">
        <f>+I60</f>
        <v>2200000</v>
      </c>
      <c r="J59" s="78">
        <f>+J60</f>
        <v>312500</v>
      </c>
      <c r="K59" s="78">
        <f>+K60</f>
        <v>68750</v>
      </c>
      <c r="L59" s="78">
        <f>+L60</f>
        <v>381250</v>
      </c>
      <c r="M59" s="78"/>
      <c r="N59" s="78"/>
      <c r="O59" s="78"/>
      <c r="P59" s="78"/>
      <c r="Q59" s="78"/>
      <c r="R59" s="174">
        <f t="shared" ref="R59:W59" si="57">+R60</f>
        <v>0</v>
      </c>
      <c r="S59" s="176">
        <f t="shared" si="57"/>
        <v>0</v>
      </c>
      <c r="T59" s="174">
        <f t="shared" si="57"/>
        <v>78125</v>
      </c>
      <c r="U59" s="175">
        <f t="shared" si="57"/>
        <v>78125</v>
      </c>
      <c r="V59" s="175">
        <f t="shared" si="57"/>
        <v>78125</v>
      </c>
      <c r="W59" s="176">
        <f t="shared" si="57"/>
        <v>78125</v>
      </c>
      <c r="X59" s="220">
        <f t="shared" si="3"/>
        <v>0</v>
      </c>
    </row>
    <row r="60" spans="1:1001" x14ac:dyDescent="0.2">
      <c r="A60" s="230">
        <v>1</v>
      </c>
      <c r="B60" s="230">
        <v>1</v>
      </c>
      <c r="C60" s="230">
        <v>2</v>
      </c>
      <c r="D60" s="230">
        <v>3</v>
      </c>
      <c r="E60" s="230">
        <v>1</v>
      </c>
      <c r="F60" s="230">
        <v>0</v>
      </c>
      <c r="G60" s="56" t="s">
        <v>55</v>
      </c>
      <c r="H60" s="8">
        <v>10000000</v>
      </c>
      <c r="I60" s="42">
        <f>+H60*0.22</f>
        <v>2200000</v>
      </c>
      <c r="J60" s="42">
        <f>+H60/$H$1</f>
        <v>312500</v>
      </c>
      <c r="K60" s="42">
        <f>+I60/$H$1</f>
        <v>68750</v>
      </c>
      <c r="L60" s="42">
        <f>+J60+K60</f>
        <v>381250</v>
      </c>
      <c r="M60" s="67">
        <f t="shared" ref="M60:M123" si="58">+J60/(J60+K60)</f>
        <v>0.81967213114754101</v>
      </c>
      <c r="N60" s="67">
        <f t="shared" ref="N60:N123" si="59">1-M60</f>
        <v>0.18032786885245899</v>
      </c>
      <c r="O60" s="45">
        <v>12</v>
      </c>
      <c r="R60" s="237"/>
      <c r="S60" s="238"/>
      <c r="T60" s="232">
        <f>+$J60/4</f>
        <v>78125</v>
      </c>
      <c r="U60" s="234">
        <f t="shared" ref="U60:W60" si="60">+$J60/4</f>
        <v>78125</v>
      </c>
      <c r="V60" s="234">
        <f t="shared" si="60"/>
        <v>78125</v>
      </c>
      <c r="W60" s="233">
        <f t="shared" si="60"/>
        <v>78125</v>
      </c>
      <c r="X60" s="220">
        <f t="shared" si="3"/>
        <v>0</v>
      </c>
    </row>
    <row r="61" spans="1:1001" ht="24" x14ac:dyDescent="0.2">
      <c r="A61" s="224">
        <v>1</v>
      </c>
      <c r="B61" s="224">
        <v>1</v>
      </c>
      <c r="C61" s="224">
        <v>3</v>
      </c>
      <c r="D61" s="224">
        <v>0</v>
      </c>
      <c r="E61" s="224">
        <v>0</v>
      </c>
      <c r="F61" s="224">
        <v>0</v>
      </c>
      <c r="G61" s="73" t="s">
        <v>56</v>
      </c>
      <c r="H61" s="5">
        <f>+H62</f>
        <v>12456000</v>
      </c>
      <c r="I61" s="5">
        <f>+I62</f>
        <v>2740320</v>
      </c>
      <c r="J61" s="5">
        <f>+J62</f>
        <v>389250</v>
      </c>
      <c r="K61" s="5">
        <f>+K62</f>
        <v>85635</v>
      </c>
      <c r="L61" s="5">
        <f>+J61+K61</f>
        <v>474885</v>
      </c>
      <c r="M61" s="84">
        <f t="shared" si="58"/>
        <v>0.81967213114754101</v>
      </c>
      <c r="N61" s="84">
        <f t="shared" si="59"/>
        <v>0.18032786885245899</v>
      </c>
      <c r="O61" s="243"/>
      <c r="P61" s="85"/>
      <c r="Q61" s="244"/>
      <c r="R61" s="165">
        <f>+R62</f>
        <v>64875</v>
      </c>
      <c r="S61" s="167">
        <f t="shared" ref="S61:W61" si="61">+S62</f>
        <v>64875</v>
      </c>
      <c r="T61" s="165">
        <f t="shared" si="61"/>
        <v>64875</v>
      </c>
      <c r="U61" s="166">
        <f t="shared" si="61"/>
        <v>64875</v>
      </c>
      <c r="V61" s="166">
        <f t="shared" si="61"/>
        <v>64875</v>
      </c>
      <c r="W61" s="167">
        <f t="shared" si="61"/>
        <v>64875</v>
      </c>
      <c r="X61" s="220">
        <f t="shared" si="3"/>
        <v>0</v>
      </c>
      <c r="Y61" s="152" t="e">
        <f>+#REF!+#REF!</f>
        <v>#REF!</v>
      </c>
    </row>
    <row r="62" spans="1:1001" x14ac:dyDescent="0.2">
      <c r="A62" s="227">
        <v>1</v>
      </c>
      <c r="B62" s="227">
        <v>1</v>
      </c>
      <c r="C62" s="227">
        <v>3</v>
      </c>
      <c r="D62" s="227">
        <v>1</v>
      </c>
      <c r="E62" s="227">
        <v>0</v>
      </c>
      <c r="F62" s="227">
        <v>0</v>
      </c>
      <c r="G62" s="70" t="s">
        <v>57</v>
      </c>
      <c r="H62" s="6">
        <f>+H63+H67</f>
        <v>12456000</v>
      </c>
      <c r="I62" s="6">
        <f t="shared" ref="I62:K62" si="62">+I63+I67</f>
        <v>2740320</v>
      </c>
      <c r="J62" s="6">
        <f t="shared" si="62"/>
        <v>389250</v>
      </c>
      <c r="K62" s="6">
        <f t="shared" si="62"/>
        <v>85635</v>
      </c>
      <c r="L62" s="6">
        <f>+L63+L67</f>
        <v>474885</v>
      </c>
      <c r="M62" s="71">
        <f t="shared" si="58"/>
        <v>0.81967213114754101</v>
      </c>
      <c r="N62" s="71">
        <f t="shared" si="59"/>
        <v>0.18032786885245899</v>
      </c>
      <c r="O62" s="228"/>
      <c r="P62" s="66"/>
      <c r="Q62" s="229"/>
      <c r="R62" s="168">
        <f t="shared" ref="R62:W62" si="63">+R63+R67</f>
        <v>64875</v>
      </c>
      <c r="S62" s="170">
        <f t="shared" si="63"/>
        <v>64875</v>
      </c>
      <c r="T62" s="168">
        <f t="shared" si="63"/>
        <v>64875</v>
      </c>
      <c r="U62" s="169">
        <f t="shared" si="63"/>
        <v>64875</v>
      </c>
      <c r="V62" s="169">
        <f t="shared" si="63"/>
        <v>64875</v>
      </c>
      <c r="W62" s="170">
        <f t="shared" si="63"/>
        <v>64875</v>
      </c>
      <c r="X62" s="220">
        <f t="shared" si="3"/>
        <v>0</v>
      </c>
      <c r="Y62" s="152" t="e">
        <f>+#REF!+#REF!</f>
        <v>#REF!</v>
      </c>
    </row>
    <row r="63" spans="1:1001" x14ac:dyDescent="0.2">
      <c r="A63" s="230">
        <v>1</v>
      </c>
      <c r="B63" s="230">
        <v>1</v>
      </c>
      <c r="C63" s="230">
        <v>3</v>
      </c>
      <c r="D63" s="230">
        <v>1</v>
      </c>
      <c r="E63" s="230">
        <v>1</v>
      </c>
      <c r="F63" s="230">
        <v>0</v>
      </c>
      <c r="G63" s="56" t="s">
        <v>36</v>
      </c>
      <c r="H63" s="8">
        <f>SUM(H64:H66)</f>
        <v>3816000</v>
      </c>
      <c r="I63" s="8">
        <f t="shared" ref="I63:K63" si="64">SUM(I64:I66)</f>
        <v>839520</v>
      </c>
      <c r="J63" s="8">
        <f t="shared" si="64"/>
        <v>119250</v>
      </c>
      <c r="K63" s="8">
        <f t="shared" si="64"/>
        <v>26235</v>
      </c>
      <c r="L63" s="8">
        <f>SUM(L64:L66)</f>
        <v>145485</v>
      </c>
      <c r="M63" s="67">
        <f t="shared" si="58"/>
        <v>0.81967213114754101</v>
      </c>
      <c r="N63" s="67">
        <f t="shared" si="59"/>
        <v>0.18032786885245899</v>
      </c>
      <c r="O63" s="45"/>
      <c r="R63" s="171">
        <f t="shared" ref="R63:W63" si="65">SUM(R64:R66)</f>
        <v>19875</v>
      </c>
      <c r="S63" s="173">
        <f t="shared" si="65"/>
        <v>19875</v>
      </c>
      <c r="T63" s="171">
        <f t="shared" si="65"/>
        <v>19875</v>
      </c>
      <c r="U63" s="172">
        <f t="shared" si="65"/>
        <v>19875</v>
      </c>
      <c r="V63" s="172">
        <f t="shared" si="65"/>
        <v>19875</v>
      </c>
      <c r="W63" s="173">
        <f t="shared" si="65"/>
        <v>19875</v>
      </c>
      <c r="X63" s="220">
        <f t="shared" si="3"/>
        <v>0</v>
      </c>
    </row>
    <row r="64" spans="1:1001" ht="24" x14ac:dyDescent="0.2">
      <c r="A64" s="230">
        <v>1</v>
      </c>
      <c r="B64" s="230">
        <v>1</v>
      </c>
      <c r="C64" s="230">
        <v>3</v>
      </c>
      <c r="D64" s="230">
        <v>1</v>
      </c>
      <c r="E64" s="230">
        <v>1</v>
      </c>
      <c r="F64" s="230">
        <v>1</v>
      </c>
      <c r="G64" s="132" t="s">
        <v>58</v>
      </c>
      <c r="H64" s="69">
        <f>+P64*O64*Q64</f>
        <v>1008000</v>
      </c>
      <c r="I64" s="42">
        <f>+H64*0.22</f>
        <v>221760</v>
      </c>
      <c r="J64" s="42">
        <f t="shared" ref="J64:K67" si="66">+H64/$H$1</f>
        <v>31500</v>
      </c>
      <c r="K64" s="42">
        <f t="shared" si="66"/>
        <v>6930</v>
      </c>
      <c r="L64" s="42">
        <f>+J64+K64</f>
        <v>38430</v>
      </c>
      <c r="M64" s="67">
        <f t="shared" si="58"/>
        <v>0.81967213114754101</v>
      </c>
      <c r="N64" s="67">
        <f t="shared" si="59"/>
        <v>0.18032786885245899</v>
      </c>
      <c r="O64" s="68">
        <v>18</v>
      </c>
      <c r="P64" s="68">
        <v>1</v>
      </c>
      <c r="Q64" s="231">
        <v>56000</v>
      </c>
      <c r="R64" s="232">
        <f t="shared" ref="R64:W67" si="67">+$J64/6</f>
        <v>5250</v>
      </c>
      <c r="S64" s="233">
        <f t="shared" si="67"/>
        <v>5250</v>
      </c>
      <c r="T64" s="232">
        <f t="shared" si="67"/>
        <v>5250</v>
      </c>
      <c r="U64" s="234">
        <f t="shared" si="67"/>
        <v>5250</v>
      </c>
      <c r="V64" s="234">
        <f t="shared" si="67"/>
        <v>5250</v>
      </c>
      <c r="W64" s="233">
        <f t="shared" si="67"/>
        <v>5250</v>
      </c>
      <c r="X64" s="220">
        <f t="shared" si="3"/>
        <v>0</v>
      </c>
    </row>
    <row r="65" spans="1:1001" ht="24" x14ac:dyDescent="0.2">
      <c r="A65" s="230">
        <v>1</v>
      </c>
      <c r="B65" s="230">
        <v>1</v>
      </c>
      <c r="C65" s="230">
        <v>3</v>
      </c>
      <c r="D65" s="230">
        <v>1</v>
      </c>
      <c r="E65" s="230">
        <v>1</v>
      </c>
      <c r="F65" s="230">
        <v>2</v>
      </c>
      <c r="G65" s="132" t="s">
        <v>59</v>
      </c>
      <c r="H65" s="69">
        <f>+P65*O65*Q65</f>
        <v>1728000</v>
      </c>
      <c r="I65" s="42">
        <f>+H65*0.22</f>
        <v>380160</v>
      </c>
      <c r="J65" s="42">
        <f t="shared" si="66"/>
        <v>54000</v>
      </c>
      <c r="K65" s="42">
        <f t="shared" si="66"/>
        <v>11880</v>
      </c>
      <c r="L65" s="42">
        <f>+J65+K65</f>
        <v>65880</v>
      </c>
      <c r="M65" s="67">
        <f t="shared" si="58"/>
        <v>0.81967213114754101</v>
      </c>
      <c r="N65" s="67">
        <f t="shared" si="59"/>
        <v>0.18032786885245899</v>
      </c>
      <c r="O65" s="68">
        <v>18</v>
      </c>
      <c r="P65" s="68">
        <v>1</v>
      </c>
      <c r="Q65" s="231">
        <v>96000</v>
      </c>
      <c r="R65" s="232">
        <f t="shared" si="67"/>
        <v>9000</v>
      </c>
      <c r="S65" s="233">
        <f t="shared" si="67"/>
        <v>9000</v>
      </c>
      <c r="T65" s="232">
        <f t="shared" si="67"/>
        <v>9000</v>
      </c>
      <c r="U65" s="234">
        <f t="shared" si="67"/>
        <v>9000</v>
      </c>
      <c r="V65" s="234">
        <f t="shared" si="67"/>
        <v>9000</v>
      </c>
      <c r="W65" s="233">
        <f t="shared" si="67"/>
        <v>9000</v>
      </c>
      <c r="X65" s="220">
        <f t="shared" si="3"/>
        <v>0</v>
      </c>
    </row>
    <row r="66" spans="1:1001" ht="24" x14ac:dyDescent="0.2">
      <c r="A66" s="230">
        <v>1</v>
      </c>
      <c r="B66" s="230">
        <v>1</v>
      </c>
      <c r="C66" s="230">
        <v>3</v>
      </c>
      <c r="D66" s="230">
        <v>1</v>
      </c>
      <c r="E66" s="230">
        <v>1</v>
      </c>
      <c r="F66" s="230">
        <v>3</v>
      </c>
      <c r="G66" s="132" t="s">
        <v>58</v>
      </c>
      <c r="H66" s="69">
        <f>+P66*O66*Q66</f>
        <v>1080000</v>
      </c>
      <c r="I66" s="42">
        <f>+H66*0.22</f>
        <v>237600</v>
      </c>
      <c r="J66" s="42">
        <f t="shared" si="66"/>
        <v>33750</v>
      </c>
      <c r="K66" s="42">
        <f t="shared" si="66"/>
        <v>7425</v>
      </c>
      <c r="L66" s="42">
        <f>+J66+K66</f>
        <v>41175</v>
      </c>
      <c r="M66" s="67">
        <f t="shared" si="58"/>
        <v>0.81967213114754101</v>
      </c>
      <c r="N66" s="67">
        <f t="shared" si="59"/>
        <v>0.18032786885245899</v>
      </c>
      <c r="O66" s="68">
        <v>18</v>
      </c>
      <c r="P66" s="68">
        <v>1</v>
      </c>
      <c r="Q66" s="231">
        <v>60000</v>
      </c>
      <c r="R66" s="232">
        <f t="shared" si="67"/>
        <v>5625</v>
      </c>
      <c r="S66" s="233">
        <f t="shared" si="67"/>
        <v>5625</v>
      </c>
      <c r="T66" s="232">
        <f t="shared" si="67"/>
        <v>5625</v>
      </c>
      <c r="U66" s="234">
        <f t="shared" si="67"/>
        <v>5625</v>
      </c>
      <c r="V66" s="234">
        <f t="shared" si="67"/>
        <v>5625</v>
      </c>
      <c r="W66" s="233">
        <f t="shared" si="67"/>
        <v>5625</v>
      </c>
      <c r="X66" s="220">
        <f t="shared" si="3"/>
        <v>0</v>
      </c>
    </row>
    <row r="67" spans="1:1001" x14ac:dyDescent="0.2">
      <c r="A67" s="230">
        <v>1</v>
      </c>
      <c r="B67" s="230">
        <v>1</v>
      </c>
      <c r="C67" s="230">
        <v>3</v>
      </c>
      <c r="D67" s="230">
        <v>1</v>
      </c>
      <c r="E67" s="230">
        <v>2</v>
      </c>
      <c r="F67" s="230">
        <v>0</v>
      </c>
      <c r="G67" s="56" t="s">
        <v>60</v>
      </c>
      <c r="H67" s="8">
        <f>900000*H1/60*18</f>
        <v>8640000</v>
      </c>
      <c r="I67" s="42">
        <f>+H67*0.22</f>
        <v>1900800</v>
      </c>
      <c r="J67" s="42">
        <f t="shared" si="66"/>
        <v>270000</v>
      </c>
      <c r="K67" s="42">
        <f t="shared" si="66"/>
        <v>59400</v>
      </c>
      <c r="L67" s="42">
        <f>+J67+K67</f>
        <v>329400</v>
      </c>
      <c r="M67" s="67">
        <f t="shared" si="58"/>
        <v>0.81967213114754101</v>
      </c>
      <c r="N67" s="67">
        <f t="shared" si="59"/>
        <v>0.18032786885245899</v>
      </c>
      <c r="O67" s="45">
        <v>18</v>
      </c>
      <c r="R67" s="232">
        <f t="shared" si="67"/>
        <v>45000</v>
      </c>
      <c r="S67" s="233">
        <f t="shared" si="67"/>
        <v>45000</v>
      </c>
      <c r="T67" s="232">
        <f t="shared" si="67"/>
        <v>45000</v>
      </c>
      <c r="U67" s="234">
        <f t="shared" si="67"/>
        <v>45000</v>
      </c>
      <c r="V67" s="234">
        <f t="shared" si="67"/>
        <v>45000</v>
      </c>
      <c r="W67" s="233">
        <f t="shared" si="67"/>
        <v>45000</v>
      </c>
      <c r="X67" s="220">
        <f t="shared" si="3"/>
        <v>0</v>
      </c>
    </row>
    <row r="68" spans="1:1001" x14ac:dyDescent="0.2">
      <c r="A68" s="224">
        <v>1</v>
      </c>
      <c r="B68" s="224">
        <v>1</v>
      </c>
      <c r="C68" s="224">
        <v>4</v>
      </c>
      <c r="D68" s="224">
        <v>0</v>
      </c>
      <c r="E68" s="224">
        <v>0</v>
      </c>
      <c r="F68" s="224">
        <v>0</v>
      </c>
      <c r="G68" s="86" t="s">
        <v>61</v>
      </c>
      <c r="H68" s="5">
        <f>+H69+H77</f>
        <v>11416000</v>
      </c>
      <c r="I68" s="5">
        <f t="shared" ref="I68:K68" si="68">+I69+I77</f>
        <v>2511520</v>
      </c>
      <c r="J68" s="5">
        <f t="shared" si="68"/>
        <v>356750</v>
      </c>
      <c r="K68" s="5">
        <f t="shared" si="68"/>
        <v>78485</v>
      </c>
      <c r="L68" s="5">
        <f>+L69+L77</f>
        <v>435235</v>
      </c>
      <c r="M68" s="84">
        <f t="shared" si="58"/>
        <v>0.81967213114754101</v>
      </c>
      <c r="N68" s="84">
        <f t="shared" si="59"/>
        <v>0.18032786885245899</v>
      </c>
      <c r="O68" s="243"/>
      <c r="P68" s="85"/>
      <c r="Q68" s="244"/>
      <c r="R68" s="165">
        <f t="shared" ref="R68:W68" si="69">+R69+R77</f>
        <v>68468.75</v>
      </c>
      <c r="S68" s="167">
        <f t="shared" si="69"/>
        <v>68468.75</v>
      </c>
      <c r="T68" s="165">
        <f t="shared" si="69"/>
        <v>68468.75</v>
      </c>
      <c r="U68" s="166">
        <f t="shared" si="69"/>
        <v>68468.75</v>
      </c>
      <c r="V68" s="166">
        <f t="shared" si="69"/>
        <v>41437.5</v>
      </c>
      <c r="W68" s="167">
        <f t="shared" si="69"/>
        <v>41437.5</v>
      </c>
      <c r="X68" s="220">
        <f t="shared" si="3"/>
        <v>0</v>
      </c>
      <c r="Y68" s="152" t="e">
        <f>+#REF!+#REF!</f>
        <v>#REF!</v>
      </c>
    </row>
    <row r="69" spans="1:1001" x14ac:dyDescent="0.2">
      <c r="A69" s="227">
        <v>1</v>
      </c>
      <c r="B69" s="227">
        <v>1</v>
      </c>
      <c r="C69" s="227">
        <v>4</v>
      </c>
      <c r="D69" s="227">
        <v>1</v>
      </c>
      <c r="E69" s="227">
        <v>0</v>
      </c>
      <c r="F69" s="227">
        <v>0</v>
      </c>
      <c r="G69" s="64" t="s">
        <v>62</v>
      </c>
      <c r="H69" s="6">
        <f>+H70+H72+H73+H75</f>
        <v>5530000</v>
      </c>
      <c r="I69" s="6">
        <f t="shared" ref="I69:K69" si="70">+I70+I72+I73+I75</f>
        <v>1216600</v>
      </c>
      <c r="J69" s="6">
        <f t="shared" si="70"/>
        <v>172812.5</v>
      </c>
      <c r="K69" s="6">
        <f t="shared" si="70"/>
        <v>38018.75</v>
      </c>
      <c r="L69" s="6">
        <f>+L70+L72+L73+L75</f>
        <v>210831.25</v>
      </c>
      <c r="M69" s="71">
        <f t="shared" si="58"/>
        <v>0.81967213114754101</v>
      </c>
      <c r="N69" s="71">
        <f t="shared" si="59"/>
        <v>0.18032786885245899</v>
      </c>
      <c r="O69" s="228"/>
      <c r="P69" s="66"/>
      <c r="Q69" s="229"/>
      <c r="R69" s="168">
        <f t="shared" ref="R69:W69" si="71">+R70+R72+R73+R75</f>
        <v>37812.5</v>
      </c>
      <c r="S69" s="170">
        <f t="shared" si="71"/>
        <v>37812.5</v>
      </c>
      <c r="T69" s="168">
        <f t="shared" si="71"/>
        <v>37812.5</v>
      </c>
      <c r="U69" s="169">
        <f t="shared" si="71"/>
        <v>37812.5</v>
      </c>
      <c r="V69" s="169">
        <f t="shared" si="71"/>
        <v>10781.25</v>
      </c>
      <c r="W69" s="170">
        <f t="shared" si="71"/>
        <v>10781.25</v>
      </c>
      <c r="X69" s="220">
        <f t="shared" si="3"/>
        <v>0</v>
      </c>
      <c r="Y69" s="152" t="e">
        <f>+#REF!+#REF!</f>
        <v>#REF!</v>
      </c>
    </row>
    <row r="70" spans="1:1001" x14ac:dyDescent="0.2">
      <c r="A70" s="230">
        <v>1</v>
      </c>
      <c r="B70" s="230">
        <v>1</v>
      </c>
      <c r="C70" s="230">
        <v>4</v>
      </c>
      <c r="D70" s="230">
        <v>1</v>
      </c>
      <c r="E70" s="230">
        <v>1</v>
      </c>
      <c r="F70" s="230">
        <v>0</v>
      </c>
      <c r="G70" s="56" t="s">
        <v>36</v>
      </c>
      <c r="H70" s="8">
        <f>+H71</f>
        <v>1008000</v>
      </c>
      <c r="I70" s="8">
        <f>+I71</f>
        <v>221760</v>
      </c>
      <c r="J70" s="8">
        <f>+J71</f>
        <v>31500</v>
      </c>
      <c r="K70" s="8">
        <f>+K71</f>
        <v>6930</v>
      </c>
      <c r="L70" s="8">
        <f>+L71</f>
        <v>38430</v>
      </c>
      <c r="M70" s="67">
        <f t="shared" si="58"/>
        <v>0.81967213114754101</v>
      </c>
      <c r="N70" s="67">
        <f t="shared" si="59"/>
        <v>0.18032786885245899</v>
      </c>
      <c r="O70" s="45"/>
      <c r="R70" s="171">
        <f t="shared" ref="R70:W70" si="72">+R71</f>
        <v>5250</v>
      </c>
      <c r="S70" s="173">
        <f t="shared" si="72"/>
        <v>5250</v>
      </c>
      <c r="T70" s="171">
        <f t="shared" si="72"/>
        <v>5250</v>
      </c>
      <c r="U70" s="172">
        <f t="shared" si="72"/>
        <v>5250</v>
      </c>
      <c r="V70" s="172">
        <f t="shared" si="72"/>
        <v>5250</v>
      </c>
      <c r="W70" s="173">
        <f t="shared" si="72"/>
        <v>5250</v>
      </c>
      <c r="X70" s="220">
        <f t="shared" si="3"/>
        <v>0</v>
      </c>
    </row>
    <row r="71" spans="1:1001" x14ac:dyDescent="0.2">
      <c r="A71" s="230">
        <v>1</v>
      </c>
      <c r="B71" s="230">
        <v>1</v>
      </c>
      <c r="C71" s="230">
        <v>4</v>
      </c>
      <c r="D71" s="230">
        <v>1</v>
      </c>
      <c r="E71" s="230">
        <v>1</v>
      </c>
      <c r="F71" s="230">
        <v>1</v>
      </c>
      <c r="G71" s="132" t="s">
        <v>63</v>
      </c>
      <c r="H71" s="69">
        <f>+P71*O71*Q71</f>
        <v>1008000</v>
      </c>
      <c r="I71" s="42">
        <f t="shared" ref="I71:I76" si="73">+H71*0.22</f>
        <v>221760</v>
      </c>
      <c r="J71" s="42">
        <f t="shared" ref="J71:K76" si="74">+H71/$H$1</f>
        <v>31500</v>
      </c>
      <c r="K71" s="42">
        <f t="shared" si="74"/>
        <v>6930</v>
      </c>
      <c r="L71" s="42">
        <f t="shared" ref="L71:L76" si="75">+J71+K71</f>
        <v>38430</v>
      </c>
      <c r="M71" s="67">
        <f t="shared" si="58"/>
        <v>0.81967213114754101</v>
      </c>
      <c r="N71" s="67">
        <f t="shared" si="59"/>
        <v>0.18032786885245899</v>
      </c>
      <c r="O71" s="68">
        <v>18</v>
      </c>
      <c r="P71" s="68">
        <v>1</v>
      </c>
      <c r="Q71" s="231">
        <v>56000</v>
      </c>
      <c r="R71" s="232">
        <f>+$J71/6</f>
        <v>5250</v>
      </c>
      <c r="S71" s="233">
        <f t="shared" ref="S71:W71" si="76">+$J71/6</f>
        <v>5250</v>
      </c>
      <c r="T71" s="232">
        <f t="shared" si="76"/>
        <v>5250</v>
      </c>
      <c r="U71" s="234">
        <f t="shared" si="76"/>
        <v>5250</v>
      </c>
      <c r="V71" s="234">
        <f t="shared" si="76"/>
        <v>5250</v>
      </c>
      <c r="W71" s="233">
        <f t="shared" si="76"/>
        <v>5250</v>
      </c>
      <c r="X71" s="220">
        <f t="shared" ref="X71:X134" si="77">SUM(R71:W71)-J71</f>
        <v>0</v>
      </c>
    </row>
    <row r="72" spans="1:1001" ht="24" x14ac:dyDescent="0.2">
      <c r="A72" s="230">
        <v>1</v>
      </c>
      <c r="B72" s="230">
        <v>1</v>
      </c>
      <c r="C72" s="230">
        <v>4</v>
      </c>
      <c r="D72" s="230">
        <v>1</v>
      </c>
      <c r="E72" s="230">
        <v>2</v>
      </c>
      <c r="F72" s="230">
        <v>0</v>
      </c>
      <c r="G72" s="56" t="s">
        <v>155</v>
      </c>
      <c r="H72" s="8">
        <f>80000*H1</f>
        <v>2560000</v>
      </c>
      <c r="I72" s="42">
        <f t="shared" si="73"/>
        <v>563200</v>
      </c>
      <c r="J72" s="42">
        <f t="shared" si="74"/>
        <v>80000</v>
      </c>
      <c r="K72" s="42">
        <f t="shared" si="74"/>
        <v>17600</v>
      </c>
      <c r="L72" s="42">
        <f t="shared" si="75"/>
        <v>97600</v>
      </c>
      <c r="M72" s="67">
        <f t="shared" si="58"/>
        <v>0.81967213114754101</v>
      </c>
      <c r="N72" s="67">
        <f t="shared" si="59"/>
        <v>0.18032786885245899</v>
      </c>
      <c r="O72" s="45">
        <v>12</v>
      </c>
      <c r="R72" s="232">
        <f>+$J72/4</f>
        <v>20000</v>
      </c>
      <c r="S72" s="233">
        <f t="shared" ref="S72:U74" si="78">+$J72/4</f>
        <v>20000</v>
      </c>
      <c r="T72" s="232">
        <f t="shared" si="78"/>
        <v>20000</v>
      </c>
      <c r="U72" s="234">
        <f t="shared" si="78"/>
        <v>20000</v>
      </c>
      <c r="W72" s="238"/>
      <c r="X72" s="220">
        <f t="shared" si="77"/>
        <v>0</v>
      </c>
    </row>
    <row r="73" spans="1:1001" x14ac:dyDescent="0.2">
      <c r="A73" s="230">
        <v>1</v>
      </c>
      <c r="B73" s="230">
        <v>1</v>
      </c>
      <c r="C73" s="230">
        <v>4</v>
      </c>
      <c r="D73" s="230">
        <v>1</v>
      </c>
      <c r="E73" s="230">
        <v>3</v>
      </c>
      <c r="F73" s="230">
        <v>0</v>
      </c>
      <c r="G73" s="56" t="s">
        <v>36</v>
      </c>
      <c r="H73" s="8">
        <f>+H74</f>
        <v>900000</v>
      </c>
      <c r="I73" s="42">
        <f t="shared" si="73"/>
        <v>198000</v>
      </c>
      <c r="J73" s="42">
        <f t="shared" si="74"/>
        <v>28125</v>
      </c>
      <c r="K73" s="42">
        <f t="shared" si="74"/>
        <v>6187.5</v>
      </c>
      <c r="L73" s="42">
        <f t="shared" si="75"/>
        <v>34312.5</v>
      </c>
      <c r="M73" s="67">
        <f t="shared" si="58"/>
        <v>0.81967213114754101</v>
      </c>
      <c r="N73" s="67">
        <f t="shared" si="59"/>
        <v>0.18032786885245899</v>
      </c>
      <c r="O73" s="45"/>
      <c r="R73" s="171">
        <f t="shared" ref="R73:W73" si="79">+R74</f>
        <v>7031.25</v>
      </c>
      <c r="S73" s="173">
        <f t="shared" si="79"/>
        <v>7031.25</v>
      </c>
      <c r="T73" s="171">
        <f t="shared" si="79"/>
        <v>7031.25</v>
      </c>
      <c r="U73" s="172">
        <f t="shared" si="79"/>
        <v>7031.25</v>
      </c>
      <c r="V73" s="172">
        <f t="shared" si="79"/>
        <v>0</v>
      </c>
      <c r="W73" s="173">
        <f t="shared" si="79"/>
        <v>0</v>
      </c>
      <c r="X73" s="220">
        <f t="shared" si="77"/>
        <v>0</v>
      </c>
    </row>
    <row r="74" spans="1:1001" ht="36" x14ac:dyDescent="0.2">
      <c r="A74" s="230">
        <v>1</v>
      </c>
      <c r="B74" s="230">
        <v>1</v>
      </c>
      <c r="C74" s="230">
        <v>4</v>
      </c>
      <c r="D74" s="230">
        <v>1</v>
      </c>
      <c r="E74" s="230">
        <v>3</v>
      </c>
      <c r="F74" s="230">
        <v>1</v>
      </c>
      <c r="G74" s="132" t="s">
        <v>64</v>
      </c>
      <c r="H74" s="69">
        <f>+P74*O74*Q74</f>
        <v>900000</v>
      </c>
      <c r="I74" s="42">
        <f t="shared" si="73"/>
        <v>198000</v>
      </c>
      <c r="J74" s="42">
        <f t="shared" si="74"/>
        <v>28125</v>
      </c>
      <c r="K74" s="42">
        <f t="shared" si="74"/>
        <v>6187.5</v>
      </c>
      <c r="L74" s="42">
        <f t="shared" si="75"/>
        <v>34312.5</v>
      </c>
      <c r="M74" s="67">
        <f t="shared" si="58"/>
        <v>0.81967213114754101</v>
      </c>
      <c r="N74" s="67">
        <f t="shared" si="59"/>
        <v>0.18032786885245899</v>
      </c>
      <c r="O74" s="45">
        <v>12</v>
      </c>
      <c r="P74" s="68">
        <v>1</v>
      </c>
      <c r="Q74" s="231">
        <v>75000</v>
      </c>
      <c r="R74" s="232">
        <f>+$J74/4</f>
        <v>7031.25</v>
      </c>
      <c r="S74" s="233">
        <f t="shared" si="78"/>
        <v>7031.25</v>
      </c>
      <c r="T74" s="232">
        <f t="shared" si="78"/>
        <v>7031.25</v>
      </c>
      <c r="U74" s="234">
        <f t="shared" si="78"/>
        <v>7031.25</v>
      </c>
      <c r="V74" s="235"/>
      <c r="W74" s="236"/>
      <c r="X74" s="220">
        <f t="shared" si="77"/>
        <v>0</v>
      </c>
    </row>
    <row r="75" spans="1:1001" x14ac:dyDescent="0.2">
      <c r="A75" s="230">
        <v>1</v>
      </c>
      <c r="B75" s="230">
        <v>1</v>
      </c>
      <c r="C75" s="230">
        <v>4</v>
      </c>
      <c r="D75" s="230">
        <v>1</v>
      </c>
      <c r="E75" s="230">
        <v>4</v>
      </c>
      <c r="F75" s="230">
        <v>0</v>
      </c>
      <c r="G75" s="56" t="s">
        <v>36</v>
      </c>
      <c r="H75" s="8">
        <f>+H76</f>
        <v>1062000</v>
      </c>
      <c r="I75" s="8">
        <f t="shared" ref="I75:K75" si="80">+I76</f>
        <v>233640</v>
      </c>
      <c r="J75" s="8">
        <f t="shared" si="80"/>
        <v>33187.5</v>
      </c>
      <c r="K75" s="8">
        <f t="shared" si="80"/>
        <v>7301.25</v>
      </c>
      <c r="L75" s="42">
        <f t="shared" si="75"/>
        <v>40488.75</v>
      </c>
      <c r="M75" s="67">
        <f t="shared" si="58"/>
        <v>0.81967213114754101</v>
      </c>
      <c r="N75" s="67">
        <f t="shared" si="59"/>
        <v>0.18032786885245899</v>
      </c>
      <c r="O75" s="45"/>
      <c r="R75" s="171">
        <f t="shared" ref="R75:W75" si="81">+R76</f>
        <v>5531.25</v>
      </c>
      <c r="S75" s="173">
        <f t="shared" si="81"/>
        <v>5531.25</v>
      </c>
      <c r="T75" s="171">
        <f t="shared" si="81"/>
        <v>5531.25</v>
      </c>
      <c r="U75" s="172">
        <f t="shared" si="81"/>
        <v>5531.25</v>
      </c>
      <c r="V75" s="172">
        <f t="shared" si="81"/>
        <v>5531.25</v>
      </c>
      <c r="W75" s="173">
        <f t="shared" si="81"/>
        <v>5531.25</v>
      </c>
      <c r="X75" s="220">
        <f t="shared" si="77"/>
        <v>0</v>
      </c>
    </row>
    <row r="76" spans="1:1001" ht="24" x14ac:dyDescent="0.2">
      <c r="A76" s="230">
        <v>1</v>
      </c>
      <c r="B76" s="230">
        <v>1</v>
      </c>
      <c r="C76" s="230">
        <v>4</v>
      </c>
      <c r="D76" s="230">
        <v>1</v>
      </c>
      <c r="E76" s="230">
        <v>4</v>
      </c>
      <c r="F76" s="230">
        <v>1</v>
      </c>
      <c r="G76" s="132" t="s">
        <v>65</v>
      </c>
      <c r="H76" s="69">
        <f>+P76*O76*Q76</f>
        <v>1062000</v>
      </c>
      <c r="I76" s="42">
        <f t="shared" si="73"/>
        <v>233640</v>
      </c>
      <c r="J76" s="42">
        <f t="shared" si="74"/>
        <v>33187.5</v>
      </c>
      <c r="K76" s="42">
        <f t="shared" si="74"/>
        <v>7301.25</v>
      </c>
      <c r="L76" s="42">
        <f t="shared" si="75"/>
        <v>40488.75</v>
      </c>
      <c r="M76" s="67">
        <f t="shared" si="58"/>
        <v>0.81967213114754101</v>
      </c>
      <c r="N76" s="67">
        <f t="shared" si="59"/>
        <v>0.18032786885245899</v>
      </c>
      <c r="O76" s="45">
        <v>18</v>
      </c>
      <c r="P76" s="68">
        <v>1</v>
      </c>
      <c r="Q76" s="231">
        <v>59000</v>
      </c>
      <c r="R76" s="232">
        <f>+$J76/6</f>
        <v>5531.25</v>
      </c>
      <c r="S76" s="233">
        <f t="shared" ref="S76:W76" si="82">+$J76/6</f>
        <v>5531.25</v>
      </c>
      <c r="T76" s="232">
        <f t="shared" si="82"/>
        <v>5531.25</v>
      </c>
      <c r="U76" s="234">
        <f t="shared" si="82"/>
        <v>5531.25</v>
      </c>
      <c r="V76" s="234">
        <f t="shared" si="82"/>
        <v>5531.25</v>
      </c>
      <c r="W76" s="233">
        <f t="shared" si="82"/>
        <v>5531.25</v>
      </c>
      <c r="X76" s="220">
        <f t="shared" si="77"/>
        <v>0</v>
      </c>
    </row>
    <row r="77" spans="1:1001" x14ac:dyDescent="0.2">
      <c r="A77" s="76">
        <v>1</v>
      </c>
      <c r="B77" s="76">
        <v>1</v>
      </c>
      <c r="C77" s="76">
        <v>4</v>
      </c>
      <c r="D77" s="76">
        <v>2</v>
      </c>
      <c r="E77" s="76">
        <v>0</v>
      </c>
      <c r="F77" s="76">
        <v>0</v>
      </c>
      <c r="G77" s="64" t="s">
        <v>66</v>
      </c>
      <c r="H77" s="6">
        <f>+H78+H80</f>
        <v>5886000</v>
      </c>
      <c r="I77" s="6">
        <f t="shared" ref="I77:K77" si="83">+I78+I80</f>
        <v>1294920</v>
      </c>
      <c r="J77" s="6">
        <f t="shared" si="83"/>
        <v>183937.5</v>
      </c>
      <c r="K77" s="6">
        <f t="shared" si="83"/>
        <v>40466.25</v>
      </c>
      <c r="L77" s="6">
        <f>+L78+L80</f>
        <v>224403.75</v>
      </c>
      <c r="M77" s="65">
        <f t="shared" si="58"/>
        <v>0.81967213114754101</v>
      </c>
      <c r="N77" s="65">
        <f t="shared" si="59"/>
        <v>0.18032786885245899</v>
      </c>
      <c r="O77" s="228"/>
      <c r="P77" s="66"/>
      <c r="Q77" s="229"/>
      <c r="R77" s="168">
        <f>+R78+R80</f>
        <v>30656.25</v>
      </c>
      <c r="S77" s="170">
        <f t="shared" ref="S77:W77" si="84">+S78+S80</f>
        <v>30656.25</v>
      </c>
      <c r="T77" s="168">
        <f t="shared" si="84"/>
        <v>30656.25</v>
      </c>
      <c r="U77" s="169">
        <f t="shared" si="84"/>
        <v>30656.25</v>
      </c>
      <c r="V77" s="169">
        <f t="shared" si="84"/>
        <v>30656.25</v>
      </c>
      <c r="W77" s="170">
        <f t="shared" si="84"/>
        <v>30656.25</v>
      </c>
      <c r="X77" s="220">
        <f t="shared" si="77"/>
        <v>0</v>
      </c>
      <c r="Y77" s="154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3"/>
      <c r="AW77" s="83"/>
      <c r="AX77" s="83"/>
      <c r="AY77" s="83"/>
      <c r="AZ77" s="83"/>
      <c r="BA77" s="83"/>
      <c r="BB77" s="83"/>
      <c r="BC77" s="83"/>
      <c r="BD77" s="83"/>
      <c r="BE77" s="83"/>
      <c r="BF77" s="83"/>
      <c r="BG77" s="83"/>
      <c r="BH77" s="83"/>
      <c r="BI77" s="83"/>
      <c r="BJ77" s="83"/>
      <c r="BK77" s="83"/>
      <c r="BL77" s="83"/>
      <c r="BM77" s="83"/>
      <c r="BN77" s="83"/>
      <c r="BO77" s="83"/>
      <c r="BP77" s="83"/>
      <c r="BQ77" s="83"/>
      <c r="BR77" s="83"/>
      <c r="BS77" s="83"/>
      <c r="BT77" s="83"/>
      <c r="BU77" s="83"/>
      <c r="BV77" s="83"/>
      <c r="BW77" s="83"/>
      <c r="BX77" s="83"/>
      <c r="BY77" s="83"/>
      <c r="BZ77" s="83"/>
      <c r="CA77" s="83"/>
      <c r="CB77" s="83"/>
      <c r="CC77" s="83"/>
      <c r="CD77" s="83"/>
      <c r="CE77" s="83"/>
      <c r="CF77" s="83"/>
      <c r="CG77" s="83"/>
      <c r="CH77" s="83"/>
      <c r="CI77" s="83"/>
      <c r="CJ77" s="83"/>
      <c r="CK77" s="83"/>
      <c r="CL77" s="83"/>
      <c r="CM77" s="83"/>
      <c r="CN77" s="83"/>
      <c r="CO77" s="83"/>
      <c r="CP77" s="83"/>
      <c r="CQ77" s="83"/>
      <c r="CR77" s="83"/>
      <c r="CS77" s="83"/>
      <c r="CT77" s="83"/>
      <c r="CU77" s="83"/>
      <c r="CV77" s="83"/>
      <c r="CW77" s="83"/>
      <c r="CX77" s="83"/>
      <c r="CY77" s="83"/>
      <c r="CZ77" s="83"/>
      <c r="DA77" s="83"/>
      <c r="DB77" s="83"/>
      <c r="DC77" s="83"/>
      <c r="DD77" s="83"/>
      <c r="DE77" s="83"/>
      <c r="DF77" s="83"/>
      <c r="DG77" s="83"/>
      <c r="DH77" s="83"/>
      <c r="DI77" s="83"/>
      <c r="DJ77" s="83"/>
      <c r="DK77" s="83"/>
      <c r="DL77" s="83"/>
      <c r="DM77" s="83"/>
      <c r="DN77" s="83"/>
      <c r="DO77" s="83"/>
      <c r="DP77" s="83"/>
      <c r="DQ77" s="83"/>
      <c r="DR77" s="83"/>
      <c r="DS77" s="83"/>
      <c r="DT77" s="83"/>
      <c r="DU77" s="83"/>
      <c r="DV77" s="83"/>
      <c r="DW77" s="83"/>
      <c r="DX77" s="83"/>
      <c r="DY77" s="83"/>
      <c r="DZ77" s="83"/>
      <c r="EA77" s="83"/>
      <c r="EB77" s="83"/>
      <c r="EC77" s="83"/>
      <c r="ED77" s="83"/>
      <c r="EE77" s="83"/>
      <c r="EF77" s="83"/>
      <c r="EG77" s="83"/>
      <c r="EH77" s="83"/>
      <c r="EI77" s="83"/>
      <c r="EJ77" s="83"/>
      <c r="EK77" s="83"/>
      <c r="EL77" s="83"/>
      <c r="EM77" s="83"/>
      <c r="EN77" s="83"/>
      <c r="EO77" s="83"/>
      <c r="EP77" s="83"/>
      <c r="EQ77" s="83"/>
      <c r="ER77" s="83"/>
      <c r="ES77" s="83"/>
      <c r="ET77" s="83"/>
      <c r="EU77" s="83"/>
      <c r="EV77" s="83"/>
      <c r="EW77" s="83"/>
      <c r="EX77" s="83"/>
      <c r="EY77" s="83"/>
      <c r="EZ77" s="83"/>
      <c r="FA77" s="83"/>
      <c r="FB77" s="83"/>
      <c r="FC77" s="83"/>
      <c r="FD77" s="83"/>
      <c r="FE77" s="83"/>
      <c r="FF77" s="83"/>
      <c r="FG77" s="83"/>
      <c r="FH77" s="83"/>
      <c r="FI77" s="83"/>
      <c r="FJ77" s="83"/>
      <c r="FK77" s="83"/>
      <c r="FL77" s="83"/>
      <c r="FM77" s="83"/>
      <c r="FN77" s="83"/>
      <c r="FO77" s="83"/>
      <c r="FP77" s="83"/>
      <c r="FQ77" s="83"/>
      <c r="FR77" s="83"/>
      <c r="FS77" s="83"/>
      <c r="FT77" s="83"/>
      <c r="FU77" s="83"/>
      <c r="FV77" s="83"/>
      <c r="FW77" s="83"/>
      <c r="FX77" s="83"/>
      <c r="FY77" s="83"/>
      <c r="FZ77" s="83"/>
      <c r="GA77" s="83"/>
      <c r="GB77" s="83"/>
      <c r="GC77" s="83"/>
      <c r="GD77" s="83"/>
      <c r="GE77" s="83"/>
      <c r="GF77" s="83"/>
      <c r="GG77" s="83"/>
      <c r="GH77" s="83"/>
      <c r="GI77" s="83"/>
      <c r="GJ77" s="83"/>
      <c r="GK77" s="83"/>
      <c r="GL77" s="83"/>
      <c r="GM77" s="83"/>
      <c r="GN77" s="83"/>
      <c r="GO77" s="83"/>
      <c r="GP77" s="83"/>
      <c r="GQ77" s="83"/>
      <c r="GR77" s="83"/>
      <c r="GS77" s="83"/>
      <c r="GT77" s="83"/>
      <c r="GU77" s="83"/>
      <c r="GV77" s="83"/>
      <c r="GW77" s="83"/>
      <c r="GX77" s="83"/>
      <c r="GY77" s="83"/>
      <c r="GZ77" s="83"/>
      <c r="HA77" s="83"/>
      <c r="HB77" s="83"/>
      <c r="HC77" s="83"/>
      <c r="HD77" s="83"/>
      <c r="HE77" s="83"/>
      <c r="HF77" s="83"/>
      <c r="HG77" s="83"/>
      <c r="HH77" s="83"/>
      <c r="HI77" s="83"/>
      <c r="HJ77" s="83"/>
      <c r="HK77" s="83"/>
      <c r="HL77" s="83"/>
      <c r="HM77" s="83"/>
      <c r="HN77" s="83"/>
      <c r="HO77" s="83"/>
      <c r="HP77" s="83"/>
      <c r="HQ77" s="83"/>
      <c r="HR77" s="83"/>
      <c r="HS77" s="83"/>
      <c r="HT77" s="83"/>
      <c r="HU77" s="83"/>
      <c r="HV77" s="83"/>
      <c r="HW77" s="83"/>
      <c r="HX77" s="83"/>
      <c r="HY77" s="83"/>
      <c r="HZ77" s="83"/>
      <c r="IA77" s="83"/>
      <c r="IB77" s="83"/>
      <c r="IC77" s="83"/>
      <c r="ID77" s="83"/>
      <c r="IE77" s="83"/>
      <c r="IF77" s="83"/>
      <c r="IG77" s="83"/>
      <c r="IH77" s="83"/>
      <c r="II77" s="83"/>
      <c r="IJ77" s="83"/>
      <c r="IK77" s="83"/>
      <c r="IL77" s="83"/>
      <c r="IM77" s="83"/>
      <c r="IN77" s="83"/>
      <c r="IO77" s="83"/>
      <c r="IP77" s="83"/>
      <c r="IQ77" s="83"/>
      <c r="IR77" s="83"/>
      <c r="IS77" s="83"/>
      <c r="IT77" s="83"/>
      <c r="IU77" s="83"/>
      <c r="IV77" s="83"/>
      <c r="IW77" s="83"/>
      <c r="IX77" s="83"/>
      <c r="IY77" s="83"/>
      <c r="IZ77" s="83"/>
      <c r="JA77" s="83"/>
      <c r="JB77" s="83"/>
      <c r="JC77" s="83"/>
      <c r="JD77" s="83"/>
      <c r="JE77" s="83"/>
      <c r="JF77" s="83"/>
      <c r="JG77" s="83"/>
      <c r="JH77" s="83"/>
      <c r="JI77" s="83"/>
      <c r="JJ77" s="83"/>
      <c r="JK77" s="83"/>
      <c r="JL77" s="83"/>
      <c r="JM77" s="83"/>
      <c r="JN77" s="83"/>
      <c r="JO77" s="83"/>
      <c r="JP77" s="83"/>
      <c r="JQ77" s="83"/>
      <c r="JR77" s="83"/>
      <c r="JS77" s="83"/>
      <c r="JT77" s="83"/>
      <c r="JU77" s="83"/>
      <c r="JV77" s="83"/>
      <c r="JW77" s="83"/>
      <c r="JX77" s="83"/>
      <c r="JY77" s="83"/>
      <c r="JZ77" s="83"/>
      <c r="KA77" s="83"/>
      <c r="KB77" s="83"/>
      <c r="KC77" s="83"/>
      <c r="KD77" s="83"/>
      <c r="KE77" s="83"/>
      <c r="KF77" s="83"/>
      <c r="KG77" s="83"/>
      <c r="KH77" s="83"/>
      <c r="KI77" s="83"/>
      <c r="KJ77" s="83"/>
      <c r="KK77" s="83"/>
      <c r="KL77" s="83"/>
      <c r="KM77" s="83"/>
      <c r="KN77" s="83"/>
      <c r="KO77" s="83"/>
      <c r="KP77" s="83"/>
      <c r="KQ77" s="83"/>
      <c r="KR77" s="83"/>
      <c r="KS77" s="83"/>
      <c r="KT77" s="83"/>
      <c r="KU77" s="83"/>
      <c r="KV77" s="83"/>
      <c r="KW77" s="83"/>
      <c r="KX77" s="83"/>
      <c r="KY77" s="83"/>
      <c r="KZ77" s="83"/>
      <c r="LA77" s="83"/>
      <c r="LB77" s="83"/>
      <c r="LC77" s="83"/>
      <c r="LD77" s="83"/>
      <c r="LE77" s="83"/>
      <c r="LF77" s="83"/>
      <c r="LG77" s="83"/>
      <c r="LH77" s="83"/>
      <c r="LI77" s="83"/>
      <c r="LJ77" s="83"/>
      <c r="LK77" s="83"/>
      <c r="LL77" s="83"/>
      <c r="LM77" s="83"/>
      <c r="LN77" s="83"/>
      <c r="LO77" s="83"/>
      <c r="LP77" s="83"/>
      <c r="LQ77" s="83"/>
      <c r="LR77" s="83"/>
      <c r="LS77" s="83"/>
      <c r="LT77" s="83"/>
      <c r="LU77" s="83"/>
      <c r="LV77" s="83"/>
      <c r="LW77" s="83"/>
      <c r="LX77" s="83"/>
      <c r="LY77" s="83"/>
      <c r="LZ77" s="83"/>
      <c r="MA77" s="83"/>
      <c r="MB77" s="83"/>
      <c r="MC77" s="83"/>
      <c r="MD77" s="83"/>
      <c r="ME77" s="83"/>
      <c r="MF77" s="83"/>
      <c r="MG77" s="83"/>
      <c r="MH77" s="83"/>
      <c r="MI77" s="83"/>
      <c r="MJ77" s="83"/>
      <c r="MK77" s="83"/>
      <c r="ML77" s="83"/>
      <c r="MM77" s="83"/>
      <c r="MN77" s="83"/>
      <c r="MO77" s="83"/>
      <c r="MP77" s="83"/>
      <c r="MQ77" s="83"/>
      <c r="MR77" s="83"/>
      <c r="MS77" s="83"/>
      <c r="MT77" s="83"/>
      <c r="MU77" s="83"/>
      <c r="MV77" s="83"/>
      <c r="MW77" s="83"/>
      <c r="MX77" s="83"/>
      <c r="MY77" s="83"/>
      <c r="MZ77" s="83"/>
      <c r="NA77" s="83"/>
      <c r="NB77" s="83"/>
      <c r="NC77" s="83"/>
      <c r="ND77" s="83"/>
      <c r="NE77" s="83"/>
      <c r="NF77" s="83"/>
      <c r="NG77" s="83"/>
      <c r="NH77" s="83"/>
      <c r="NI77" s="83"/>
      <c r="NJ77" s="83"/>
      <c r="NK77" s="83"/>
      <c r="NL77" s="83"/>
      <c r="NM77" s="83"/>
      <c r="NN77" s="83"/>
      <c r="NO77" s="83"/>
      <c r="NP77" s="83"/>
      <c r="NQ77" s="83"/>
      <c r="NR77" s="83"/>
      <c r="NS77" s="83"/>
      <c r="NT77" s="83"/>
      <c r="NU77" s="83"/>
      <c r="NV77" s="83"/>
      <c r="NW77" s="83"/>
      <c r="NX77" s="83"/>
      <c r="NY77" s="83"/>
      <c r="NZ77" s="83"/>
      <c r="OA77" s="83"/>
      <c r="OB77" s="83"/>
      <c r="OC77" s="83"/>
      <c r="OD77" s="83"/>
      <c r="OE77" s="83"/>
      <c r="OF77" s="83"/>
      <c r="OG77" s="83"/>
      <c r="OH77" s="83"/>
      <c r="OI77" s="83"/>
      <c r="OJ77" s="83"/>
      <c r="OK77" s="83"/>
      <c r="OL77" s="83"/>
      <c r="OM77" s="83"/>
      <c r="ON77" s="83"/>
      <c r="OO77" s="83"/>
      <c r="OP77" s="83"/>
      <c r="OQ77" s="83"/>
      <c r="OR77" s="83"/>
      <c r="OS77" s="83"/>
      <c r="OT77" s="83"/>
      <c r="OU77" s="83"/>
      <c r="OV77" s="83"/>
      <c r="OW77" s="83"/>
      <c r="OX77" s="83"/>
      <c r="OY77" s="83"/>
      <c r="OZ77" s="83"/>
      <c r="PA77" s="83"/>
      <c r="PB77" s="83"/>
      <c r="PC77" s="83"/>
      <c r="PD77" s="83"/>
      <c r="PE77" s="83"/>
      <c r="PF77" s="83"/>
      <c r="PG77" s="83"/>
      <c r="PH77" s="83"/>
      <c r="PI77" s="83"/>
      <c r="PJ77" s="83"/>
      <c r="PK77" s="83"/>
      <c r="PL77" s="83"/>
      <c r="PM77" s="83"/>
      <c r="PN77" s="83"/>
      <c r="PO77" s="83"/>
      <c r="PP77" s="83"/>
      <c r="PQ77" s="83"/>
      <c r="PR77" s="83"/>
      <c r="PS77" s="83"/>
      <c r="PT77" s="83"/>
      <c r="PU77" s="83"/>
      <c r="PV77" s="83"/>
      <c r="PW77" s="83"/>
      <c r="PX77" s="83"/>
      <c r="PY77" s="83"/>
      <c r="PZ77" s="83"/>
      <c r="QA77" s="83"/>
      <c r="QB77" s="83"/>
      <c r="QC77" s="83"/>
      <c r="QD77" s="83"/>
      <c r="QE77" s="83"/>
      <c r="QF77" s="83"/>
      <c r="QG77" s="83"/>
      <c r="QH77" s="83"/>
      <c r="QI77" s="83"/>
      <c r="QJ77" s="83"/>
      <c r="QK77" s="83"/>
      <c r="QL77" s="83"/>
      <c r="QM77" s="83"/>
      <c r="QN77" s="83"/>
      <c r="QO77" s="83"/>
      <c r="QP77" s="83"/>
      <c r="QQ77" s="83"/>
      <c r="QR77" s="83"/>
      <c r="QS77" s="83"/>
      <c r="QT77" s="83"/>
      <c r="QU77" s="83"/>
      <c r="QV77" s="83"/>
      <c r="QW77" s="83"/>
      <c r="QX77" s="83"/>
      <c r="QY77" s="83"/>
      <c r="QZ77" s="83"/>
      <c r="RA77" s="83"/>
      <c r="RB77" s="83"/>
      <c r="RC77" s="83"/>
      <c r="RD77" s="83"/>
      <c r="RE77" s="83"/>
      <c r="RF77" s="83"/>
      <c r="RG77" s="83"/>
      <c r="RH77" s="83"/>
      <c r="RI77" s="83"/>
      <c r="RJ77" s="83"/>
      <c r="RK77" s="83"/>
      <c r="RL77" s="83"/>
      <c r="RM77" s="83"/>
      <c r="RN77" s="83"/>
      <c r="RO77" s="83"/>
      <c r="RP77" s="83"/>
      <c r="RQ77" s="83"/>
      <c r="RR77" s="83"/>
      <c r="RS77" s="83"/>
      <c r="RT77" s="83"/>
      <c r="RU77" s="83"/>
      <c r="RV77" s="83"/>
      <c r="RW77" s="83"/>
      <c r="RX77" s="83"/>
      <c r="RY77" s="83"/>
      <c r="RZ77" s="83"/>
      <c r="SA77" s="83"/>
      <c r="SB77" s="83"/>
      <c r="SC77" s="83"/>
      <c r="SD77" s="83"/>
      <c r="SE77" s="83"/>
      <c r="SF77" s="83"/>
      <c r="SG77" s="83"/>
      <c r="SH77" s="83"/>
      <c r="SI77" s="83"/>
      <c r="SJ77" s="83"/>
      <c r="SK77" s="83"/>
      <c r="SL77" s="83"/>
      <c r="SM77" s="83"/>
      <c r="SN77" s="83"/>
      <c r="SO77" s="83"/>
      <c r="SP77" s="83"/>
      <c r="SQ77" s="83"/>
      <c r="SR77" s="83"/>
      <c r="SS77" s="83"/>
      <c r="ST77" s="83"/>
      <c r="SU77" s="83"/>
      <c r="SV77" s="83"/>
      <c r="SW77" s="83"/>
      <c r="SX77" s="83"/>
      <c r="SY77" s="83"/>
      <c r="SZ77" s="83"/>
      <c r="TA77" s="83"/>
      <c r="TB77" s="83"/>
      <c r="TC77" s="83"/>
      <c r="TD77" s="83"/>
      <c r="TE77" s="83"/>
      <c r="TF77" s="83"/>
      <c r="TG77" s="83"/>
      <c r="TH77" s="83"/>
      <c r="TI77" s="83"/>
      <c r="TJ77" s="83"/>
      <c r="TK77" s="83"/>
      <c r="TL77" s="83"/>
      <c r="TM77" s="83"/>
      <c r="TN77" s="83"/>
      <c r="TO77" s="83"/>
      <c r="TP77" s="83"/>
      <c r="TQ77" s="83"/>
      <c r="TR77" s="83"/>
      <c r="TS77" s="83"/>
      <c r="TT77" s="83"/>
      <c r="TU77" s="83"/>
      <c r="TV77" s="83"/>
      <c r="TW77" s="83"/>
      <c r="TX77" s="83"/>
      <c r="TY77" s="83"/>
      <c r="TZ77" s="83"/>
      <c r="UA77" s="83"/>
      <c r="UB77" s="83"/>
      <c r="UC77" s="83"/>
      <c r="UD77" s="83"/>
      <c r="UE77" s="83"/>
      <c r="UF77" s="83"/>
      <c r="UG77" s="83"/>
      <c r="UH77" s="83"/>
      <c r="UI77" s="83"/>
      <c r="UJ77" s="83"/>
      <c r="UK77" s="83"/>
      <c r="UL77" s="83"/>
      <c r="UM77" s="83"/>
      <c r="UN77" s="83"/>
      <c r="UO77" s="83"/>
      <c r="UP77" s="83"/>
      <c r="UQ77" s="83"/>
      <c r="UR77" s="83"/>
      <c r="US77" s="83"/>
      <c r="UT77" s="83"/>
      <c r="UU77" s="83"/>
      <c r="UV77" s="83"/>
      <c r="UW77" s="83"/>
      <c r="UX77" s="83"/>
      <c r="UY77" s="83"/>
      <c r="UZ77" s="83"/>
      <c r="VA77" s="83"/>
      <c r="VB77" s="83"/>
      <c r="VC77" s="83"/>
      <c r="VD77" s="83"/>
      <c r="VE77" s="83"/>
      <c r="VF77" s="83"/>
      <c r="VG77" s="83"/>
      <c r="VH77" s="83"/>
      <c r="VI77" s="83"/>
      <c r="VJ77" s="83"/>
      <c r="VK77" s="83"/>
      <c r="VL77" s="83"/>
      <c r="VM77" s="83"/>
      <c r="VN77" s="83"/>
      <c r="VO77" s="83"/>
      <c r="VP77" s="83"/>
      <c r="VQ77" s="83"/>
      <c r="VR77" s="83"/>
      <c r="VS77" s="83"/>
      <c r="VT77" s="83"/>
      <c r="VU77" s="83"/>
      <c r="VV77" s="83"/>
      <c r="VW77" s="83"/>
      <c r="VX77" s="83"/>
      <c r="VY77" s="83"/>
      <c r="VZ77" s="83"/>
      <c r="WA77" s="83"/>
      <c r="WB77" s="83"/>
      <c r="WC77" s="83"/>
      <c r="WD77" s="83"/>
      <c r="WE77" s="83"/>
      <c r="WF77" s="83"/>
      <c r="WG77" s="83"/>
      <c r="WH77" s="83"/>
      <c r="WI77" s="83"/>
      <c r="WJ77" s="83"/>
      <c r="WK77" s="83"/>
      <c r="WL77" s="83"/>
      <c r="WM77" s="83"/>
      <c r="WN77" s="83"/>
      <c r="WO77" s="83"/>
      <c r="WP77" s="83"/>
      <c r="WQ77" s="83"/>
      <c r="WR77" s="83"/>
      <c r="WS77" s="83"/>
      <c r="WT77" s="83"/>
      <c r="WU77" s="83"/>
      <c r="WV77" s="83"/>
      <c r="WW77" s="83"/>
      <c r="WX77" s="83"/>
      <c r="WY77" s="83"/>
      <c r="WZ77" s="83"/>
      <c r="XA77" s="83"/>
      <c r="XB77" s="83"/>
      <c r="XC77" s="83"/>
      <c r="XD77" s="83"/>
      <c r="XE77" s="83"/>
      <c r="XF77" s="83"/>
      <c r="XG77" s="83"/>
      <c r="XH77" s="83"/>
      <c r="XI77" s="83"/>
      <c r="XJ77" s="83"/>
      <c r="XK77" s="83"/>
      <c r="XL77" s="83"/>
      <c r="XM77" s="83"/>
      <c r="XN77" s="83"/>
      <c r="XO77" s="83"/>
      <c r="XP77" s="83"/>
      <c r="XQ77" s="83"/>
      <c r="XR77" s="83"/>
      <c r="XS77" s="83"/>
      <c r="XT77" s="83"/>
      <c r="XU77" s="83"/>
      <c r="XV77" s="83"/>
      <c r="XW77" s="83"/>
      <c r="XX77" s="83"/>
      <c r="XY77" s="83"/>
      <c r="XZ77" s="83"/>
      <c r="YA77" s="83"/>
      <c r="YB77" s="83"/>
      <c r="YC77" s="83"/>
      <c r="YD77" s="83"/>
      <c r="YE77" s="83"/>
      <c r="YF77" s="83"/>
      <c r="YG77" s="83"/>
      <c r="YH77" s="83"/>
      <c r="YI77" s="83"/>
      <c r="YJ77" s="83"/>
      <c r="YK77" s="83"/>
      <c r="YL77" s="83"/>
      <c r="YM77" s="83"/>
      <c r="YN77" s="83"/>
      <c r="YO77" s="83"/>
      <c r="YP77" s="83"/>
      <c r="YQ77" s="83"/>
      <c r="YR77" s="83"/>
      <c r="YS77" s="83"/>
      <c r="YT77" s="83"/>
      <c r="YU77" s="83"/>
      <c r="YV77" s="83"/>
      <c r="YW77" s="83"/>
      <c r="YX77" s="83"/>
      <c r="YY77" s="83"/>
      <c r="YZ77" s="83"/>
      <c r="ZA77" s="83"/>
      <c r="ZB77" s="83"/>
      <c r="ZC77" s="83"/>
      <c r="ZD77" s="83"/>
      <c r="ZE77" s="83"/>
      <c r="ZF77" s="83"/>
      <c r="ZG77" s="83"/>
      <c r="ZH77" s="83"/>
      <c r="ZI77" s="83"/>
      <c r="ZJ77" s="83"/>
      <c r="ZK77" s="83"/>
      <c r="ZL77" s="83"/>
      <c r="ZM77" s="83"/>
      <c r="ZN77" s="83"/>
      <c r="ZO77" s="83"/>
      <c r="ZP77" s="83"/>
      <c r="ZQ77" s="83"/>
      <c r="ZR77" s="83"/>
      <c r="ZS77" s="83"/>
      <c r="ZT77" s="83"/>
      <c r="ZU77" s="83"/>
      <c r="ZV77" s="83"/>
      <c r="ZW77" s="83"/>
      <c r="ZX77" s="83"/>
      <c r="ZY77" s="83"/>
      <c r="ZZ77" s="83"/>
      <c r="AAA77" s="83"/>
      <c r="AAB77" s="83"/>
      <c r="AAC77" s="83"/>
      <c r="AAD77" s="83"/>
      <c r="AAE77" s="83"/>
      <c r="AAF77" s="83"/>
      <c r="AAG77" s="83"/>
      <c r="AAH77" s="83"/>
      <c r="AAI77" s="83"/>
      <c r="AAJ77" s="83"/>
      <c r="AAK77" s="83"/>
      <c r="AAL77" s="83"/>
      <c r="AAM77" s="83"/>
      <c r="AAN77" s="83"/>
      <c r="AAO77" s="83"/>
      <c r="AAP77" s="83"/>
      <c r="AAQ77" s="83"/>
      <c r="AAR77" s="83"/>
      <c r="AAS77" s="83"/>
      <c r="AAT77" s="83"/>
      <c r="AAU77" s="83"/>
      <c r="AAV77" s="83"/>
      <c r="AAW77" s="83"/>
      <c r="AAX77" s="83"/>
      <c r="AAY77" s="83"/>
      <c r="AAZ77" s="83"/>
      <c r="ABA77" s="83"/>
      <c r="ABB77" s="83"/>
      <c r="ABC77" s="83"/>
      <c r="ABD77" s="83"/>
      <c r="ABE77" s="83"/>
      <c r="ABF77" s="83"/>
      <c r="ABG77" s="83"/>
      <c r="ABH77" s="83"/>
      <c r="ABI77" s="83"/>
      <c r="ABJ77" s="83"/>
      <c r="ABK77" s="83"/>
      <c r="ABL77" s="83"/>
      <c r="ABM77" s="83"/>
      <c r="ABN77" s="83"/>
      <c r="ABO77" s="83"/>
      <c r="ABP77" s="83"/>
      <c r="ABQ77" s="83"/>
      <c r="ABR77" s="83"/>
      <c r="ABS77" s="83"/>
      <c r="ABT77" s="83"/>
      <c r="ABU77" s="83"/>
      <c r="ABV77" s="83"/>
      <c r="ABW77" s="83"/>
      <c r="ABX77" s="83"/>
      <c r="ABY77" s="83"/>
      <c r="ABZ77" s="83"/>
      <c r="ACA77" s="83"/>
      <c r="ACB77" s="83"/>
      <c r="ACC77" s="83"/>
      <c r="ACD77" s="83"/>
      <c r="ACE77" s="83"/>
      <c r="ACF77" s="83"/>
      <c r="ACG77" s="83"/>
      <c r="ACH77" s="83"/>
      <c r="ACI77" s="83"/>
      <c r="ACJ77" s="83"/>
      <c r="ACK77" s="83"/>
      <c r="ACL77" s="83"/>
      <c r="ACM77" s="83"/>
      <c r="ACN77" s="83"/>
      <c r="ACO77" s="83"/>
      <c r="ACP77" s="83"/>
      <c r="ACQ77" s="83"/>
      <c r="ACR77" s="83"/>
      <c r="ACS77" s="83"/>
      <c r="ACT77" s="83"/>
      <c r="ACU77" s="83"/>
      <c r="ACV77" s="83"/>
      <c r="ACW77" s="83"/>
      <c r="ACX77" s="83"/>
      <c r="ACY77" s="83"/>
      <c r="ACZ77" s="83"/>
      <c r="ADA77" s="83"/>
      <c r="ADB77" s="83"/>
      <c r="ADC77" s="83"/>
      <c r="ADD77" s="83"/>
      <c r="ADE77" s="83"/>
      <c r="ADF77" s="83"/>
      <c r="ADG77" s="83"/>
      <c r="ADH77" s="83"/>
      <c r="ADI77" s="83"/>
      <c r="ADJ77" s="83"/>
      <c r="ADK77" s="83"/>
      <c r="ADL77" s="83"/>
      <c r="ADM77" s="83"/>
      <c r="ADN77" s="83"/>
      <c r="ADO77" s="83"/>
      <c r="ADP77" s="83"/>
      <c r="ADQ77" s="83"/>
      <c r="ADR77" s="83"/>
      <c r="ADS77" s="83"/>
      <c r="ADT77" s="83"/>
      <c r="ADU77" s="83"/>
      <c r="ADV77" s="83"/>
      <c r="ADW77" s="83"/>
      <c r="ADX77" s="83"/>
      <c r="ADY77" s="83"/>
      <c r="ADZ77" s="83"/>
      <c r="AEA77" s="83"/>
      <c r="AEB77" s="83"/>
      <c r="AEC77" s="83"/>
      <c r="AED77" s="83"/>
      <c r="AEE77" s="83"/>
      <c r="AEF77" s="83"/>
      <c r="AEG77" s="83"/>
      <c r="AEH77" s="83"/>
      <c r="AEI77" s="83"/>
      <c r="AEJ77" s="83"/>
      <c r="AEK77" s="83"/>
      <c r="AEL77" s="83"/>
      <c r="AEM77" s="83"/>
      <c r="AEN77" s="83"/>
      <c r="AEO77" s="83"/>
      <c r="AEP77" s="83"/>
      <c r="AEQ77" s="83"/>
      <c r="AER77" s="83"/>
      <c r="AES77" s="83"/>
      <c r="AET77" s="83"/>
      <c r="AEU77" s="83"/>
      <c r="AEV77" s="83"/>
      <c r="AEW77" s="83"/>
      <c r="AEX77" s="83"/>
      <c r="AEY77" s="83"/>
      <c r="AEZ77" s="83"/>
      <c r="AFA77" s="83"/>
      <c r="AFB77" s="83"/>
      <c r="AFC77" s="83"/>
      <c r="AFD77" s="83"/>
      <c r="AFE77" s="83"/>
      <c r="AFF77" s="83"/>
      <c r="AFG77" s="83"/>
      <c r="AFH77" s="83"/>
      <c r="AFI77" s="83"/>
      <c r="AFJ77" s="83"/>
      <c r="AFK77" s="83"/>
      <c r="AFL77" s="83"/>
      <c r="AFM77" s="83"/>
      <c r="AFN77" s="83"/>
      <c r="AFO77" s="83"/>
      <c r="AFP77" s="83"/>
      <c r="AFQ77" s="83"/>
      <c r="AFR77" s="83"/>
      <c r="AFS77" s="83"/>
      <c r="AFT77" s="83"/>
      <c r="AFU77" s="83"/>
      <c r="AFV77" s="83"/>
      <c r="AFW77" s="83"/>
      <c r="AFX77" s="83"/>
      <c r="AFY77" s="83"/>
      <c r="AFZ77" s="83"/>
      <c r="AGA77" s="83"/>
      <c r="AGB77" s="83"/>
      <c r="AGC77" s="83"/>
      <c r="AGD77" s="83"/>
      <c r="AGE77" s="83"/>
      <c r="AGF77" s="83"/>
      <c r="AGG77" s="83"/>
      <c r="AGH77" s="83"/>
      <c r="AGI77" s="83"/>
      <c r="AGJ77" s="83"/>
      <c r="AGK77" s="83"/>
      <c r="AGL77" s="83"/>
      <c r="AGM77" s="83"/>
      <c r="AGN77" s="83"/>
      <c r="AGO77" s="83"/>
      <c r="AGP77" s="83"/>
      <c r="AGQ77" s="83"/>
      <c r="AGR77" s="83"/>
      <c r="AGS77" s="83"/>
      <c r="AGT77" s="83"/>
      <c r="AGU77" s="83"/>
      <c r="AGV77" s="83"/>
      <c r="AGW77" s="83"/>
      <c r="AGX77" s="83"/>
      <c r="AGY77" s="83"/>
      <c r="AGZ77" s="83"/>
      <c r="AHA77" s="83"/>
      <c r="AHB77" s="83"/>
      <c r="AHC77" s="83"/>
      <c r="AHD77" s="83"/>
      <c r="AHE77" s="83"/>
      <c r="AHF77" s="83"/>
      <c r="AHG77" s="83"/>
      <c r="AHH77" s="83"/>
      <c r="AHI77" s="83"/>
      <c r="AHJ77" s="83"/>
      <c r="AHK77" s="83"/>
      <c r="AHL77" s="83"/>
      <c r="AHM77" s="83"/>
      <c r="AHN77" s="83"/>
      <c r="AHO77" s="83"/>
      <c r="AHP77" s="83"/>
      <c r="AHQ77" s="83"/>
      <c r="AHR77" s="83"/>
      <c r="AHS77" s="83"/>
      <c r="AHT77" s="83"/>
      <c r="AHU77" s="83"/>
      <c r="AHV77" s="83"/>
      <c r="AHW77" s="83"/>
      <c r="AHX77" s="83"/>
      <c r="AHY77" s="83"/>
      <c r="AHZ77" s="83"/>
      <c r="AIA77" s="83"/>
      <c r="AIB77" s="83"/>
      <c r="AIC77" s="83"/>
      <c r="AID77" s="83"/>
      <c r="AIE77" s="83"/>
      <c r="AIF77" s="83"/>
      <c r="AIG77" s="83"/>
      <c r="AIH77" s="83"/>
      <c r="AII77" s="83"/>
      <c r="AIJ77" s="83"/>
      <c r="AIK77" s="83"/>
      <c r="AIL77" s="83"/>
      <c r="AIM77" s="83"/>
      <c r="AIN77" s="83"/>
      <c r="AIO77" s="83"/>
      <c r="AIP77" s="83"/>
      <c r="AIQ77" s="83"/>
      <c r="AIR77" s="83"/>
      <c r="AIS77" s="83"/>
      <c r="AIT77" s="83"/>
      <c r="AIU77" s="83"/>
      <c r="AIV77" s="83"/>
      <c r="AIW77" s="83"/>
      <c r="AIX77" s="83"/>
      <c r="AIY77" s="83"/>
      <c r="AIZ77" s="83"/>
      <c r="AJA77" s="83"/>
      <c r="AJB77" s="83"/>
      <c r="AJC77" s="83"/>
      <c r="AJD77" s="83"/>
      <c r="AJE77" s="83"/>
      <c r="AJF77" s="83"/>
      <c r="AJG77" s="83"/>
      <c r="AJH77" s="83"/>
      <c r="AJI77" s="83"/>
      <c r="AJJ77" s="83"/>
      <c r="AJK77" s="83"/>
      <c r="AJL77" s="83"/>
      <c r="AJM77" s="83"/>
      <c r="AJN77" s="83"/>
      <c r="AJO77" s="83"/>
      <c r="AJP77" s="83"/>
      <c r="AJQ77" s="83"/>
      <c r="AJR77" s="83"/>
      <c r="AJS77" s="83"/>
      <c r="AJT77" s="83"/>
      <c r="AJU77" s="83"/>
      <c r="AJV77" s="83"/>
      <c r="AJW77" s="83"/>
      <c r="AJX77" s="83"/>
      <c r="AJY77" s="83"/>
      <c r="AJZ77" s="83"/>
      <c r="AKA77" s="83"/>
      <c r="AKB77" s="83"/>
      <c r="AKC77" s="83"/>
      <c r="AKD77" s="83"/>
      <c r="AKE77" s="83"/>
      <c r="AKF77" s="83"/>
      <c r="AKG77" s="83"/>
      <c r="AKH77" s="83"/>
      <c r="AKI77" s="83"/>
      <c r="AKJ77" s="83"/>
      <c r="AKK77" s="83"/>
      <c r="AKL77" s="83"/>
      <c r="AKM77" s="83"/>
      <c r="AKN77" s="83"/>
      <c r="AKO77" s="83"/>
      <c r="AKP77" s="83"/>
      <c r="AKQ77" s="83"/>
      <c r="AKR77" s="83"/>
      <c r="AKS77" s="83"/>
      <c r="AKT77" s="83"/>
      <c r="AKU77" s="83"/>
      <c r="AKV77" s="83"/>
      <c r="AKW77" s="83"/>
      <c r="AKX77" s="83"/>
      <c r="AKY77" s="83"/>
      <c r="AKZ77" s="83"/>
      <c r="ALA77" s="83"/>
      <c r="ALB77" s="83"/>
      <c r="ALC77" s="83"/>
      <c r="ALD77" s="83"/>
      <c r="ALE77" s="83"/>
      <c r="ALF77" s="83"/>
      <c r="ALG77" s="83"/>
      <c r="ALH77" s="83"/>
      <c r="ALI77" s="83"/>
      <c r="ALJ77" s="83"/>
      <c r="ALK77" s="83"/>
      <c r="ALL77" s="83"/>
      <c r="ALM77" s="83"/>
    </row>
    <row r="78" spans="1:1001" x14ac:dyDescent="0.2">
      <c r="A78" s="230">
        <v>1</v>
      </c>
      <c r="B78" s="230">
        <v>1</v>
      </c>
      <c r="C78" s="230">
        <v>4</v>
      </c>
      <c r="D78" s="230">
        <v>2</v>
      </c>
      <c r="E78" s="230">
        <v>1</v>
      </c>
      <c r="F78" s="230">
        <v>0</v>
      </c>
      <c r="G78" s="56" t="s">
        <v>36</v>
      </c>
      <c r="H78" s="8">
        <f>+H79</f>
        <v>2016000</v>
      </c>
      <c r="I78" s="8">
        <f t="shared" ref="I78:K78" si="85">+I79</f>
        <v>443520</v>
      </c>
      <c r="J78" s="8">
        <f t="shared" si="85"/>
        <v>63000</v>
      </c>
      <c r="K78" s="8">
        <f t="shared" si="85"/>
        <v>13860</v>
      </c>
      <c r="L78" s="8">
        <f>+L79</f>
        <v>76860</v>
      </c>
      <c r="M78" s="67">
        <f t="shared" si="58"/>
        <v>0.81967213114754101</v>
      </c>
      <c r="N78" s="67">
        <f t="shared" si="59"/>
        <v>0.18032786885245899</v>
      </c>
      <c r="O78" s="45"/>
      <c r="R78" s="171">
        <f t="shared" ref="R78:W78" si="86">+R79</f>
        <v>10500</v>
      </c>
      <c r="S78" s="173">
        <f t="shared" si="86"/>
        <v>10500</v>
      </c>
      <c r="T78" s="171">
        <f t="shared" si="86"/>
        <v>10500</v>
      </c>
      <c r="U78" s="172">
        <f t="shared" si="86"/>
        <v>10500</v>
      </c>
      <c r="V78" s="172">
        <f t="shared" si="86"/>
        <v>10500</v>
      </c>
      <c r="W78" s="173">
        <f t="shared" si="86"/>
        <v>10500</v>
      </c>
      <c r="X78" s="220">
        <f t="shared" si="77"/>
        <v>0</v>
      </c>
    </row>
    <row r="79" spans="1:1001" ht="24" x14ac:dyDescent="0.2">
      <c r="A79" s="230">
        <v>1</v>
      </c>
      <c r="B79" s="230">
        <v>1</v>
      </c>
      <c r="C79" s="230">
        <v>4</v>
      </c>
      <c r="D79" s="230">
        <v>2</v>
      </c>
      <c r="E79" s="230">
        <v>1</v>
      </c>
      <c r="F79" s="230">
        <v>1</v>
      </c>
      <c r="G79" s="132" t="s">
        <v>67</v>
      </c>
      <c r="H79" s="69">
        <f>+O79*P79*Q79</f>
        <v>2016000</v>
      </c>
      <c r="I79" s="42">
        <f>+H79*0.22</f>
        <v>443520</v>
      </c>
      <c r="J79" s="42">
        <f>+H79/$H$1</f>
        <v>63000</v>
      </c>
      <c r="K79" s="42">
        <f>+I79/$H$1</f>
        <v>13860</v>
      </c>
      <c r="L79" s="42">
        <f>+J79+K79</f>
        <v>76860</v>
      </c>
      <c r="M79" s="67">
        <f t="shared" si="58"/>
        <v>0.81967213114754101</v>
      </c>
      <c r="N79" s="67">
        <f t="shared" si="59"/>
        <v>0.18032786885245899</v>
      </c>
      <c r="O79" s="68">
        <v>18</v>
      </c>
      <c r="P79" s="68">
        <v>2</v>
      </c>
      <c r="Q79" s="231">
        <v>56000</v>
      </c>
      <c r="R79" s="232">
        <f>+$J79/6</f>
        <v>10500</v>
      </c>
      <c r="S79" s="233">
        <f t="shared" ref="S79:W79" si="87">+$J79/6</f>
        <v>10500</v>
      </c>
      <c r="T79" s="232">
        <f t="shared" si="87"/>
        <v>10500</v>
      </c>
      <c r="U79" s="234">
        <f t="shared" si="87"/>
        <v>10500</v>
      </c>
      <c r="V79" s="234">
        <f t="shared" si="87"/>
        <v>10500</v>
      </c>
      <c r="W79" s="233">
        <f t="shared" si="87"/>
        <v>10500</v>
      </c>
      <c r="X79" s="220">
        <f t="shared" si="77"/>
        <v>0</v>
      </c>
    </row>
    <row r="80" spans="1:1001" x14ac:dyDescent="0.2">
      <c r="A80" s="230">
        <v>1</v>
      </c>
      <c r="B80" s="230">
        <v>1</v>
      </c>
      <c r="C80" s="230">
        <v>4</v>
      </c>
      <c r="D80" s="230">
        <v>2</v>
      </c>
      <c r="E80" s="230">
        <v>2</v>
      </c>
      <c r="F80" s="230">
        <v>0</v>
      </c>
      <c r="G80" s="56" t="s">
        <v>36</v>
      </c>
      <c r="H80" s="8">
        <f>+H81+H82+H83</f>
        <v>3870000</v>
      </c>
      <c r="I80" s="8">
        <f t="shared" ref="I80:K80" si="88">+I81+I82+I83</f>
        <v>851400</v>
      </c>
      <c r="J80" s="8">
        <f t="shared" si="88"/>
        <v>120937.5</v>
      </c>
      <c r="K80" s="8">
        <f t="shared" si="88"/>
        <v>26606.25</v>
      </c>
      <c r="L80" s="8">
        <f>+L81+L82+L83</f>
        <v>147543.75</v>
      </c>
      <c r="M80" s="67">
        <f t="shared" si="58"/>
        <v>0.81967213114754101</v>
      </c>
      <c r="N80" s="67">
        <f t="shared" si="59"/>
        <v>0.18032786885245899</v>
      </c>
      <c r="O80" s="45"/>
      <c r="R80" s="171">
        <f t="shared" ref="R80:W80" si="89">+R81+R82+R83</f>
        <v>20156.25</v>
      </c>
      <c r="S80" s="173">
        <f t="shared" si="89"/>
        <v>20156.25</v>
      </c>
      <c r="T80" s="171">
        <f t="shared" si="89"/>
        <v>20156.25</v>
      </c>
      <c r="U80" s="172">
        <f t="shared" si="89"/>
        <v>20156.25</v>
      </c>
      <c r="V80" s="172">
        <f t="shared" si="89"/>
        <v>20156.25</v>
      </c>
      <c r="W80" s="173">
        <f t="shared" si="89"/>
        <v>20156.25</v>
      </c>
      <c r="X80" s="220">
        <f t="shared" si="77"/>
        <v>0</v>
      </c>
    </row>
    <row r="81" spans="1:1001" x14ac:dyDescent="0.2">
      <c r="A81" s="230">
        <v>1</v>
      </c>
      <c r="B81" s="230">
        <v>1</v>
      </c>
      <c r="C81" s="230">
        <v>4</v>
      </c>
      <c r="D81" s="230">
        <v>2</v>
      </c>
      <c r="E81" s="230">
        <v>1</v>
      </c>
      <c r="F81" s="230">
        <v>1</v>
      </c>
      <c r="G81" s="132" t="s">
        <v>68</v>
      </c>
      <c r="H81" s="69">
        <f>+O81*P81*Q81</f>
        <v>1728000</v>
      </c>
      <c r="I81" s="42">
        <f>+H81*0.22</f>
        <v>380160</v>
      </c>
      <c r="J81" s="42">
        <f t="shared" ref="J81:K83" si="90">+H81/$H$1</f>
        <v>54000</v>
      </c>
      <c r="K81" s="42">
        <f t="shared" si="90"/>
        <v>11880</v>
      </c>
      <c r="L81" s="42">
        <f>+J81+K81</f>
        <v>65880</v>
      </c>
      <c r="M81" s="67">
        <f t="shared" si="58"/>
        <v>0.81967213114754101</v>
      </c>
      <c r="N81" s="67">
        <f t="shared" si="59"/>
        <v>0.18032786885245899</v>
      </c>
      <c r="O81" s="68">
        <v>18</v>
      </c>
      <c r="P81" s="68">
        <v>1</v>
      </c>
      <c r="Q81" s="231">
        <v>96000</v>
      </c>
      <c r="R81" s="232">
        <f t="shared" ref="R81:W83" si="91">+$J81/6</f>
        <v>9000</v>
      </c>
      <c r="S81" s="233">
        <f t="shared" si="91"/>
        <v>9000</v>
      </c>
      <c r="T81" s="232">
        <f t="shared" si="91"/>
        <v>9000</v>
      </c>
      <c r="U81" s="234">
        <f t="shared" si="91"/>
        <v>9000</v>
      </c>
      <c r="V81" s="234">
        <f t="shared" si="91"/>
        <v>9000</v>
      </c>
      <c r="W81" s="233">
        <f t="shared" si="91"/>
        <v>9000</v>
      </c>
      <c r="X81" s="220">
        <f t="shared" si="77"/>
        <v>0</v>
      </c>
    </row>
    <row r="82" spans="1:1001" x14ac:dyDescent="0.2">
      <c r="A82" s="230">
        <v>1</v>
      </c>
      <c r="B82" s="230">
        <v>1</v>
      </c>
      <c r="C82" s="230">
        <v>4</v>
      </c>
      <c r="D82" s="230">
        <v>2</v>
      </c>
      <c r="E82" s="230">
        <v>1</v>
      </c>
      <c r="F82" s="230">
        <v>2</v>
      </c>
      <c r="G82" s="132" t="s">
        <v>69</v>
      </c>
      <c r="H82" s="69">
        <f>+O82*P82*Q82</f>
        <v>1224000</v>
      </c>
      <c r="I82" s="42">
        <f>+H82*0.22</f>
        <v>269280</v>
      </c>
      <c r="J82" s="42">
        <f t="shared" si="90"/>
        <v>38250</v>
      </c>
      <c r="K82" s="42">
        <f t="shared" si="90"/>
        <v>8415</v>
      </c>
      <c r="L82" s="42">
        <f>+J82+K82</f>
        <v>46665</v>
      </c>
      <c r="M82" s="67">
        <f t="shared" si="58"/>
        <v>0.81967213114754101</v>
      </c>
      <c r="N82" s="67">
        <f t="shared" si="59"/>
        <v>0.18032786885245899</v>
      </c>
      <c r="O82" s="68">
        <v>18</v>
      </c>
      <c r="P82" s="68">
        <v>1</v>
      </c>
      <c r="Q82" s="231">
        <v>68000</v>
      </c>
      <c r="R82" s="232">
        <f t="shared" si="91"/>
        <v>6375</v>
      </c>
      <c r="S82" s="233">
        <f t="shared" si="91"/>
        <v>6375</v>
      </c>
      <c r="T82" s="232">
        <f t="shared" si="91"/>
        <v>6375</v>
      </c>
      <c r="U82" s="234">
        <f t="shared" si="91"/>
        <v>6375</v>
      </c>
      <c r="V82" s="234">
        <f t="shared" si="91"/>
        <v>6375</v>
      </c>
      <c r="W82" s="233">
        <f t="shared" si="91"/>
        <v>6375</v>
      </c>
      <c r="X82" s="220">
        <f t="shared" si="77"/>
        <v>0</v>
      </c>
    </row>
    <row r="83" spans="1:1001" x14ac:dyDescent="0.2">
      <c r="A83" s="230">
        <v>1</v>
      </c>
      <c r="B83" s="230">
        <v>1</v>
      </c>
      <c r="C83" s="230">
        <v>4</v>
      </c>
      <c r="D83" s="230">
        <v>2</v>
      </c>
      <c r="E83" s="230">
        <v>1</v>
      </c>
      <c r="F83" s="230">
        <v>3</v>
      </c>
      <c r="G83" s="132" t="s">
        <v>69</v>
      </c>
      <c r="H83" s="69">
        <f>+O83*P83*Q83</f>
        <v>918000</v>
      </c>
      <c r="I83" s="42">
        <f>+H83*0.22</f>
        <v>201960</v>
      </c>
      <c r="J83" s="42">
        <f t="shared" si="90"/>
        <v>28687.5</v>
      </c>
      <c r="K83" s="42">
        <f t="shared" si="90"/>
        <v>6311.25</v>
      </c>
      <c r="L83" s="42">
        <f>+J83+K83</f>
        <v>34998.75</v>
      </c>
      <c r="M83" s="67">
        <f t="shared" si="58"/>
        <v>0.81967213114754101</v>
      </c>
      <c r="N83" s="67">
        <f t="shared" si="59"/>
        <v>0.18032786885245899</v>
      </c>
      <c r="O83" s="68">
        <v>18</v>
      </c>
      <c r="P83" s="68">
        <v>1</v>
      </c>
      <c r="Q83" s="231">
        <v>51000</v>
      </c>
      <c r="R83" s="232">
        <f t="shared" si="91"/>
        <v>4781.25</v>
      </c>
      <c r="S83" s="233">
        <f t="shared" si="91"/>
        <v>4781.25</v>
      </c>
      <c r="T83" s="232">
        <f t="shared" si="91"/>
        <v>4781.25</v>
      </c>
      <c r="U83" s="234">
        <f t="shared" si="91"/>
        <v>4781.25</v>
      </c>
      <c r="V83" s="234">
        <f t="shared" si="91"/>
        <v>4781.25</v>
      </c>
      <c r="W83" s="233">
        <f t="shared" si="91"/>
        <v>4781.25</v>
      </c>
      <c r="X83" s="220">
        <f t="shared" si="77"/>
        <v>0</v>
      </c>
    </row>
    <row r="84" spans="1:1001" x14ac:dyDescent="0.2">
      <c r="A84" s="221">
        <v>1</v>
      </c>
      <c r="B84" s="221">
        <v>2</v>
      </c>
      <c r="C84" s="221">
        <v>0</v>
      </c>
      <c r="D84" s="221">
        <v>0</v>
      </c>
      <c r="E84" s="221">
        <v>0</v>
      </c>
      <c r="F84" s="221">
        <v>0</v>
      </c>
      <c r="G84" s="87" t="s">
        <v>70</v>
      </c>
      <c r="H84" s="58">
        <f>+H85+H121</f>
        <v>33822000</v>
      </c>
      <c r="I84" s="58">
        <f t="shared" ref="I84:K84" si="92">+I85+I121</f>
        <v>7440840</v>
      </c>
      <c r="J84" s="58">
        <f t="shared" si="92"/>
        <v>1056937.5</v>
      </c>
      <c r="K84" s="58">
        <f t="shared" si="92"/>
        <v>232526.25</v>
      </c>
      <c r="L84" s="58">
        <f>+J84+K84</f>
        <v>1289463.75</v>
      </c>
      <c r="M84" s="88">
        <f t="shared" si="58"/>
        <v>0.81967213114754101</v>
      </c>
      <c r="N84" s="88">
        <f t="shared" si="59"/>
        <v>0.18032786885245899</v>
      </c>
      <c r="O84" s="222"/>
      <c r="P84" s="60"/>
      <c r="Q84" s="223"/>
      <c r="R84" s="162">
        <f>+R85+R121</f>
        <v>108781.25</v>
      </c>
      <c r="S84" s="164">
        <f t="shared" ref="S84:W84" si="93">+S85+S121</f>
        <v>165612.5</v>
      </c>
      <c r="T84" s="162">
        <f t="shared" si="93"/>
        <v>202518.75</v>
      </c>
      <c r="U84" s="163">
        <f t="shared" si="93"/>
        <v>184185.41666666669</v>
      </c>
      <c r="V84" s="163">
        <f t="shared" si="93"/>
        <v>195060.41666666669</v>
      </c>
      <c r="W84" s="164">
        <f t="shared" si="93"/>
        <v>200779.16666666669</v>
      </c>
      <c r="X84" s="220">
        <f t="shared" si="77"/>
        <v>0</v>
      </c>
      <c r="Y84" s="153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  <c r="BU84" s="56"/>
      <c r="BV84" s="56"/>
      <c r="BW84" s="56"/>
      <c r="BX84" s="56"/>
      <c r="BY84" s="56"/>
      <c r="BZ84" s="56"/>
      <c r="CA84" s="56"/>
      <c r="CB84" s="56"/>
      <c r="CC84" s="56"/>
      <c r="CD84" s="56"/>
      <c r="CE84" s="56"/>
      <c r="CF84" s="56"/>
      <c r="CG84" s="56"/>
      <c r="CH84" s="56"/>
      <c r="CI84" s="56"/>
      <c r="CJ84" s="56"/>
      <c r="CK84" s="56"/>
      <c r="CL84" s="56"/>
      <c r="CM84" s="56"/>
      <c r="CN84" s="56"/>
      <c r="CO84" s="56"/>
      <c r="CP84" s="56"/>
      <c r="CQ84" s="56"/>
      <c r="CR84" s="56"/>
      <c r="CS84" s="56"/>
      <c r="CT84" s="56"/>
      <c r="CU84" s="56"/>
      <c r="CV84" s="56"/>
      <c r="CW84" s="56"/>
      <c r="CX84" s="56"/>
      <c r="CY84" s="56"/>
      <c r="CZ84" s="56"/>
      <c r="DA84" s="56"/>
      <c r="DB84" s="56"/>
      <c r="DC84" s="56"/>
      <c r="DD84" s="56"/>
      <c r="DE84" s="56"/>
      <c r="DF84" s="56"/>
      <c r="DG84" s="56"/>
      <c r="DH84" s="56"/>
      <c r="DI84" s="56"/>
      <c r="DJ84" s="56"/>
      <c r="DK84" s="56"/>
      <c r="DL84" s="56"/>
      <c r="DM84" s="56"/>
      <c r="DN84" s="56"/>
      <c r="DO84" s="56"/>
      <c r="DP84" s="56"/>
      <c r="DQ84" s="56"/>
      <c r="DR84" s="56"/>
      <c r="DS84" s="56"/>
      <c r="DT84" s="56"/>
      <c r="DU84" s="56"/>
      <c r="DV84" s="56"/>
      <c r="DW84" s="56"/>
      <c r="DX84" s="56"/>
      <c r="DY84" s="56"/>
      <c r="DZ84" s="56"/>
      <c r="EA84" s="56"/>
      <c r="EB84" s="56"/>
      <c r="EC84" s="56"/>
      <c r="ED84" s="56"/>
      <c r="EE84" s="56"/>
      <c r="EF84" s="56"/>
      <c r="EG84" s="56"/>
      <c r="EH84" s="56"/>
      <c r="EI84" s="56"/>
      <c r="EJ84" s="56"/>
      <c r="EK84" s="56"/>
      <c r="EL84" s="56"/>
      <c r="EM84" s="56"/>
      <c r="EN84" s="56"/>
      <c r="EO84" s="56"/>
      <c r="EP84" s="56"/>
      <c r="EQ84" s="56"/>
      <c r="ER84" s="56"/>
      <c r="ES84" s="56"/>
      <c r="ET84" s="56"/>
      <c r="EU84" s="56"/>
      <c r="EV84" s="56"/>
      <c r="EW84" s="56"/>
      <c r="EX84" s="56"/>
      <c r="EY84" s="56"/>
      <c r="EZ84" s="56"/>
      <c r="FA84" s="56"/>
      <c r="FB84" s="56"/>
      <c r="FC84" s="56"/>
      <c r="FD84" s="56"/>
      <c r="FE84" s="56"/>
    </row>
    <row r="85" spans="1:1001" x14ac:dyDescent="0.2">
      <c r="A85" s="224">
        <v>1</v>
      </c>
      <c r="B85" s="224">
        <v>2</v>
      </c>
      <c r="C85" s="224">
        <v>1</v>
      </c>
      <c r="D85" s="224">
        <v>0</v>
      </c>
      <c r="E85" s="224">
        <v>0</v>
      </c>
      <c r="F85" s="224">
        <v>0</v>
      </c>
      <c r="G85" s="86" t="s">
        <v>71</v>
      </c>
      <c r="H85" s="89">
        <f>+H86+H97+H106+H116</f>
        <v>25864000</v>
      </c>
      <c r="I85" s="89">
        <f t="shared" ref="I85:K85" si="94">+I86+I97+I106+I116</f>
        <v>5690080</v>
      </c>
      <c r="J85" s="89">
        <f t="shared" si="94"/>
        <v>808250</v>
      </c>
      <c r="K85" s="89">
        <f t="shared" si="94"/>
        <v>177815</v>
      </c>
      <c r="L85" s="89">
        <f>+L86+L97+L106+L116</f>
        <v>986065</v>
      </c>
      <c r="M85" s="90">
        <f t="shared" si="58"/>
        <v>0.81967213114754101</v>
      </c>
      <c r="N85" s="90">
        <f t="shared" si="59"/>
        <v>0.18032786885245899</v>
      </c>
      <c r="O85" s="225"/>
      <c r="P85" s="63"/>
      <c r="Q85" s="226"/>
      <c r="R85" s="177">
        <f>+R86+R97+R106+R116</f>
        <v>70500</v>
      </c>
      <c r="S85" s="179">
        <f t="shared" ref="S85:W85" si="95">+S86+S97+S106+S116</f>
        <v>120750</v>
      </c>
      <c r="T85" s="177">
        <f t="shared" si="95"/>
        <v>172875</v>
      </c>
      <c r="U85" s="178">
        <f t="shared" si="95"/>
        <v>144541.66666666669</v>
      </c>
      <c r="V85" s="178">
        <f t="shared" si="95"/>
        <v>144541.66666666669</v>
      </c>
      <c r="W85" s="179">
        <f t="shared" si="95"/>
        <v>155041.66666666669</v>
      </c>
      <c r="X85" s="220">
        <f t="shared" si="77"/>
        <v>0</v>
      </c>
      <c r="Y85" s="155"/>
      <c r="Z85" s="91"/>
      <c r="AA85" s="91"/>
      <c r="AB85" s="91"/>
      <c r="AC85" s="91"/>
      <c r="AD85" s="91"/>
      <c r="AE85" s="91"/>
      <c r="AF85" s="91"/>
      <c r="AG85" s="91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91"/>
      <c r="CJ85" s="91"/>
      <c r="CK85" s="91"/>
      <c r="CL85" s="91"/>
      <c r="CM85" s="91"/>
      <c r="CN85" s="91"/>
      <c r="CO85" s="91"/>
      <c r="CP85" s="91"/>
      <c r="CQ85" s="91"/>
      <c r="CR85" s="91"/>
      <c r="CS85" s="91"/>
      <c r="CT85" s="91"/>
      <c r="CU85" s="91"/>
      <c r="CV85" s="91"/>
      <c r="CW85" s="91"/>
      <c r="CX85" s="91"/>
      <c r="CY85" s="91"/>
      <c r="CZ85" s="91"/>
      <c r="DA85" s="91"/>
      <c r="DB85" s="91"/>
      <c r="DC85" s="91"/>
      <c r="DD85" s="91"/>
      <c r="DE85" s="91"/>
      <c r="DF85" s="91"/>
      <c r="DG85" s="91"/>
      <c r="DH85" s="91"/>
      <c r="DI85" s="91"/>
      <c r="DJ85" s="91"/>
      <c r="DK85" s="91"/>
      <c r="DL85" s="91"/>
      <c r="DM85" s="91"/>
      <c r="DN85" s="91"/>
      <c r="DO85" s="91"/>
      <c r="DP85" s="91"/>
      <c r="DQ85" s="91"/>
      <c r="DR85" s="91"/>
      <c r="DS85" s="91"/>
      <c r="DT85" s="91"/>
      <c r="DU85" s="91"/>
      <c r="DV85" s="91"/>
      <c r="DW85" s="91"/>
      <c r="DX85" s="91"/>
      <c r="DY85" s="91"/>
      <c r="DZ85" s="91"/>
      <c r="EA85" s="91"/>
      <c r="EB85" s="91"/>
      <c r="EC85" s="91"/>
      <c r="ED85" s="91"/>
      <c r="EE85" s="91"/>
      <c r="EF85" s="91"/>
      <c r="EG85" s="91"/>
      <c r="EH85" s="91"/>
      <c r="EI85" s="91"/>
      <c r="EJ85" s="91"/>
      <c r="EK85" s="91"/>
      <c r="EL85" s="91"/>
      <c r="EM85" s="91"/>
      <c r="EN85" s="91"/>
      <c r="EO85" s="91"/>
      <c r="EP85" s="91"/>
      <c r="EQ85" s="91"/>
      <c r="ER85" s="91"/>
      <c r="ES85" s="91"/>
      <c r="ET85" s="91"/>
      <c r="EU85" s="91"/>
      <c r="EV85" s="91"/>
      <c r="EW85" s="91"/>
      <c r="EX85" s="91"/>
      <c r="EY85" s="91"/>
      <c r="EZ85" s="91"/>
      <c r="FA85" s="91"/>
      <c r="FB85" s="91"/>
      <c r="FC85" s="91"/>
      <c r="FD85" s="91"/>
      <c r="FE85" s="91"/>
    </row>
    <row r="86" spans="1:1001" ht="24" x14ac:dyDescent="0.2">
      <c r="A86" s="76">
        <v>1</v>
      </c>
      <c r="B86" s="76">
        <v>2</v>
      </c>
      <c r="C86" s="76">
        <v>1</v>
      </c>
      <c r="D86" s="76">
        <v>1</v>
      </c>
      <c r="E86" s="76">
        <v>0</v>
      </c>
      <c r="F86" s="76">
        <v>0</v>
      </c>
      <c r="G86" s="245" t="s">
        <v>72</v>
      </c>
      <c r="H86" s="6">
        <f>+H87+H88+H90+H92+H93+H95</f>
        <v>8740000</v>
      </c>
      <c r="I86" s="6">
        <f t="shared" ref="I86:K86" si="96">+I87+I88+I90+I92+I93+I95</f>
        <v>1922800</v>
      </c>
      <c r="J86" s="6">
        <f t="shared" si="96"/>
        <v>273125</v>
      </c>
      <c r="K86" s="6">
        <f t="shared" si="96"/>
        <v>60087.5</v>
      </c>
      <c r="L86" s="6">
        <f>+L87+L88+L90+L92+L93+L95</f>
        <v>333212.5</v>
      </c>
      <c r="M86" s="92">
        <f t="shared" si="58"/>
        <v>0.81967213114754101</v>
      </c>
      <c r="N86" s="92">
        <f t="shared" si="59"/>
        <v>0.18032786885245899</v>
      </c>
      <c r="O86" s="228"/>
      <c r="P86" s="66"/>
      <c r="Q86" s="229"/>
      <c r="R86" s="168">
        <f>+R87+R88+R90+R92+R93+R95</f>
        <v>36937.5</v>
      </c>
      <c r="S86" s="170">
        <f t="shared" ref="S86:W86" si="97">+S87+S88+S90+S92+S93+S95</f>
        <v>31687.5</v>
      </c>
      <c r="T86" s="168">
        <f t="shared" si="97"/>
        <v>38625</v>
      </c>
      <c r="U86" s="169">
        <f t="shared" si="97"/>
        <v>55291.666666666672</v>
      </c>
      <c r="V86" s="169">
        <f t="shared" si="97"/>
        <v>55291.666666666672</v>
      </c>
      <c r="W86" s="170">
        <f t="shared" si="97"/>
        <v>55291.666666666672</v>
      </c>
      <c r="X86" s="220">
        <f t="shared" si="77"/>
        <v>0</v>
      </c>
      <c r="Y86" s="156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77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7"/>
      <c r="BR86" s="77"/>
      <c r="BS86" s="77"/>
      <c r="BT86" s="77"/>
      <c r="BU86" s="77"/>
      <c r="BV86" s="77"/>
      <c r="BW86" s="77"/>
      <c r="BX86" s="77"/>
      <c r="BY86" s="77"/>
      <c r="BZ86" s="77"/>
      <c r="CA86" s="77"/>
      <c r="CB86" s="77"/>
      <c r="CC86" s="77"/>
      <c r="CD86" s="77"/>
      <c r="CE86" s="77"/>
      <c r="CF86" s="77"/>
      <c r="CG86" s="77"/>
      <c r="CH86" s="77"/>
      <c r="CI86" s="77"/>
      <c r="CJ86" s="77"/>
      <c r="CK86" s="77"/>
      <c r="CL86" s="77"/>
      <c r="CM86" s="77"/>
      <c r="CN86" s="77"/>
      <c r="CO86" s="77"/>
      <c r="CP86" s="77"/>
      <c r="CQ86" s="77"/>
      <c r="CR86" s="77"/>
      <c r="CS86" s="77"/>
      <c r="CT86" s="77"/>
      <c r="CU86" s="77"/>
      <c r="CV86" s="77"/>
      <c r="CW86" s="77"/>
      <c r="CX86" s="77"/>
      <c r="CY86" s="77"/>
      <c r="CZ86" s="77"/>
      <c r="DA86" s="77"/>
      <c r="DB86" s="77"/>
      <c r="DC86" s="77"/>
      <c r="DD86" s="77"/>
      <c r="DE86" s="77"/>
      <c r="DF86" s="77"/>
      <c r="DG86" s="77"/>
      <c r="DH86" s="77"/>
      <c r="DI86" s="77"/>
      <c r="DJ86" s="77"/>
      <c r="DK86" s="77"/>
      <c r="DL86" s="77"/>
      <c r="DM86" s="77"/>
      <c r="DN86" s="77"/>
      <c r="DO86" s="77"/>
      <c r="DP86" s="77"/>
      <c r="DQ86" s="77"/>
      <c r="DR86" s="77"/>
      <c r="DS86" s="77"/>
      <c r="DT86" s="77"/>
      <c r="DU86" s="77"/>
      <c r="DV86" s="77"/>
      <c r="DW86" s="77"/>
      <c r="DX86" s="77"/>
      <c r="DY86" s="77"/>
      <c r="DZ86" s="77"/>
      <c r="EA86" s="77"/>
      <c r="EB86" s="77"/>
      <c r="EC86" s="77"/>
      <c r="ED86" s="77"/>
      <c r="EE86" s="77"/>
      <c r="EF86" s="77"/>
      <c r="EG86" s="77"/>
      <c r="EH86" s="77"/>
      <c r="EI86" s="77"/>
      <c r="EJ86" s="77"/>
      <c r="EK86" s="77"/>
      <c r="EL86" s="77"/>
      <c r="EM86" s="77"/>
      <c r="EN86" s="77"/>
      <c r="EO86" s="77"/>
      <c r="EP86" s="77"/>
      <c r="EQ86" s="77"/>
      <c r="ER86" s="77"/>
      <c r="ES86" s="77"/>
      <c r="ET86" s="77"/>
      <c r="EU86" s="77"/>
      <c r="EV86" s="77"/>
      <c r="EW86" s="77"/>
      <c r="EX86" s="77"/>
      <c r="EY86" s="77"/>
      <c r="EZ86" s="77"/>
      <c r="FA86" s="77"/>
      <c r="FB86" s="77"/>
      <c r="FC86" s="77"/>
      <c r="FD86" s="77"/>
      <c r="FE86" s="77"/>
      <c r="FF86" s="83"/>
      <c r="FG86" s="83"/>
      <c r="FH86" s="83"/>
      <c r="FI86" s="83"/>
      <c r="FJ86" s="83"/>
      <c r="FK86" s="83"/>
      <c r="FL86" s="83"/>
      <c r="FM86" s="83"/>
      <c r="FN86" s="83"/>
      <c r="FO86" s="83"/>
      <c r="FP86" s="83"/>
      <c r="FQ86" s="83"/>
      <c r="FR86" s="83"/>
      <c r="FS86" s="83"/>
      <c r="FT86" s="83"/>
      <c r="FU86" s="83"/>
      <c r="FV86" s="83"/>
      <c r="FW86" s="83"/>
      <c r="FX86" s="83"/>
      <c r="FY86" s="83"/>
      <c r="FZ86" s="83"/>
      <c r="GA86" s="83"/>
      <c r="GB86" s="83"/>
      <c r="GC86" s="83"/>
      <c r="GD86" s="83"/>
      <c r="GE86" s="83"/>
      <c r="GF86" s="83"/>
      <c r="GG86" s="83"/>
      <c r="GH86" s="83"/>
      <c r="GI86" s="83"/>
      <c r="GJ86" s="83"/>
      <c r="GK86" s="83"/>
      <c r="GL86" s="83"/>
      <c r="GM86" s="83"/>
      <c r="GN86" s="83"/>
      <c r="GO86" s="83"/>
      <c r="GP86" s="83"/>
      <c r="GQ86" s="83"/>
      <c r="GR86" s="83"/>
      <c r="GS86" s="83"/>
      <c r="GT86" s="83"/>
      <c r="GU86" s="83"/>
      <c r="GV86" s="83"/>
      <c r="GW86" s="83"/>
      <c r="GX86" s="83"/>
      <c r="GY86" s="83"/>
      <c r="GZ86" s="83"/>
      <c r="HA86" s="83"/>
      <c r="HB86" s="83"/>
      <c r="HC86" s="83"/>
      <c r="HD86" s="83"/>
      <c r="HE86" s="83"/>
      <c r="HF86" s="83"/>
      <c r="HG86" s="83"/>
      <c r="HH86" s="83"/>
      <c r="HI86" s="83"/>
      <c r="HJ86" s="83"/>
      <c r="HK86" s="83"/>
      <c r="HL86" s="83"/>
      <c r="HM86" s="83"/>
      <c r="HN86" s="83"/>
      <c r="HO86" s="83"/>
      <c r="HP86" s="83"/>
      <c r="HQ86" s="83"/>
      <c r="HR86" s="83"/>
      <c r="HS86" s="83"/>
      <c r="HT86" s="83"/>
      <c r="HU86" s="83"/>
      <c r="HV86" s="83"/>
      <c r="HW86" s="83"/>
      <c r="HX86" s="83"/>
      <c r="HY86" s="83"/>
      <c r="HZ86" s="83"/>
      <c r="IA86" s="83"/>
      <c r="IB86" s="83"/>
      <c r="IC86" s="83"/>
      <c r="ID86" s="83"/>
      <c r="IE86" s="83"/>
      <c r="IF86" s="83"/>
      <c r="IG86" s="83"/>
      <c r="IH86" s="83"/>
      <c r="II86" s="83"/>
      <c r="IJ86" s="83"/>
      <c r="IK86" s="83"/>
      <c r="IL86" s="83"/>
      <c r="IM86" s="83"/>
      <c r="IN86" s="83"/>
      <c r="IO86" s="83"/>
      <c r="IP86" s="83"/>
      <c r="IQ86" s="83"/>
      <c r="IR86" s="83"/>
      <c r="IS86" s="83"/>
      <c r="IT86" s="83"/>
      <c r="IU86" s="83"/>
      <c r="IV86" s="83"/>
      <c r="IW86" s="83"/>
      <c r="IX86" s="83"/>
      <c r="IY86" s="83"/>
      <c r="IZ86" s="83"/>
      <c r="JA86" s="83"/>
      <c r="JB86" s="83"/>
      <c r="JC86" s="83"/>
      <c r="JD86" s="83"/>
      <c r="JE86" s="83"/>
      <c r="JF86" s="83"/>
      <c r="JG86" s="83"/>
      <c r="JH86" s="83"/>
      <c r="JI86" s="83"/>
      <c r="JJ86" s="83"/>
      <c r="JK86" s="83"/>
      <c r="JL86" s="83"/>
      <c r="JM86" s="83"/>
      <c r="JN86" s="83"/>
      <c r="JO86" s="83"/>
      <c r="JP86" s="83"/>
      <c r="JQ86" s="83"/>
      <c r="JR86" s="83"/>
      <c r="JS86" s="83"/>
      <c r="JT86" s="83"/>
      <c r="JU86" s="83"/>
      <c r="JV86" s="83"/>
      <c r="JW86" s="83"/>
      <c r="JX86" s="83"/>
      <c r="JY86" s="83"/>
      <c r="JZ86" s="83"/>
      <c r="KA86" s="83"/>
      <c r="KB86" s="83"/>
      <c r="KC86" s="83"/>
      <c r="KD86" s="83"/>
      <c r="KE86" s="83"/>
      <c r="KF86" s="83"/>
      <c r="KG86" s="83"/>
      <c r="KH86" s="83"/>
      <c r="KI86" s="83"/>
      <c r="KJ86" s="83"/>
      <c r="KK86" s="83"/>
      <c r="KL86" s="83"/>
      <c r="KM86" s="83"/>
      <c r="KN86" s="83"/>
      <c r="KO86" s="83"/>
      <c r="KP86" s="83"/>
      <c r="KQ86" s="83"/>
      <c r="KR86" s="83"/>
      <c r="KS86" s="83"/>
      <c r="KT86" s="83"/>
      <c r="KU86" s="83"/>
      <c r="KV86" s="83"/>
      <c r="KW86" s="83"/>
      <c r="KX86" s="83"/>
      <c r="KY86" s="83"/>
      <c r="KZ86" s="83"/>
      <c r="LA86" s="83"/>
      <c r="LB86" s="83"/>
      <c r="LC86" s="83"/>
      <c r="LD86" s="83"/>
      <c r="LE86" s="83"/>
      <c r="LF86" s="83"/>
      <c r="LG86" s="83"/>
      <c r="LH86" s="83"/>
      <c r="LI86" s="83"/>
      <c r="LJ86" s="83"/>
      <c r="LK86" s="83"/>
      <c r="LL86" s="83"/>
      <c r="LM86" s="83"/>
      <c r="LN86" s="83"/>
      <c r="LO86" s="83"/>
      <c r="LP86" s="83"/>
      <c r="LQ86" s="83"/>
      <c r="LR86" s="83"/>
      <c r="LS86" s="83"/>
      <c r="LT86" s="83"/>
      <c r="LU86" s="83"/>
      <c r="LV86" s="83"/>
      <c r="LW86" s="83"/>
      <c r="LX86" s="83"/>
      <c r="LY86" s="83"/>
      <c r="LZ86" s="83"/>
      <c r="MA86" s="83"/>
      <c r="MB86" s="83"/>
      <c r="MC86" s="83"/>
      <c r="MD86" s="83"/>
      <c r="ME86" s="83"/>
      <c r="MF86" s="83"/>
      <c r="MG86" s="83"/>
      <c r="MH86" s="83"/>
      <c r="MI86" s="83"/>
      <c r="MJ86" s="83"/>
      <c r="MK86" s="83"/>
      <c r="ML86" s="83"/>
      <c r="MM86" s="83"/>
      <c r="MN86" s="83"/>
      <c r="MO86" s="83"/>
      <c r="MP86" s="83"/>
      <c r="MQ86" s="83"/>
      <c r="MR86" s="83"/>
      <c r="MS86" s="83"/>
      <c r="MT86" s="83"/>
      <c r="MU86" s="83"/>
      <c r="MV86" s="83"/>
      <c r="MW86" s="83"/>
      <c r="MX86" s="83"/>
      <c r="MY86" s="83"/>
      <c r="MZ86" s="83"/>
      <c r="NA86" s="83"/>
      <c r="NB86" s="83"/>
      <c r="NC86" s="83"/>
      <c r="ND86" s="83"/>
      <c r="NE86" s="83"/>
      <c r="NF86" s="83"/>
      <c r="NG86" s="83"/>
      <c r="NH86" s="83"/>
      <c r="NI86" s="83"/>
      <c r="NJ86" s="83"/>
      <c r="NK86" s="83"/>
      <c r="NL86" s="83"/>
      <c r="NM86" s="83"/>
      <c r="NN86" s="83"/>
      <c r="NO86" s="83"/>
      <c r="NP86" s="83"/>
      <c r="NQ86" s="83"/>
      <c r="NR86" s="83"/>
      <c r="NS86" s="83"/>
      <c r="NT86" s="83"/>
      <c r="NU86" s="83"/>
      <c r="NV86" s="83"/>
      <c r="NW86" s="83"/>
      <c r="NX86" s="83"/>
      <c r="NY86" s="83"/>
      <c r="NZ86" s="83"/>
      <c r="OA86" s="83"/>
      <c r="OB86" s="83"/>
      <c r="OC86" s="83"/>
      <c r="OD86" s="83"/>
      <c r="OE86" s="83"/>
      <c r="OF86" s="83"/>
      <c r="OG86" s="83"/>
      <c r="OH86" s="83"/>
      <c r="OI86" s="83"/>
      <c r="OJ86" s="83"/>
      <c r="OK86" s="83"/>
      <c r="OL86" s="83"/>
      <c r="OM86" s="83"/>
      <c r="ON86" s="83"/>
      <c r="OO86" s="83"/>
      <c r="OP86" s="83"/>
      <c r="OQ86" s="83"/>
      <c r="OR86" s="83"/>
      <c r="OS86" s="83"/>
      <c r="OT86" s="83"/>
      <c r="OU86" s="83"/>
      <c r="OV86" s="83"/>
      <c r="OW86" s="83"/>
      <c r="OX86" s="83"/>
      <c r="OY86" s="83"/>
      <c r="OZ86" s="83"/>
      <c r="PA86" s="83"/>
      <c r="PB86" s="83"/>
      <c r="PC86" s="83"/>
      <c r="PD86" s="83"/>
      <c r="PE86" s="83"/>
      <c r="PF86" s="83"/>
      <c r="PG86" s="83"/>
      <c r="PH86" s="83"/>
      <c r="PI86" s="83"/>
      <c r="PJ86" s="83"/>
      <c r="PK86" s="83"/>
      <c r="PL86" s="83"/>
      <c r="PM86" s="83"/>
      <c r="PN86" s="83"/>
      <c r="PO86" s="83"/>
      <c r="PP86" s="83"/>
      <c r="PQ86" s="83"/>
      <c r="PR86" s="83"/>
      <c r="PS86" s="83"/>
      <c r="PT86" s="83"/>
      <c r="PU86" s="83"/>
      <c r="PV86" s="83"/>
      <c r="PW86" s="83"/>
      <c r="PX86" s="83"/>
      <c r="PY86" s="83"/>
      <c r="PZ86" s="83"/>
      <c r="QA86" s="83"/>
      <c r="QB86" s="83"/>
      <c r="QC86" s="83"/>
      <c r="QD86" s="83"/>
      <c r="QE86" s="83"/>
      <c r="QF86" s="83"/>
      <c r="QG86" s="83"/>
      <c r="QH86" s="83"/>
      <c r="QI86" s="83"/>
      <c r="QJ86" s="83"/>
      <c r="QK86" s="83"/>
      <c r="QL86" s="83"/>
      <c r="QM86" s="83"/>
      <c r="QN86" s="83"/>
      <c r="QO86" s="83"/>
      <c r="QP86" s="83"/>
      <c r="QQ86" s="83"/>
      <c r="QR86" s="83"/>
      <c r="QS86" s="83"/>
      <c r="QT86" s="83"/>
      <c r="QU86" s="83"/>
      <c r="QV86" s="83"/>
      <c r="QW86" s="83"/>
      <c r="QX86" s="83"/>
      <c r="QY86" s="83"/>
      <c r="QZ86" s="83"/>
      <c r="RA86" s="83"/>
      <c r="RB86" s="83"/>
      <c r="RC86" s="83"/>
      <c r="RD86" s="83"/>
      <c r="RE86" s="83"/>
      <c r="RF86" s="83"/>
      <c r="RG86" s="83"/>
      <c r="RH86" s="83"/>
      <c r="RI86" s="83"/>
      <c r="RJ86" s="83"/>
      <c r="RK86" s="83"/>
      <c r="RL86" s="83"/>
      <c r="RM86" s="83"/>
      <c r="RN86" s="83"/>
      <c r="RO86" s="83"/>
      <c r="RP86" s="83"/>
      <c r="RQ86" s="83"/>
      <c r="RR86" s="83"/>
      <c r="RS86" s="83"/>
      <c r="RT86" s="83"/>
      <c r="RU86" s="83"/>
      <c r="RV86" s="83"/>
      <c r="RW86" s="83"/>
      <c r="RX86" s="83"/>
      <c r="RY86" s="83"/>
      <c r="RZ86" s="83"/>
      <c r="SA86" s="83"/>
      <c r="SB86" s="83"/>
      <c r="SC86" s="83"/>
      <c r="SD86" s="83"/>
      <c r="SE86" s="83"/>
      <c r="SF86" s="83"/>
      <c r="SG86" s="83"/>
      <c r="SH86" s="83"/>
      <c r="SI86" s="83"/>
      <c r="SJ86" s="83"/>
      <c r="SK86" s="83"/>
      <c r="SL86" s="83"/>
      <c r="SM86" s="83"/>
      <c r="SN86" s="83"/>
      <c r="SO86" s="83"/>
      <c r="SP86" s="83"/>
      <c r="SQ86" s="83"/>
      <c r="SR86" s="83"/>
      <c r="SS86" s="83"/>
      <c r="ST86" s="83"/>
      <c r="SU86" s="83"/>
      <c r="SV86" s="83"/>
      <c r="SW86" s="83"/>
      <c r="SX86" s="83"/>
      <c r="SY86" s="83"/>
      <c r="SZ86" s="83"/>
      <c r="TA86" s="83"/>
      <c r="TB86" s="83"/>
      <c r="TC86" s="83"/>
      <c r="TD86" s="83"/>
      <c r="TE86" s="83"/>
      <c r="TF86" s="83"/>
      <c r="TG86" s="83"/>
      <c r="TH86" s="83"/>
      <c r="TI86" s="83"/>
      <c r="TJ86" s="83"/>
      <c r="TK86" s="83"/>
      <c r="TL86" s="83"/>
      <c r="TM86" s="83"/>
      <c r="TN86" s="83"/>
      <c r="TO86" s="83"/>
      <c r="TP86" s="83"/>
      <c r="TQ86" s="83"/>
      <c r="TR86" s="83"/>
      <c r="TS86" s="83"/>
      <c r="TT86" s="83"/>
      <c r="TU86" s="83"/>
      <c r="TV86" s="83"/>
      <c r="TW86" s="83"/>
      <c r="TX86" s="83"/>
      <c r="TY86" s="83"/>
      <c r="TZ86" s="83"/>
      <c r="UA86" s="83"/>
      <c r="UB86" s="83"/>
      <c r="UC86" s="83"/>
      <c r="UD86" s="83"/>
      <c r="UE86" s="83"/>
      <c r="UF86" s="83"/>
      <c r="UG86" s="83"/>
      <c r="UH86" s="83"/>
      <c r="UI86" s="83"/>
      <c r="UJ86" s="83"/>
      <c r="UK86" s="83"/>
      <c r="UL86" s="83"/>
      <c r="UM86" s="83"/>
      <c r="UN86" s="83"/>
      <c r="UO86" s="83"/>
      <c r="UP86" s="83"/>
      <c r="UQ86" s="83"/>
      <c r="UR86" s="83"/>
      <c r="US86" s="83"/>
      <c r="UT86" s="83"/>
      <c r="UU86" s="83"/>
      <c r="UV86" s="83"/>
      <c r="UW86" s="83"/>
      <c r="UX86" s="83"/>
      <c r="UY86" s="83"/>
      <c r="UZ86" s="83"/>
      <c r="VA86" s="83"/>
      <c r="VB86" s="83"/>
      <c r="VC86" s="83"/>
      <c r="VD86" s="83"/>
      <c r="VE86" s="83"/>
      <c r="VF86" s="83"/>
      <c r="VG86" s="83"/>
      <c r="VH86" s="83"/>
      <c r="VI86" s="83"/>
      <c r="VJ86" s="83"/>
      <c r="VK86" s="83"/>
      <c r="VL86" s="83"/>
      <c r="VM86" s="83"/>
      <c r="VN86" s="83"/>
      <c r="VO86" s="83"/>
      <c r="VP86" s="83"/>
      <c r="VQ86" s="83"/>
      <c r="VR86" s="83"/>
      <c r="VS86" s="83"/>
      <c r="VT86" s="83"/>
      <c r="VU86" s="83"/>
      <c r="VV86" s="83"/>
      <c r="VW86" s="83"/>
      <c r="VX86" s="83"/>
      <c r="VY86" s="83"/>
      <c r="VZ86" s="83"/>
      <c r="WA86" s="83"/>
      <c r="WB86" s="83"/>
      <c r="WC86" s="83"/>
      <c r="WD86" s="83"/>
      <c r="WE86" s="83"/>
      <c r="WF86" s="83"/>
      <c r="WG86" s="83"/>
      <c r="WH86" s="83"/>
      <c r="WI86" s="83"/>
      <c r="WJ86" s="83"/>
      <c r="WK86" s="83"/>
      <c r="WL86" s="83"/>
      <c r="WM86" s="83"/>
      <c r="WN86" s="83"/>
      <c r="WO86" s="83"/>
      <c r="WP86" s="83"/>
      <c r="WQ86" s="83"/>
      <c r="WR86" s="83"/>
      <c r="WS86" s="83"/>
      <c r="WT86" s="83"/>
      <c r="WU86" s="83"/>
      <c r="WV86" s="83"/>
      <c r="WW86" s="83"/>
      <c r="WX86" s="83"/>
      <c r="WY86" s="83"/>
      <c r="WZ86" s="83"/>
      <c r="XA86" s="83"/>
      <c r="XB86" s="83"/>
      <c r="XC86" s="83"/>
      <c r="XD86" s="83"/>
      <c r="XE86" s="83"/>
      <c r="XF86" s="83"/>
      <c r="XG86" s="83"/>
      <c r="XH86" s="83"/>
      <c r="XI86" s="83"/>
      <c r="XJ86" s="83"/>
      <c r="XK86" s="83"/>
      <c r="XL86" s="83"/>
      <c r="XM86" s="83"/>
      <c r="XN86" s="83"/>
      <c r="XO86" s="83"/>
      <c r="XP86" s="83"/>
      <c r="XQ86" s="83"/>
      <c r="XR86" s="83"/>
      <c r="XS86" s="83"/>
      <c r="XT86" s="83"/>
      <c r="XU86" s="83"/>
      <c r="XV86" s="83"/>
      <c r="XW86" s="83"/>
      <c r="XX86" s="83"/>
      <c r="XY86" s="83"/>
      <c r="XZ86" s="83"/>
      <c r="YA86" s="83"/>
      <c r="YB86" s="83"/>
      <c r="YC86" s="83"/>
      <c r="YD86" s="83"/>
      <c r="YE86" s="83"/>
      <c r="YF86" s="83"/>
      <c r="YG86" s="83"/>
      <c r="YH86" s="83"/>
      <c r="YI86" s="83"/>
      <c r="YJ86" s="83"/>
      <c r="YK86" s="83"/>
      <c r="YL86" s="83"/>
      <c r="YM86" s="83"/>
      <c r="YN86" s="83"/>
      <c r="YO86" s="83"/>
      <c r="YP86" s="83"/>
      <c r="YQ86" s="83"/>
      <c r="YR86" s="83"/>
      <c r="YS86" s="83"/>
      <c r="YT86" s="83"/>
      <c r="YU86" s="83"/>
      <c r="YV86" s="83"/>
      <c r="YW86" s="83"/>
      <c r="YX86" s="83"/>
      <c r="YY86" s="83"/>
      <c r="YZ86" s="83"/>
      <c r="ZA86" s="83"/>
      <c r="ZB86" s="83"/>
      <c r="ZC86" s="83"/>
      <c r="ZD86" s="83"/>
      <c r="ZE86" s="83"/>
      <c r="ZF86" s="83"/>
      <c r="ZG86" s="83"/>
      <c r="ZH86" s="83"/>
      <c r="ZI86" s="83"/>
      <c r="ZJ86" s="83"/>
      <c r="ZK86" s="83"/>
      <c r="ZL86" s="83"/>
      <c r="ZM86" s="83"/>
      <c r="ZN86" s="83"/>
      <c r="ZO86" s="83"/>
      <c r="ZP86" s="83"/>
      <c r="ZQ86" s="83"/>
      <c r="ZR86" s="83"/>
      <c r="ZS86" s="83"/>
      <c r="ZT86" s="83"/>
      <c r="ZU86" s="83"/>
      <c r="ZV86" s="83"/>
      <c r="ZW86" s="83"/>
      <c r="ZX86" s="83"/>
      <c r="ZY86" s="83"/>
      <c r="ZZ86" s="83"/>
      <c r="AAA86" s="83"/>
      <c r="AAB86" s="83"/>
      <c r="AAC86" s="83"/>
      <c r="AAD86" s="83"/>
      <c r="AAE86" s="83"/>
      <c r="AAF86" s="83"/>
      <c r="AAG86" s="83"/>
      <c r="AAH86" s="83"/>
      <c r="AAI86" s="83"/>
      <c r="AAJ86" s="83"/>
      <c r="AAK86" s="83"/>
      <c r="AAL86" s="83"/>
      <c r="AAM86" s="83"/>
      <c r="AAN86" s="83"/>
      <c r="AAO86" s="83"/>
      <c r="AAP86" s="83"/>
      <c r="AAQ86" s="83"/>
      <c r="AAR86" s="83"/>
      <c r="AAS86" s="83"/>
      <c r="AAT86" s="83"/>
      <c r="AAU86" s="83"/>
      <c r="AAV86" s="83"/>
      <c r="AAW86" s="83"/>
      <c r="AAX86" s="83"/>
      <c r="AAY86" s="83"/>
      <c r="AAZ86" s="83"/>
      <c r="ABA86" s="83"/>
      <c r="ABB86" s="83"/>
      <c r="ABC86" s="83"/>
      <c r="ABD86" s="83"/>
      <c r="ABE86" s="83"/>
      <c r="ABF86" s="83"/>
      <c r="ABG86" s="83"/>
      <c r="ABH86" s="83"/>
      <c r="ABI86" s="83"/>
      <c r="ABJ86" s="83"/>
      <c r="ABK86" s="83"/>
      <c r="ABL86" s="83"/>
      <c r="ABM86" s="83"/>
      <c r="ABN86" s="83"/>
      <c r="ABO86" s="83"/>
      <c r="ABP86" s="83"/>
      <c r="ABQ86" s="83"/>
      <c r="ABR86" s="83"/>
      <c r="ABS86" s="83"/>
      <c r="ABT86" s="83"/>
      <c r="ABU86" s="83"/>
      <c r="ABV86" s="83"/>
      <c r="ABW86" s="83"/>
      <c r="ABX86" s="83"/>
      <c r="ABY86" s="83"/>
      <c r="ABZ86" s="83"/>
      <c r="ACA86" s="83"/>
      <c r="ACB86" s="83"/>
      <c r="ACC86" s="83"/>
      <c r="ACD86" s="83"/>
      <c r="ACE86" s="83"/>
      <c r="ACF86" s="83"/>
      <c r="ACG86" s="83"/>
      <c r="ACH86" s="83"/>
      <c r="ACI86" s="83"/>
      <c r="ACJ86" s="83"/>
      <c r="ACK86" s="83"/>
      <c r="ACL86" s="83"/>
      <c r="ACM86" s="83"/>
      <c r="ACN86" s="83"/>
      <c r="ACO86" s="83"/>
      <c r="ACP86" s="83"/>
      <c r="ACQ86" s="83"/>
      <c r="ACR86" s="83"/>
      <c r="ACS86" s="83"/>
      <c r="ACT86" s="83"/>
      <c r="ACU86" s="83"/>
      <c r="ACV86" s="83"/>
      <c r="ACW86" s="83"/>
      <c r="ACX86" s="83"/>
      <c r="ACY86" s="83"/>
      <c r="ACZ86" s="83"/>
      <c r="ADA86" s="83"/>
      <c r="ADB86" s="83"/>
      <c r="ADC86" s="83"/>
      <c r="ADD86" s="83"/>
      <c r="ADE86" s="83"/>
      <c r="ADF86" s="83"/>
      <c r="ADG86" s="83"/>
      <c r="ADH86" s="83"/>
      <c r="ADI86" s="83"/>
      <c r="ADJ86" s="83"/>
      <c r="ADK86" s="83"/>
      <c r="ADL86" s="83"/>
      <c r="ADM86" s="83"/>
      <c r="ADN86" s="83"/>
      <c r="ADO86" s="83"/>
      <c r="ADP86" s="83"/>
      <c r="ADQ86" s="83"/>
      <c r="ADR86" s="83"/>
      <c r="ADS86" s="83"/>
      <c r="ADT86" s="83"/>
      <c r="ADU86" s="83"/>
      <c r="ADV86" s="83"/>
      <c r="ADW86" s="83"/>
      <c r="ADX86" s="83"/>
      <c r="ADY86" s="83"/>
      <c r="ADZ86" s="83"/>
      <c r="AEA86" s="83"/>
      <c r="AEB86" s="83"/>
      <c r="AEC86" s="83"/>
      <c r="AED86" s="83"/>
      <c r="AEE86" s="83"/>
      <c r="AEF86" s="83"/>
      <c r="AEG86" s="83"/>
      <c r="AEH86" s="83"/>
      <c r="AEI86" s="83"/>
      <c r="AEJ86" s="83"/>
      <c r="AEK86" s="83"/>
      <c r="AEL86" s="83"/>
      <c r="AEM86" s="83"/>
      <c r="AEN86" s="83"/>
      <c r="AEO86" s="83"/>
      <c r="AEP86" s="83"/>
      <c r="AEQ86" s="83"/>
      <c r="AER86" s="83"/>
      <c r="AES86" s="83"/>
      <c r="AET86" s="83"/>
      <c r="AEU86" s="83"/>
      <c r="AEV86" s="83"/>
      <c r="AEW86" s="83"/>
      <c r="AEX86" s="83"/>
      <c r="AEY86" s="83"/>
      <c r="AEZ86" s="83"/>
      <c r="AFA86" s="83"/>
      <c r="AFB86" s="83"/>
      <c r="AFC86" s="83"/>
      <c r="AFD86" s="83"/>
      <c r="AFE86" s="83"/>
      <c r="AFF86" s="83"/>
      <c r="AFG86" s="83"/>
      <c r="AFH86" s="83"/>
      <c r="AFI86" s="83"/>
      <c r="AFJ86" s="83"/>
      <c r="AFK86" s="83"/>
      <c r="AFL86" s="83"/>
      <c r="AFM86" s="83"/>
      <c r="AFN86" s="83"/>
      <c r="AFO86" s="83"/>
      <c r="AFP86" s="83"/>
      <c r="AFQ86" s="83"/>
      <c r="AFR86" s="83"/>
      <c r="AFS86" s="83"/>
      <c r="AFT86" s="83"/>
      <c r="AFU86" s="83"/>
      <c r="AFV86" s="83"/>
      <c r="AFW86" s="83"/>
      <c r="AFX86" s="83"/>
      <c r="AFY86" s="83"/>
      <c r="AFZ86" s="83"/>
      <c r="AGA86" s="83"/>
      <c r="AGB86" s="83"/>
      <c r="AGC86" s="83"/>
      <c r="AGD86" s="83"/>
      <c r="AGE86" s="83"/>
      <c r="AGF86" s="83"/>
      <c r="AGG86" s="83"/>
      <c r="AGH86" s="83"/>
      <c r="AGI86" s="83"/>
      <c r="AGJ86" s="83"/>
      <c r="AGK86" s="83"/>
      <c r="AGL86" s="83"/>
      <c r="AGM86" s="83"/>
      <c r="AGN86" s="83"/>
      <c r="AGO86" s="83"/>
      <c r="AGP86" s="83"/>
      <c r="AGQ86" s="83"/>
      <c r="AGR86" s="83"/>
      <c r="AGS86" s="83"/>
      <c r="AGT86" s="83"/>
      <c r="AGU86" s="83"/>
      <c r="AGV86" s="83"/>
      <c r="AGW86" s="83"/>
      <c r="AGX86" s="83"/>
      <c r="AGY86" s="83"/>
      <c r="AGZ86" s="83"/>
      <c r="AHA86" s="83"/>
      <c r="AHB86" s="83"/>
      <c r="AHC86" s="83"/>
      <c r="AHD86" s="83"/>
      <c r="AHE86" s="83"/>
      <c r="AHF86" s="83"/>
      <c r="AHG86" s="83"/>
      <c r="AHH86" s="83"/>
      <c r="AHI86" s="83"/>
      <c r="AHJ86" s="83"/>
      <c r="AHK86" s="83"/>
      <c r="AHL86" s="83"/>
      <c r="AHM86" s="83"/>
      <c r="AHN86" s="83"/>
      <c r="AHO86" s="83"/>
      <c r="AHP86" s="83"/>
      <c r="AHQ86" s="83"/>
      <c r="AHR86" s="83"/>
      <c r="AHS86" s="83"/>
      <c r="AHT86" s="83"/>
      <c r="AHU86" s="83"/>
      <c r="AHV86" s="83"/>
      <c r="AHW86" s="83"/>
      <c r="AHX86" s="83"/>
      <c r="AHY86" s="83"/>
      <c r="AHZ86" s="83"/>
      <c r="AIA86" s="83"/>
      <c r="AIB86" s="83"/>
      <c r="AIC86" s="83"/>
      <c r="AID86" s="83"/>
      <c r="AIE86" s="83"/>
      <c r="AIF86" s="83"/>
      <c r="AIG86" s="83"/>
      <c r="AIH86" s="83"/>
      <c r="AII86" s="83"/>
      <c r="AIJ86" s="83"/>
      <c r="AIK86" s="83"/>
      <c r="AIL86" s="83"/>
      <c r="AIM86" s="83"/>
      <c r="AIN86" s="83"/>
      <c r="AIO86" s="83"/>
      <c r="AIP86" s="83"/>
      <c r="AIQ86" s="83"/>
      <c r="AIR86" s="83"/>
      <c r="AIS86" s="83"/>
      <c r="AIT86" s="83"/>
      <c r="AIU86" s="83"/>
      <c r="AIV86" s="83"/>
      <c r="AIW86" s="83"/>
      <c r="AIX86" s="83"/>
      <c r="AIY86" s="83"/>
      <c r="AIZ86" s="83"/>
      <c r="AJA86" s="83"/>
      <c r="AJB86" s="83"/>
      <c r="AJC86" s="83"/>
      <c r="AJD86" s="83"/>
      <c r="AJE86" s="83"/>
      <c r="AJF86" s="83"/>
      <c r="AJG86" s="83"/>
      <c r="AJH86" s="83"/>
      <c r="AJI86" s="83"/>
      <c r="AJJ86" s="83"/>
      <c r="AJK86" s="83"/>
      <c r="AJL86" s="83"/>
      <c r="AJM86" s="83"/>
      <c r="AJN86" s="83"/>
      <c r="AJO86" s="83"/>
      <c r="AJP86" s="83"/>
      <c r="AJQ86" s="83"/>
      <c r="AJR86" s="83"/>
      <c r="AJS86" s="83"/>
      <c r="AJT86" s="83"/>
      <c r="AJU86" s="83"/>
      <c r="AJV86" s="83"/>
      <c r="AJW86" s="83"/>
      <c r="AJX86" s="83"/>
      <c r="AJY86" s="83"/>
      <c r="AJZ86" s="83"/>
      <c r="AKA86" s="83"/>
      <c r="AKB86" s="83"/>
      <c r="AKC86" s="83"/>
      <c r="AKD86" s="83"/>
      <c r="AKE86" s="83"/>
      <c r="AKF86" s="83"/>
      <c r="AKG86" s="83"/>
      <c r="AKH86" s="83"/>
      <c r="AKI86" s="83"/>
      <c r="AKJ86" s="83"/>
      <c r="AKK86" s="83"/>
      <c r="AKL86" s="83"/>
      <c r="AKM86" s="83"/>
      <c r="AKN86" s="83"/>
      <c r="AKO86" s="83"/>
      <c r="AKP86" s="83"/>
      <c r="AKQ86" s="83"/>
      <c r="AKR86" s="83"/>
      <c r="AKS86" s="83"/>
      <c r="AKT86" s="83"/>
      <c r="AKU86" s="83"/>
      <c r="AKV86" s="83"/>
      <c r="AKW86" s="83"/>
      <c r="AKX86" s="83"/>
      <c r="AKY86" s="83"/>
      <c r="AKZ86" s="83"/>
      <c r="ALA86" s="83"/>
      <c r="ALB86" s="83"/>
      <c r="ALC86" s="83"/>
      <c r="ALD86" s="83"/>
      <c r="ALE86" s="83"/>
      <c r="ALF86" s="83"/>
      <c r="ALG86" s="83"/>
      <c r="ALH86" s="83"/>
      <c r="ALI86" s="83"/>
      <c r="ALJ86" s="83"/>
      <c r="ALK86" s="83"/>
      <c r="ALL86" s="83"/>
      <c r="ALM86" s="83"/>
    </row>
    <row r="87" spans="1:1001" x14ac:dyDescent="0.2">
      <c r="A87" s="230">
        <v>1</v>
      </c>
      <c r="B87" s="230">
        <v>2</v>
      </c>
      <c r="C87" s="230">
        <v>1</v>
      </c>
      <c r="D87" s="230">
        <v>1</v>
      </c>
      <c r="E87" s="230">
        <v>1</v>
      </c>
      <c r="F87" s="230">
        <v>0</v>
      </c>
      <c r="G87" s="93" t="s">
        <v>170</v>
      </c>
      <c r="H87" s="8">
        <f>10000*32*3</f>
        <v>960000</v>
      </c>
      <c r="I87" s="42">
        <f>+H87*0.22</f>
        <v>211200</v>
      </c>
      <c r="J87" s="42">
        <f>+H87/$H$1</f>
        <v>30000</v>
      </c>
      <c r="K87" s="42">
        <f>+I87/$H$1</f>
        <v>6600</v>
      </c>
      <c r="L87" s="42">
        <f>+J87+K87</f>
        <v>36600</v>
      </c>
      <c r="M87" s="10">
        <f t="shared" si="58"/>
        <v>0.81967213114754101</v>
      </c>
      <c r="N87" s="10">
        <f t="shared" si="59"/>
        <v>0.18032786885245899</v>
      </c>
      <c r="O87" s="68">
        <v>3</v>
      </c>
      <c r="R87" s="232">
        <f>+$J87</f>
        <v>30000</v>
      </c>
      <c r="S87" s="238"/>
      <c r="T87" s="237"/>
      <c r="W87" s="238"/>
      <c r="X87" s="220">
        <f t="shared" si="77"/>
        <v>0</v>
      </c>
      <c r="Y87" s="153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  <c r="BS87" s="56"/>
      <c r="BT87" s="56"/>
      <c r="BU87" s="56"/>
      <c r="BV87" s="56"/>
      <c r="BW87" s="56"/>
      <c r="BX87" s="56"/>
      <c r="BY87" s="56"/>
      <c r="BZ87" s="56"/>
      <c r="CA87" s="56"/>
      <c r="CB87" s="56"/>
      <c r="CC87" s="56"/>
      <c r="CD87" s="56"/>
      <c r="CE87" s="56"/>
      <c r="CF87" s="56"/>
      <c r="CG87" s="56"/>
      <c r="CH87" s="56"/>
      <c r="CI87" s="56"/>
      <c r="CJ87" s="56"/>
      <c r="CK87" s="56"/>
      <c r="CL87" s="56"/>
      <c r="CM87" s="56"/>
      <c r="CN87" s="56"/>
      <c r="CO87" s="56"/>
      <c r="CP87" s="56"/>
      <c r="CQ87" s="56"/>
      <c r="CR87" s="56"/>
      <c r="CS87" s="56"/>
      <c r="CT87" s="56"/>
      <c r="CU87" s="56"/>
      <c r="CV87" s="56"/>
      <c r="CW87" s="56"/>
      <c r="CX87" s="56"/>
      <c r="CY87" s="56"/>
      <c r="CZ87" s="56"/>
      <c r="DA87" s="56"/>
      <c r="DB87" s="56"/>
      <c r="DC87" s="56"/>
      <c r="DD87" s="56"/>
      <c r="DE87" s="56"/>
      <c r="DF87" s="56"/>
      <c r="DG87" s="56"/>
      <c r="DH87" s="56"/>
      <c r="DI87" s="56"/>
      <c r="DJ87" s="56"/>
      <c r="DK87" s="56"/>
      <c r="DL87" s="56"/>
      <c r="DM87" s="56"/>
      <c r="DN87" s="56"/>
      <c r="DO87" s="56"/>
      <c r="DP87" s="56"/>
      <c r="DQ87" s="56"/>
      <c r="DR87" s="56"/>
      <c r="DS87" s="56"/>
      <c r="DT87" s="56"/>
      <c r="DU87" s="56"/>
      <c r="DV87" s="56"/>
      <c r="DW87" s="56"/>
      <c r="DX87" s="56"/>
      <c r="DY87" s="56"/>
      <c r="DZ87" s="56"/>
      <c r="EA87" s="56"/>
      <c r="EB87" s="56"/>
      <c r="EC87" s="56"/>
      <c r="ED87" s="56"/>
      <c r="EE87" s="56"/>
      <c r="EF87" s="56"/>
      <c r="EG87" s="56"/>
      <c r="EH87" s="56"/>
      <c r="EI87" s="56"/>
      <c r="EJ87" s="56"/>
      <c r="EK87" s="56"/>
      <c r="EL87" s="56"/>
      <c r="EM87" s="56"/>
      <c r="EN87" s="56"/>
      <c r="EO87" s="56"/>
      <c r="EP87" s="56"/>
      <c r="EQ87" s="56"/>
      <c r="ER87" s="56"/>
      <c r="ES87" s="56"/>
      <c r="ET87" s="56"/>
      <c r="EU87" s="56"/>
      <c r="EV87" s="56"/>
      <c r="EW87" s="56"/>
      <c r="EX87" s="56"/>
      <c r="EY87" s="56"/>
      <c r="EZ87" s="56"/>
      <c r="FA87" s="56"/>
      <c r="FB87" s="56"/>
      <c r="FC87" s="56"/>
      <c r="FD87" s="56"/>
      <c r="FE87" s="56"/>
    </row>
    <row r="88" spans="1:1001" x14ac:dyDescent="0.2">
      <c r="A88" s="230">
        <v>1</v>
      </c>
      <c r="B88" s="230">
        <v>2</v>
      </c>
      <c r="C88" s="230">
        <v>1</v>
      </c>
      <c r="D88" s="230">
        <v>1</v>
      </c>
      <c r="E88" s="230">
        <v>2</v>
      </c>
      <c r="F88" s="230">
        <v>0</v>
      </c>
      <c r="G88" s="56" t="s">
        <v>36</v>
      </c>
      <c r="H88" s="8">
        <f>+H89</f>
        <v>2520000</v>
      </c>
      <c r="I88" s="8">
        <f t="shared" ref="I88:K88" si="98">+I89</f>
        <v>554400</v>
      </c>
      <c r="J88" s="8">
        <f t="shared" si="98"/>
        <v>78750</v>
      </c>
      <c r="K88" s="8">
        <f t="shared" si="98"/>
        <v>17325</v>
      </c>
      <c r="L88" s="8">
        <f>+L89</f>
        <v>96075</v>
      </c>
      <c r="M88" s="10">
        <f t="shared" si="58"/>
        <v>0.81967213114754101</v>
      </c>
      <c r="N88" s="10">
        <f t="shared" si="59"/>
        <v>0.18032786885245899</v>
      </c>
      <c r="O88" s="68">
        <v>15</v>
      </c>
      <c r="R88" s="237"/>
      <c r="S88" s="233">
        <f>+$J88/5</f>
        <v>15750</v>
      </c>
      <c r="T88" s="232">
        <f t="shared" ref="T88:W89" si="99">+$J88/5</f>
        <v>15750</v>
      </c>
      <c r="U88" s="234">
        <f t="shared" si="99"/>
        <v>15750</v>
      </c>
      <c r="V88" s="234">
        <f t="shared" si="99"/>
        <v>15750</v>
      </c>
      <c r="W88" s="233">
        <f t="shared" si="99"/>
        <v>15750</v>
      </c>
      <c r="X88" s="220">
        <f t="shared" si="77"/>
        <v>0</v>
      </c>
      <c r="Y88" s="153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6"/>
      <c r="BV88" s="56"/>
      <c r="BW88" s="56"/>
      <c r="BX88" s="56"/>
      <c r="BY88" s="56"/>
      <c r="BZ88" s="56"/>
      <c r="CA88" s="56"/>
      <c r="CB88" s="56"/>
      <c r="CC88" s="56"/>
      <c r="CD88" s="56"/>
      <c r="CE88" s="56"/>
      <c r="CF88" s="56"/>
      <c r="CG88" s="56"/>
      <c r="CH88" s="56"/>
      <c r="CI88" s="56"/>
      <c r="CJ88" s="56"/>
      <c r="CK88" s="56"/>
      <c r="CL88" s="56"/>
      <c r="CM88" s="56"/>
      <c r="CN88" s="56"/>
      <c r="CO88" s="56"/>
      <c r="CP88" s="56"/>
      <c r="CQ88" s="56"/>
      <c r="CR88" s="56"/>
      <c r="CS88" s="56"/>
      <c r="CT88" s="56"/>
      <c r="CU88" s="56"/>
      <c r="CV88" s="56"/>
      <c r="CW88" s="56"/>
      <c r="CX88" s="56"/>
      <c r="CY88" s="56"/>
      <c r="CZ88" s="56"/>
      <c r="DA88" s="56"/>
      <c r="DB88" s="56"/>
      <c r="DC88" s="56"/>
      <c r="DD88" s="56"/>
      <c r="DE88" s="56"/>
      <c r="DF88" s="56"/>
      <c r="DG88" s="56"/>
      <c r="DH88" s="56"/>
      <c r="DI88" s="56"/>
      <c r="DJ88" s="56"/>
      <c r="DK88" s="56"/>
      <c r="DL88" s="56"/>
      <c r="DM88" s="56"/>
      <c r="DN88" s="56"/>
      <c r="DO88" s="56"/>
      <c r="DP88" s="56"/>
      <c r="DQ88" s="56"/>
      <c r="DR88" s="56"/>
      <c r="DS88" s="56"/>
      <c r="DT88" s="56"/>
      <c r="DU88" s="56"/>
      <c r="DV88" s="56"/>
      <c r="DW88" s="56"/>
      <c r="DX88" s="56"/>
      <c r="DY88" s="56"/>
      <c r="DZ88" s="56"/>
      <c r="EA88" s="56"/>
      <c r="EB88" s="56"/>
      <c r="EC88" s="56"/>
      <c r="ED88" s="56"/>
      <c r="EE88" s="56"/>
      <c r="EF88" s="56"/>
      <c r="EG88" s="56"/>
      <c r="EH88" s="56"/>
      <c r="EI88" s="56"/>
      <c r="EJ88" s="56"/>
      <c r="EK88" s="56"/>
      <c r="EL88" s="56"/>
      <c r="EM88" s="56"/>
      <c r="EN88" s="56"/>
      <c r="EO88" s="56"/>
      <c r="EP88" s="56"/>
      <c r="EQ88" s="56"/>
      <c r="ER88" s="56"/>
      <c r="ES88" s="56"/>
      <c r="ET88" s="56"/>
      <c r="EU88" s="56"/>
      <c r="EV88" s="56"/>
      <c r="EW88" s="56"/>
      <c r="EX88" s="56"/>
      <c r="EY88" s="56"/>
      <c r="EZ88" s="56"/>
      <c r="FA88" s="56"/>
      <c r="FB88" s="56"/>
      <c r="FC88" s="56"/>
      <c r="FD88" s="56"/>
      <c r="FE88" s="56"/>
    </row>
    <row r="89" spans="1:1001" ht="24" x14ac:dyDescent="0.2">
      <c r="A89" s="230">
        <v>1</v>
      </c>
      <c r="B89" s="230">
        <v>2</v>
      </c>
      <c r="C89" s="230">
        <v>1</v>
      </c>
      <c r="D89" s="230">
        <v>1</v>
      </c>
      <c r="E89" s="230">
        <v>2</v>
      </c>
      <c r="F89" s="230">
        <v>1</v>
      </c>
      <c r="G89" s="132" t="s">
        <v>73</v>
      </c>
      <c r="H89" s="69">
        <f>+O89*P89*Q89</f>
        <v>2520000</v>
      </c>
      <c r="I89" s="42">
        <f t="shared" ref="I89:I96" si="100">+H89*0.22</f>
        <v>554400</v>
      </c>
      <c r="J89" s="42">
        <f t="shared" ref="J89:K96" si="101">+H89/$H$1</f>
        <v>78750</v>
      </c>
      <c r="K89" s="42">
        <f t="shared" si="101"/>
        <v>17325</v>
      </c>
      <c r="L89" s="42">
        <f t="shared" ref="L89:L96" si="102">+J89+K89</f>
        <v>96075</v>
      </c>
      <c r="M89" s="67">
        <f t="shared" si="58"/>
        <v>0.81967213114754101</v>
      </c>
      <c r="N89" s="67">
        <f t="shared" si="59"/>
        <v>0.18032786885245899</v>
      </c>
      <c r="O89" s="45">
        <v>15</v>
      </c>
      <c r="P89" s="68">
        <v>3</v>
      </c>
      <c r="Q89" s="231">
        <v>56000</v>
      </c>
      <c r="R89" s="237"/>
      <c r="S89" s="233">
        <f>+$J89/5</f>
        <v>15750</v>
      </c>
      <c r="T89" s="232">
        <f t="shared" si="99"/>
        <v>15750</v>
      </c>
      <c r="U89" s="234">
        <f t="shared" si="99"/>
        <v>15750</v>
      </c>
      <c r="V89" s="234">
        <f t="shared" si="99"/>
        <v>15750</v>
      </c>
      <c r="W89" s="233">
        <f t="shared" si="99"/>
        <v>15750</v>
      </c>
      <c r="X89" s="220">
        <f t="shared" si="77"/>
        <v>0</v>
      </c>
      <c r="Y89" s="153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  <c r="BO89" s="56"/>
      <c r="BP89" s="56"/>
      <c r="BQ89" s="56"/>
      <c r="BR89" s="56"/>
      <c r="BS89" s="56"/>
      <c r="BT89" s="56"/>
      <c r="BU89" s="56"/>
      <c r="BV89" s="56"/>
      <c r="BW89" s="56"/>
      <c r="BX89" s="56"/>
      <c r="BY89" s="56"/>
      <c r="BZ89" s="56"/>
      <c r="CA89" s="56"/>
      <c r="CB89" s="56"/>
      <c r="CC89" s="56"/>
      <c r="CD89" s="56"/>
      <c r="CE89" s="56"/>
      <c r="CF89" s="56"/>
      <c r="CG89" s="56"/>
      <c r="CH89" s="56"/>
      <c r="CI89" s="56"/>
      <c r="CJ89" s="56"/>
      <c r="CK89" s="56"/>
      <c r="CL89" s="56"/>
      <c r="CM89" s="56"/>
      <c r="CN89" s="56"/>
      <c r="CO89" s="56"/>
      <c r="CP89" s="56"/>
      <c r="CQ89" s="56"/>
      <c r="CR89" s="56"/>
      <c r="CS89" s="56"/>
      <c r="CT89" s="56"/>
      <c r="CU89" s="56"/>
      <c r="CV89" s="56"/>
      <c r="CW89" s="56"/>
      <c r="CX89" s="56"/>
      <c r="CY89" s="56"/>
      <c r="CZ89" s="56"/>
      <c r="DA89" s="56"/>
      <c r="DB89" s="56"/>
      <c r="DC89" s="56"/>
      <c r="DD89" s="56"/>
      <c r="DE89" s="56"/>
      <c r="DF89" s="56"/>
      <c r="DG89" s="56"/>
      <c r="DH89" s="56"/>
      <c r="DI89" s="56"/>
      <c r="DJ89" s="56"/>
      <c r="DK89" s="56"/>
      <c r="DL89" s="56"/>
      <c r="DM89" s="56"/>
      <c r="DN89" s="56"/>
      <c r="DO89" s="56"/>
      <c r="DP89" s="56"/>
      <c r="DQ89" s="56"/>
      <c r="DR89" s="56"/>
      <c r="DS89" s="56"/>
      <c r="DT89" s="56"/>
      <c r="DU89" s="56"/>
      <c r="DV89" s="56"/>
      <c r="DW89" s="56"/>
      <c r="DX89" s="56"/>
      <c r="DY89" s="56"/>
      <c r="DZ89" s="56"/>
      <c r="EA89" s="56"/>
      <c r="EB89" s="56"/>
      <c r="EC89" s="56"/>
      <c r="ED89" s="56"/>
      <c r="EE89" s="56"/>
      <c r="EF89" s="56"/>
      <c r="EG89" s="56"/>
      <c r="EH89" s="56"/>
      <c r="EI89" s="56"/>
      <c r="EJ89" s="56"/>
      <c r="EK89" s="56"/>
      <c r="EL89" s="56"/>
      <c r="EM89" s="56"/>
      <c r="EN89" s="56"/>
      <c r="EO89" s="56"/>
      <c r="EP89" s="56"/>
      <c r="EQ89" s="56"/>
      <c r="ER89" s="56"/>
      <c r="ES89" s="56"/>
      <c r="ET89" s="56"/>
      <c r="EU89" s="56"/>
      <c r="EV89" s="56"/>
      <c r="EW89" s="56"/>
      <c r="EX89" s="56"/>
      <c r="EY89" s="56"/>
      <c r="EZ89" s="56"/>
      <c r="FA89" s="56"/>
      <c r="FB89" s="56"/>
      <c r="FC89" s="56"/>
      <c r="FD89" s="56"/>
      <c r="FE89" s="56"/>
    </row>
    <row r="90" spans="1:1001" x14ac:dyDescent="0.2">
      <c r="A90" s="230">
        <v>1</v>
      </c>
      <c r="B90" s="230">
        <v>2</v>
      </c>
      <c r="C90" s="230">
        <v>1</v>
      </c>
      <c r="D90" s="230">
        <v>1</v>
      </c>
      <c r="E90" s="230">
        <v>3</v>
      </c>
      <c r="F90" s="230">
        <v>0</v>
      </c>
      <c r="G90" s="56" t="s">
        <v>36</v>
      </c>
      <c r="H90" s="8">
        <f>+H91</f>
        <v>888000</v>
      </c>
      <c r="I90" s="8">
        <f t="shared" ref="I90:K90" si="103">+I91</f>
        <v>195360</v>
      </c>
      <c r="J90" s="8">
        <f t="shared" si="103"/>
        <v>27750</v>
      </c>
      <c r="K90" s="8">
        <f t="shared" si="103"/>
        <v>6105</v>
      </c>
      <c r="L90" s="42">
        <f t="shared" si="102"/>
        <v>33855</v>
      </c>
      <c r="M90" s="10">
        <f t="shared" si="58"/>
        <v>0.81967213114754101</v>
      </c>
      <c r="N90" s="10">
        <f t="shared" si="59"/>
        <v>0.18032786885245899</v>
      </c>
      <c r="O90" s="45"/>
      <c r="R90" s="171">
        <f t="shared" ref="R90:W90" si="104">+R91</f>
        <v>0</v>
      </c>
      <c r="S90" s="173">
        <f t="shared" si="104"/>
        <v>0</v>
      </c>
      <c r="T90" s="171">
        <f t="shared" si="104"/>
        <v>6937.5</v>
      </c>
      <c r="U90" s="172">
        <f t="shared" si="104"/>
        <v>6937.5</v>
      </c>
      <c r="V90" s="172">
        <f t="shared" si="104"/>
        <v>6937.5</v>
      </c>
      <c r="W90" s="173">
        <f t="shared" si="104"/>
        <v>6937.5</v>
      </c>
      <c r="X90" s="220">
        <f t="shared" si="77"/>
        <v>0</v>
      </c>
      <c r="Y90" s="153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56"/>
      <c r="BL90" s="56"/>
      <c r="BM90" s="56"/>
      <c r="BN90" s="56"/>
      <c r="BO90" s="56"/>
      <c r="BP90" s="56"/>
      <c r="BQ90" s="56"/>
      <c r="BR90" s="56"/>
      <c r="BS90" s="56"/>
      <c r="BT90" s="56"/>
      <c r="BU90" s="56"/>
      <c r="BV90" s="56"/>
      <c r="BW90" s="56"/>
      <c r="BX90" s="56"/>
      <c r="BY90" s="56"/>
      <c r="BZ90" s="56"/>
      <c r="CA90" s="56"/>
      <c r="CB90" s="56"/>
      <c r="CC90" s="56"/>
      <c r="CD90" s="56"/>
      <c r="CE90" s="56"/>
      <c r="CF90" s="56"/>
      <c r="CG90" s="56"/>
      <c r="CH90" s="56"/>
      <c r="CI90" s="56"/>
      <c r="CJ90" s="56"/>
      <c r="CK90" s="56"/>
      <c r="CL90" s="56"/>
      <c r="CM90" s="56"/>
      <c r="CN90" s="56"/>
      <c r="CO90" s="56"/>
      <c r="CP90" s="56"/>
      <c r="CQ90" s="56"/>
      <c r="CR90" s="56"/>
      <c r="CS90" s="56"/>
      <c r="CT90" s="56"/>
      <c r="CU90" s="56"/>
      <c r="CV90" s="56"/>
      <c r="CW90" s="56"/>
      <c r="CX90" s="56"/>
      <c r="CY90" s="56"/>
      <c r="CZ90" s="56"/>
      <c r="DA90" s="56"/>
      <c r="DB90" s="56"/>
      <c r="DC90" s="56"/>
      <c r="DD90" s="56"/>
      <c r="DE90" s="56"/>
      <c r="DF90" s="56"/>
      <c r="DG90" s="56"/>
      <c r="DH90" s="56"/>
      <c r="DI90" s="56"/>
      <c r="DJ90" s="56"/>
      <c r="DK90" s="56"/>
      <c r="DL90" s="56"/>
      <c r="DM90" s="56"/>
      <c r="DN90" s="56"/>
      <c r="DO90" s="56"/>
      <c r="DP90" s="56"/>
      <c r="DQ90" s="56"/>
      <c r="DR90" s="56"/>
      <c r="DS90" s="56"/>
      <c r="DT90" s="56"/>
      <c r="DU90" s="56"/>
      <c r="DV90" s="56"/>
      <c r="DW90" s="56"/>
      <c r="DX90" s="56"/>
      <c r="DY90" s="56"/>
      <c r="DZ90" s="56"/>
      <c r="EA90" s="56"/>
      <c r="EB90" s="56"/>
      <c r="EC90" s="56"/>
      <c r="ED90" s="56"/>
      <c r="EE90" s="56"/>
      <c r="EF90" s="56"/>
      <c r="EG90" s="56"/>
      <c r="EH90" s="56"/>
      <c r="EI90" s="56"/>
      <c r="EJ90" s="56"/>
      <c r="EK90" s="56"/>
      <c r="EL90" s="56"/>
      <c r="EM90" s="56"/>
      <c r="EN90" s="56"/>
      <c r="EO90" s="56"/>
      <c r="EP90" s="56"/>
      <c r="EQ90" s="56"/>
      <c r="ER90" s="56"/>
      <c r="ES90" s="56"/>
      <c r="ET90" s="56"/>
      <c r="EU90" s="56"/>
      <c r="EV90" s="56"/>
      <c r="EW90" s="56"/>
      <c r="EX90" s="56"/>
      <c r="EY90" s="56"/>
      <c r="EZ90" s="56"/>
      <c r="FA90" s="56"/>
      <c r="FB90" s="56"/>
      <c r="FC90" s="56"/>
      <c r="FD90" s="56"/>
      <c r="FE90" s="56"/>
    </row>
    <row r="91" spans="1:1001" x14ac:dyDescent="0.2">
      <c r="A91" s="230">
        <v>1</v>
      </c>
      <c r="B91" s="230">
        <v>2</v>
      </c>
      <c r="C91" s="230">
        <v>1</v>
      </c>
      <c r="D91" s="230">
        <v>1</v>
      </c>
      <c r="E91" s="230">
        <v>3</v>
      </c>
      <c r="F91" s="230">
        <v>1</v>
      </c>
      <c r="G91" s="132" t="s">
        <v>74</v>
      </c>
      <c r="H91" s="69">
        <f>+O91*P91*Q91</f>
        <v>888000</v>
      </c>
      <c r="I91" s="42">
        <f t="shared" si="100"/>
        <v>195360</v>
      </c>
      <c r="J91" s="42">
        <f t="shared" si="101"/>
        <v>27750</v>
      </c>
      <c r="K91" s="42">
        <f t="shared" si="101"/>
        <v>6105</v>
      </c>
      <c r="L91" s="42">
        <f t="shared" si="102"/>
        <v>33855</v>
      </c>
      <c r="M91" s="67">
        <f t="shared" si="58"/>
        <v>0.81967213114754101</v>
      </c>
      <c r="N91" s="67">
        <f t="shared" si="59"/>
        <v>0.18032786885245899</v>
      </c>
      <c r="O91" s="45">
        <v>12</v>
      </c>
      <c r="P91" s="68">
        <v>1</v>
      </c>
      <c r="Q91" s="231">
        <v>74000</v>
      </c>
      <c r="R91" s="237"/>
      <c r="S91" s="238"/>
      <c r="T91" s="232">
        <f t="shared" ref="T91:W91" si="105">+$J91/4</f>
        <v>6937.5</v>
      </c>
      <c r="U91" s="234">
        <f t="shared" si="105"/>
        <v>6937.5</v>
      </c>
      <c r="V91" s="234">
        <f t="shared" si="105"/>
        <v>6937.5</v>
      </c>
      <c r="W91" s="233">
        <f t="shared" si="105"/>
        <v>6937.5</v>
      </c>
      <c r="X91" s="220">
        <f t="shared" si="77"/>
        <v>0</v>
      </c>
      <c r="Y91" s="153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  <c r="BO91" s="56"/>
      <c r="BP91" s="56"/>
      <c r="BQ91" s="56"/>
      <c r="BR91" s="56"/>
      <c r="BS91" s="56"/>
      <c r="BT91" s="56"/>
      <c r="BU91" s="56"/>
      <c r="BV91" s="56"/>
      <c r="BW91" s="56"/>
      <c r="BX91" s="56"/>
      <c r="BY91" s="56"/>
      <c r="BZ91" s="56"/>
      <c r="CA91" s="56"/>
      <c r="CB91" s="56"/>
      <c r="CC91" s="56"/>
      <c r="CD91" s="56"/>
      <c r="CE91" s="56"/>
      <c r="CF91" s="56"/>
      <c r="CG91" s="56"/>
      <c r="CH91" s="56"/>
      <c r="CI91" s="56"/>
      <c r="CJ91" s="56"/>
      <c r="CK91" s="56"/>
      <c r="CL91" s="56"/>
      <c r="CM91" s="56"/>
      <c r="CN91" s="56"/>
      <c r="CO91" s="56"/>
      <c r="CP91" s="56"/>
      <c r="CQ91" s="56"/>
      <c r="CR91" s="56"/>
      <c r="CS91" s="56"/>
      <c r="CT91" s="56"/>
      <c r="CU91" s="56"/>
      <c r="CV91" s="56"/>
      <c r="CW91" s="56"/>
      <c r="CX91" s="56"/>
      <c r="CY91" s="56"/>
      <c r="CZ91" s="56"/>
      <c r="DA91" s="56"/>
      <c r="DB91" s="56"/>
      <c r="DC91" s="56"/>
      <c r="DD91" s="56"/>
      <c r="DE91" s="56"/>
      <c r="DF91" s="56"/>
      <c r="DG91" s="56"/>
      <c r="DH91" s="56"/>
      <c r="DI91" s="56"/>
      <c r="DJ91" s="56"/>
      <c r="DK91" s="56"/>
      <c r="DL91" s="56"/>
      <c r="DM91" s="56"/>
      <c r="DN91" s="56"/>
      <c r="DO91" s="56"/>
      <c r="DP91" s="56"/>
      <c r="DQ91" s="56"/>
      <c r="DR91" s="56"/>
      <c r="DS91" s="56"/>
      <c r="DT91" s="56"/>
      <c r="DU91" s="56"/>
      <c r="DV91" s="56"/>
      <c r="DW91" s="56"/>
      <c r="DX91" s="56"/>
      <c r="DY91" s="56"/>
      <c r="DZ91" s="56"/>
      <c r="EA91" s="56"/>
      <c r="EB91" s="56"/>
      <c r="EC91" s="56"/>
      <c r="ED91" s="56"/>
      <c r="EE91" s="56"/>
      <c r="EF91" s="56"/>
      <c r="EG91" s="56"/>
      <c r="EH91" s="56"/>
      <c r="EI91" s="56"/>
      <c r="EJ91" s="56"/>
      <c r="EK91" s="56"/>
      <c r="EL91" s="56"/>
      <c r="EM91" s="56"/>
      <c r="EN91" s="56"/>
      <c r="EO91" s="56"/>
      <c r="EP91" s="56"/>
      <c r="EQ91" s="56"/>
      <c r="ER91" s="56"/>
      <c r="ES91" s="56"/>
      <c r="ET91" s="56"/>
      <c r="EU91" s="56"/>
      <c r="EV91" s="56"/>
      <c r="EW91" s="56"/>
      <c r="EX91" s="56"/>
      <c r="EY91" s="56"/>
      <c r="EZ91" s="56"/>
      <c r="FA91" s="56"/>
      <c r="FB91" s="56"/>
      <c r="FC91" s="56"/>
      <c r="FD91" s="56"/>
      <c r="FE91" s="56"/>
    </row>
    <row r="92" spans="1:1001" x14ac:dyDescent="0.2">
      <c r="A92" s="230">
        <v>1</v>
      </c>
      <c r="B92" s="230">
        <v>2</v>
      </c>
      <c r="C92" s="230">
        <v>1</v>
      </c>
      <c r="D92" s="230">
        <v>1</v>
      </c>
      <c r="E92" s="230">
        <v>4</v>
      </c>
      <c r="F92" s="230">
        <v>0</v>
      </c>
      <c r="G92" s="93" t="s">
        <v>75</v>
      </c>
      <c r="H92" s="8">
        <f>32000*9*5</f>
        <v>1440000</v>
      </c>
      <c r="I92" s="42">
        <f t="shared" si="100"/>
        <v>316800</v>
      </c>
      <c r="J92" s="42">
        <f t="shared" si="101"/>
        <v>45000</v>
      </c>
      <c r="K92" s="42">
        <f t="shared" si="101"/>
        <v>9900</v>
      </c>
      <c r="L92" s="42">
        <f t="shared" si="102"/>
        <v>54900</v>
      </c>
      <c r="M92" s="10">
        <f t="shared" si="58"/>
        <v>0.81967213114754101</v>
      </c>
      <c r="N92" s="10">
        <f t="shared" si="59"/>
        <v>0.18032786885245899</v>
      </c>
      <c r="O92" s="45">
        <v>44</v>
      </c>
      <c r="R92" s="237"/>
      <c r="S92" s="233">
        <f>+$J92/5</f>
        <v>9000</v>
      </c>
      <c r="T92" s="232">
        <f t="shared" ref="T92:W92" si="106">+$J92/5</f>
        <v>9000</v>
      </c>
      <c r="U92" s="234">
        <f t="shared" si="106"/>
        <v>9000</v>
      </c>
      <c r="V92" s="234">
        <f t="shared" si="106"/>
        <v>9000</v>
      </c>
      <c r="W92" s="233">
        <f t="shared" si="106"/>
        <v>9000</v>
      </c>
      <c r="X92" s="220">
        <f t="shared" si="77"/>
        <v>0</v>
      </c>
      <c r="Y92" s="153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  <c r="BO92" s="56"/>
      <c r="BP92" s="56"/>
      <c r="BQ92" s="56"/>
      <c r="BR92" s="56"/>
      <c r="BS92" s="56"/>
      <c r="BT92" s="56"/>
      <c r="BU92" s="56"/>
      <c r="BV92" s="56"/>
      <c r="BW92" s="56"/>
      <c r="BX92" s="56"/>
      <c r="BY92" s="56"/>
      <c r="BZ92" s="56"/>
      <c r="CA92" s="56"/>
      <c r="CB92" s="56"/>
      <c r="CC92" s="56"/>
      <c r="CD92" s="56"/>
      <c r="CE92" s="56"/>
      <c r="CF92" s="56"/>
      <c r="CG92" s="56"/>
      <c r="CH92" s="56"/>
      <c r="CI92" s="56"/>
      <c r="CJ92" s="56"/>
      <c r="CK92" s="56"/>
      <c r="CL92" s="56"/>
      <c r="CM92" s="56"/>
      <c r="CN92" s="56"/>
      <c r="CO92" s="56"/>
      <c r="CP92" s="56"/>
      <c r="CQ92" s="56"/>
      <c r="CR92" s="56"/>
      <c r="CS92" s="56"/>
      <c r="CT92" s="56"/>
      <c r="CU92" s="56"/>
      <c r="CV92" s="56"/>
      <c r="CW92" s="56"/>
      <c r="CX92" s="56"/>
      <c r="CY92" s="56"/>
      <c r="CZ92" s="56"/>
      <c r="DA92" s="56"/>
      <c r="DB92" s="56"/>
      <c r="DC92" s="56"/>
      <c r="DD92" s="56"/>
      <c r="DE92" s="56"/>
      <c r="DF92" s="56"/>
      <c r="DG92" s="56"/>
      <c r="DH92" s="56"/>
      <c r="DI92" s="56"/>
      <c r="DJ92" s="56"/>
      <c r="DK92" s="56"/>
      <c r="DL92" s="56"/>
      <c r="DM92" s="56"/>
      <c r="DN92" s="56"/>
      <c r="DO92" s="56"/>
      <c r="DP92" s="56"/>
      <c r="DQ92" s="56"/>
      <c r="DR92" s="56"/>
      <c r="DS92" s="56"/>
      <c r="DT92" s="56"/>
      <c r="DU92" s="56"/>
      <c r="DV92" s="56"/>
      <c r="DW92" s="56"/>
      <c r="DX92" s="56"/>
      <c r="DY92" s="56"/>
      <c r="DZ92" s="56"/>
      <c r="EA92" s="56"/>
      <c r="EB92" s="56"/>
      <c r="EC92" s="56"/>
      <c r="ED92" s="56"/>
      <c r="EE92" s="56"/>
      <c r="EF92" s="56"/>
      <c r="EG92" s="56"/>
      <c r="EH92" s="56"/>
      <c r="EI92" s="56"/>
      <c r="EJ92" s="56"/>
      <c r="EK92" s="56"/>
      <c r="EL92" s="56"/>
      <c r="EM92" s="56"/>
      <c r="EN92" s="56"/>
      <c r="EO92" s="56"/>
      <c r="EP92" s="56"/>
      <c r="EQ92" s="56"/>
      <c r="ER92" s="56"/>
      <c r="ES92" s="56"/>
      <c r="ET92" s="56"/>
      <c r="EU92" s="56"/>
      <c r="EV92" s="56"/>
      <c r="EW92" s="56"/>
      <c r="EX92" s="56"/>
      <c r="EY92" s="56"/>
      <c r="EZ92" s="56"/>
      <c r="FA92" s="56"/>
      <c r="FB92" s="56"/>
      <c r="FC92" s="56"/>
      <c r="FD92" s="56"/>
      <c r="FE92" s="56"/>
    </row>
    <row r="93" spans="1:1001" x14ac:dyDescent="0.2">
      <c r="A93" s="230">
        <v>1</v>
      </c>
      <c r="B93" s="230">
        <v>2</v>
      </c>
      <c r="C93" s="230">
        <v>1</v>
      </c>
      <c r="D93" s="230">
        <v>1</v>
      </c>
      <c r="E93" s="230">
        <v>5</v>
      </c>
      <c r="F93" s="230">
        <v>0</v>
      </c>
      <c r="G93" s="56" t="s">
        <v>36</v>
      </c>
      <c r="H93" s="8">
        <f>+H94</f>
        <v>1600000</v>
      </c>
      <c r="I93" s="8">
        <f t="shared" ref="I93:K93" si="107">+I94</f>
        <v>352000</v>
      </c>
      <c r="J93" s="8">
        <f t="shared" si="107"/>
        <v>50000</v>
      </c>
      <c r="K93" s="8">
        <f t="shared" si="107"/>
        <v>11000</v>
      </c>
      <c r="L93" s="42">
        <f t="shared" si="102"/>
        <v>61000</v>
      </c>
      <c r="M93" s="10">
        <f t="shared" si="58"/>
        <v>0.81967213114754101</v>
      </c>
      <c r="N93" s="10">
        <f t="shared" si="59"/>
        <v>0.18032786885245899</v>
      </c>
      <c r="O93" s="45"/>
      <c r="R93" s="171">
        <f t="shared" ref="R93:W93" si="108">+R94</f>
        <v>0</v>
      </c>
      <c r="S93" s="173">
        <f t="shared" si="108"/>
        <v>0</v>
      </c>
      <c r="T93" s="171">
        <f t="shared" si="108"/>
        <v>0</v>
      </c>
      <c r="U93" s="172">
        <f t="shared" si="108"/>
        <v>16666.666666666668</v>
      </c>
      <c r="V93" s="172">
        <f t="shared" si="108"/>
        <v>16666.666666666668</v>
      </c>
      <c r="W93" s="173">
        <f t="shared" si="108"/>
        <v>16666.666666666668</v>
      </c>
      <c r="X93" s="220">
        <f t="shared" si="77"/>
        <v>0</v>
      </c>
      <c r="Y93" s="153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/>
      <c r="BP93" s="56"/>
      <c r="BQ93" s="56"/>
      <c r="BR93" s="56"/>
      <c r="BS93" s="56"/>
      <c r="BT93" s="56"/>
      <c r="BU93" s="56"/>
      <c r="BV93" s="56"/>
      <c r="BW93" s="56"/>
      <c r="BX93" s="56"/>
      <c r="BY93" s="56"/>
      <c r="BZ93" s="56"/>
      <c r="CA93" s="56"/>
      <c r="CB93" s="56"/>
      <c r="CC93" s="56"/>
      <c r="CD93" s="56"/>
      <c r="CE93" s="56"/>
      <c r="CF93" s="56"/>
      <c r="CG93" s="56"/>
      <c r="CH93" s="56"/>
      <c r="CI93" s="56"/>
      <c r="CJ93" s="56"/>
      <c r="CK93" s="56"/>
      <c r="CL93" s="56"/>
      <c r="CM93" s="56"/>
      <c r="CN93" s="56"/>
      <c r="CO93" s="56"/>
      <c r="CP93" s="56"/>
      <c r="CQ93" s="56"/>
      <c r="CR93" s="56"/>
      <c r="CS93" s="56"/>
      <c r="CT93" s="56"/>
      <c r="CU93" s="56"/>
      <c r="CV93" s="56"/>
      <c r="CW93" s="56"/>
      <c r="CX93" s="56"/>
      <c r="CY93" s="56"/>
      <c r="CZ93" s="56"/>
      <c r="DA93" s="56"/>
      <c r="DB93" s="56"/>
      <c r="DC93" s="56"/>
      <c r="DD93" s="56"/>
      <c r="DE93" s="56"/>
      <c r="DF93" s="56"/>
      <c r="DG93" s="56"/>
      <c r="DH93" s="56"/>
      <c r="DI93" s="56"/>
      <c r="DJ93" s="56"/>
      <c r="DK93" s="56"/>
      <c r="DL93" s="56"/>
      <c r="DM93" s="56"/>
      <c r="DN93" s="56"/>
      <c r="DO93" s="56"/>
      <c r="DP93" s="56"/>
      <c r="DQ93" s="56"/>
      <c r="DR93" s="56"/>
      <c r="DS93" s="56"/>
      <c r="DT93" s="56"/>
      <c r="DU93" s="56"/>
      <c r="DV93" s="56"/>
      <c r="DW93" s="56"/>
      <c r="DX93" s="56"/>
      <c r="DY93" s="56"/>
      <c r="DZ93" s="56"/>
      <c r="EA93" s="56"/>
      <c r="EB93" s="56"/>
      <c r="EC93" s="56"/>
      <c r="ED93" s="56"/>
      <c r="EE93" s="56"/>
      <c r="EF93" s="56"/>
      <c r="EG93" s="56"/>
      <c r="EH93" s="56"/>
      <c r="EI93" s="56"/>
      <c r="EJ93" s="56"/>
      <c r="EK93" s="56"/>
      <c r="EL93" s="56"/>
      <c r="EM93" s="56"/>
      <c r="EN93" s="56"/>
      <c r="EO93" s="56"/>
      <c r="EP93" s="56"/>
      <c r="EQ93" s="56"/>
      <c r="ER93" s="56"/>
      <c r="ES93" s="56"/>
      <c r="ET93" s="56"/>
      <c r="EU93" s="56"/>
      <c r="EV93" s="56"/>
      <c r="EW93" s="56"/>
      <c r="EX93" s="56"/>
      <c r="EY93" s="56"/>
      <c r="EZ93" s="56"/>
      <c r="FA93" s="56"/>
      <c r="FB93" s="56"/>
      <c r="FC93" s="56"/>
      <c r="FD93" s="56"/>
      <c r="FE93" s="56"/>
    </row>
    <row r="94" spans="1:1001" ht="24" x14ac:dyDescent="0.2">
      <c r="A94" s="230">
        <v>1</v>
      </c>
      <c r="B94" s="230">
        <v>2</v>
      </c>
      <c r="C94" s="230">
        <v>1</v>
      </c>
      <c r="D94" s="230">
        <v>1</v>
      </c>
      <c r="E94" s="230">
        <v>5</v>
      </c>
      <c r="F94" s="230">
        <v>1</v>
      </c>
      <c r="G94" s="132" t="s">
        <v>76</v>
      </c>
      <c r="H94" s="69">
        <f>+O94*P94*Q94</f>
        <v>1600000</v>
      </c>
      <c r="I94" s="42">
        <f t="shared" si="100"/>
        <v>352000</v>
      </c>
      <c r="J94" s="42">
        <f t="shared" si="101"/>
        <v>50000</v>
      </c>
      <c r="K94" s="42">
        <f t="shared" si="101"/>
        <v>11000</v>
      </c>
      <c r="L94" s="42">
        <f t="shared" si="102"/>
        <v>61000</v>
      </c>
      <c r="M94" s="67">
        <f t="shared" si="58"/>
        <v>0.81967213114754101</v>
      </c>
      <c r="N94" s="67">
        <f t="shared" si="59"/>
        <v>0.18032786885245899</v>
      </c>
      <c r="O94" s="45">
        <v>10</v>
      </c>
      <c r="P94" s="68">
        <v>1</v>
      </c>
      <c r="Q94" s="231">
        <f>1600000/O94</f>
        <v>160000</v>
      </c>
      <c r="R94" s="237"/>
      <c r="S94" s="238"/>
      <c r="T94" s="237"/>
      <c r="U94" s="234">
        <f>+$J94/3</f>
        <v>16666.666666666668</v>
      </c>
      <c r="V94" s="234">
        <f t="shared" ref="V94:W94" si="109">+$J94/3</f>
        <v>16666.666666666668</v>
      </c>
      <c r="W94" s="233">
        <f t="shared" si="109"/>
        <v>16666.666666666668</v>
      </c>
      <c r="X94" s="220">
        <f t="shared" si="77"/>
        <v>0</v>
      </c>
      <c r="Y94" s="153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56"/>
      <c r="CD94" s="56"/>
      <c r="CE94" s="56"/>
      <c r="CF94" s="56"/>
      <c r="CG94" s="56"/>
      <c r="CH94" s="56"/>
      <c r="CI94" s="56"/>
      <c r="CJ94" s="56"/>
      <c r="CK94" s="56"/>
      <c r="CL94" s="56"/>
      <c r="CM94" s="56"/>
      <c r="CN94" s="56"/>
      <c r="CO94" s="56"/>
      <c r="CP94" s="56"/>
      <c r="CQ94" s="56"/>
      <c r="CR94" s="56"/>
      <c r="CS94" s="56"/>
      <c r="CT94" s="56"/>
      <c r="CU94" s="56"/>
      <c r="CV94" s="56"/>
      <c r="CW94" s="56"/>
      <c r="CX94" s="56"/>
      <c r="CY94" s="56"/>
      <c r="CZ94" s="56"/>
      <c r="DA94" s="56"/>
      <c r="DB94" s="56"/>
      <c r="DC94" s="56"/>
      <c r="DD94" s="56"/>
      <c r="DE94" s="56"/>
      <c r="DF94" s="56"/>
      <c r="DG94" s="56"/>
      <c r="DH94" s="56"/>
      <c r="DI94" s="56"/>
      <c r="DJ94" s="56"/>
      <c r="DK94" s="56"/>
      <c r="DL94" s="56"/>
      <c r="DM94" s="56"/>
      <c r="DN94" s="56"/>
      <c r="DO94" s="56"/>
      <c r="DP94" s="56"/>
      <c r="DQ94" s="56"/>
      <c r="DR94" s="56"/>
      <c r="DS94" s="56"/>
      <c r="DT94" s="56"/>
      <c r="DU94" s="56"/>
      <c r="DV94" s="56"/>
      <c r="DW94" s="56"/>
      <c r="DX94" s="56"/>
      <c r="DY94" s="56"/>
      <c r="DZ94" s="56"/>
      <c r="EA94" s="56"/>
      <c r="EB94" s="56"/>
      <c r="EC94" s="56"/>
      <c r="ED94" s="56"/>
      <c r="EE94" s="56"/>
      <c r="EF94" s="56"/>
      <c r="EG94" s="56"/>
      <c r="EH94" s="56"/>
      <c r="EI94" s="56"/>
      <c r="EJ94" s="56"/>
      <c r="EK94" s="56"/>
      <c r="EL94" s="56"/>
      <c r="EM94" s="56"/>
      <c r="EN94" s="56"/>
      <c r="EO94" s="56"/>
      <c r="EP94" s="56"/>
      <c r="EQ94" s="56"/>
      <c r="ER94" s="56"/>
      <c r="ES94" s="56"/>
      <c r="ET94" s="56"/>
      <c r="EU94" s="56"/>
      <c r="EV94" s="56"/>
      <c r="EW94" s="56"/>
      <c r="EX94" s="56"/>
      <c r="EY94" s="56"/>
      <c r="EZ94" s="56"/>
      <c r="FA94" s="56"/>
      <c r="FB94" s="56"/>
      <c r="FC94" s="56"/>
      <c r="FD94" s="56"/>
      <c r="FE94" s="56"/>
    </row>
    <row r="95" spans="1:1001" x14ac:dyDescent="0.2">
      <c r="A95" s="230">
        <v>1</v>
      </c>
      <c r="B95" s="230">
        <v>2</v>
      </c>
      <c r="C95" s="230">
        <v>1</v>
      </c>
      <c r="D95" s="230">
        <v>1</v>
      </c>
      <c r="E95" s="230">
        <v>6</v>
      </c>
      <c r="F95" s="230">
        <v>0</v>
      </c>
      <c r="G95" s="56" t="s">
        <v>36</v>
      </c>
      <c r="H95" s="8">
        <f>+H96</f>
        <v>1332000</v>
      </c>
      <c r="I95" s="8">
        <f t="shared" ref="I95:K95" si="110">+I96</f>
        <v>293040</v>
      </c>
      <c r="J95" s="8">
        <f t="shared" si="110"/>
        <v>41625</v>
      </c>
      <c r="K95" s="8">
        <f t="shared" si="110"/>
        <v>9157.5</v>
      </c>
      <c r="L95" s="42">
        <f t="shared" si="102"/>
        <v>50782.5</v>
      </c>
      <c r="M95" s="10">
        <f t="shared" si="58"/>
        <v>0.81967213114754101</v>
      </c>
      <c r="N95" s="10">
        <f t="shared" si="59"/>
        <v>0.18032786885245899</v>
      </c>
      <c r="O95" s="45"/>
      <c r="R95" s="171">
        <f t="shared" ref="R95:W95" si="111">+R96</f>
        <v>6937.5</v>
      </c>
      <c r="S95" s="173">
        <f t="shared" si="111"/>
        <v>6937.5</v>
      </c>
      <c r="T95" s="171">
        <f t="shared" si="111"/>
        <v>6937.5</v>
      </c>
      <c r="U95" s="172">
        <f t="shared" si="111"/>
        <v>6937.5</v>
      </c>
      <c r="V95" s="172">
        <f t="shared" si="111"/>
        <v>6937.5</v>
      </c>
      <c r="W95" s="173">
        <f t="shared" si="111"/>
        <v>6937.5</v>
      </c>
      <c r="X95" s="220">
        <f t="shared" si="77"/>
        <v>0</v>
      </c>
      <c r="Y95" s="153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/>
      <c r="BP95" s="56"/>
      <c r="BQ95" s="56"/>
      <c r="BR95" s="56"/>
      <c r="BS95" s="56"/>
      <c r="BT95" s="56"/>
      <c r="BU95" s="56"/>
      <c r="BV95" s="56"/>
      <c r="BW95" s="56"/>
      <c r="BX95" s="56"/>
      <c r="BY95" s="56"/>
      <c r="BZ95" s="56"/>
      <c r="CA95" s="56"/>
      <c r="CB95" s="56"/>
      <c r="CC95" s="56"/>
      <c r="CD95" s="56"/>
      <c r="CE95" s="56"/>
      <c r="CF95" s="56"/>
      <c r="CG95" s="56"/>
      <c r="CH95" s="56"/>
      <c r="CI95" s="56"/>
      <c r="CJ95" s="56"/>
      <c r="CK95" s="56"/>
      <c r="CL95" s="56"/>
      <c r="CM95" s="56"/>
      <c r="CN95" s="56"/>
      <c r="CO95" s="56"/>
      <c r="CP95" s="56"/>
      <c r="CQ95" s="56"/>
      <c r="CR95" s="56"/>
      <c r="CS95" s="56"/>
      <c r="CT95" s="56"/>
      <c r="CU95" s="56"/>
      <c r="CV95" s="56"/>
      <c r="CW95" s="56"/>
      <c r="CX95" s="56"/>
      <c r="CY95" s="56"/>
      <c r="CZ95" s="56"/>
      <c r="DA95" s="56"/>
      <c r="DB95" s="56"/>
      <c r="DC95" s="56"/>
      <c r="DD95" s="56"/>
      <c r="DE95" s="56"/>
      <c r="DF95" s="56"/>
      <c r="DG95" s="56"/>
      <c r="DH95" s="56"/>
      <c r="DI95" s="56"/>
      <c r="DJ95" s="56"/>
      <c r="DK95" s="56"/>
      <c r="DL95" s="56"/>
      <c r="DM95" s="56"/>
      <c r="DN95" s="56"/>
      <c r="DO95" s="56"/>
      <c r="DP95" s="56"/>
      <c r="DQ95" s="56"/>
      <c r="DR95" s="56"/>
      <c r="DS95" s="56"/>
      <c r="DT95" s="56"/>
      <c r="DU95" s="56"/>
      <c r="DV95" s="56"/>
      <c r="DW95" s="56"/>
      <c r="DX95" s="56"/>
      <c r="DY95" s="56"/>
      <c r="DZ95" s="56"/>
      <c r="EA95" s="56"/>
      <c r="EB95" s="56"/>
      <c r="EC95" s="56"/>
      <c r="ED95" s="56"/>
      <c r="EE95" s="56"/>
      <c r="EF95" s="56"/>
      <c r="EG95" s="56"/>
      <c r="EH95" s="56"/>
      <c r="EI95" s="56"/>
      <c r="EJ95" s="56"/>
      <c r="EK95" s="56"/>
      <c r="EL95" s="56"/>
      <c r="EM95" s="56"/>
      <c r="EN95" s="56"/>
      <c r="EO95" s="56"/>
      <c r="EP95" s="56"/>
      <c r="EQ95" s="56"/>
      <c r="ER95" s="56"/>
      <c r="ES95" s="56"/>
      <c r="ET95" s="56"/>
      <c r="EU95" s="56"/>
      <c r="EV95" s="56"/>
      <c r="EW95" s="56"/>
      <c r="EX95" s="56"/>
      <c r="EY95" s="56"/>
      <c r="EZ95" s="56"/>
      <c r="FA95" s="56"/>
      <c r="FB95" s="56"/>
      <c r="FC95" s="56"/>
      <c r="FD95" s="56"/>
      <c r="FE95" s="56"/>
    </row>
    <row r="96" spans="1:1001" ht="24" x14ac:dyDescent="0.2">
      <c r="A96" s="230">
        <v>1</v>
      </c>
      <c r="B96" s="230">
        <v>2</v>
      </c>
      <c r="C96" s="230">
        <v>1</v>
      </c>
      <c r="D96" s="230">
        <v>1</v>
      </c>
      <c r="E96" s="230">
        <v>6</v>
      </c>
      <c r="F96" s="230">
        <v>1</v>
      </c>
      <c r="G96" s="132" t="s">
        <v>77</v>
      </c>
      <c r="H96" s="69">
        <f>+O96*P96*Q96</f>
        <v>1332000</v>
      </c>
      <c r="I96" s="42">
        <f t="shared" si="100"/>
        <v>293040</v>
      </c>
      <c r="J96" s="42">
        <f t="shared" si="101"/>
        <v>41625</v>
      </c>
      <c r="K96" s="42">
        <f t="shared" si="101"/>
        <v>9157.5</v>
      </c>
      <c r="L96" s="42">
        <f t="shared" si="102"/>
        <v>50782.5</v>
      </c>
      <c r="M96" s="67">
        <f t="shared" si="58"/>
        <v>0.81967213114754101</v>
      </c>
      <c r="N96" s="67">
        <f t="shared" si="59"/>
        <v>0.18032786885245899</v>
      </c>
      <c r="O96" s="45">
        <v>18</v>
      </c>
      <c r="P96" s="68">
        <v>1</v>
      </c>
      <c r="Q96" s="231">
        <v>74000</v>
      </c>
      <c r="R96" s="232">
        <f>+$J96/6</f>
        <v>6937.5</v>
      </c>
      <c r="S96" s="233">
        <f t="shared" ref="S96:W96" si="112">+$J96/6</f>
        <v>6937.5</v>
      </c>
      <c r="T96" s="232">
        <f t="shared" si="112"/>
        <v>6937.5</v>
      </c>
      <c r="U96" s="234">
        <f t="shared" si="112"/>
        <v>6937.5</v>
      </c>
      <c r="V96" s="234">
        <f t="shared" si="112"/>
        <v>6937.5</v>
      </c>
      <c r="W96" s="233">
        <f t="shared" si="112"/>
        <v>6937.5</v>
      </c>
      <c r="X96" s="220">
        <f t="shared" si="77"/>
        <v>0</v>
      </c>
      <c r="Y96" s="153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/>
      <c r="BP96" s="56"/>
      <c r="BQ96" s="56"/>
      <c r="BR96" s="56"/>
      <c r="BS96" s="56"/>
      <c r="BT96" s="56"/>
      <c r="BU96" s="56"/>
      <c r="BV96" s="56"/>
      <c r="BW96" s="56"/>
      <c r="BX96" s="56"/>
      <c r="BY96" s="56"/>
      <c r="BZ96" s="56"/>
      <c r="CA96" s="56"/>
      <c r="CB96" s="56"/>
      <c r="CC96" s="56"/>
      <c r="CD96" s="56"/>
      <c r="CE96" s="56"/>
      <c r="CF96" s="56"/>
      <c r="CG96" s="56"/>
      <c r="CH96" s="56"/>
      <c r="CI96" s="56"/>
      <c r="CJ96" s="56"/>
      <c r="CK96" s="56"/>
      <c r="CL96" s="56"/>
      <c r="CM96" s="56"/>
      <c r="CN96" s="56"/>
      <c r="CO96" s="56"/>
      <c r="CP96" s="56"/>
      <c r="CQ96" s="56"/>
      <c r="CR96" s="56"/>
      <c r="CS96" s="56"/>
      <c r="CT96" s="56"/>
      <c r="CU96" s="56"/>
      <c r="CV96" s="56"/>
      <c r="CW96" s="56"/>
      <c r="CX96" s="56"/>
      <c r="CY96" s="56"/>
      <c r="CZ96" s="56"/>
      <c r="DA96" s="56"/>
      <c r="DB96" s="56"/>
      <c r="DC96" s="56"/>
      <c r="DD96" s="56"/>
      <c r="DE96" s="56"/>
      <c r="DF96" s="56"/>
      <c r="DG96" s="56"/>
      <c r="DH96" s="56"/>
      <c r="DI96" s="56"/>
      <c r="DJ96" s="56"/>
      <c r="DK96" s="56"/>
      <c r="DL96" s="56"/>
      <c r="DM96" s="56"/>
      <c r="DN96" s="56"/>
      <c r="DO96" s="56"/>
      <c r="DP96" s="56"/>
      <c r="DQ96" s="56"/>
      <c r="DR96" s="56"/>
      <c r="DS96" s="56"/>
      <c r="DT96" s="56"/>
      <c r="DU96" s="56"/>
      <c r="DV96" s="56"/>
      <c r="DW96" s="56"/>
      <c r="DX96" s="56"/>
      <c r="DY96" s="56"/>
      <c r="DZ96" s="56"/>
      <c r="EA96" s="56"/>
      <c r="EB96" s="56"/>
      <c r="EC96" s="56"/>
      <c r="ED96" s="56"/>
      <c r="EE96" s="56"/>
      <c r="EF96" s="56"/>
      <c r="EG96" s="56"/>
      <c r="EH96" s="56"/>
      <c r="EI96" s="56"/>
      <c r="EJ96" s="56"/>
      <c r="EK96" s="56"/>
      <c r="EL96" s="56"/>
      <c r="EM96" s="56"/>
      <c r="EN96" s="56"/>
      <c r="EO96" s="56"/>
      <c r="EP96" s="56"/>
      <c r="EQ96" s="56"/>
      <c r="ER96" s="56"/>
      <c r="ES96" s="56"/>
      <c r="ET96" s="56"/>
      <c r="EU96" s="56"/>
      <c r="EV96" s="56"/>
      <c r="EW96" s="56"/>
      <c r="EX96" s="56"/>
      <c r="EY96" s="56"/>
      <c r="EZ96" s="56"/>
      <c r="FA96" s="56"/>
      <c r="FB96" s="56"/>
      <c r="FC96" s="56"/>
      <c r="FD96" s="56"/>
      <c r="FE96" s="56"/>
    </row>
    <row r="97" spans="1:1001" ht="24" x14ac:dyDescent="0.2">
      <c r="A97" s="76">
        <v>1</v>
      </c>
      <c r="B97" s="76">
        <v>2</v>
      </c>
      <c r="C97" s="76">
        <v>1</v>
      </c>
      <c r="D97" s="76">
        <v>2</v>
      </c>
      <c r="E97" s="76">
        <v>0</v>
      </c>
      <c r="F97" s="76">
        <v>0</v>
      </c>
      <c r="G97" s="64" t="s">
        <v>78</v>
      </c>
      <c r="H97" s="6">
        <f>+H98+H100+H103</f>
        <v>5208000</v>
      </c>
      <c r="I97" s="6">
        <f>+I98+I100+I103</f>
        <v>1145760</v>
      </c>
      <c r="J97" s="6">
        <f>+J98+J100+J103</f>
        <v>162750</v>
      </c>
      <c r="K97" s="6">
        <f>+K98+K100+K103</f>
        <v>35805</v>
      </c>
      <c r="L97" s="6">
        <f>+L98+L100+L103</f>
        <v>198555</v>
      </c>
      <c r="M97" s="92">
        <f t="shared" si="58"/>
        <v>0.81967213114754101</v>
      </c>
      <c r="N97" s="92">
        <f t="shared" si="59"/>
        <v>0.18032786885245899</v>
      </c>
      <c r="O97" s="228"/>
      <c r="P97" s="66"/>
      <c r="Q97" s="229"/>
      <c r="R97" s="168">
        <f>+R98+R100+R103</f>
        <v>15000</v>
      </c>
      <c r="S97" s="170">
        <f t="shared" ref="S97:W97" si="113">+S98+S100+S103</f>
        <v>25500</v>
      </c>
      <c r="T97" s="168">
        <f t="shared" si="113"/>
        <v>27937.5</v>
      </c>
      <c r="U97" s="169">
        <f t="shared" si="113"/>
        <v>27937.5</v>
      </c>
      <c r="V97" s="169">
        <f t="shared" si="113"/>
        <v>27937.5</v>
      </c>
      <c r="W97" s="170">
        <f t="shared" si="113"/>
        <v>38437.5</v>
      </c>
      <c r="X97" s="220">
        <f t="shared" si="77"/>
        <v>0</v>
      </c>
      <c r="Y97" s="156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  <c r="AU97" s="77"/>
      <c r="AV97" s="77"/>
      <c r="AW97" s="77"/>
      <c r="AX97" s="77"/>
      <c r="AY97" s="77"/>
      <c r="AZ97" s="77"/>
      <c r="BA97" s="77"/>
      <c r="BB97" s="77"/>
      <c r="BC97" s="77"/>
      <c r="BD97" s="77"/>
      <c r="BE97" s="77"/>
      <c r="BF97" s="77"/>
      <c r="BG97" s="77"/>
      <c r="BH97" s="77"/>
      <c r="BI97" s="77"/>
      <c r="BJ97" s="77"/>
      <c r="BK97" s="77"/>
      <c r="BL97" s="77"/>
      <c r="BM97" s="77"/>
      <c r="BN97" s="77"/>
      <c r="BO97" s="77"/>
      <c r="BP97" s="77"/>
      <c r="BQ97" s="77"/>
      <c r="BR97" s="77"/>
      <c r="BS97" s="77"/>
      <c r="BT97" s="77"/>
      <c r="BU97" s="77"/>
      <c r="BV97" s="77"/>
      <c r="BW97" s="77"/>
      <c r="BX97" s="77"/>
      <c r="BY97" s="77"/>
      <c r="BZ97" s="77"/>
      <c r="CA97" s="77"/>
      <c r="CB97" s="77"/>
      <c r="CC97" s="77"/>
      <c r="CD97" s="77"/>
      <c r="CE97" s="77"/>
      <c r="CF97" s="77"/>
      <c r="CG97" s="77"/>
      <c r="CH97" s="77"/>
      <c r="CI97" s="77"/>
      <c r="CJ97" s="77"/>
      <c r="CK97" s="77"/>
      <c r="CL97" s="77"/>
      <c r="CM97" s="77"/>
      <c r="CN97" s="77"/>
      <c r="CO97" s="77"/>
      <c r="CP97" s="77"/>
      <c r="CQ97" s="77"/>
      <c r="CR97" s="77"/>
      <c r="CS97" s="77"/>
      <c r="CT97" s="77"/>
      <c r="CU97" s="77"/>
      <c r="CV97" s="77"/>
      <c r="CW97" s="77"/>
      <c r="CX97" s="77"/>
      <c r="CY97" s="77"/>
      <c r="CZ97" s="77"/>
      <c r="DA97" s="77"/>
      <c r="DB97" s="77"/>
      <c r="DC97" s="77"/>
      <c r="DD97" s="77"/>
      <c r="DE97" s="77"/>
      <c r="DF97" s="77"/>
      <c r="DG97" s="77"/>
      <c r="DH97" s="77"/>
      <c r="DI97" s="77"/>
      <c r="DJ97" s="77"/>
      <c r="DK97" s="77"/>
      <c r="DL97" s="77"/>
      <c r="DM97" s="77"/>
      <c r="DN97" s="77"/>
      <c r="DO97" s="77"/>
      <c r="DP97" s="77"/>
      <c r="DQ97" s="77"/>
      <c r="DR97" s="77"/>
      <c r="DS97" s="77"/>
      <c r="DT97" s="77"/>
      <c r="DU97" s="77"/>
      <c r="DV97" s="77"/>
      <c r="DW97" s="77"/>
      <c r="DX97" s="77"/>
      <c r="DY97" s="77"/>
      <c r="DZ97" s="77"/>
      <c r="EA97" s="77"/>
      <c r="EB97" s="77"/>
      <c r="EC97" s="77"/>
      <c r="ED97" s="77"/>
      <c r="EE97" s="77"/>
      <c r="EF97" s="77"/>
      <c r="EG97" s="77"/>
      <c r="EH97" s="77"/>
      <c r="EI97" s="77"/>
      <c r="EJ97" s="77"/>
      <c r="EK97" s="77"/>
      <c r="EL97" s="77"/>
      <c r="EM97" s="77"/>
      <c r="EN97" s="77"/>
      <c r="EO97" s="77"/>
      <c r="EP97" s="77"/>
      <c r="EQ97" s="77"/>
      <c r="ER97" s="77"/>
      <c r="ES97" s="77"/>
      <c r="ET97" s="77"/>
      <c r="EU97" s="77"/>
      <c r="EV97" s="77"/>
      <c r="EW97" s="77"/>
      <c r="EX97" s="77"/>
      <c r="EY97" s="77"/>
      <c r="EZ97" s="77"/>
      <c r="FA97" s="77"/>
      <c r="FB97" s="77"/>
      <c r="FC97" s="77"/>
      <c r="FD97" s="77"/>
      <c r="FE97" s="77"/>
      <c r="FF97" s="83"/>
      <c r="FG97" s="83"/>
      <c r="FH97" s="83"/>
      <c r="FI97" s="83"/>
      <c r="FJ97" s="83"/>
      <c r="FK97" s="83"/>
      <c r="FL97" s="83"/>
      <c r="FM97" s="83"/>
      <c r="FN97" s="83"/>
      <c r="FO97" s="83"/>
      <c r="FP97" s="83"/>
      <c r="FQ97" s="83"/>
      <c r="FR97" s="83"/>
      <c r="FS97" s="83"/>
      <c r="FT97" s="83"/>
      <c r="FU97" s="83"/>
      <c r="FV97" s="83"/>
      <c r="FW97" s="83"/>
      <c r="FX97" s="83"/>
      <c r="FY97" s="83"/>
      <c r="FZ97" s="83"/>
      <c r="GA97" s="83"/>
      <c r="GB97" s="83"/>
      <c r="GC97" s="83"/>
      <c r="GD97" s="83"/>
      <c r="GE97" s="83"/>
      <c r="GF97" s="83"/>
      <c r="GG97" s="83"/>
      <c r="GH97" s="83"/>
      <c r="GI97" s="83"/>
      <c r="GJ97" s="83"/>
      <c r="GK97" s="83"/>
      <c r="GL97" s="83"/>
      <c r="GM97" s="83"/>
      <c r="GN97" s="83"/>
      <c r="GO97" s="83"/>
      <c r="GP97" s="83"/>
      <c r="GQ97" s="83"/>
      <c r="GR97" s="83"/>
      <c r="GS97" s="83"/>
      <c r="GT97" s="83"/>
      <c r="GU97" s="83"/>
      <c r="GV97" s="83"/>
      <c r="GW97" s="83"/>
      <c r="GX97" s="83"/>
      <c r="GY97" s="83"/>
      <c r="GZ97" s="83"/>
      <c r="HA97" s="83"/>
      <c r="HB97" s="83"/>
      <c r="HC97" s="83"/>
      <c r="HD97" s="83"/>
      <c r="HE97" s="83"/>
      <c r="HF97" s="83"/>
      <c r="HG97" s="83"/>
      <c r="HH97" s="83"/>
      <c r="HI97" s="83"/>
      <c r="HJ97" s="83"/>
      <c r="HK97" s="83"/>
      <c r="HL97" s="83"/>
      <c r="HM97" s="83"/>
      <c r="HN97" s="83"/>
      <c r="HO97" s="83"/>
      <c r="HP97" s="83"/>
      <c r="HQ97" s="83"/>
      <c r="HR97" s="83"/>
      <c r="HS97" s="83"/>
      <c r="HT97" s="83"/>
      <c r="HU97" s="83"/>
      <c r="HV97" s="83"/>
      <c r="HW97" s="83"/>
      <c r="HX97" s="83"/>
      <c r="HY97" s="83"/>
      <c r="HZ97" s="83"/>
      <c r="IA97" s="83"/>
      <c r="IB97" s="83"/>
      <c r="IC97" s="83"/>
      <c r="ID97" s="83"/>
      <c r="IE97" s="83"/>
      <c r="IF97" s="83"/>
      <c r="IG97" s="83"/>
      <c r="IH97" s="83"/>
      <c r="II97" s="83"/>
      <c r="IJ97" s="83"/>
      <c r="IK97" s="83"/>
      <c r="IL97" s="83"/>
      <c r="IM97" s="83"/>
      <c r="IN97" s="83"/>
      <c r="IO97" s="83"/>
      <c r="IP97" s="83"/>
      <c r="IQ97" s="83"/>
      <c r="IR97" s="83"/>
      <c r="IS97" s="83"/>
      <c r="IT97" s="83"/>
      <c r="IU97" s="83"/>
      <c r="IV97" s="83"/>
      <c r="IW97" s="83"/>
      <c r="IX97" s="83"/>
      <c r="IY97" s="83"/>
      <c r="IZ97" s="83"/>
      <c r="JA97" s="83"/>
      <c r="JB97" s="83"/>
      <c r="JC97" s="83"/>
      <c r="JD97" s="83"/>
      <c r="JE97" s="83"/>
      <c r="JF97" s="83"/>
      <c r="JG97" s="83"/>
      <c r="JH97" s="83"/>
      <c r="JI97" s="83"/>
      <c r="JJ97" s="83"/>
      <c r="JK97" s="83"/>
      <c r="JL97" s="83"/>
      <c r="JM97" s="83"/>
      <c r="JN97" s="83"/>
      <c r="JO97" s="83"/>
      <c r="JP97" s="83"/>
      <c r="JQ97" s="83"/>
      <c r="JR97" s="83"/>
      <c r="JS97" s="83"/>
      <c r="JT97" s="83"/>
      <c r="JU97" s="83"/>
      <c r="JV97" s="83"/>
      <c r="JW97" s="83"/>
      <c r="JX97" s="83"/>
      <c r="JY97" s="83"/>
      <c r="JZ97" s="83"/>
      <c r="KA97" s="83"/>
      <c r="KB97" s="83"/>
      <c r="KC97" s="83"/>
      <c r="KD97" s="83"/>
      <c r="KE97" s="83"/>
      <c r="KF97" s="83"/>
      <c r="KG97" s="83"/>
      <c r="KH97" s="83"/>
      <c r="KI97" s="83"/>
      <c r="KJ97" s="83"/>
      <c r="KK97" s="83"/>
      <c r="KL97" s="83"/>
      <c r="KM97" s="83"/>
      <c r="KN97" s="83"/>
      <c r="KO97" s="83"/>
      <c r="KP97" s="83"/>
      <c r="KQ97" s="83"/>
      <c r="KR97" s="83"/>
      <c r="KS97" s="83"/>
      <c r="KT97" s="83"/>
      <c r="KU97" s="83"/>
      <c r="KV97" s="83"/>
      <c r="KW97" s="83"/>
      <c r="KX97" s="83"/>
      <c r="KY97" s="83"/>
      <c r="KZ97" s="83"/>
      <c r="LA97" s="83"/>
      <c r="LB97" s="83"/>
      <c r="LC97" s="83"/>
      <c r="LD97" s="83"/>
      <c r="LE97" s="83"/>
      <c r="LF97" s="83"/>
      <c r="LG97" s="83"/>
      <c r="LH97" s="83"/>
      <c r="LI97" s="83"/>
      <c r="LJ97" s="83"/>
      <c r="LK97" s="83"/>
      <c r="LL97" s="83"/>
      <c r="LM97" s="83"/>
      <c r="LN97" s="83"/>
      <c r="LO97" s="83"/>
      <c r="LP97" s="83"/>
      <c r="LQ97" s="83"/>
      <c r="LR97" s="83"/>
      <c r="LS97" s="83"/>
      <c r="LT97" s="83"/>
      <c r="LU97" s="83"/>
      <c r="LV97" s="83"/>
      <c r="LW97" s="83"/>
      <c r="LX97" s="83"/>
      <c r="LY97" s="83"/>
      <c r="LZ97" s="83"/>
      <c r="MA97" s="83"/>
      <c r="MB97" s="83"/>
      <c r="MC97" s="83"/>
      <c r="MD97" s="83"/>
      <c r="ME97" s="83"/>
      <c r="MF97" s="83"/>
      <c r="MG97" s="83"/>
      <c r="MH97" s="83"/>
      <c r="MI97" s="83"/>
      <c r="MJ97" s="83"/>
      <c r="MK97" s="83"/>
      <c r="ML97" s="83"/>
      <c r="MM97" s="83"/>
      <c r="MN97" s="83"/>
      <c r="MO97" s="83"/>
      <c r="MP97" s="83"/>
      <c r="MQ97" s="83"/>
      <c r="MR97" s="83"/>
      <c r="MS97" s="83"/>
      <c r="MT97" s="83"/>
      <c r="MU97" s="83"/>
      <c r="MV97" s="83"/>
      <c r="MW97" s="83"/>
      <c r="MX97" s="83"/>
      <c r="MY97" s="83"/>
      <c r="MZ97" s="83"/>
      <c r="NA97" s="83"/>
      <c r="NB97" s="83"/>
      <c r="NC97" s="83"/>
      <c r="ND97" s="83"/>
      <c r="NE97" s="83"/>
      <c r="NF97" s="83"/>
      <c r="NG97" s="83"/>
      <c r="NH97" s="83"/>
      <c r="NI97" s="83"/>
      <c r="NJ97" s="83"/>
      <c r="NK97" s="83"/>
      <c r="NL97" s="83"/>
      <c r="NM97" s="83"/>
      <c r="NN97" s="83"/>
      <c r="NO97" s="83"/>
      <c r="NP97" s="83"/>
      <c r="NQ97" s="83"/>
      <c r="NR97" s="83"/>
      <c r="NS97" s="83"/>
      <c r="NT97" s="83"/>
      <c r="NU97" s="83"/>
      <c r="NV97" s="83"/>
      <c r="NW97" s="83"/>
      <c r="NX97" s="83"/>
      <c r="NY97" s="83"/>
      <c r="NZ97" s="83"/>
      <c r="OA97" s="83"/>
      <c r="OB97" s="83"/>
      <c r="OC97" s="83"/>
      <c r="OD97" s="83"/>
      <c r="OE97" s="83"/>
      <c r="OF97" s="83"/>
      <c r="OG97" s="83"/>
      <c r="OH97" s="83"/>
      <c r="OI97" s="83"/>
      <c r="OJ97" s="83"/>
      <c r="OK97" s="83"/>
      <c r="OL97" s="83"/>
      <c r="OM97" s="83"/>
      <c r="ON97" s="83"/>
      <c r="OO97" s="83"/>
      <c r="OP97" s="83"/>
      <c r="OQ97" s="83"/>
      <c r="OR97" s="83"/>
      <c r="OS97" s="83"/>
      <c r="OT97" s="83"/>
      <c r="OU97" s="83"/>
      <c r="OV97" s="83"/>
      <c r="OW97" s="83"/>
      <c r="OX97" s="83"/>
      <c r="OY97" s="83"/>
      <c r="OZ97" s="83"/>
      <c r="PA97" s="83"/>
      <c r="PB97" s="83"/>
      <c r="PC97" s="83"/>
      <c r="PD97" s="83"/>
      <c r="PE97" s="83"/>
      <c r="PF97" s="83"/>
      <c r="PG97" s="83"/>
      <c r="PH97" s="83"/>
      <c r="PI97" s="83"/>
      <c r="PJ97" s="83"/>
      <c r="PK97" s="83"/>
      <c r="PL97" s="83"/>
      <c r="PM97" s="83"/>
      <c r="PN97" s="83"/>
      <c r="PO97" s="83"/>
      <c r="PP97" s="83"/>
      <c r="PQ97" s="83"/>
      <c r="PR97" s="83"/>
      <c r="PS97" s="83"/>
      <c r="PT97" s="83"/>
      <c r="PU97" s="83"/>
      <c r="PV97" s="83"/>
      <c r="PW97" s="83"/>
      <c r="PX97" s="83"/>
      <c r="PY97" s="83"/>
      <c r="PZ97" s="83"/>
      <c r="QA97" s="83"/>
      <c r="QB97" s="83"/>
      <c r="QC97" s="83"/>
      <c r="QD97" s="83"/>
      <c r="QE97" s="83"/>
      <c r="QF97" s="83"/>
      <c r="QG97" s="83"/>
      <c r="QH97" s="83"/>
      <c r="QI97" s="83"/>
      <c r="QJ97" s="83"/>
      <c r="QK97" s="83"/>
      <c r="QL97" s="83"/>
      <c r="QM97" s="83"/>
      <c r="QN97" s="83"/>
      <c r="QO97" s="83"/>
      <c r="QP97" s="83"/>
      <c r="QQ97" s="83"/>
      <c r="QR97" s="83"/>
      <c r="QS97" s="83"/>
      <c r="QT97" s="83"/>
      <c r="QU97" s="83"/>
      <c r="QV97" s="83"/>
      <c r="QW97" s="83"/>
      <c r="QX97" s="83"/>
      <c r="QY97" s="83"/>
      <c r="QZ97" s="83"/>
      <c r="RA97" s="83"/>
      <c r="RB97" s="83"/>
      <c r="RC97" s="83"/>
      <c r="RD97" s="83"/>
      <c r="RE97" s="83"/>
      <c r="RF97" s="83"/>
      <c r="RG97" s="83"/>
      <c r="RH97" s="83"/>
      <c r="RI97" s="83"/>
      <c r="RJ97" s="83"/>
      <c r="RK97" s="83"/>
      <c r="RL97" s="83"/>
      <c r="RM97" s="83"/>
      <c r="RN97" s="83"/>
      <c r="RO97" s="83"/>
      <c r="RP97" s="83"/>
      <c r="RQ97" s="83"/>
      <c r="RR97" s="83"/>
      <c r="RS97" s="83"/>
      <c r="RT97" s="83"/>
      <c r="RU97" s="83"/>
      <c r="RV97" s="83"/>
      <c r="RW97" s="83"/>
      <c r="RX97" s="83"/>
      <c r="RY97" s="83"/>
      <c r="RZ97" s="83"/>
      <c r="SA97" s="83"/>
      <c r="SB97" s="83"/>
      <c r="SC97" s="83"/>
      <c r="SD97" s="83"/>
      <c r="SE97" s="83"/>
      <c r="SF97" s="83"/>
      <c r="SG97" s="83"/>
      <c r="SH97" s="83"/>
      <c r="SI97" s="83"/>
      <c r="SJ97" s="83"/>
      <c r="SK97" s="83"/>
      <c r="SL97" s="83"/>
      <c r="SM97" s="83"/>
      <c r="SN97" s="83"/>
      <c r="SO97" s="83"/>
      <c r="SP97" s="83"/>
      <c r="SQ97" s="83"/>
      <c r="SR97" s="83"/>
      <c r="SS97" s="83"/>
      <c r="ST97" s="83"/>
      <c r="SU97" s="83"/>
      <c r="SV97" s="83"/>
      <c r="SW97" s="83"/>
      <c r="SX97" s="83"/>
      <c r="SY97" s="83"/>
      <c r="SZ97" s="83"/>
      <c r="TA97" s="83"/>
      <c r="TB97" s="83"/>
      <c r="TC97" s="83"/>
      <c r="TD97" s="83"/>
      <c r="TE97" s="83"/>
      <c r="TF97" s="83"/>
      <c r="TG97" s="83"/>
      <c r="TH97" s="83"/>
      <c r="TI97" s="83"/>
      <c r="TJ97" s="83"/>
      <c r="TK97" s="83"/>
      <c r="TL97" s="83"/>
      <c r="TM97" s="83"/>
      <c r="TN97" s="83"/>
      <c r="TO97" s="83"/>
      <c r="TP97" s="83"/>
      <c r="TQ97" s="83"/>
      <c r="TR97" s="83"/>
      <c r="TS97" s="83"/>
      <c r="TT97" s="83"/>
      <c r="TU97" s="83"/>
      <c r="TV97" s="83"/>
      <c r="TW97" s="83"/>
      <c r="TX97" s="83"/>
      <c r="TY97" s="83"/>
      <c r="TZ97" s="83"/>
      <c r="UA97" s="83"/>
      <c r="UB97" s="83"/>
      <c r="UC97" s="83"/>
      <c r="UD97" s="83"/>
      <c r="UE97" s="83"/>
      <c r="UF97" s="83"/>
      <c r="UG97" s="83"/>
      <c r="UH97" s="83"/>
      <c r="UI97" s="83"/>
      <c r="UJ97" s="83"/>
      <c r="UK97" s="83"/>
      <c r="UL97" s="83"/>
      <c r="UM97" s="83"/>
      <c r="UN97" s="83"/>
      <c r="UO97" s="83"/>
      <c r="UP97" s="83"/>
      <c r="UQ97" s="83"/>
      <c r="UR97" s="83"/>
      <c r="US97" s="83"/>
      <c r="UT97" s="83"/>
      <c r="UU97" s="83"/>
      <c r="UV97" s="83"/>
      <c r="UW97" s="83"/>
      <c r="UX97" s="83"/>
      <c r="UY97" s="83"/>
      <c r="UZ97" s="83"/>
      <c r="VA97" s="83"/>
      <c r="VB97" s="83"/>
      <c r="VC97" s="83"/>
      <c r="VD97" s="83"/>
      <c r="VE97" s="83"/>
      <c r="VF97" s="83"/>
      <c r="VG97" s="83"/>
      <c r="VH97" s="83"/>
      <c r="VI97" s="83"/>
      <c r="VJ97" s="83"/>
      <c r="VK97" s="83"/>
      <c r="VL97" s="83"/>
      <c r="VM97" s="83"/>
      <c r="VN97" s="83"/>
      <c r="VO97" s="83"/>
      <c r="VP97" s="83"/>
      <c r="VQ97" s="83"/>
      <c r="VR97" s="83"/>
      <c r="VS97" s="83"/>
      <c r="VT97" s="83"/>
      <c r="VU97" s="83"/>
      <c r="VV97" s="83"/>
      <c r="VW97" s="83"/>
      <c r="VX97" s="83"/>
      <c r="VY97" s="83"/>
      <c r="VZ97" s="83"/>
      <c r="WA97" s="83"/>
      <c r="WB97" s="83"/>
      <c r="WC97" s="83"/>
      <c r="WD97" s="83"/>
      <c r="WE97" s="83"/>
      <c r="WF97" s="83"/>
      <c r="WG97" s="83"/>
      <c r="WH97" s="83"/>
      <c r="WI97" s="83"/>
      <c r="WJ97" s="83"/>
      <c r="WK97" s="83"/>
      <c r="WL97" s="83"/>
      <c r="WM97" s="83"/>
      <c r="WN97" s="83"/>
      <c r="WO97" s="83"/>
      <c r="WP97" s="83"/>
      <c r="WQ97" s="83"/>
      <c r="WR97" s="83"/>
      <c r="WS97" s="83"/>
      <c r="WT97" s="83"/>
      <c r="WU97" s="83"/>
      <c r="WV97" s="83"/>
      <c r="WW97" s="83"/>
      <c r="WX97" s="83"/>
      <c r="WY97" s="83"/>
      <c r="WZ97" s="83"/>
      <c r="XA97" s="83"/>
      <c r="XB97" s="83"/>
      <c r="XC97" s="83"/>
      <c r="XD97" s="83"/>
      <c r="XE97" s="83"/>
      <c r="XF97" s="83"/>
      <c r="XG97" s="83"/>
      <c r="XH97" s="83"/>
      <c r="XI97" s="83"/>
      <c r="XJ97" s="83"/>
      <c r="XK97" s="83"/>
      <c r="XL97" s="83"/>
      <c r="XM97" s="83"/>
      <c r="XN97" s="83"/>
      <c r="XO97" s="83"/>
      <c r="XP97" s="83"/>
      <c r="XQ97" s="83"/>
      <c r="XR97" s="83"/>
      <c r="XS97" s="83"/>
      <c r="XT97" s="83"/>
      <c r="XU97" s="83"/>
      <c r="XV97" s="83"/>
      <c r="XW97" s="83"/>
      <c r="XX97" s="83"/>
      <c r="XY97" s="83"/>
      <c r="XZ97" s="83"/>
      <c r="YA97" s="83"/>
      <c r="YB97" s="83"/>
      <c r="YC97" s="83"/>
      <c r="YD97" s="83"/>
      <c r="YE97" s="83"/>
      <c r="YF97" s="83"/>
      <c r="YG97" s="83"/>
      <c r="YH97" s="83"/>
      <c r="YI97" s="83"/>
      <c r="YJ97" s="83"/>
      <c r="YK97" s="83"/>
      <c r="YL97" s="83"/>
      <c r="YM97" s="83"/>
      <c r="YN97" s="83"/>
      <c r="YO97" s="83"/>
      <c r="YP97" s="83"/>
      <c r="YQ97" s="83"/>
      <c r="YR97" s="83"/>
      <c r="YS97" s="83"/>
      <c r="YT97" s="83"/>
      <c r="YU97" s="83"/>
      <c r="YV97" s="83"/>
      <c r="YW97" s="83"/>
      <c r="YX97" s="83"/>
      <c r="YY97" s="83"/>
      <c r="YZ97" s="83"/>
      <c r="ZA97" s="83"/>
      <c r="ZB97" s="83"/>
      <c r="ZC97" s="83"/>
      <c r="ZD97" s="83"/>
      <c r="ZE97" s="83"/>
      <c r="ZF97" s="83"/>
      <c r="ZG97" s="83"/>
      <c r="ZH97" s="83"/>
      <c r="ZI97" s="83"/>
      <c r="ZJ97" s="83"/>
      <c r="ZK97" s="83"/>
      <c r="ZL97" s="83"/>
      <c r="ZM97" s="83"/>
      <c r="ZN97" s="83"/>
      <c r="ZO97" s="83"/>
      <c r="ZP97" s="83"/>
      <c r="ZQ97" s="83"/>
      <c r="ZR97" s="83"/>
      <c r="ZS97" s="83"/>
      <c r="ZT97" s="83"/>
      <c r="ZU97" s="83"/>
      <c r="ZV97" s="83"/>
      <c r="ZW97" s="83"/>
      <c r="ZX97" s="83"/>
      <c r="ZY97" s="83"/>
      <c r="ZZ97" s="83"/>
      <c r="AAA97" s="83"/>
      <c r="AAB97" s="83"/>
      <c r="AAC97" s="83"/>
      <c r="AAD97" s="83"/>
      <c r="AAE97" s="83"/>
      <c r="AAF97" s="83"/>
      <c r="AAG97" s="83"/>
      <c r="AAH97" s="83"/>
      <c r="AAI97" s="83"/>
      <c r="AAJ97" s="83"/>
      <c r="AAK97" s="83"/>
      <c r="AAL97" s="83"/>
      <c r="AAM97" s="83"/>
      <c r="AAN97" s="83"/>
      <c r="AAO97" s="83"/>
      <c r="AAP97" s="83"/>
      <c r="AAQ97" s="83"/>
      <c r="AAR97" s="83"/>
      <c r="AAS97" s="83"/>
      <c r="AAT97" s="83"/>
      <c r="AAU97" s="83"/>
      <c r="AAV97" s="83"/>
      <c r="AAW97" s="83"/>
      <c r="AAX97" s="83"/>
      <c r="AAY97" s="83"/>
      <c r="AAZ97" s="83"/>
      <c r="ABA97" s="83"/>
      <c r="ABB97" s="83"/>
      <c r="ABC97" s="83"/>
      <c r="ABD97" s="83"/>
      <c r="ABE97" s="83"/>
      <c r="ABF97" s="83"/>
      <c r="ABG97" s="83"/>
      <c r="ABH97" s="83"/>
      <c r="ABI97" s="83"/>
      <c r="ABJ97" s="83"/>
      <c r="ABK97" s="83"/>
      <c r="ABL97" s="83"/>
      <c r="ABM97" s="83"/>
      <c r="ABN97" s="83"/>
      <c r="ABO97" s="83"/>
      <c r="ABP97" s="83"/>
      <c r="ABQ97" s="83"/>
      <c r="ABR97" s="83"/>
      <c r="ABS97" s="83"/>
      <c r="ABT97" s="83"/>
      <c r="ABU97" s="83"/>
      <c r="ABV97" s="83"/>
      <c r="ABW97" s="83"/>
      <c r="ABX97" s="83"/>
      <c r="ABY97" s="83"/>
      <c r="ABZ97" s="83"/>
      <c r="ACA97" s="83"/>
      <c r="ACB97" s="83"/>
      <c r="ACC97" s="83"/>
      <c r="ACD97" s="83"/>
      <c r="ACE97" s="83"/>
      <c r="ACF97" s="83"/>
      <c r="ACG97" s="83"/>
      <c r="ACH97" s="83"/>
      <c r="ACI97" s="83"/>
      <c r="ACJ97" s="83"/>
      <c r="ACK97" s="83"/>
      <c r="ACL97" s="83"/>
      <c r="ACM97" s="83"/>
      <c r="ACN97" s="83"/>
      <c r="ACO97" s="83"/>
      <c r="ACP97" s="83"/>
      <c r="ACQ97" s="83"/>
      <c r="ACR97" s="83"/>
      <c r="ACS97" s="83"/>
      <c r="ACT97" s="83"/>
      <c r="ACU97" s="83"/>
      <c r="ACV97" s="83"/>
      <c r="ACW97" s="83"/>
      <c r="ACX97" s="83"/>
      <c r="ACY97" s="83"/>
      <c r="ACZ97" s="83"/>
      <c r="ADA97" s="83"/>
      <c r="ADB97" s="83"/>
      <c r="ADC97" s="83"/>
      <c r="ADD97" s="83"/>
      <c r="ADE97" s="83"/>
      <c r="ADF97" s="83"/>
      <c r="ADG97" s="83"/>
      <c r="ADH97" s="83"/>
      <c r="ADI97" s="83"/>
      <c r="ADJ97" s="83"/>
      <c r="ADK97" s="83"/>
      <c r="ADL97" s="83"/>
      <c r="ADM97" s="83"/>
      <c r="ADN97" s="83"/>
      <c r="ADO97" s="83"/>
      <c r="ADP97" s="83"/>
      <c r="ADQ97" s="83"/>
      <c r="ADR97" s="83"/>
      <c r="ADS97" s="83"/>
      <c r="ADT97" s="83"/>
      <c r="ADU97" s="83"/>
      <c r="ADV97" s="83"/>
      <c r="ADW97" s="83"/>
      <c r="ADX97" s="83"/>
      <c r="ADY97" s="83"/>
      <c r="ADZ97" s="83"/>
      <c r="AEA97" s="83"/>
      <c r="AEB97" s="83"/>
      <c r="AEC97" s="83"/>
      <c r="AED97" s="83"/>
      <c r="AEE97" s="83"/>
      <c r="AEF97" s="83"/>
      <c r="AEG97" s="83"/>
      <c r="AEH97" s="83"/>
      <c r="AEI97" s="83"/>
      <c r="AEJ97" s="83"/>
      <c r="AEK97" s="83"/>
      <c r="AEL97" s="83"/>
      <c r="AEM97" s="83"/>
      <c r="AEN97" s="83"/>
      <c r="AEO97" s="83"/>
      <c r="AEP97" s="83"/>
      <c r="AEQ97" s="83"/>
      <c r="AER97" s="83"/>
      <c r="AES97" s="83"/>
      <c r="AET97" s="83"/>
      <c r="AEU97" s="83"/>
      <c r="AEV97" s="83"/>
      <c r="AEW97" s="83"/>
      <c r="AEX97" s="83"/>
      <c r="AEY97" s="83"/>
      <c r="AEZ97" s="83"/>
      <c r="AFA97" s="83"/>
      <c r="AFB97" s="83"/>
      <c r="AFC97" s="83"/>
      <c r="AFD97" s="83"/>
      <c r="AFE97" s="83"/>
      <c r="AFF97" s="83"/>
      <c r="AFG97" s="83"/>
      <c r="AFH97" s="83"/>
      <c r="AFI97" s="83"/>
      <c r="AFJ97" s="83"/>
      <c r="AFK97" s="83"/>
      <c r="AFL97" s="83"/>
      <c r="AFM97" s="83"/>
      <c r="AFN97" s="83"/>
      <c r="AFO97" s="83"/>
      <c r="AFP97" s="83"/>
      <c r="AFQ97" s="83"/>
      <c r="AFR97" s="83"/>
      <c r="AFS97" s="83"/>
      <c r="AFT97" s="83"/>
      <c r="AFU97" s="83"/>
      <c r="AFV97" s="83"/>
      <c r="AFW97" s="83"/>
      <c r="AFX97" s="83"/>
      <c r="AFY97" s="83"/>
      <c r="AFZ97" s="83"/>
      <c r="AGA97" s="83"/>
      <c r="AGB97" s="83"/>
      <c r="AGC97" s="83"/>
      <c r="AGD97" s="83"/>
      <c r="AGE97" s="83"/>
      <c r="AGF97" s="83"/>
      <c r="AGG97" s="83"/>
      <c r="AGH97" s="83"/>
      <c r="AGI97" s="83"/>
      <c r="AGJ97" s="83"/>
      <c r="AGK97" s="83"/>
      <c r="AGL97" s="83"/>
      <c r="AGM97" s="83"/>
      <c r="AGN97" s="83"/>
      <c r="AGO97" s="83"/>
      <c r="AGP97" s="83"/>
      <c r="AGQ97" s="83"/>
      <c r="AGR97" s="83"/>
      <c r="AGS97" s="83"/>
      <c r="AGT97" s="83"/>
      <c r="AGU97" s="83"/>
      <c r="AGV97" s="83"/>
      <c r="AGW97" s="83"/>
      <c r="AGX97" s="83"/>
      <c r="AGY97" s="83"/>
      <c r="AGZ97" s="83"/>
      <c r="AHA97" s="83"/>
      <c r="AHB97" s="83"/>
      <c r="AHC97" s="83"/>
      <c r="AHD97" s="83"/>
      <c r="AHE97" s="83"/>
      <c r="AHF97" s="83"/>
      <c r="AHG97" s="83"/>
      <c r="AHH97" s="83"/>
      <c r="AHI97" s="83"/>
      <c r="AHJ97" s="83"/>
      <c r="AHK97" s="83"/>
      <c r="AHL97" s="83"/>
      <c r="AHM97" s="83"/>
      <c r="AHN97" s="83"/>
      <c r="AHO97" s="83"/>
      <c r="AHP97" s="83"/>
      <c r="AHQ97" s="83"/>
      <c r="AHR97" s="83"/>
      <c r="AHS97" s="83"/>
      <c r="AHT97" s="83"/>
      <c r="AHU97" s="83"/>
      <c r="AHV97" s="83"/>
      <c r="AHW97" s="83"/>
      <c r="AHX97" s="83"/>
      <c r="AHY97" s="83"/>
      <c r="AHZ97" s="83"/>
      <c r="AIA97" s="83"/>
      <c r="AIB97" s="83"/>
      <c r="AIC97" s="83"/>
      <c r="AID97" s="83"/>
      <c r="AIE97" s="83"/>
      <c r="AIF97" s="83"/>
      <c r="AIG97" s="83"/>
      <c r="AIH97" s="83"/>
      <c r="AII97" s="83"/>
      <c r="AIJ97" s="83"/>
      <c r="AIK97" s="83"/>
      <c r="AIL97" s="83"/>
      <c r="AIM97" s="83"/>
      <c r="AIN97" s="83"/>
      <c r="AIO97" s="83"/>
      <c r="AIP97" s="83"/>
      <c r="AIQ97" s="83"/>
      <c r="AIR97" s="83"/>
      <c r="AIS97" s="83"/>
      <c r="AIT97" s="83"/>
      <c r="AIU97" s="83"/>
      <c r="AIV97" s="83"/>
      <c r="AIW97" s="83"/>
      <c r="AIX97" s="83"/>
      <c r="AIY97" s="83"/>
      <c r="AIZ97" s="83"/>
      <c r="AJA97" s="83"/>
      <c r="AJB97" s="83"/>
      <c r="AJC97" s="83"/>
      <c r="AJD97" s="83"/>
      <c r="AJE97" s="83"/>
      <c r="AJF97" s="83"/>
      <c r="AJG97" s="83"/>
      <c r="AJH97" s="83"/>
      <c r="AJI97" s="83"/>
      <c r="AJJ97" s="83"/>
      <c r="AJK97" s="83"/>
      <c r="AJL97" s="83"/>
      <c r="AJM97" s="83"/>
      <c r="AJN97" s="83"/>
      <c r="AJO97" s="83"/>
      <c r="AJP97" s="83"/>
      <c r="AJQ97" s="83"/>
      <c r="AJR97" s="83"/>
      <c r="AJS97" s="83"/>
      <c r="AJT97" s="83"/>
      <c r="AJU97" s="83"/>
      <c r="AJV97" s="83"/>
      <c r="AJW97" s="83"/>
      <c r="AJX97" s="83"/>
      <c r="AJY97" s="83"/>
      <c r="AJZ97" s="83"/>
      <c r="AKA97" s="83"/>
      <c r="AKB97" s="83"/>
      <c r="AKC97" s="83"/>
      <c r="AKD97" s="83"/>
      <c r="AKE97" s="83"/>
      <c r="AKF97" s="83"/>
      <c r="AKG97" s="83"/>
      <c r="AKH97" s="83"/>
      <c r="AKI97" s="83"/>
      <c r="AKJ97" s="83"/>
      <c r="AKK97" s="83"/>
      <c r="AKL97" s="83"/>
      <c r="AKM97" s="83"/>
      <c r="AKN97" s="83"/>
      <c r="AKO97" s="83"/>
      <c r="AKP97" s="83"/>
      <c r="AKQ97" s="83"/>
      <c r="AKR97" s="83"/>
      <c r="AKS97" s="83"/>
      <c r="AKT97" s="83"/>
      <c r="AKU97" s="83"/>
      <c r="AKV97" s="83"/>
      <c r="AKW97" s="83"/>
      <c r="AKX97" s="83"/>
      <c r="AKY97" s="83"/>
      <c r="AKZ97" s="83"/>
      <c r="ALA97" s="83"/>
      <c r="ALB97" s="83"/>
      <c r="ALC97" s="83"/>
      <c r="ALD97" s="83"/>
      <c r="ALE97" s="83"/>
      <c r="ALF97" s="83"/>
      <c r="ALG97" s="83"/>
      <c r="ALH97" s="83"/>
      <c r="ALI97" s="83"/>
      <c r="ALJ97" s="83"/>
      <c r="ALK97" s="83"/>
      <c r="ALL97" s="83"/>
      <c r="ALM97" s="83"/>
    </row>
    <row r="98" spans="1:1001" x14ac:dyDescent="0.2">
      <c r="A98" s="230">
        <v>1</v>
      </c>
      <c r="B98" s="230">
        <v>2</v>
      </c>
      <c r="C98" s="230">
        <v>1</v>
      </c>
      <c r="D98" s="230">
        <v>2</v>
      </c>
      <c r="E98" s="230">
        <v>1</v>
      </c>
      <c r="F98" s="230">
        <v>0</v>
      </c>
      <c r="G98" s="56" t="s">
        <v>36</v>
      </c>
      <c r="H98" s="42">
        <f>+H99</f>
        <v>960000</v>
      </c>
      <c r="I98" s="42">
        <f t="shared" ref="I98:K98" si="114">+I99</f>
        <v>211200</v>
      </c>
      <c r="J98" s="42">
        <f t="shared" si="114"/>
        <v>30000</v>
      </c>
      <c r="K98" s="42">
        <f t="shared" si="114"/>
        <v>6600</v>
      </c>
      <c r="L98" s="42">
        <f>+J98+K98</f>
        <v>36600</v>
      </c>
      <c r="M98" s="10">
        <f t="shared" si="58"/>
        <v>0.81967213114754101</v>
      </c>
      <c r="N98" s="10">
        <f t="shared" si="59"/>
        <v>0.18032786885245899</v>
      </c>
      <c r="O98" s="45"/>
      <c r="R98" s="180">
        <f>+R99</f>
        <v>15000</v>
      </c>
      <c r="S98" s="182">
        <f t="shared" ref="S98:W98" si="115">+S99</f>
        <v>15000</v>
      </c>
      <c r="T98" s="180">
        <f t="shared" si="115"/>
        <v>0</v>
      </c>
      <c r="U98" s="181">
        <f t="shared" si="115"/>
        <v>0</v>
      </c>
      <c r="V98" s="181">
        <f t="shared" si="115"/>
        <v>0</v>
      </c>
      <c r="W98" s="182">
        <f t="shared" si="115"/>
        <v>0</v>
      </c>
      <c r="X98" s="220">
        <f t="shared" si="77"/>
        <v>0</v>
      </c>
      <c r="Y98" s="153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  <c r="BP98" s="56"/>
      <c r="BQ98" s="56"/>
      <c r="BR98" s="56"/>
      <c r="BS98" s="56"/>
      <c r="BT98" s="56"/>
      <c r="BU98" s="56"/>
      <c r="BV98" s="56"/>
      <c r="BW98" s="56"/>
      <c r="BX98" s="56"/>
      <c r="BY98" s="56"/>
      <c r="BZ98" s="56"/>
      <c r="CA98" s="56"/>
      <c r="CB98" s="56"/>
      <c r="CC98" s="56"/>
      <c r="CD98" s="56"/>
      <c r="CE98" s="56"/>
      <c r="CF98" s="56"/>
      <c r="CG98" s="56"/>
      <c r="CH98" s="56"/>
      <c r="CI98" s="56"/>
      <c r="CJ98" s="56"/>
      <c r="CK98" s="56"/>
      <c r="CL98" s="56"/>
      <c r="CM98" s="56"/>
      <c r="CN98" s="56"/>
      <c r="CO98" s="56"/>
      <c r="CP98" s="56"/>
      <c r="CQ98" s="56"/>
      <c r="CR98" s="56"/>
      <c r="CS98" s="56"/>
      <c r="CT98" s="56"/>
      <c r="CU98" s="56"/>
      <c r="CV98" s="56"/>
      <c r="CW98" s="56"/>
      <c r="CX98" s="56"/>
      <c r="CY98" s="56"/>
      <c r="CZ98" s="56"/>
      <c r="DA98" s="56"/>
      <c r="DB98" s="56"/>
      <c r="DC98" s="56"/>
      <c r="DD98" s="56"/>
      <c r="DE98" s="56"/>
      <c r="DF98" s="56"/>
      <c r="DG98" s="56"/>
      <c r="DH98" s="56"/>
      <c r="DI98" s="56"/>
      <c r="DJ98" s="56"/>
      <c r="DK98" s="56"/>
      <c r="DL98" s="56"/>
      <c r="DM98" s="56"/>
      <c r="DN98" s="56"/>
      <c r="DO98" s="56"/>
      <c r="DP98" s="56"/>
      <c r="DQ98" s="56"/>
      <c r="DR98" s="56"/>
      <c r="DS98" s="56"/>
      <c r="DT98" s="56"/>
      <c r="DU98" s="56"/>
      <c r="DV98" s="56"/>
      <c r="DW98" s="56"/>
      <c r="DX98" s="56"/>
      <c r="DY98" s="56"/>
      <c r="DZ98" s="56"/>
      <c r="EA98" s="56"/>
      <c r="EB98" s="56"/>
      <c r="EC98" s="56"/>
      <c r="ED98" s="56"/>
      <c r="EE98" s="56"/>
      <c r="EF98" s="56"/>
      <c r="EG98" s="56"/>
      <c r="EH98" s="56"/>
      <c r="EI98" s="56"/>
      <c r="EJ98" s="56"/>
      <c r="EK98" s="56"/>
      <c r="EL98" s="56"/>
      <c r="EM98" s="56"/>
      <c r="EN98" s="56"/>
      <c r="EO98" s="56"/>
      <c r="EP98" s="56"/>
      <c r="EQ98" s="56"/>
      <c r="ER98" s="56"/>
      <c r="ES98" s="56"/>
      <c r="ET98" s="56"/>
      <c r="EU98" s="56"/>
      <c r="EV98" s="56"/>
      <c r="EW98" s="56"/>
      <c r="EX98" s="56"/>
      <c r="EY98" s="56"/>
      <c r="EZ98" s="56"/>
      <c r="FA98" s="56"/>
      <c r="FB98" s="56"/>
      <c r="FC98" s="56"/>
      <c r="FD98" s="56"/>
      <c r="FE98" s="56"/>
    </row>
    <row r="99" spans="1:1001" ht="24" x14ac:dyDescent="0.2">
      <c r="A99" s="230">
        <v>1</v>
      </c>
      <c r="B99" s="230">
        <v>2</v>
      </c>
      <c r="C99" s="230">
        <v>1</v>
      </c>
      <c r="D99" s="230">
        <v>2</v>
      </c>
      <c r="E99" s="230">
        <v>1</v>
      </c>
      <c r="F99" s="230">
        <v>1</v>
      </c>
      <c r="G99" s="132" t="s">
        <v>156</v>
      </c>
      <c r="H99" s="69">
        <f>+O99*P99*Q99</f>
        <v>960000</v>
      </c>
      <c r="I99" s="42">
        <f>+H99*0.22</f>
        <v>211200</v>
      </c>
      <c r="J99" s="42">
        <f t="shared" ref="J99:K102" si="116">+H99/$H$1</f>
        <v>30000</v>
      </c>
      <c r="K99" s="42">
        <f t="shared" si="116"/>
        <v>6600</v>
      </c>
      <c r="L99" s="42">
        <f>+J99+K99</f>
        <v>36600</v>
      </c>
      <c r="M99" s="67">
        <f t="shared" si="58"/>
        <v>0.81967213114754101</v>
      </c>
      <c r="N99" s="67">
        <f t="shared" si="59"/>
        <v>0.18032786885245899</v>
      </c>
      <c r="O99" s="45">
        <v>6</v>
      </c>
      <c r="P99" s="68">
        <v>1</v>
      </c>
      <c r="Q99" s="231">
        <f>960000/O99</f>
        <v>160000</v>
      </c>
      <c r="R99" s="232">
        <f>+$J99/2</f>
        <v>15000</v>
      </c>
      <c r="S99" s="233">
        <f>+$J99/2</f>
        <v>15000</v>
      </c>
      <c r="T99" s="237"/>
      <c r="W99" s="238"/>
      <c r="X99" s="220">
        <f t="shared" si="77"/>
        <v>0</v>
      </c>
      <c r="Y99" s="153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  <c r="BO99" s="56"/>
      <c r="BP99" s="56"/>
      <c r="BQ99" s="56"/>
      <c r="BR99" s="56"/>
      <c r="BS99" s="56"/>
      <c r="BT99" s="56"/>
      <c r="BU99" s="56"/>
      <c r="BV99" s="56"/>
      <c r="BW99" s="56"/>
      <c r="BX99" s="56"/>
      <c r="BY99" s="56"/>
      <c r="BZ99" s="56"/>
      <c r="CA99" s="56"/>
      <c r="CB99" s="56"/>
      <c r="CC99" s="56"/>
      <c r="CD99" s="56"/>
      <c r="CE99" s="56"/>
      <c r="CF99" s="56"/>
      <c r="CG99" s="56"/>
      <c r="CH99" s="56"/>
      <c r="CI99" s="56"/>
      <c r="CJ99" s="56"/>
      <c r="CK99" s="56"/>
      <c r="CL99" s="56"/>
      <c r="CM99" s="56"/>
      <c r="CN99" s="56"/>
      <c r="CO99" s="56"/>
      <c r="CP99" s="56"/>
      <c r="CQ99" s="56"/>
      <c r="CR99" s="56"/>
      <c r="CS99" s="56"/>
      <c r="CT99" s="56"/>
      <c r="CU99" s="56"/>
      <c r="CV99" s="56"/>
      <c r="CW99" s="56"/>
      <c r="CX99" s="56"/>
      <c r="CY99" s="56"/>
      <c r="CZ99" s="56"/>
      <c r="DA99" s="56"/>
      <c r="DB99" s="56"/>
      <c r="DC99" s="56"/>
      <c r="DD99" s="56"/>
      <c r="DE99" s="56"/>
      <c r="DF99" s="56"/>
      <c r="DG99" s="56"/>
      <c r="DH99" s="56"/>
      <c r="DI99" s="56"/>
      <c r="DJ99" s="56"/>
      <c r="DK99" s="56"/>
      <c r="DL99" s="56"/>
      <c r="DM99" s="56"/>
      <c r="DN99" s="56"/>
      <c r="DO99" s="56"/>
      <c r="DP99" s="56"/>
      <c r="DQ99" s="56"/>
      <c r="DR99" s="56"/>
      <c r="DS99" s="56"/>
      <c r="DT99" s="56"/>
      <c r="DU99" s="56"/>
      <c r="DV99" s="56"/>
      <c r="DW99" s="56"/>
      <c r="DX99" s="56"/>
      <c r="DY99" s="56"/>
      <c r="DZ99" s="56"/>
      <c r="EA99" s="56"/>
      <c r="EB99" s="56"/>
      <c r="EC99" s="56"/>
      <c r="ED99" s="56"/>
      <c r="EE99" s="56"/>
      <c r="EF99" s="56"/>
      <c r="EG99" s="56"/>
      <c r="EH99" s="56"/>
      <c r="EI99" s="56"/>
      <c r="EJ99" s="56"/>
      <c r="EK99" s="56"/>
      <c r="EL99" s="56"/>
      <c r="EM99" s="56"/>
      <c r="EN99" s="56"/>
      <c r="EO99" s="56"/>
      <c r="EP99" s="56"/>
      <c r="EQ99" s="56"/>
      <c r="ER99" s="56"/>
      <c r="ES99" s="56"/>
      <c r="ET99" s="56"/>
      <c r="EU99" s="56"/>
      <c r="EV99" s="56"/>
      <c r="EW99" s="56"/>
      <c r="EX99" s="56"/>
      <c r="EY99" s="56"/>
      <c r="EZ99" s="56"/>
      <c r="FA99" s="56"/>
      <c r="FB99" s="56"/>
      <c r="FC99" s="56"/>
      <c r="FD99" s="56"/>
      <c r="FE99" s="56"/>
    </row>
    <row r="100" spans="1:1001" x14ac:dyDescent="0.2">
      <c r="A100" s="230">
        <v>1</v>
      </c>
      <c r="B100" s="230">
        <v>2</v>
      </c>
      <c r="C100" s="230">
        <v>1</v>
      </c>
      <c r="D100" s="230">
        <v>2</v>
      </c>
      <c r="E100" s="230">
        <v>2</v>
      </c>
      <c r="F100" s="230">
        <v>0</v>
      </c>
      <c r="G100" s="56" t="s">
        <v>36</v>
      </c>
      <c r="H100" s="42">
        <f>+H102+H101</f>
        <v>2016000</v>
      </c>
      <c r="I100" s="42">
        <f t="shared" ref="I100:K100" si="117">+I102+I101</f>
        <v>443520</v>
      </c>
      <c r="J100" s="42">
        <f t="shared" si="117"/>
        <v>63000</v>
      </c>
      <c r="K100" s="42">
        <f t="shared" si="117"/>
        <v>13860</v>
      </c>
      <c r="L100" s="42">
        <f>+J100+K100</f>
        <v>76860</v>
      </c>
      <c r="M100" s="10">
        <f t="shared" si="58"/>
        <v>0.81967213114754101</v>
      </c>
      <c r="N100" s="10">
        <f t="shared" si="59"/>
        <v>0.18032786885245899</v>
      </c>
      <c r="O100" s="45"/>
      <c r="R100" s="180">
        <f t="shared" ref="R100:W100" si="118">+R102+R101</f>
        <v>0</v>
      </c>
      <c r="S100" s="182">
        <f t="shared" si="118"/>
        <v>10500</v>
      </c>
      <c r="T100" s="180">
        <f t="shared" si="118"/>
        <v>10500</v>
      </c>
      <c r="U100" s="181">
        <f t="shared" si="118"/>
        <v>10500</v>
      </c>
      <c r="V100" s="181">
        <f t="shared" si="118"/>
        <v>10500</v>
      </c>
      <c r="W100" s="182">
        <f t="shared" si="118"/>
        <v>21000</v>
      </c>
      <c r="X100" s="220">
        <f t="shared" si="77"/>
        <v>0</v>
      </c>
      <c r="Y100" s="153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  <c r="BI100" s="56"/>
      <c r="BJ100" s="56"/>
      <c r="BK100" s="56"/>
      <c r="BL100" s="56"/>
      <c r="BM100" s="56"/>
      <c r="BN100" s="56"/>
      <c r="BO100" s="56"/>
      <c r="BP100" s="56"/>
      <c r="BQ100" s="56"/>
      <c r="BR100" s="56"/>
      <c r="BS100" s="56"/>
      <c r="BT100" s="56"/>
      <c r="BU100" s="56"/>
      <c r="BV100" s="56"/>
      <c r="BW100" s="56"/>
      <c r="BX100" s="56"/>
      <c r="BY100" s="56"/>
      <c r="BZ100" s="56"/>
      <c r="CA100" s="56"/>
      <c r="CB100" s="56"/>
      <c r="CC100" s="56"/>
      <c r="CD100" s="56"/>
      <c r="CE100" s="56"/>
      <c r="CF100" s="56"/>
      <c r="CG100" s="56"/>
      <c r="CH100" s="56"/>
      <c r="CI100" s="56"/>
      <c r="CJ100" s="56"/>
      <c r="CK100" s="56"/>
      <c r="CL100" s="56"/>
      <c r="CM100" s="56"/>
      <c r="CN100" s="56"/>
      <c r="CO100" s="56"/>
      <c r="CP100" s="56"/>
      <c r="CQ100" s="56"/>
      <c r="CR100" s="56"/>
      <c r="CS100" s="56"/>
      <c r="CT100" s="56"/>
      <c r="CU100" s="56"/>
      <c r="CV100" s="56"/>
      <c r="CW100" s="56"/>
      <c r="CX100" s="56"/>
      <c r="CY100" s="56"/>
      <c r="CZ100" s="56"/>
      <c r="DA100" s="56"/>
      <c r="DB100" s="56"/>
      <c r="DC100" s="56"/>
      <c r="DD100" s="56"/>
      <c r="DE100" s="56"/>
      <c r="DF100" s="56"/>
      <c r="DG100" s="56"/>
      <c r="DH100" s="56"/>
      <c r="DI100" s="56"/>
      <c r="DJ100" s="56"/>
      <c r="DK100" s="56"/>
      <c r="DL100" s="56"/>
      <c r="DM100" s="56"/>
      <c r="DN100" s="56"/>
      <c r="DO100" s="56"/>
      <c r="DP100" s="56"/>
      <c r="DQ100" s="56"/>
      <c r="DR100" s="56"/>
      <c r="DS100" s="56"/>
      <c r="DT100" s="56"/>
      <c r="DU100" s="56"/>
      <c r="DV100" s="56"/>
      <c r="DW100" s="56"/>
      <c r="DX100" s="56"/>
      <c r="DY100" s="56"/>
      <c r="DZ100" s="56"/>
      <c r="EA100" s="56"/>
      <c r="EB100" s="56"/>
      <c r="EC100" s="56"/>
      <c r="ED100" s="56"/>
      <c r="EE100" s="56"/>
      <c r="EF100" s="56"/>
      <c r="EG100" s="56"/>
      <c r="EH100" s="56"/>
      <c r="EI100" s="56"/>
      <c r="EJ100" s="56"/>
      <c r="EK100" s="56"/>
      <c r="EL100" s="56"/>
      <c r="EM100" s="56"/>
      <c r="EN100" s="56"/>
      <c r="EO100" s="56"/>
      <c r="EP100" s="56"/>
      <c r="EQ100" s="56"/>
      <c r="ER100" s="56"/>
      <c r="ES100" s="56"/>
      <c r="ET100" s="56"/>
      <c r="EU100" s="56"/>
      <c r="EV100" s="56"/>
      <c r="EW100" s="56"/>
      <c r="EX100" s="56"/>
      <c r="EY100" s="56"/>
      <c r="EZ100" s="56"/>
      <c r="FA100" s="56"/>
      <c r="FB100" s="56"/>
      <c r="FC100" s="56"/>
      <c r="FD100" s="56"/>
      <c r="FE100" s="56"/>
    </row>
    <row r="101" spans="1:1001" ht="24" x14ac:dyDescent="0.2">
      <c r="A101" s="230">
        <v>1</v>
      </c>
      <c r="B101" s="230">
        <v>2</v>
      </c>
      <c r="C101" s="230">
        <v>1</v>
      </c>
      <c r="D101" s="230">
        <v>2</v>
      </c>
      <c r="E101" s="230">
        <v>1</v>
      </c>
      <c r="F101" s="230">
        <v>1</v>
      </c>
      <c r="G101" s="132" t="s">
        <v>79</v>
      </c>
      <c r="H101" s="69">
        <f>+O101*P101*Q101</f>
        <v>1344000</v>
      </c>
      <c r="I101" s="42">
        <f>+H101*0.22</f>
        <v>295680</v>
      </c>
      <c r="J101" s="42">
        <f t="shared" si="116"/>
        <v>42000</v>
      </c>
      <c r="K101" s="42">
        <f t="shared" si="116"/>
        <v>9240</v>
      </c>
      <c r="L101" s="42">
        <f>+J101+K101</f>
        <v>51240</v>
      </c>
      <c r="M101" s="67">
        <f t="shared" si="58"/>
        <v>0.81967213114754101</v>
      </c>
      <c r="N101" s="67">
        <f t="shared" si="59"/>
        <v>0.18032786885245899</v>
      </c>
      <c r="O101" s="45">
        <v>12</v>
      </c>
      <c r="P101" s="68">
        <v>2</v>
      </c>
      <c r="Q101" s="231">
        <v>56000</v>
      </c>
      <c r="R101" s="237"/>
      <c r="S101" s="233">
        <f t="shared" ref="S101:V101" si="119">+$J101/4</f>
        <v>10500</v>
      </c>
      <c r="T101" s="232">
        <f t="shared" si="119"/>
        <v>10500</v>
      </c>
      <c r="U101" s="234">
        <f t="shared" si="119"/>
        <v>10500</v>
      </c>
      <c r="V101" s="234">
        <f t="shared" si="119"/>
        <v>10500</v>
      </c>
      <c r="W101" s="238"/>
      <c r="X101" s="220">
        <f t="shared" si="77"/>
        <v>0</v>
      </c>
      <c r="Y101" s="153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6"/>
      <c r="BK101" s="56"/>
      <c r="BL101" s="56"/>
      <c r="BM101" s="56"/>
      <c r="BN101" s="56"/>
      <c r="BO101" s="56"/>
      <c r="BP101" s="56"/>
      <c r="BQ101" s="56"/>
      <c r="BR101" s="56"/>
      <c r="BS101" s="56"/>
      <c r="BT101" s="56"/>
      <c r="BU101" s="56"/>
      <c r="BV101" s="56"/>
      <c r="BW101" s="56"/>
      <c r="BX101" s="56"/>
      <c r="BY101" s="56"/>
      <c r="BZ101" s="56"/>
      <c r="CA101" s="56"/>
      <c r="CB101" s="56"/>
      <c r="CC101" s="56"/>
      <c r="CD101" s="56"/>
      <c r="CE101" s="56"/>
      <c r="CF101" s="56"/>
      <c r="CG101" s="56"/>
      <c r="CH101" s="56"/>
      <c r="CI101" s="56"/>
      <c r="CJ101" s="56"/>
      <c r="CK101" s="56"/>
      <c r="CL101" s="56"/>
      <c r="CM101" s="56"/>
      <c r="CN101" s="56"/>
      <c r="CO101" s="56"/>
      <c r="CP101" s="56"/>
      <c r="CQ101" s="56"/>
      <c r="CR101" s="56"/>
      <c r="CS101" s="56"/>
      <c r="CT101" s="56"/>
      <c r="CU101" s="56"/>
      <c r="CV101" s="56"/>
      <c r="CW101" s="56"/>
      <c r="CX101" s="56"/>
      <c r="CY101" s="56"/>
      <c r="CZ101" s="56"/>
      <c r="DA101" s="56"/>
      <c r="DB101" s="56"/>
      <c r="DC101" s="56"/>
      <c r="DD101" s="56"/>
      <c r="DE101" s="56"/>
      <c r="DF101" s="56"/>
      <c r="DG101" s="56"/>
      <c r="DH101" s="56"/>
      <c r="DI101" s="56"/>
      <c r="DJ101" s="56"/>
      <c r="DK101" s="56"/>
      <c r="DL101" s="56"/>
      <c r="DM101" s="56"/>
      <c r="DN101" s="56"/>
      <c r="DO101" s="56"/>
      <c r="DP101" s="56"/>
      <c r="DQ101" s="56"/>
      <c r="DR101" s="56"/>
      <c r="DS101" s="56"/>
      <c r="DT101" s="56"/>
      <c r="DU101" s="56"/>
      <c r="DV101" s="56"/>
      <c r="DW101" s="56"/>
      <c r="DX101" s="56"/>
      <c r="DY101" s="56"/>
      <c r="DZ101" s="56"/>
      <c r="EA101" s="56"/>
      <c r="EB101" s="56"/>
      <c r="EC101" s="56"/>
      <c r="ED101" s="56"/>
      <c r="EE101" s="56"/>
      <c r="EF101" s="56"/>
      <c r="EG101" s="56"/>
      <c r="EH101" s="56"/>
      <c r="EI101" s="56"/>
      <c r="EJ101" s="56"/>
      <c r="EK101" s="56"/>
      <c r="EL101" s="56"/>
      <c r="EM101" s="56"/>
      <c r="EN101" s="56"/>
      <c r="EO101" s="56"/>
      <c r="EP101" s="56"/>
      <c r="EQ101" s="56"/>
      <c r="ER101" s="56"/>
      <c r="ES101" s="56"/>
      <c r="ET101" s="56"/>
      <c r="EU101" s="56"/>
      <c r="EV101" s="56"/>
      <c r="EW101" s="56"/>
      <c r="EX101" s="56"/>
      <c r="EY101" s="56"/>
      <c r="EZ101" s="56"/>
      <c r="FA101" s="56"/>
      <c r="FB101" s="56"/>
      <c r="FC101" s="56"/>
      <c r="FD101" s="56"/>
      <c r="FE101" s="56"/>
    </row>
    <row r="102" spans="1:1001" ht="36" x14ac:dyDescent="0.2">
      <c r="A102" s="230">
        <v>1</v>
      </c>
      <c r="B102" s="230">
        <v>2</v>
      </c>
      <c r="C102" s="230">
        <v>1</v>
      </c>
      <c r="D102" s="230">
        <v>2</v>
      </c>
      <c r="E102" s="230">
        <v>1</v>
      </c>
      <c r="F102" s="230">
        <v>2</v>
      </c>
      <c r="G102" s="132" t="s">
        <v>157</v>
      </c>
      <c r="H102" s="69">
        <f>+O102*P102*Q102</f>
        <v>672000</v>
      </c>
      <c r="I102" s="42">
        <f>+H102*0.22</f>
        <v>147840</v>
      </c>
      <c r="J102" s="42">
        <f t="shared" si="116"/>
        <v>21000</v>
      </c>
      <c r="K102" s="42">
        <f t="shared" si="116"/>
        <v>4620</v>
      </c>
      <c r="L102" s="42">
        <f>+J102+K102</f>
        <v>25620</v>
      </c>
      <c r="M102" s="67">
        <f t="shared" si="58"/>
        <v>0.81967213114754101</v>
      </c>
      <c r="N102" s="67">
        <f t="shared" si="59"/>
        <v>0.18032786885245899</v>
      </c>
      <c r="O102" s="68">
        <v>4</v>
      </c>
      <c r="P102" s="68">
        <v>3</v>
      </c>
      <c r="Q102" s="231">
        <v>56000</v>
      </c>
      <c r="R102" s="237"/>
      <c r="S102" s="238"/>
      <c r="T102" s="237"/>
      <c r="W102" s="233">
        <f>+$J102</f>
        <v>21000</v>
      </c>
      <c r="X102" s="220">
        <f t="shared" si="77"/>
        <v>0</v>
      </c>
      <c r="Y102" s="153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  <c r="BG102" s="56"/>
      <c r="BH102" s="56"/>
      <c r="BI102" s="56"/>
      <c r="BJ102" s="56"/>
      <c r="BK102" s="56"/>
      <c r="BL102" s="56"/>
      <c r="BM102" s="56"/>
      <c r="BN102" s="56"/>
      <c r="BO102" s="56"/>
      <c r="BP102" s="56"/>
      <c r="BQ102" s="56"/>
      <c r="BR102" s="56"/>
      <c r="BS102" s="56"/>
      <c r="BT102" s="56"/>
      <c r="BU102" s="56"/>
      <c r="BV102" s="56"/>
      <c r="BW102" s="56"/>
      <c r="BX102" s="56"/>
      <c r="BY102" s="56"/>
      <c r="BZ102" s="56"/>
      <c r="CA102" s="56"/>
      <c r="CB102" s="56"/>
      <c r="CC102" s="56"/>
      <c r="CD102" s="56"/>
      <c r="CE102" s="56"/>
      <c r="CF102" s="56"/>
      <c r="CG102" s="56"/>
      <c r="CH102" s="56"/>
      <c r="CI102" s="56"/>
      <c r="CJ102" s="56"/>
      <c r="CK102" s="56"/>
      <c r="CL102" s="56"/>
      <c r="CM102" s="56"/>
      <c r="CN102" s="56"/>
      <c r="CO102" s="56"/>
      <c r="CP102" s="56"/>
      <c r="CQ102" s="56"/>
      <c r="CR102" s="56"/>
      <c r="CS102" s="56"/>
      <c r="CT102" s="56"/>
      <c r="CU102" s="56"/>
      <c r="CV102" s="56"/>
      <c r="CW102" s="56"/>
      <c r="CX102" s="56"/>
      <c r="CY102" s="56"/>
      <c r="CZ102" s="56"/>
      <c r="DA102" s="56"/>
      <c r="DB102" s="56"/>
      <c r="DC102" s="56"/>
      <c r="DD102" s="56"/>
      <c r="DE102" s="56"/>
      <c r="DF102" s="56"/>
      <c r="DG102" s="56"/>
      <c r="DH102" s="56"/>
      <c r="DI102" s="56"/>
      <c r="DJ102" s="56"/>
      <c r="DK102" s="56"/>
      <c r="DL102" s="56"/>
      <c r="DM102" s="56"/>
      <c r="DN102" s="56"/>
      <c r="DO102" s="56"/>
      <c r="DP102" s="56"/>
      <c r="DQ102" s="56"/>
      <c r="DR102" s="56"/>
      <c r="DS102" s="56"/>
      <c r="DT102" s="56"/>
      <c r="DU102" s="56"/>
      <c r="DV102" s="56"/>
      <c r="DW102" s="56"/>
      <c r="DX102" s="56"/>
      <c r="DY102" s="56"/>
      <c r="DZ102" s="56"/>
      <c r="EA102" s="56"/>
      <c r="EB102" s="56"/>
      <c r="EC102" s="56"/>
      <c r="ED102" s="56"/>
      <c r="EE102" s="56"/>
      <c r="EF102" s="56"/>
      <c r="EG102" s="56"/>
      <c r="EH102" s="56"/>
      <c r="EI102" s="56"/>
      <c r="EJ102" s="56"/>
      <c r="EK102" s="56"/>
      <c r="EL102" s="56"/>
      <c r="EM102" s="56"/>
      <c r="EN102" s="56"/>
      <c r="EO102" s="56"/>
      <c r="EP102" s="56"/>
      <c r="EQ102" s="56"/>
      <c r="ER102" s="56"/>
      <c r="ES102" s="56"/>
      <c r="ET102" s="56"/>
      <c r="EU102" s="56"/>
      <c r="EV102" s="56"/>
      <c r="EW102" s="56"/>
      <c r="EX102" s="56"/>
      <c r="EY102" s="56"/>
      <c r="EZ102" s="56"/>
      <c r="FA102" s="56"/>
      <c r="FB102" s="56"/>
      <c r="FC102" s="56"/>
      <c r="FD102" s="56"/>
      <c r="FE102" s="56"/>
    </row>
    <row r="103" spans="1:1001" x14ac:dyDescent="0.2">
      <c r="A103" s="230">
        <v>1</v>
      </c>
      <c r="B103" s="230">
        <v>2</v>
      </c>
      <c r="C103" s="230">
        <v>1</v>
      </c>
      <c r="D103" s="230">
        <v>2</v>
      </c>
      <c r="E103" s="230">
        <v>3</v>
      </c>
      <c r="F103" s="230">
        <v>0</v>
      </c>
      <c r="G103" s="56" t="s">
        <v>36</v>
      </c>
      <c r="H103" s="42">
        <f>+H104+H105</f>
        <v>2232000</v>
      </c>
      <c r="I103" s="42">
        <f t="shared" ref="I103:K103" si="120">+I104+I105</f>
        <v>491040</v>
      </c>
      <c r="J103" s="42">
        <f t="shared" si="120"/>
        <v>69750</v>
      </c>
      <c r="K103" s="42">
        <f t="shared" si="120"/>
        <v>15345</v>
      </c>
      <c r="L103" s="42">
        <f>SUM(L104:L105)</f>
        <v>85095</v>
      </c>
      <c r="M103" s="10">
        <f t="shared" si="58"/>
        <v>0.81967213114754101</v>
      </c>
      <c r="N103" s="10">
        <f t="shared" si="59"/>
        <v>0.18032786885245899</v>
      </c>
      <c r="O103" s="45"/>
      <c r="R103" s="180">
        <f t="shared" ref="R103:W103" si="121">+R104+R105</f>
        <v>0</v>
      </c>
      <c r="S103" s="182">
        <f t="shared" si="121"/>
        <v>0</v>
      </c>
      <c r="T103" s="180">
        <f t="shared" si="121"/>
        <v>17437.5</v>
      </c>
      <c r="U103" s="181">
        <f t="shared" si="121"/>
        <v>17437.5</v>
      </c>
      <c r="V103" s="181">
        <f t="shared" si="121"/>
        <v>17437.5</v>
      </c>
      <c r="W103" s="182">
        <f t="shared" si="121"/>
        <v>17437.5</v>
      </c>
      <c r="X103" s="220">
        <f t="shared" si="77"/>
        <v>0</v>
      </c>
      <c r="Y103" s="153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  <c r="BH103" s="56"/>
      <c r="BI103" s="56"/>
      <c r="BJ103" s="56"/>
      <c r="BK103" s="56"/>
      <c r="BL103" s="56"/>
      <c r="BM103" s="56"/>
      <c r="BN103" s="56"/>
      <c r="BO103" s="56"/>
      <c r="BP103" s="56"/>
      <c r="BQ103" s="56"/>
      <c r="BR103" s="56"/>
      <c r="BS103" s="56"/>
      <c r="BT103" s="56"/>
      <c r="BU103" s="56"/>
      <c r="BV103" s="56"/>
      <c r="BW103" s="56"/>
      <c r="BX103" s="56"/>
      <c r="BY103" s="56"/>
      <c r="BZ103" s="56"/>
      <c r="CA103" s="56"/>
      <c r="CB103" s="56"/>
      <c r="CC103" s="56"/>
      <c r="CD103" s="56"/>
      <c r="CE103" s="56"/>
      <c r="CF103" s="56"/>
      <c r="CG103" s="56"/>
      <c r="CH103" s="56"/>
      <c r="CI103" s="56"/>
      <c r="CJ103" s="56"/>
      <c r="CK103" s="56"/>
      <c r="CL103" s="56"/>
      <c r="CM103" s="56"/>
      <c r="CN103" s="56"/>
      <c r="CO103" s="56"/>
      <c r="CP103" s="56"/>
      <c r="CQ103" s="56"/>
      <c r="CR103" s="56"/>
      <c r="CS103" s="56"/>
      <c r="CT103" s="56"/>
      <c r="CU103" s="56"/>
      <c r="CV103" s="56"/>
      <c r="CW103" s="56"/>
      <c r="CX103" s="56"/>
      <c r="CY103" s="56"/>
      <c r="CZ103" s="56"/>
      <c r="DA103" s="56"/>
      <c r="DB103" s="56"/>
      <c r="DC103" s="56"/>
      <c r="DD103" s="56"/>
      <c r="DE103" s="56"/>
      <c r="DF103" s="56"/>
      <c r="DG103" s="56"/>
      <c r="DH103" s="56"/>
      <c r="DI103" s="56"/>
      <c r="DJ103" s="56"/>
      <c r="DK103" s="56"/>
      <c r="DL103" s="56"/>
      <c r="DM103" s="56"/>
      <c r="DN103" s="56"/>
      <c r="DO103" s="56"/>
      <c r="DP103" s="56"/>
      <c r="DQ103" s="56"/>
      <c r="DR103" s="56"/>
      <c r="DS103" s="56"/>
      <c r="DT103" s="56"/>
      <c r="DU103" s="56"/>
      <c r="DV103" s="56"/>
      <c r="DW103" s="56"/>
      <c r="DX103" s="56"/>
      <c r="DY103" s="56"/>
      <c r="DZ103" s="56"/>
      <c r="EA103" s="56"/>
      <c r="EB103" s="56"/>
      <c r="EC103" s="56"/>
      <c r="ED103" s="56"/>
      <c r="EE103" s="56"/>
      <c r="EF103" s="56"/>
      <c r="EG103" s="56"/>
      <c r="EH103" s="56"/>
      <c r="EI103" s="56"/>
      <c r="EJ103" s="56"/>
      <c r="EK103" s="56"/>
      <c r="EL103" s="56"/>
      <c r="EM103" s="56"/>
      <c r="EN103" s="56"/>
      <c r="EO103" s="56"/>
      <c r="EP103" s="56"/>
      <c r="EQ103" s="56"/>
      <c r="ER103" s="56"/>
      <c r="ES103" s="56"/>
      <c r="ET103" s="56"/>
      <c r="EU103" s="56"/>
      <c r="EV103" s="56"/>
      <c r="EW103" s="56"/>
      <c r="EX103" s="56"/>
      <c r="EY103" s="56"/>
      <c r="EZ103" s="56"/>
      <c r="FA103" s="56"/>
      <c r="FB103" s="56"/>
      <c r="FC103" s="56"/>
      <c r="FD103" s="56"/>
      <c r="FE103" s="56"/>
    </row>
    <row r="104" spans="1:1001" ht="24" x14ac:dyDescent="0.2">
      <c r="A104" s="230">
        <v>1</v>
      </c>
      <c r="B104" s="230">
        <v>2</v>
      </c>
      <c r="C104" s="230">
        <v>1</v>
      </c>
      <c r="D104" s="230">
        <v>2</v>
      </c>
      <c r="E104" s="230">
        <v>3</v>
      </c>
      <c r="F104" s="230">
        <v>1</v>
      </c>
      <c r="G104" s="132" t="s">
        <v>80</v>
      </c>
      <c r="H104" s="69">
        <f>+O104*P104*Q104</f>
        <v>888000</v>
      </c>
      <c r="I104" s="42">
        <f>+H104*0.22</f>
        <v>195360</v>
      </c>
      <c r="J104" s="42">
        <f t="shared" ref="J104:K105" si="122">+H104/$H$1</f>
        <v>27750</v>
      </c>
      <c r="K104" s="42">
        <f t="shared" si="122"/>
        <v>6105</v>
      </c>
      <c r="L104" s="42">
        <f>+J104+K104</f>
        <v>33855</v>
      </c>
      <c r="M104" s="67">
        <f t="shared" si="58"/>
        <v>0.81967213114754101</v>
      </c>
      <c r="N104" s="67">
        <f t="shared" si="59"/>
        <v>0.18032786885245899</v>
      </c>
      <c r="O104" s="45">
        <v>12</v>
      </c>
      <c r="P104" s="68">
        <v>1</v>
      </c>
      <c r="Q104" s="231">
        <v>74000</v>
      </c>
      <c r="R104" s="237"/>
      <c r="S104" s="238"/>
      <c r="T104" s="232">
        <f t="shared" ref="T104:W105" si="123">+$J104/4</f>
        <v>6937.5</v>
      </c>
      <c r="U104" s="234">
        <f t="shared" si="123"/>
        <v>6937.5</v>
      </c>
      <c r="V104" s="234">
        <f t="shared" si="123"/>
        <v>6937.5</v>
      </c>
      <c r="W104" s="233">
        <f t="shared" si="123"/>
        <v>6937.5</v>
      </c>
      <c r="X104" s="220">
        <f t="shared" si="77"/>
        <v>0</v>
      </c>
      <c r="Y104" s="153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  <c r="BO104" s="56"/>
      <c r="BP104" s="56"/>
      <c r="BQ104" s="56"/>
      <c r="BR104" s="56"/>
      <c r="BS104" s="56"/>
      <c r="BT104" s="56"/>
      <c r="BU104" s="56"/>
      <c r="BV104" s="56"/>
      <c r="BW104" s="56"/>
      <c r="BX104" s="56"/>
      <c r="BY104" s="56"/>
      <c r="BZ104" s="56"/>
      <c r="CA104" s="56"/>
      <c r="CB104" s="56"/>
      <c r="CC104" s="56"/>
      <c r="CD104" s="56"/>
      <c r="CE104" s="56"/>
      <c r="CF104" s="56"/>
      <c r="CG104" s="56"/>
      <c r="CH104" s="56"/>
      <c r="CI104" s="56"/>
      <c r="CJ104" s="56"/>
      <c r="CK104" s="56"/>
      <c r="CL104" s="56"/>
      <c r="CM104" s="56"/>
      <c r="CN104" s="56"/>
      <c r="CO104" s="56"/>
      <c r="CP104" s="56"/>
      <c r="CQ104" s="56"/>
      <c r="CR104" s="56"/>
      <c r="CS104" s="56"/>
      <c r="CT104" s="56"/>
      <c r="CU104" s="56"/>
      <c r="CV104" s="56"/>
      <c r="CW104" s="56"/>
      <c r="CX104" s="56"/>
      <c r="CY104" s="56"/>
      <c r="CZ104" s="56"/>
      <c r="DA104" s="56"/>
      <c r="DB104" s="56"/>
      <c r="DC104" s="56"/>
      <c r="DD104" s="56"/>
      <c r="DE104" s="56"/>
      <c r="DF104" s="56"/>
      <c r="DG104" s="56"/>
      <c r="DH104" s="56"/>
      <c r="DI104" s="56"/>
      <c r="DJ104" s="56"/>
      <c r="DK104" s="56"/>
      <c r="DL104" s="56"/>
      <c r="DM104" s="56"/>
      <c r="DN104" s="56"/>
      <c r="DO104" s="56"/>
      <c r="DP104" s="56"/>
      <c r="DQ104" s="56"/>
      <c r="DR104" s="56"/>
      <c r="DS104" s="56"/>
      <c r="DT104" s="56"/>
      <c r="DU104" s="56"/>
      <c r="DV104" s="56"/>
      <c r="DW104" s="56"/>
      <c r="DX104" s="56"/>
      <c r="DY104" s="56"/>
      <c r="DZ104" s="56"/>
      <c r="EA104" s="56"/>
      <c r="EB104" s="56"/>
      <c r="EC104" s="56"/>
      <c r="ED104" s="56"/>
      <c r="EE104" s="56"/>
      <c r="EF104" s="56"/>
      <c r="EG104" s="56"/>
      <c r="EH104" s="56"/>
      <c r="EI104" s="56"/>
      <c r="EJ104" s="56"/>
      <c r="EK104" s="56"/>
      <c r="EL104" s="56"/>
      <c r="EM104" s="56"/>
      <c r="EN104" s="56"/>
      <c r="EO104" s="56"/>
      <c r="EP104" s="56"/>
      <c r="EQ104" s="56"/>
      <c r="ER104" s="56"/>
      <c r="ES104" s="56"/>
      <c r="ET104" s="56"/>
      <c r="EU104" s="56"/>
      <c r="EV104" s="56"/>
      <c r="EW104" s="56"/>
      <c r="EX104" s="56"/>
      <c r="EY104" s="56"/>
      <c r="EZ104" s="56"/>
      <c r="FA104" s="56"/>
      <c r="FB104" s="56"/>
      <c r="FC104" s="56"/>
      <c r="FD104" s="56"/>
      <c r="FE104" s="56"/>
    </row>
    <row r="105" spans="1:1001" ht="36" x14ac:dyDescent="0.2">
      <c r="A105" s="230">
        <v>1</v>
      </c>
      <c r="B105" s="230">
        <v>2</v>
      </c>
      <c r="C105" s="230">
        <v>1</v>
      </c>
      <c r="D105" s="230">
        <v>2</v>
      </c>
      <c r="E105" s="230">
        <v>3</v>
      </c>
      <c r="F105" s="230">
        <v>2</v>
      </c>
      <c r="G105" s="132" t="s">
        <v>158</v>
      </c>
      <c r="H105" s="69">
        <f>+O105*P105*Q105</f>
        <v>1344000</v>
      </c>
      <c r="I105" s="42">
        <f>+H105*0.22</f>
        <v>295680</v>
      </c>
      <c r="J105" s="42">
        <f t="shared" si="122"/>
        <v>42000</v>
      </c>
      <c r="K105" s="42">
        <f t="shared" si="122"/>
        <v>9240</v>
      </c>
      <c r="L105" s="42">
        <f>+J105+K105</f>
        <v>51240</v>
      </c>
      <c r="M105" s="67">
        <f t="shared" si="58"/>
        <v>0.81967213114754101</v>
      </c>
      <c r="N105" s="67">
        <f t="shared" si="59"/>
        <v>0.18032786885245899</v>
      </c>
      <c r="O105" s="45">
        <v>12</v>
      </c>
      <c r="P105" s="68">
        <v>2</v>
      </c>
      <c r="Q105" s="231">
        <v>56000</v>
      </c>
      <c r="R105" s="237"/>
      <c r="S105" s="238"/>
      <c r="T105" s="232">
        <f t="shared" si="123"/>
        <v>10500</v>
      </c>
      <c r="U105" s="234">
        <f t="shared" si="123"/>
        <v>10500</v>
      </c>
      <c r="V105" s="234">
        <f t="shared" si="123"/>
        <v>10500</v>
      </c>
      <c r="W105" s="233">
        <f t="shared" si="123"/>
        <v>10500</v>
      </c>
      <c r="X105" s="220">
        <f t="shared" si="77"/>
        <v>0</v>
      </c>
      <c r="Y105" s="153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  <c r="BP105" s="56"/>
      <c r="BQ105" s="56"/>
      <c r="BR105" s="56"/>
      <c r="BS105" s="56"/>
      <c r="BT105" s="56"/>
      <c r="BU105" s="56"/>
      <c r="BV105" s="56"/>
      <c r="BW105" s="56"/>
      <c r="BX105" s="56"/>
      <c r="BY105" s="56"/>
      <c r="BZ105" s="56"/>
      <c r="CA105" s="56"/>
      <c r="CB105" s="56"/>
      <c r="CC105" s="56"/>
      <c r="CD105" s="56"/>
      <c r="CE105" s="56"/>
      <c r="CF105" s="56"/>
      <c r="CG105" s="56"/>
      <c r="CH105" s="56"/>
      <c r="CI105" s="56"/>
      <c r="CJ105" s="56"/>
      <c r="CK105" s="56"/>
      <c r="CL105" s="56"/>
      <c r="CM105" s="56"/>
      <c r="CN105" s="56"/>
      <c r="CO105" s="56"/>
      <c r="CP105" s="56"/>
      <c r="CQ105" s="56"/>
      <c r="CR105" s="56"/>
      <c r="CS105" s="56"/>
      <c r="CT105" s="56"/>
      <c r="CU105" s="56"/>
      <c r="CV105" s="56"/>
      <c r="CW105" s="56"/>
      <c r="CX105" s="56"/>
      <c r="CY105" s="56"/>
      <c r="CZ105" s="56"/>
      <c r="DA105" s="56"/>
      <c r="DB105" s="56"/>
      <c r="DC105" s="56"/>
      <c r="DD105" s="56"/>
      <c r="DE105" s="56"/>
      <c r="DF105" s="56"/>
      <c r="DG105" s="56"/>
      <c r="DH105" s="56"/>
      <c r="DI105" s="56"/>
      <c r="DJ105" s="56"/>
      <c r="DK105" s="56"/>
      <c r="DL105" s="56"/>
      <c r="DM105" s="56"/>
      <c r="DN105" s="56"/>
      <c r="DO105" s="56"/>
      <c r="DP105" s="56"/>
      <c r="DQ105" s="56"/>
      <c r="DR105" s="56"/>
      <c r="DS105" s="56"/>
      <c r="DT105" s="56"/>
      <c r="DU105" s="56"/>
      <c r="DV105" s="56"/>
      <c r="DW105" s="56"/>
      <c r="DX105" s="56"/>
      <c r="DY105" s="56"/>
      <c r="DZ105" s="56"/>
      <c r="EA105" s="56"/>
      <c r="EB105" s="56"/>
      <c r="EC105" s="56"/>
      <c r="ED105" s="56"/>
      <c r="EE105" s="56"/>
      <c r="EF105" s="56"/>
      <c r="EG105" s="56"/>
      <c r="EH105" s="56"/>
      <c r="EI105" s="56"/>
      <c r="EJ105" s="56"/>
      <c r="EK105" s="56"/>
      <c r="EL105" s="56"/>
      <c r="EM105" s="56"/>
      <c r="EN105" s="56"/>
      <c r="EO105" s="56"/>
      <c r="EP105" s="56"/>
      <c r="EQ105" s="56"/>
      <c r="ER105" s="56"/>
      <c r="ES105" s="56"/>
      <c r="ET105" s="56"/>
      <c r="EU105" s="56"/>
      <c r="EV105" s="56"/>
      <c r="EW105" s="56"/>
      <c r="EX105" s="56"/>
      <c r="EY105" s="56"/>
      <c r="EZ105" s="56"/>
      <c r="FA105" s="56"/>
      <c r="FB105" s="56"/>
      <c r="FC105" s="56"/>
      <c r="FD105" s="56"/>
      <c r="FE105" s="56"/>
    </row>
    <row r="106" spans="1:1001" x14ac:dyDescent="0.2">
      <c r="A106" s="246">
        <v>1</v>
      </c>
      <c r="B106" s="246">
        <v>2</v>
      </c>
      <c r="C106" s="246">
        <v>1</v>
      </c>
      <c r="D106" s="246">
        <v>3</v>
      </c>
      <c r="E106" s="246">
        <v>0</v>
      </c>
      <c r="F106" s="246">
        <v>0</v>
      </c>
      <c r="G106" s="94" t="s">
        <v>159</v>
      </c>
      <c r="H106" s="11">
        <f>+H107+H110+H112+H114+H115</f>
        <v>9164000</v>
      </c>
      <c r="I106" s="11">
        <f t="shared" ref="I106:K106" si="124">+I107+I110+I112+I114+I115</f>
        <v>2016080</v>
      </c>
      <c r="J106" s="11">
        <f t="shared" si="124"/>
        <v>286375</v>
      </c>
      <c r="K106" s="11">
        <f t="shared" si="124"/>
        <v>63002.5</v>
      </c>
      <c r="L106" s="11">
        <f>+L107+L110+L112+L114+L115</f>
        <v>349377.5</v>
      </c>
      <c r="M106" s="95">
        <f t="shared" si="58"/>
        <v>0.81967213114754101</v>
      </c>
      <c r="N106" s="95">
        <f t="shared" si="59"/>
        <v>0.18032786885245899</v>
      </c>
      <c r="O106" s="247"/>
      <c r="P106" s="96"/>
      <c r="Q106" s="248"/>
      <c r="R106" s="183">
        <f t="shared" ref="R106:W106" si="125">+R107+R110+R112+R114+R115</f>
        <v>18562.5</v>
      </c>
      <c r="S106" s="185">
        <f t="shared" si="125"/>
        <v>38562.5</v>
      </c>
      <c r="T106" s="183">
        <f t="shared" si="125"/>
        <v>72312.5</v>
      </c>
      <c r="U106" s="184">
        <f t="shared" si="125"/>
        <v>52312.5</v>
      </c>
      <c r="V106" s="184">
        <f t="shared" si="125"/>
        <v>52312.5</v>
      </c>
      <c r="W106" s="185">
        <f t="shared" si="125"/>
        <v>52312.5</v>
      </c>
      <c r="X106" s="220">
        <f t="shared" si="77"/>
        <v>0</v>
      </c>
      <c r="Y106" s="156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77"/>
      <c r="AO106" s="77"/>
      <c r="AP106" s="77"/>
      <c r="AQ106" s="77"/>
      <c r="AR106" s="77"/>
      <c r="AS106" s="77"/>
      <c r="AT106" s="77"/>
      <c r="AU106" s="77"/>
      <c r="AV106" s="77"/>
      <c r="AW106" s="77"/>
      <c r="AX106" s="77"/>
      <c r="AY106" s="77"/>
      <c r="AZ106" s="77"/>
      <c r="BA106" s="77"/>
      <c r="BB106" s="77"/>
      <c r="BC106" s="77"/>
      <c r="BD106" s="77"/>
      <c r="BE106" s="77"/>
      <c r="BF106" s="77"/>
      <c r="BG106" s="77"/>
      <c r="BH106" s="77"/>
      <c r="BI106" s="77"/>
      <c r="BJ106" s="77"/>
      <c r="BK106" s="77"/>
      <c r="BL106" s="77"/>
      <c r="BM106" s="77"/>
      <c r="BN106" s="77"/>
      <c r="BO106" s="77"/>
      <c r="BP106" s="77"/>
      <c r="BQ106" s="77"/>
      <c r="BR106" s="77"/>
      <c r="BS106" s="77"/>
      <c r="BT106" s="77"/>
      <c r="BU106" s="77"/>
      <c r="BV106" s="77"/>
      <c r="BW106" s="77"/>
      <c r="BX106" s="77"/>
      <c r="BY106" s="77"/>
      <c r="BZ106" s="77"/>
      <c r="CA106" s="77"/>
      <c r="CB106" s="77"/>
      <c r="CC106" s="77"/>
      <c r="CD106" s="77"/>
      <c r="CE106" s="77"/>
      <c r="CF106" s="77"/>
      <c r="CG106" s="77"/>
      <c r="CH106" s="77"/>
      <c r="CI106" s="77"/>
      <c r="CJ106" s="77"/>
      <c r="CK106" s="77"/>
      <c r="CL106" s="77"/>
      <c r="CM106" s="77"/>
      <c r="CN106" s="77"/>
      <c r="CO106" s="77"/>
      <c r="CP106" s="77"/>
      <c r="CQ106" s="77"/>
      <c r="CR106" s="77"/>
      <c r="CS106" s="77"/>
      <c r="CT106" s="77"/>
      <c r="CU106" s="77"/>
      <c r="CV106" s="77"/>
      <c r="CW106" s="77"/>
      <c r="CX106" s="77"/>
      <c r="CY106" s="77"/>
      <c r="CZ106" s="77"/>
      <c r="DA106" s="77"/>
      <c r="DB106" s="77"/>
      <c r="DC106" s="77"/>
      <c r="DD106" s="77"/>
      <c r="DE106" s="77"/>
      <c r="DF106" s="77"/>
      <c r="DG106" s="77"/>
      <c r="DH106" s="77"/>
      <c r="DI106" s="77"/>
      <c r="DJ106" s="77"/>
      <c r="DK106" s="77"/>
      <c r="DL106" s="77"/>
      <c r="DM106" s="77"/>
      <c r="DN106" s="77"/>
      <c r="DO106" s="77"/>
      <c r="DP106" s="77"/>
      <c r="DQ106" s="77"/>
      <c r="DR106" s="77"/>
      <c r="DS106" s="77"/>
      <c r="DT106" s="77"/>
      <c r="DU106" s="77"/>
      <c r="DV106" s="77"/>
      <c r="DW106" s="77"/>
      <c r="DX106" s="77"/>
      <c r="DY106" s="77"/>
      <c r="DZ106" s="77"/>
      <c r="EA106" s="77"/>
      <c r="EB106" s="77"/>
      <c r="EC106" s="77"/>
      <c r="ED106" s="77"/>
      <c r="EE106" s="77"/>
      <c r="EF106" s="77"/>
      <c r="EG106" s="77"/>
      <c r="EH106" s="77"/>
      <c r="EI106" s="77"/>
      <c r="EJ106" s="77"/>
      <c r="EK106" s="77"/>
      <c r="EL106" s="77"/>
      <c r="EM106" s="77"/>
      <c r="EN106" s="77"/>
      <c r="EO106" s="77"/>
      <c r="EP106" s="77"/>
      <c r="EQ106" s="77"/>
      <c r="ER106" s="77"/>
      <c r="ES106" s="77"/>
      <c r="ET106" s="77"/>
      <c r="EU106" s="77"/>
      <c r="EV106" s="77"/>
      <c r="EW106" s="77"/>
      <c r="EX106" s="77"/>
      <c r="EY106" s="77"/>
      <c r="EZ106" s="77"/>
      <c r="FA106" s="77"/>
      <c r="FB106" s="77"/>
      <c r="FC106" s="77"/>
      <c r="FD106" s="77"/>
      <c r="FE106" s="77"/>
      <c r="FF106" s="83"/>
      <c r="FG106" s="83"/>
      <c r="FH106" s="83"/>
      <c r="FI106" s="83"/>
      <c r="FJ106" s="83"/>
      <c r="FK106" s="83"/>
      <c r="FL106" s="83"/>
      <c r="FM106" s="83"/>
      <c r="FN106" s="83"/>
      <c r="FO106" s="83"/>
      <c r="FP106" s="83"/>
      <c r="FQ106" s="83"/>
      <c r="FR106" s="83"/>
      <c r="FS106" s="83"/>
      <c r="FT106" s="83"/>
      <c r="FU106" s="83"/>
      <c r="FV106" s="83"/>
      <c r="FW106" s="83"/>
      <c r="FX106" s="83"/>
      <c r="FY106" s="83"/>
      <c r="FZ106" s="83"/>
      <c r="GA106" s="83"/>
      <c r="GB106" s="83"/>
      <c r="GC106" s="83"/>
      <c r="GD106" s="83"/>
      <c r="GE106" s="83"/>
      <c r="GF106" s="83"/>
      <c r="GG106" s="83"/>
      <c r="GH106" s="83"/>
      <c r="GI106" s="83"/>
      <c r="GJ106" s="83"/>
      <c r="GK106" s="83"/>
      <c r="GL106" s="83"/>
      <c r="GM106" s="83"/>
      <c r="GN106" s="83"/>
      <c r="GO106" s="83"/>
      <c r="GP106" s="83"/>
      <c r="GQ106" s="83"/>
      <c r="GR106" s="83"/>
      <c r="GS106" s="83"/>
      <c r="GT106" s="83"/>
      <c r="GU106" s="83"/>
      <c r="GV106" s="83"/>
      <c r="GW106" s="83"/>
      <c r="GX106" s="83"/>
      <c r="GY106" s="83"/>
      <c r="GZ106" s="83"/>
      <c r="HA106" s="83"/>
      <c r="HB106" s="83"/>
      <c r="HC106" s="83"/>
      <c r="HD106" s="83"/>
      <c r="HE106" s="83"/>
      <c r="HF106" s="83"/>
      <c r="HG106" s="83"/>
      <c r="HH106" s="83"/>
      <c r="HI106" s="83"/>
      <c r="HJ106" s="83"/>
      <c r="HK106" s="83"/>
      <c r="HL106" s="83"/>
      <c r="HM106" s="83"/>
      <c r="HN106" s="83"/>
      <c r="HO106" s="83"/>
      <c r="HP106" s="83"/>
      <c r="HQ106" s="83"/>
      <c r="HR106" s="83"/>
      <c r="HS106" s="83"/>
      <c r="HT106" s="83"/>
      <c r="HU106" s="83"/>
      <c r="HV106" s="83"/>
      <c r="HW106" s="83"/>
      <c r="HX106" s="83"/>
      <c r="HY106" s="83"/>
      <c r="HZ106" s="83"/>
      <c r="IA106" s="83"/>
      <c r="IB106" s="83"/>
      <c r="IC106" s="83"/>
      <c r="ID106" s="83"/>
      <c r="IE106" s="83"/>
      <c r="IF106" s="83"/>
      <c r="IG106" s="83"/>
      <c r="IH106" s="83"/>
      <c r="II106" s="83"/>
      <c r="IJ106" s="83"/>
      <c r="IK106" s="83"/>
      <c r="IL106" s="83"/>
      <c r="IM106" s="83"/>
      <c r="IN106" s="83"/>
      <c r="IO106" s="83"/>
      <c r="IP106" s="83"/>
      <c r="IQ106" s="83"/>
      <c r="IR106" s="83"/>
      <c r="IS106" s="83"/>
      <c r="IT106" s="83"/>
      <c r="IU106" s="83"/>
      <c r="IV106" s="83"/>
      <c r="IW106" s="83"/>
      <c r="IX106" s="83"/>
      <c r="IY106" s="83"/>
      <c r="IZ106" s="83"/>
      <c r="JA106" s="83"/>
      <c r="JB106" s="83"/>
      <c r="JC106" s="83"/>
      <c r="JD106" s="83"/>
      <c r="JE106" s="83"/>
      <c r="JF106" s="83"/>
      <c r="JG106" s="83"/>
      <c r="JH106" s="83"/>
      <c r="JI106" s="83"/>
      <c r="JJ106" s="83"/>
      <c r="JK106" s="83"/>
      <c r="JL106" s="83"/>
      <c r="JM106" s="83"/>
      <c r="JN106" s="83"/>
      <c r="JO106" s="83"/>
      <c r="JP106" s="83"/>
      <c r="JQ106" s="83"/>
      <c r="JR106" s="83"/>
      <c r="JS106" s="83"/>
      <c r="JT106" s="83"/>
      <c r="JU106" s="83"/>
      <c r="JV106" s="83"/>
      <c r="JW106" s="83"/>
      <c r="JX106" s="83"/>
      <c r="JY106" s="83"/>
      <c r="JZ106" s="83"/>
      <c r="KA106" s="83"/>
      <c r="KB106" s="83"/>
      <c r="KC106" s="83"/>
      <c r="KD106" s="83"/>
      <c r="KE106" s="83"/>
      <c r="KF106" s="83"/>
      <c r="KG106" s="83"/>
      <c r="KH106" s="83"/>
      <c r="KI106" s="83"/>
      <c r="KJ106" s="83"/>
      <c r="KK106" s="83"/>
      <c r="KL106" s="83"/>
      <c r="KM106" s="83"/>
      <c r="KN106" s="83"/>
      <c r="KO106" s="83"/>
      <c r="KP106" s="83"/>
      <c r="KQ106" s="83"/>
      <c r="KR106" s="83"/>
      <c r="KS106" s="83"/>
      <c r="KT106" s="83"/>
      <c r="KU106" s="83"/>
      <c r="KV106" s="83"/>
      <c r="KW106" s="83"/>
      <c r="KX106" s="83"/>
      <c r="KY106" s="83"/>
      <c r="KZ106" s="83"/>
      <c r="LA106" s="83"/>
      <c r="LB106" s="83"/>
      <c r="LC106" s="83"/>
      <c r="LD106" s="83"/>
      <c r="LE106" s="83"/>
      <c r="LF106" s="83"/>
      <c r="LG106" s="83"/>
      <c r="LH106" s="83"/>
      <c r="LI106" s="83"/>
      <c r="LJ106" s="83"/>
      <c r="LK106" s="83"/>
      <c r="LL106" s="83"/>
      <c r="LM106" s="83"/>
      <c r="LN106" s="83"/>
      <c r="LO106" s="83"/>
      <c r="LP106" s="83"/>
      <c r="LQ106" s="83"/>
      <c r="LR106" s="83"/>
      <c r="LS106" s="83"/>
      <c r="LT106" s="83"/>
      <c r="LU106" s="83"/>
      <c r="LV106" s="83"/>
      <c r="LW106" s="83"/>
      <c r="LX106" s="83"/>
      <c r="LY106" s="83"/>
      <c r="LZ106" s="83"/>
      <c r="MA106" s="83"/>
      <c r="MB106" s="83"/>
      <c r="MC106" s="83"/>
      <c r="MD106" s="83"/>
      <c r="ME106" s="83"/>
      <c r="MF106" s="83"/>
      <c r="MG106" s="83"/>
      <c r="MH106" s="83"/>
      <c r="MI106" s="83"/>
      <c r="MJ106" s="83"/>
      <c r="MK106" s="83"/>
      <c r="ML106" s="83"/>
      <c r="MM106" s="83"/>
      <c r="MN106" s="83"/>
      <c r="MO106" s="83"/>
      <c r="MP106" s="83"/>
      <c r="MQ106" s="83"/>
      <c r="MR106" s="83"/>
      <c r="MS106" s="83"/>
      <c r="MT106" s="83"/>
      <c r="MU106" s="83"/>
      <c r="MV106" s="83"/>
      <c r="MW106" s="83"/>
      <c r="MX106" s="83"/>
      <c r="MY106" s="83"/>
      <c r="MZ106" s="83"/>
      <c r="NA106" s="83"/>
      <c r="NB106" s="83"/>
      <c r="NC106" s="83"/>
      <c r="ND106" s="83"/>
      <c r="NE106" s="83"/>
      <c r="NF106" s="83"/>
      <c r="NG106" s="83"/>
      <c r="NH106" s="83"/>
      <c r="NI106" s="83"/>
      <c r="NJ106" s="83"/>
      <c r="NK106" s="83"/>
      <c r="NL106" s="83"/>
      <c r="NM106" s="83"/>
      <c r="NN106" s="83"/>
      <c r="NO106" s="83"/>
      <c r="NP106" s="83"/>
      <c r="NQ106" s="83"/>
      <c r="NR106" s="83"/>
      <c r="NS106" s="83"/>
      <c r="NT106" s="83"/>
      <c r="NU106" s="83"/>
      <c r="NV106" s="83"/>
      <c r="NW106" s="83"/>
      <c r="NX106" s="83"/>
      <c r="NY106" s="83"/>
      <c r="NZ106" s="83"/>
      <c r="OA106" s="83"/>
      <c r="OB106" s="83"/>
      <c r="OC106" s="83"/>
      <c r="OD106" s="83"/>
      <c r="OE106" s="83"/>
      <c r="OF106" s="83"/>
      <c r="OG106" s="83"/>
      <c r="OH106" s="83"/>
      <c r="OI106" s="83"/>
      <c r="OJ106" s="83"/>
      <c r="OK106" s="83"/>
      <c r="OL106" s="83"/>
      <c r="OM106" s="83"/>
      <c r="ON106" s="83"/>
      <c r="OO106" s="83"/>
      <c r="OP106" s="83"/>
      <c r="OQ106" s="83"/>
      <c r="OR106" s="83"/>
      <c r="OS106" s="83"/>
      <c r="OT106" s="83"/>
      <c r="OU106" s="83"/>
      <c r="OV106" s="83"/>
      <c r="OW106" s="83"/>
      <c r="OX106" s="83"/>
      <c r="OY106" s="83"/>
      <c r="OZ106" s="83"/>
      <c r="PA106" s="83"/>
      <c r="PB106" s="83"/>
      <c r="PC106" s="83"/>
      <c r="PD106" s="83"/>
      <c r="PE106" s="83"/>
      <c r="PF106" s="83"/>
      <c r="PG106" s="83"/>
      <c r="PH106" s="83"/>
      <c r="PI106" s="83"/>
      <c r="PJ106" s="83"/>
      <c r="PK106" s="83"/>
      <c r="PL106" s="83"/>
      <c r="PM106" s="83"/>
      <c r="PN106" s="83"/>
      <c r="PO106" s="83"/>
      <c r="PP106" s="83"/>
      <c r="PQ106" s="83"/>
      <c r="PR106" s="83"/>
      <c r="PS106" s="83"/>
      <c r="PT106" s="83"/>
      <c r="PU106" s="83"/>
      <c r="PV106" s="83"/>
      <c r="PW106" s="83"/>
      <c r="PX106" s="83"/>
      <c r="PY106" s="83"/>
      <c r="PZ106" s="83"/>
      <c r="QA106" s="83"/>
      <c r="QB106" s="83"/>
      <c r="QC106" s="83"/>
      <c r="QD106" s="83"/>
      <c r="QE106" s="83"/>
      <c r="QF106" s="83"/>
      <c r="QG106" s="83"/>
      <c r="QH106" s="83"/>
      <c r="QI106" s="83"/>
      <c r="QJ106" s="83"/>
      <c r="QK106" s="83"/>
      <c r="QL106" s="83"/>
      <c r="QM106" s="83"/>
      <c r="QN106" s="83"/>
      <c r="QO106" s="83"/>
      <c r="QP106" s="83"/>
      <c r="QQ106" s="83"/>
      <c r="QR106" s="83"/>
      <c r="QS106" s="83"/>
      <c r="QT106" s="83"/>
      <c r="QU106" s="83"/>
      <c r="QV106" s="83"/>
      <c r="QW106" s="83"/>
      <c r="QX106" s="83"/>
      <c r="QY106" s="83"/>
      <c r="QZ106" s="83"/>
      <c r="RA106" s="83"/>
      <c r="RB106" s="83"/>
      <c r="RC106" s="83"/>
      <c r="RD106" s="83"/>
      <c r="RE106" s="83"/>
      <c r="RF106" s="83"/>
      <c r="RG106" s="83"/>
      <c r="RH106" s="83"/>
      <c r="RI106" s="83"/>
      <c r="RJ106" s="83"/>
      <c r="RK106" s="83"/>
      <c r="RL106" s="83"/>
      <c r="RM106" s="83"/>
      <c r="RN106" s="83"/>
      <c r="RO106" s="83"/>
      <c r="RP106" s="83"/>
      <c r="RQ106" s="83"/>
      <c r="RR106" s="83"/>
      <c r="RS106" s="83"/>
      <c r="RT106" s="83"/>
      <c r="RU106" s="83"/>
      <c r="RV106" s="83"/>
      <c r="RW106" s="83"/>
      <c r="RX106" s="83"/>
      <c r="RY106" s="83"/>
      <c r="RZ106" s="83"/>
      <c r="SA106" s="83"/>
      <c r="SB106" s="83"/>
      <c r="SC106" s="83"/>
      <c r="SD106" s="83"/>
      <c r="SE106" s="83"/>
      <c r="SF106" s="83"/>
      <c r="SG106" s="83"/>
      <c r="SH106" s="83"/>
      <c r="SI106" s="83"/>
      <c r="SJ106" s="83"/>
      <c r="SK106" s="83"/>
      <c r="SL106" s="83"/>
      <c r="SM106" s="83"/>
      <c r="SN106" s="83"/>
      <c r="SO106" s="83"/>
      <c r="SP106" s="83"/>
      <c r="SQ106" s="83"/>
      <c r="SR106" s="83"/>
      <c r="SS106" s="83"/>
      <c r="ST106" s="83"/>
      <c r="SU106" s="83"/>
      <c r="SV106" s="83"/>
      <c r="SW106" s="83"/>
      <c r="SX106" s="83"/>
      <c r="SY106" s="83"/>
      <c r="SZ106" s="83"/>
      <c r="TA106" s="83"/>
      <c r="TB106" s="83"/>
      <c r="TC106" s="83"/>
      <c r="TD106" s="83"/>
      <c r="TE106" s="83"/>
      <c r="TF106" s="83"/>
      <c r="TG106" s="83"/>
      <c r="TH106" s="83"/>
      <c r="TI106" s="83"/>
      <c r="TJ106" s="83"/>
      <c r="TK106" s="83"/>
      <c r="TL106" s="83"/>
      <c r="TM106" s="83"/>
      <c r="TN106" s="83"/>
      <c r="TO106" s="83"/>
      <c r="TP106" s="83"/>
      <c r="TQ106" s="83"/>
      <c r="TR106" s="83"/>
      <c r="TS106" s="83"/>
      <c r="TT106" s="83"/>
      <c r="TU106" s="83"/>
      <c r="TV106" s="83"/>
      <c r="TW106" s="83"/>
      <c r="TX106" s="83"/>
      <c r="TY106" s="83"/>
      <c r="TZ106" s="83"/>
      <c r="UA106" s="83"/>
      <c r="UB106" s="83"/>
      <c r="UC106" s="83"/>
      <c r="UD106" s="83"/>
      <c r="UE106" s="83"/>
      <c r="UF106" s="83"/>
      <c r="UG106" s="83"/>
      <c r="UH106" s="83"/>
      <c r="UI106" s="83"/>
      <c r="UJ106" s="83"/>
      <c r="UK106" s="83"/>
      <c r="UL106" s="83"/>
      <c r="UM106" s="83"/>
      <c r="UN106" s="83"/>
      <c r="UO106" s="83"/>
      <c r="UP106" s="83"/>
      <c r="UQ106" s="83"/>
      <c r="UR106" s="83"/>
      <c r="US106" s="83"/>
      <c r="UT106" s="83"/>
      <c r="UU106" s="83"/>
      <c r="UV106" s="83"/>
      <c r="UW106" s="83"/>
      <c r="UX106" s="83"/>
      <c r="UY106" s="83"/>
      <c r="UZ106" s="83"/>
      <c r="VA106" s="83"/>
      <c r="VB106" s="83"/>
      <c r="VC106" s="83"/>
      <c r="VD106" s="83"/>
      <c r="VE106" s="83"/>
      <c r="VF106" s="83"/>
      <c r="VG106" s="83"/>
      <c r="VH106" s="83"/>
      <c r="VI106" s="83"/>
      <c r="VJ106" s="83"/>
      <c r="VK106" s="83"/>
      <c r="VL106" s="83"/>
      <c r="VM106" s="83"/>
      <c r="VN106" s="83"/>
      <c r="VO106" s="83"/>
      <c r="VP106" s="83"/>
      <c r="VQ106" s="83"/>
      <c r="VR106" s="83"/>
      <c r="VS106" s="83"/>
      <c r="VT106" s="83"/>
      <c r="VU106" s="83"/>
      <c r="VV106" s="83"/>
      <c r="VW106" s="83"/>
      <c r="VX106" s="83"/>
      <c r="VY106" s="83"/>
      <c r="VZ106" s="83"/>
      <c r="WA106" s="83"/>
      <c r="WB106" s="83"/>
      <c r="WC106" s="83"/>
      <c r="WD106" s="83"/>
      <c r="WE106" s="83"/>
      <c r="WF106" s="83"/>
      <c r="WG106" s="83"/>
      <c r="WH106" s="83"/>
      <c r="WI106" s="83"/>
      <c r="WJ106" s="83"/>
      <c r="WK106" s="83"/>
      <c r="WL106" s="83"/>
      <c r="WM106" s="83"/>
      <c r="WN106" s="83"/>
      <c r="WO106" s="83"/>
      <c r="WP106" s="83"/>
      <c r="WQ106" s="83"/>
      <c r="WR106" s="83"/>
      <c r="WS106" s="83"/>
      <c r="WT106" s="83"/>
      <c r="WU106" s="83"/>
      <c r="WV106" s="83"/>
      <c r="WW106" s="83"/>
      <c r="WX106" s="83"/>
      <c r="WY106" s="83"/>
      <c r="WZ106" s="83"/>
      <c r="XA106" s="83"/>
      <c r="XB106" s="83"/>
      <c r="XC106" s="83"/>
      <c r="XD106" s="83"/>
      <c r="XE106" s="83"/>
      <c r="XF106" s="83"/>
      <c r="XG106" s="83"/>
      <c r="XH106" s="83"/>
      <c r="XI106" s="83"/>
      <c r="XJ106" s="83"/>
      <c r="XK106" s="83"/>
      <c r="XL106" s="83"/>
      <c r="XM106" s="83"/>
      <c r="XN106" s="83"/>
      <c r="XO106" s="83"/>
      <c r="XP106" s="83"/>
      <c r="XQ106" s="83"/>
      <c r="XR106" s="83"/>
      <c r="XS106" s="83"/>
      <c r="XT106" s="83"/>
      <c r="XU106" s="83"/>
      <c r="XV106" s="83"/>
      <c r="XW106" s="83"/>
      <c r="XX106" s="83"/>
      <c r="XY106" s="83"/>
      <c r="XZ106" s="83"/>
      <c r="YA106" s="83"/>
      <c r="YB106" s="83"/>
      <c r="YC106" s="83"/>
      <c r="YD106" s="83"/>
      <c r="YE106" s="83"/>
      <c r="YF106" s="83"/>
      <c r="YG106" s="83"/>
      <c r="YH106" s="83"/>
      <c r="YI106" s="83"/>
      <c r="YJ106" s="83"/>
      <c r="YK106" s="83"/>
      <c r="YL106" s="83"/>
      <c r="YM106" s="83"/>
      <c r="YN106" s="83"/>
      <c r="YO106" s="83"/>
      <c r="YP106" s="83"/>
      <c r="YQ106" s="83"/>
      <c r="YR106" s="83"/>
      <c r="YS106" s="83"/>
      <c r="YT106" s="83"/>
      <c r="YU106" s="83"/>
      <c r="YV106" s="83"/>
      <c r="YW106" s="83"/>
      <c r="YX106" s="83"/>
      <c r="YY106" s="83"/>
      <c r="YZ106" s="83"/>
      <c r="ZA106" s="83"/>
      <c r="ZB106" s="83"/>
      <c r="ZC106" s="83"/>
      <c r="ZD106" s="83"/>
      <c r="ZE106" s="83"/>
      <c r="ZF106" s="83"/>
      <c r="ZG106" s="83"/>
      <c r="ZH106" s="83"/>
      <c r="ZI106" s="83"/>
      <c r="ZJ106" s="83"/>
      <c r="ZK106" s="83"/>
      <c r="ZL106" s="83"/>
      <c r="ZM106" s="83"/>
      <c r="ZN106" s="83"/>
      <c r="ZO106" s="83"/>
      <c r="ZP106" s="83"/>
      <c r="ZQ106" s="83"/>
      <c r="ZR106" s="83"/>
      <c r="ZS106" s="83"/>
      <c r="ZT106" s="83"/>
      <c r="ZU106" s="83"/>
      <c r="ZV106" s="83"/>
      <c r="ZW106" s="83"/>
      <c r="ZX106" s="83"/>
      <c r="ZY106" s="83"/>
      <c r="ZZ106" s="83"/>
      <c r="AAA106" s="83"/>
      <c r="AAB106" s="83"/>
      <c r="AAC106" s="83"/>
      <c r="AAD106" s="83"/>
      <c r="AAE106" s="83"/>
      <c r="AAF106" s="83"/>
      <c r="AAG106" s="83"/>
      <c r="AAH106" s="83"/>
      <c r="AAI106" s="83"/>
      <c r="AAJ106" s="83"/>
      <c r="AAK106" s="83"/>
      <c r="AAL106" s="83"/>
      <c r="AAM106" s="83"/>
      <c r="AAN106" s="83"/>
      <c r="AAO106" s="83"/>
      <c r="AAP106" s="83"/>
      <c r="AAQ106" s="83"/>
      <c r="AAR106" s="83"/>
      <c r="AAS106" s="83"/>
      <c r="AAT106" s="83"/>
      <c r="AAU106" s="83"/>
      <c r="AAV106" s="83"/>
      <c r="AAW106" s="83"/>
      <c r="AAX106" s="83"/>
      <c r="AAY106" s="83"/>
      <c r="AAZ106" s="83"/>
      <c r="ABA106" s="83"/>
      <c r="ABB106" s="83"/>
      <c r="ABC106" s="83"/>
      <c r="ABD106" s="83"/>
      <c r="ABE106" s="83"/>
      <c r="ABF106" s="83"/>
      <c r="ABG106" s="83"/>
      <c r="ABH106" s="83"/>
      <c r="ABI106" s="83"/>
      <c r="ABJ106" s="83"/>
      <c r="ABK106" s="83"/>
      <c r="ABL106" s="83"/>
      <c r="ABM106" s="83"/>
      <c r="ABN106" s="83"/>
      <c r="ABO106" s="83"/>
      <c r="ABP106" s="83"/>
      <c r="ABQ106" s="83"/>
      <c r="ABR106" s="83"/>
      <c r="ABS106" s="83"/>
      <c r="ABT106" s="83"/>
      <c r="ABU106" s="83"/>
      <c r="ABV106" s="83"/>
      <c r="ABW106" s="83"/>
      <c r="ABX106" s="83"/>
      <c r="ABY106" s="83"/>
      <c r="ABZ106" s="83"/>
      <c r="ACA106" s="83"/>
      <c r="ACB106" s="83"/>
      <c r="ACC106" s="83"/>
      <c r="ACD106" s="83"/>
      <c r="ACE106" s="83"/>
      <c r="ACF106" s="83"/>
      <c r="ACG106" s="83"/>
      <c r="ACH106" s="83"/>
      <c r="ACI106" s="83"/>
      <c r="ACJ106" s="83"/>
      <c r="ACK106" s="83"/>
      <c r="ACL106" s="83"/>
      <c r="ACM106" s="83"/>
      <c r="ACN106" s="83"/>
      <c r="ACO106" s="83"/>
      <c r="ACP106" s="83"/>
      <c r="ACQ106" s="83"/>
      <c r="ACR106" s="83"/>
      <c r="ACS106" s="83"/>
      <c r="ACT106" s="83"/>
      <c r="ACU106" s="83"/>
      <c r="ACV106" s="83"/>
      <c r="ACW106" s="83"/>
      <c r="ACX106" s="83"/>
      <c r="ACY106" s="83"/>
      <c r="ACZ106" s="83"/>
      <c r="ADA106" s="83"/>
      <c r="ADB106" s="83"/>
      <c r="ADC106" s="83"/>
      <c r="ADD106" s="83"/>
      <c r="ADE106" s="83"/>
      <c r="ADF106" s="83"/>
      <c r="ADG106" s="83"/>
      <c r="ADH106" s="83"/>
      <c r="ADI106" s="83"/>
      <c r="ADJ106" s="83"/>
      <c r="ADK106" s="83"/>
      <c r="ADL106" s="83"/>
      <c r="ADM106" s="83"/>
      <c r="ADN106" s="83"/>
      <c r="ADO106" s="83"/>
      <c r="ADP106" s="83"/>
      <c r="ADQ106" s="83"/>
      <c r="ADR106" s="83"/>
      <c r="ADS106" s="83"/>
      <c r="ADT106" s="83"/>
      <c r="ADU106" s="83"/>
      <c r="ADV106" s="83"/>
      <c r="ADW106" s="83"/>
      <c r="ADX106" s="83"/>
      <c r="ADY106" s="83"/>
      <c r="ADZ106" s="83"/>
      <c r="AEA106" s="83"/>
      <c r="AEB106" s="83"/>
      <c r="AEC106" s="83"/>
      <c r="AED106" s="83"/>
      <c r="AEE106" s="83"/>
      <c r="AEF106" s="83"/>
      <c r="AEG106" s="83"/>
      <c r="AEH106" s="83"/>
      <c r="AEI106" s="83"/>
      <c r="AEJ106" s="83"/>
      <c r="AEK106" s="83"/>
      <c r="AEL106" s="83"/>
      <c r="AEM106" s="83"/>
      <c r="AEN106" s="83"/>
      <c r="AEO106" s="83"/>
      <c r="AEP106" s="83"/>
      <c r="AEQ106" s="83"/>
      <c r="AER106" s="83"/>
      <c r="AES106" s="83"/>
      <c r="AET106" s="83"/>
      <c r="AEU106" s="83"/>
      <c r="AEV106" s="83"/>
      <c r="AEW106" s="83"/>
      <c r="AEX106" s="83"/>
      <c r="AEY106" s="83"/>
      <c r="AEZ106" s="83"/>
      <c r="AFA106" s="83"/>
      <c r="AFB106" s="83"/>
      <c r="AFC106" s="83"/>
      <c r="AFD106" s="83"/>
      <c r="AFE106" s="83"/>
      <c r="AFF106" s="83"/>
      <c r="AFG106" s="83"/>
      <c r="AFH106" s="83"/>
      <c r="AFI106" s="83"/>
      <c r="AFJ106" s="83"/>
      <c r="AFK106" s="83"/>
      <c r="AFL106" s="83"/>
      <c r="AFM106" s="83"/>
      <c r="AFN106" s="83"/>
      <c r="AFO106" s="83"/>
      <c r="AFP106" s="83"/>
      <c r="AFQ106" s="83"/>
      <c r="AFR106" s="83"/>
      <c r="AFS106" s="83"/>
      <c r="AFT106" s="83"/>
      <c r="AFU106" s="83"/>
      <c r="AFV106" s="83"/>
      <c r="AFW106" s="83"/>
      <c r="AFX106" s="83"/>
      <c r="AFY106" s="83"/>
      <c r="AFZ106" s="83"/>
      <c r="AGA106" s="83"/>
      <c r="AGB106" s="83"/>
      <c r="AGC106" s="83"/>
      <c r="AGD106" s="83"/>
      <c r="AGE106" s="83"/>
      <c r="AGF106" s="83"/>
      <c r="AGG106" s="83"/>
      <c r="AGH106" s="83"/>
      <c r="AGI106" s="83"/>
      <c r="AGJ106" s="83"/>
      <c r="AGK106" s="83"/>
      <c r="AGL106" s="83"/>
      <c r="AGM106" s="83"/>
      <c r="AGN106" s="83"/>
      <c r="AGO106" s="83"/>
      <c r="AGP106" s="83"/>
      <c r="AGQ106" s="83"/>
      <c r="AGR106" s="83"/>
      <c r="AGS106" s="83"/>
      <c r="AGT106" s="83"/>
      <c r="AGU106" s="83"/>
      <c r="AGV106" s="83"/>
      <c r="AGW106" s="83"/>
      <c r="AGX106" s="83"/>
      <c r="AGY106" s="83"/>
      <c r="AGZ106" s="83"/>
      <c r="AHA106" s="83"/>
      <c r="AHB106" s="83"/>
      <c r="AHC106" s="83"/>
      <c r="AHD106" s="83"/>
      <c r="AHE106" s="83"/>
      <c r="AHF106" s="83"/>
      <c r="AHG106" s="83"/>
      <c r="AHH106" s="83"/>
      <c r="AHI106" s="83"/>
      <c r="AHJ106" s="83"/>
      <c r="AHK106" s="83"/>
      <c r="AHL106" s="83"/>
      <c r="AHM106" s="83"/>
      <c r="AHN106" s="83"/>
      <c r="AHO106" s="83"/>
      <c r="AHP106" s="83"/>
      <c r="AHQ106" s="83"/>
      <c r="AHR106" s="83"/>
      <c r="AHS106" s="83"/>
      <c r="AHT106" s="83"/>
      <c r="AHU106" s="83"/>
      <c r="AHV106" s="83"/>
      <c r="AHW106" s="83"/>
      <c r="AHX106" s="83"/>
      <c r="AHY106" s="83"/>
      <c r="AHZ106" s="83"/>
      <c r="AIA106" s="83"/>
      <c r="AIB106" s="83"/>
      <c r="AIC106" s="83"/>
      <c r="AID106" s="83"/>
      <c r="AIE106" s="83"/>
      <c r="AIF106" s="83"/>
      <c r="AIG106" s="83"/>
      <c r="AIH106" s="83"/>
      <c r="AII106" s="83"/>
      <c r="AIJ106" s="83"/>
      <c r="AIK106" s="83"/>
      <c r="AIL106" s="83"/>
      <c r="AIM106" s="83"/>
      <c r="AIN106" s="83"/>
      <c r="AIO106" s="83"/>
      <c r="AIP106" s="83"/>
      <c r="AIQ106" s="83"/>
      <c r="AIR106" s="83"/>
      <c r="AIS106" s="83"/>
      <c r="AIT106" s="83"/>
      <c r="AIU106" s="83"/>
      <c r="AIV106" s="83"/>
      <c r="AIW106" s="83"/>
      <c r="AIX106" s="83"/>
      <c r="AIY106" s="83"/>
      <c r="AIZ106" s="83"/>
      <c r="AJA106" s="83"/>
      <c r="AJB106" s="83"/>
      <c r="AJC106" s="83"/>
      <c r="AJD106" s="83"/>
      <c r="AJE106" s="83"/>
      <c r="AJF106" s="83"/>
      <c r="AJG106" s="83"/>
      <c r="AJH106" s="83"/>
      <c r="AJI106" s="83"/>
      <c r="AJJ106" s="83"/>
      <c r="AJK106" s="83"/>
      <c r="AJL106" s="83"/>
      <c r="AJM106" s="83"/>
      <c r="AJN106" s="83"/>
      <c r="AJO106" s="83"/>
      <c r="AJP106" s="83"/>
      <c r="AJQ106" s="83"/>
      <c r="AJR106" s="83"/>
      <c r="AJS106" s="83"/>
      <c r="AJT106" s="83"/>
      <c r="AJU106" s="83"/>
      <c r="AJV106" s="83"/>
      <c r="AJW106" s="83"/>
      <c r="AJX106" s="83"/>
      <c r="AJY106" s="83"/>
      <c r="AJZ106" s="83"/>
      <c r="AKA106" s="83"/>
      <c r="AKB106" s="83"/>
      <c r="AKC106" s="83"/>
      <c r="AKD106" s="83"/>
      <c r="AKE106" s="83"/>
      <c r="AKF106" s="83"/>
      <c r="AKG106" s="83"/>
      <c r="AKH106" s="83"/>
      <c r="AKI106" s="83"/>
      <c r="AKJ106" s="83"/>
      <c r="AKK106" s="83"/>
      <c r="AKL106" s="83"/>
      <c r="AKM106" s="83"/>
      <c r="AKN106" s="83"/>
      <c r="AKO106" s="83"/>
      <c r="AKP106" s="83"/>
      <c r="AKQ106" s="83"/>
      <c r="AKR106" s="83"/>
      <c r="AKS106" s="83"/>
      <c r="AKT106" s="83"/>
      <c r="AKU106" s="83"/>
      <c r="AKV106" s="83"/>
      <c r="AKW106" s="83"/>
      <c r="AKX106" s="83"/>
      <c r="AKY106" s="83"/>
      <c r="AKZ106" s="83"/>
      <c r="ALA106" s="83"/>
      <c r="ALB106" s="83"/>
      <c r="ALC106" s="83"/>
      <c r="ALD106" s="83"/>
      <c r="ALE106" s="83"/>
      <c r="ALF106" s="83"/>
      <c r="ALG106" s="83"/>
      <c r="ALH106" s="83"/>
      <c r="ALI106" s="83"/>
      <c r="ALJ106" s="83"/>
      <c r="ALK106" s="83"/>
      <c r="ALL106" s="83"/>
      <c r="ALM106" s="83"/>
    </row>
    <row r="107" spans="1:1001" x14ac:dyDescent="0.2">
      <c r="A107" s="230">
        <v>1</v>
      </c>
      <c r="B107" s="230">
        <v>2</v>
      </c>
      <c r="C107" s="230">
        <v>1</v>
      </c>
      <c r="D107" s="230">
        <v>3</v>
      </c>
      <c r="E107" s="230">
        <v>1</v>
      </c>
      <c r="F107" s="230">
        <v>0</v>
      </c>
      <c r="G107" s="56" t="s">
        <v>36</v>
      </c>
      <c r="H107" s="8">
        <f>SUM(H108:H109)</f>
        <v>3564000</v>
      </c>
      <c r="I107" s="8">
        <f t="shared" ref="I107:K107" si="126">SUM(I108:I109)</f>
        <v>784080</v>
      </c>
      <c r="J107" s="8">
        <f t="shared" si="126"/>
        <v>111375</v>
      </c>
      <c r="K107" s="8">
        <f t="shared" si="126"/>
        <v>24502.5</v>
      </c>
      <c r="L107" s="8">
        <f>SUM(L108:L109)</f>
        <v>135877.5</v>
      </c>
      <c r="M107" s="10">
        <f t="shared" si="58"/>
        <v>0.81967213114754101</v>
      </c>
      <c r="N107" s="10">
        <f t="shared" si="59"/>
        <v>0.18032786885245899</v>
      </c>
      <c r="O107" s="45"/>
      <c r="R107" s="171">
        <f t="shared" ref="R107:W107" si="127">SUM(R108:R109)</f>
        <v>18562.5</v>
      </c>
      <c r="S107" s="173">
        <f t="shared" si="127"/>
        <v>18562.5</v>
      </c>
      <c r="T107" s="171">
        <f t="shared" si="127"/>
        <v>18562.5</v>
      </c>
      <c r="U107" s="172">
        <f t="shared" si="127"/>
        <v>18562.5</v>
      </c>
      <c r="V107" s="172">
        <f t="shared" si="127"/>
        <v>18562.5</v>
      </c>
      <c r="W107" s="173">
        <f t="shared" si="127"/>
        <v>18562.5</v>
      </c>
      <c r="X107" s="220">
        <f t="shared" si="77"/>
        <v>0</v>
      </c>
      <c r="Y107" s="153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  <c r="BI107" s="56"/>
      <c r="BJ107" s="56"/>
      <c r="BK107" s="56"/>
      <c r="BL107" s="56"/>
      <c r="BM107" s="56"/>
      <c r="BN107" s="56"/>
      <c r="BO107" s="56"/>
      <c r="BP107" s="56"/>
      <c r="BQ107" s="56"/>
      <c r="BR107" s="56"/>
      <c r="BS107" s="56"/>
      <c r="BT107" s="56"/>
      <c r="BU107" s="56"/>
      <c r="BV107" s="56"/>
      <c r="BW107" s="56"/>
      <c r="BX107" s="56"/>
      <c r="BY107" s="56"/>
      <c r="BZ107" s="56"/>
      <c r="CA107" s="56"/>
      <c r="CB107" s="56"/>
      <c r="CC107" s="56"/>
      <c r="CD107" s="56"/>
      <c r="CE107" s="56"/>
      <c r="CF107" s="56"/>
      <c r="CG107" s="56"/>
      <c r="CH107" s="56"/>
      <c r="CI107" s="56"/>
      <c r="CJ107" s="56"/>
      <c r="CK107" s="56"/>
      <c r="CL107" s="56"/>
      <c r="CM107" s="56"/>
      <c r="CN107" s="56"/>
      <c r="CO107" s="56"/>
      <c r="CP107" s="56"/>
      <c r="CQ107" s="56"/>
      <c r="CR107" s="56"/>
      <c r="CS107" s="56"/>
      <c r="CT107" s="56"/>
      <c r="CU107" s="56"/>
      <c r="CV107" s="56"/>
      <c r="CW107" s="56"/>
      <c r="CX107" s="56"/>
      <c r="CY107" s="56"/>
      <c r="CZ107" s="56"/>
      <c r="DA107" s="56"/>
      <c r="DB107" s="56"/>
      <c r="DC107" s="56"/>
      <c r="DD107" s="56"/>
      <c r="DE107" s="56"/>
      <c r="DF107" s="56"/>
      <c r="DG107" s="56"/>
      <c r="DH107" s="56"/>
      <c r="DI107" s="56"/>
      <c r="DJ107" s="56"/>
      <c r="DK107" s="56"/>
      <c r="DL107" s="56"/>
      <c r="DM107" s="56"/>
      <c r="DN107" s="56"/>
      <c r="DO107" s="56"/>
      <c r="DP107" s="56"/>
      <c r="DQ107" s="56"/>
      <c r="DR107" s="56"/>
      <c r="DS107" s="56"/>
      <c r="DT107" s="56"/>
      <c r="DU107" s="56"/>
      <c r="DV107" s="56"/>
      <c r="DW107" s="56"/>
      <c r="DX107" s="56"/>
      <c r="DY107" s="56"/>
      <c r="DZ107" s="56"/>
      <c r="EA107" s="56"/>
      <c r="EB107" s="56"/>
      <c r="EC107" s="56"/>
      <c r="ED107" s="56"/>
      <c r="EE107" s="56"/>
      <c r="EF107" s="56"/>
      <c r="EG107" s="56"/>
      <c r="EH107" s="56"/>
      <c r="EI107" s="56"/>
      <c r="EJ107" s="56"/>
      <c r="EK107" s="56"/>
      <c r="EL107" s="56"/>
      <c r="EM107" s="56"/>
      <c r="EN107" s="56"/>
      <c r="EO107" s="56"/>
      <c r="EP107" s="56"/>
      <c r="EQ107" s="56"/>
      <c r="ER107" s="56"/>
      <c r="ES107" s="56"/>
      <c r="ET107" s="56"/>
      <c r="EU107" s="56"/>
      <c r="EV107" s="56"/>
      <c r="EW107" s="56"/>
      <c r="EX107" s="56"/>
      <c r="EY107" s="56"/>
      <c r="EZ107" s="56"/>
      <c r="FA107" s="56"/>
      <c r="FB107" s="56"/>
      <c r="FC107" s="56"/>
      <c r="FD107" s="56"/>
      <c r="FE107" s="56"/>
    </row>
    <row r="108" spans="1:1001" ht="24" x14ac:dyDescent="0.2">
      <c r="A108" s="230">
        <v>1</v>
      </c>
      <c r="B108" s="230">
        <v>2</v>
      </c>
      <c r="C108" s="230">
        <v>1</v>
      </c>
      <c r="D108" s="230">
        <v>3</v>
      </c>
      <c r="E108" s="230">
        <v>1</v>
      </c>
      <c r="F108" s="230">
        <v>1</v>
      </c>
      <c r="G108" s="132" t="s">
        <v>160</v>
      </c>
      <c r="H108" s="69">
        <f>+P108*O108*Q108</f>
        <v>1728000</v>
      </c>
      <c r="I108" s="42">
        <f>+H108*0.22</f>
        <v>380160</v>
      </c>
      <c r="J108" s="42">
        <f>+H108/$H$1</f>
        <v>54000</v>
      </c>
      <c r="K108" s="42">
        <f>+I108/$H$1</f>
        <v>11880</v>
      </c>
      <c r="L108" s="42">
        <f>+J108+K108</f>
        <v>65880</v>
      </c>
      <c r="M108" s="67">
        <f t="shared" si="58"/>
        <v>0.81967213114754101</v>
      </c>
      <c r="N108" s="67">
        <f t="shared" si="59"/>
        <v>0.18032786885245899</v>
      </c>
      <c r="O108" s="68">
        <v>18</v>
      </c>
      <c r="P108" s="68">
        <v>1</v>
      </c>
      <c r="Q108" s="231">
        <v>96000</v>
      </c>
      <c r="R108" s="232">
        <f t="shared" ref="R108:W109" si="128">+$J108/6</f>
        <v>9000</v>
      </c>
      <c r="S108" s="233">
        <f t="shared" si="128"/>
        <v>9000</v>
      </c>
      <c r="T108" s="232">
        <f t="shared" si="128"/>
        <v>9000</v>
      </c>
      <c r="U108" s="234">
        <f t="shared" si="128"/>
        <v>9000</v>
      </c>
      <c r="V108" s="234">
        <f t="shared" si="128"/>
        <v>9000</v>
      </c>
      <c r="W108" s="233">
        <f t="shared" si="128"/>
        <v>9000</v>
      </c>
      <c r="X108" s="220">
        <f t="shared" si="77"/>
        <v>0</v>
      </c>
      <c r="Y108" s="153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/>
      <c r="BQ108" s="56"/>
      <c r="BR108" s="56"/>
      <c r="BS108" s="56"/>
      <c r="BT108" s="56"/>
      <c r="BU108" s="56"/>
      <c r="BV108" s="56"/>
      <c r="BW108" s="56"/>
      <c r="BX108" s="56"/>
      <c r="BY108" s="56"/>
      <c r="BZ108" s="56"/>
      <c r="CA108" s="56"/>
      <c r="CB108" s="56"/>
      <c r="CC108" s="56"/>
      <c r="CD108" s="56"/>
      <c r="CE108" s="56"/>
      <c r="CF108" s="56"/>
      <c r="CG108" s="56"/>
      <c r="CH108" s="56"/>
      <c r="CI108" s="56"/>
      <c r="CJ108" s="56"/>
      <c r="CK108" s="56"/>
      <c r="CL108" s="56"/>
      <c r="CM108" s="56"/>
      <c r="CN108" s="56"/>
      <c r="CO108" s="56"/>
      <c r="CP108" s="56"/>
      <c r="CQ108" s="56"/>
      <c r="CR108" s="56"/>
      <c r="CS108" s="56"/>
      <c r="CT108" s="56"/>
      <c r="CU108" s="56"/>
      <c r="CV108" s="56"/>
      <c r="CW108" s="56"/>
      <c r="CX108" s="56"/>
      <c r="CY108" s="56"/>
      <c r="CZ108" s="56"/>
      <c r="DA108" s="56"/>
      <c r="DB108" s="56"/>
      <c r="DC108" s="56"/>
      <c r="DD108" s="56"/>
      <c r="DE108" s="56"/>
      <c r="DF108" s="56"/>
      <c r="DG108" s="56"/>
      <c r="DH108" s="56"/>
      <c r="DI108" s="56"/>
      <c r="DJ108" s="56"/>
      <c r="DK108" s="56"/>
      <c r="DL108" s="56"/>
      <c r="DM108" s="56"/>
      <c r="DN108" s="56"/>
      <c r="DO108" s="56"/>
      <c r="DP108" s="56"/>
      <c r="DQ108" s="56"/>
      <c r="DR108" s="56"/>
      <c r="DS108" s="56"/>
      <c r="DT108" s="56"/>
      <c r="DU108" s="56"/>
      <c r="DV108" s="56"/>
      <c r="DW108" s="56"/>
      <c r="DX108" s="56"/>
      <c r="DY108" s="56"/>
      <c r="DZ108" s="56"/>
      <c r="EA108" s="56"/>
      <c r="EB108" s="56"/>
      <c r="EC108" s="56"/>
      <c r="ED108" s="56"/>
      <c r="EE108" s="56"/>
      <c r="EF108" s="56"/>
      <c r="EG108" s="56"/>
      <c r="EH108" s="56"/>
      <c r="EI108" s="56"/>
      <c r="EJ108" s="56"/>
      <c r="EK108" s="56"/>
      <c r="EL108" s="56"/>
      <c r="EM108" s="56"/>
      <c r="EN108" s="56"/>
      <c r="EO108" s="56"/>
      <c r="EP108" s="56"/>
      <c r="EQ108" s="56"/>
      <c r="ER108" s="56"/>
      <c r="ES108" s="56"/>
      <c r="ET108" s="56"/>
      <c r="EU108" s="56"/>
      <c r="EV108" s="56"/>
      <c r="EW108" s="56"/>
      <c r="EX108" s="56"/>
      <c r="EY108" s="56"/>
      <c r="EZ108" s="56"/>
      <c r="FA108" s="56"/>
      <c r="FB108" s="56"/>
      <c r="FC108" s="56"/>
      <c r="FD108" s="56"/>
      <c r="FE108" s="56"/>
    </row>
    <row r="109" spans="1:1001" x14ac:dyDescent="0.2">
      <c r="A109" s="230">
        <v>1</v>
      </c>
      <c r="B109" s="230">
        <v>2</v>
      </c>
      <c r="C109" s="230">
        <v>1</v>
      </c>
      <c r="D109" s="230">
        <v>3</v>
      </c>
      <c r="E109" s="230">
        <v>1</v>
      </c>
      <c r="F109" s="230">
        <v>2</v>
      </c>
      <c r="G109" s="132" t="s">
        <v>81</v>
      </c>
      <c r="H109" s="69">
        <f>+P109*O109*Q109</f>
        <v>1836000</v>
      </c>
      <c r="I109" s="42">
        <f>+H109*0.22</f>
        <v>403920</v>
      </c>
      <c r="J109" s="42">
        <f>+H109/$H$1</f>
        <v>57375</v>
      </c>
      <c r="K109" s="42">
        <f>+I109/$H$1</f>
        <v>12622.5</v>
      </c>
      <c r="L109" s="42">
        <f>+J109+K109</f>
        <v>69997.5</v>
      </c>
      <c r="M109" s="67">
        <f t="shared" si="58"/>
        <v>0.81967213114754101</v>
      </c>
      <c r="N109" s="67">
        <f t="shared" si="59"/>
        <v>0.18032786885245899</v>
      </c>
      <c r="O109" s="68">
        <v>18</v>
      </c>
      <c r="P109" s="68">
        <v>2</v>
      </c>
      <c r="Q109" s="231">
        <v>51000</v>
      </c>
      <c r="R109" s="232">
        <f t="shared" si="128"/>
        <v>9562.5</v>
      </c>
      <c r="S109" s="233">
        <f t="shared" si="128"/>
        <v>9562.5</v>
      </c>
      <c r="T109" s="232">
        <f t="shared" si="128"/>
        <v>9562.5</v>
      </c>
      <c r="U109" s="234">
        <f t="shared" si="128"/>
        <v>9562.5</v>
      </c>
      <c r="V109" s="234">
        <f t="shared" si="128"/>
        <v>9562.5</v>
      </c>
      <c r="W109" s="233">
        <f t="shared" si="128"/>
        <v>9562.5</v>
      </c>
      <c r="X109" s="220">
        <f t="shared" si="77"/>
        <v>0</v>
      </c>
      <c r="Y109" s="153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  <c r="BP109" s="56"/>
      <c r="BQ109" s="56"/>
      <c r="BR109" s="56"/>
      <c r="BS109" s="56"/>
      <c r="BT109" s="56"/>
      <c r="BU109" s="56"/>
      <c r="BV109" s="56"/>
      <c r="BW109" s="56"/>
      <c r="BX109" s="56"/>
      <c r="BY109" s="56"/>
      <c r="BZ109" s="56"/>
      <c r="CA109" s="56"/>
      <c r="CB109" s="56"/>
      <c r="CC109" s="56"/>
      <c r="CD109" s="56"/>
      <c r="CE109" s="56"/>
      <c r="CF109" s="56"/>
      <c r="CG109" s="56"/>
      <c r="CH109" s="56"/>
      <c r="CI109" s="56"/>
      <c r="CJ109" s="56"/>
      <c r="CK109" s="56"/>
      <c r="CL109" s="56"/>
      <c r="CM109" s="56"/>
      <c r="CN109" s="56"/>
      <c r="CO109" s="56"/>
      <c r="CP109" s="56"/>
      <c r="CQ109" s="56"/>
      <c r="CR109" s="56"/>
      <c r="CS109" s="56"/>
      <c r="CT109" s="56"/>
      <c r="CU109" s="56"/>
      <c r="CV109" s="56"/>
      <c r="CW109" s="56"/>
      <c r="CX109" s="56"/>
      <c r="CY109" s="56"/>
      <c r="CZ109" s="56"/>
      <c r="DA109" s="56"/>
      <c r="DB109" s="56"/>
      <c r="DC109" s="56"/>
      <c r="DD109" s="56"/>
      <c r="DE109" s="56"/>
      <c r="DF109" s="56"/>
      <c r="DG109" s="56"/>
      <c r="DH109" s="56"/>
      <c r="DI109" s="56"/>
      <c r="DJ109" s="56"/>
      <c r="DK109" s="56"/>
      <c r="DL109" s="56"/>
      <c r="DM109" s="56"/>
      <c r="DN109" s="56"/>
      <c r="DO109" s="56"/>
      <c r="DP109" s="56"/>
      <c r="DQ109" s="56"/>
      <c r="DR109" s="56"/>
      <c r="DS109" s="56"/>
      <c r="DT109" s="56"/>
      <c r="DU109" s="56"/>
      <c r="DV109" s="56"/>
      <c r="DW109" s="56"/>
      <c r="DX109" s="56"/>
      <c r="DY109" s="56"/>
      <c r="DZ109" s="56"/>
      <c r="EA109" s="56"/>
      <c r="EB109" s="56"/>
      <c r="EC109" s="56"/>
      <c r="ED109" s="56"/>
      <c r="EE109" s="56"/>
      <c r="EF109" s="56"/>
      <c r="EG109" s="56"/>
      <c r="EH109" s="56"/>
      <c r="EI109" s="56"/>
      <c r="EJ109" s="56"/>
      <c r="EK109" s="56"/>
      <c r="EL109" s="56"/>
      <c r="EM109" s="56"/>
      <c r="EN109" s="56"/>
      <c r="EO109" s="56"/>
      <c r="EP109" s="56"/>
      <c r="EQ109" s="56"/>
      <c r="ER109" s="56"/>
      <c r="ES109" s="56"/>
      <c r="ET109" s="56"/>
      <c r="EU109" s="56"/>
      <c r="EV109" s="56"/>
      <c r="EW109" s="56"/>
      <c r="EX109" s="56"/>
      <c r="EY109" s="56"/>
      <c r="EZ109" s="56"/>
      <c r="FA109" s="56"/>
      <c r="FB109" s="56"/>
      <c r="FC109" s="56"/>
      <c r="FD109" s="56"/>
      <c r="FE109" s="56"/>
    </row>
    <row r="110" spans="1:1001" x14ac:dyDescent="0.2">
      <c r="A110" s="230">
        <v>1</v>
      </c>
      <c r="B110" s="230">
        <v>2</v>
      </c>
      <c r="C110" s="230">
        <v>1</v>
      </c>
      <c r="D110" s="230">
        <v>3</v>
      </c>
      <c r="E110" s="230">
        <v>2</v>
      </c>
      <c r="F110" s="230">
        <v>0</v>
      </c>
      <c r="G110" s="56" t="s">
        <v>36</v>
      </c>
      <c r="H110" s="8">
        <f>+H111</f>
        <v>1280000</v>
      </c>
      <c r="I110" s="8">
        <f t="shared" ref="I110:K110" si="129">+I111</f>
        <v>281600</v>
      </c>
      <c r="J110" s="8">
        <f t="shared" si="129"/>
        <v>40000</v>
      </c>
      <c r="K110" s="8">
        <f t="shared" si="129"/>
        <v>8800</v>
      </c>
      <c r="L110" s="8">
        <f>+L111</f>
        <v>48800</v>
      </c>
      <c r="M110" s="10">
        <f t="shared" si="58"/>
        <v>0.81967213114754101</v>
      </c>
      <c r="N110" s="10">
        <f t="shared" si="59"/>
        <v>0.18032786885245899</v>
      </c>
      <c r="O110" s="45"/>
      <c r="P110" s="97"/>
      <c r="R110" s="171">
        <f t="shared" ref="R110:W110" si="130">+R111</f>
        <v>0</v>
      </c>
      <c r="S110" s="173">
        <f t="shared" si="130"/>
        <v>20000</v>
      </c>
      <c r="T110" s="171">
        <f t="shared" si="130"/>
        <v>20000</v>
      </c>
      <c r="U110" s="172">
        <f t="shared" si="130"/>
        <v>0</v>
      </c>
      <c r="V110" s="172">
        <f t="shared" si="130"/>
        <v>0</v>
      </c>
      <c r="W110" s="173">
        <f t="shared" si="130"/>
        <v>0</v>
      </c>
      <c r="X110" s="220">
        <f t="shared" si="77"/>
        <v>0</v>
      </c>
      <c r="Y110" s="153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  <c r="BI110" s="56"/>
      <c r="BJ110" s="56"/>
      <c r="BK110" s="56"/>
      <c r="BL110" s="56"/>
      <c r="BM110" s="56"/>
      <c r="BN110" s="56"/>
      <c r="BO110" s="56"/>
      <c r="BP110" s="56"/>
      <c r="BQ110" s="56"/>
      <c r="BR110" s="56"/>
      <c r="BS110" s="56"/>
      <c r="BT110" s="56"/>
      <c r="BU110" s="56"/>
      <c r="BV110" s="56"/>
      <c r="BW110" s="56"/>
      <c r="BX110" s="56"/>
      <c r="BY110" s="56"/>
      <c r="BZ110" s="56"/>
      <c r="CA110" s="56"/>
      <c r="CB110" s="56"/>
      <c r="CC110" s="56"/>
      <c r="CD110" s="56"/>
      <c r="CE110" s="56"/>
      <c r="CF110" s="56"/>
      <c r="CG110" s="56"/>
      <c r="CH110" s="56"/>
      <c r="CI110" s="56"/>
      <c r="CJ110" s="56"/>
      <c r="CK110" s="56"/>
      <c r="CL110" s="56"/>
      <c r="CM110" s="56"/>
      <c r="CN110" s="56"/>
      <c r="CO110" s="56"/>
      <c r="CP110" s="56"/>
      <c r="CQ110" s="56"/>
      <c r="CR110" s="56"/>
      <c r="CS110" s="56"/>
      <c r="CT110" s="56"/>
      <c r="CU110" s="56"/>
      <c r="CV110" s="56"/>
      <c r="CW110" s="56"/>
      <c r="CX110" s="56"/>
      <c r="CY110" s="56"/>
      <c r="CZ110" s="56"/>
      <c r="DA110" s="56"/>
      <c r="DB110" s="56"/>
      <c r="DC110" s="56"/>
      <c r="DD110" s="56"/>
      <c r="DE110" s="56"/>
      <c r="DF110" s="56"/>
      <c r="DG110" s="56"/>
      <c r="DH110" s="56"/>
      <c r="DI110" s="56"/>
      <c r="DJ110" s="56"/>
      <c r="DK110" s="56"/>
      <c r="DL110" s="56"/>
      <c r="DM110" s="56"/>
      <c r="DN110" s="56"/>
      <c r="DO110" s="56"/>
      <c r="DP110" s="56"/>
      <c r="DQ110" s="56"/>
      <c r="DR110" s="56"/>
      <c r="DS110" s="56"/>
      <c r="DT110" s="56"/>
      <c r="DU110" s="56"/>
      <c r="DV110" s="56"/>
      <c r="DW110" s="56"/>
      <c r="DX110" s="56"/>
      <c r="DY110" s="56"/>
      <c r="DZ110" s="56"/>
      <c r="EA110" s="56"/>
      <c r="EB110" s="56"/>
      <c r="EC110" s="56"/>
      <c r="ED110" s="56"/>
      <c r="EE110" s="56"/>
      <c r="EF110" s="56"/>
      <c r="EG110" s="56"/>
      <c r="EH110" s="56"/>
      <c r="EI110" s="56"/>
      <c r="EJ110" s="56"/>
      <c r="EK110" s="56"/>
      <c r="EL110" s="56"/>
      <c r="EM110" s="56"/>
      <c r="EN110" s="56"/>
      <c r="EO110" s="56"/>
      <c r="EP110" s="56"/>
      <c r="EQ110" s="56"/>
      <c r="ER110" s="56"/>
      <c r="ES110" s="56"/>
      <c r="ET110" s="56"/>
      <c r="EU110" s="56"/>
      <c r="EV110" s="56"/>
      <c r="EW110" s="56"/>
      <c r="EX110" s="56"/>
      <c r="EY110" s="56"/>
      <c r="EZ110" s="56"/>
      <c r="FA110" s="56"/>
      <c r="FB110" s="56"/>
      <c r="FC110" s="56"/>
      <c r="FD110" s="56"/>
      <c r="FE110" s="56"/>
    </row>
    <row r="111" spans="1:1001" ht="60" x14ac:dyDescent="0.2">
      <c r="A111" s="230">
        <v>1</v>
      </c>
      <c r="B111" s="230">
        <v>2</v>
      </c>
      <c r="C111" s="230">
        <v>1</v>
      </c>
      <c r="D111" s="230">
        <v>3</v>
      </c>
      <c r="E111" s="230">
        <v>2</v>
      </c>
      <c r="F111" s="230">
        <v>1</v>
      </c>
      <c r="G111" s="132" t="s">
        <v>82</v>
      </c>
      <c r="H111" s="69">
        <f>+P111*O111*Q111</f>
        <v>1280000</v>
      </c>
      <c r="I111" s="42">
        <f>+H111*0.22</f>
        <v>281600</v>
      </c>
      <c r="J111" s="42">
        <f>+H111/$H$1</f>
        <v>40000</v>
      </c>
      <c r="K111" s="42">
        <f>+I111/$H$1</f>
        <v>8800</v>
      </c>
      <c r="L111" s="42">
        <f>+J111+K111</f>
        <v>48800</v>
      </c>
      <c r="M111" s="67">
        <f t="shared" si="58"/>
        <v>0.81967213114754101</v>
      </c>
      <c r="N111" s="67">
        <f t="shared" si="59"/>
        <v>0.18032786885245899</v>
      </c>
      <c r="O111" s="45">
        <v>1</v>
      </c>
      <c r="P111" s="97">
        <v>1</v>
      </c>
      <c r="Q111" s="231">
        <v>1280000</v>
      </c>
      <c r="R111" s="237"/>
      <c r="S111" s="233">
        <f>+$J111/2</f>
        <v>20000</v>
      </c>
      <c r="T111" s="232">
        <f>+$J111/2</f>
        <v>20000</v>
      </c>
      <c r="W111" s="238"/>
      <c r="X111" s="220">
        <f t="shared" si="77"/>
        <v>0</v>
      </c>
      <c r="Y111" s="153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  <c r="BI111" s="56"/>
      <c r="BJ111" s="56"/>
      <c r="BK111" s="56"/>
      <c r="BL111" s="56"/>
      <c r="BM111" s="56"/>
      <c r="BN111" s="56"/>
      <c r="BO111" s="56"/>
      <c r="BP111" s="56"/>
      <c r="BQ111" s="56"/>
      <c r="BR111" s="56"/>
      <c r="BS111" s="56"/>
      <c r="BT111" s="56"/>
      <c r="BU111" s="56"/>
      <c r="BV111" s="56"/>
      <c r="BW111" s="56"/>
      <c r="BX111" s="56"/>
      <c r="BY111" s="56"/>
      <c r="BZ111" s="56"/>
      <c r="CA111" s="56"/>
      <c r="CB111" s="56"/>
      <c r="CC111" s="56"/>
      <c r="CD111" s="56"/>
      <c r="CE111" s="56"/>
      <c r="CF111" s="56"/>
      <c r="CG111" s="56"/>
      <c r="CH111" s="56"/>
      <c r="CI111" s="56"/>
      <c r="CJ111" s="56"/>
      <c r="CK111" s="56"/>
      <c r="CL111" s="56"/>
      <c r="CM111" s="56"/>
      <c r="CN111" s="56"/>
      <c r="CO111" s="56"/>
      <c r="CP111" s="56"/>
      <c r="CQ111" s="56"/>
      <c r="CR111" s="56"/>
      <c r="CS111" s="56"/>
      <c r="CT111" s="56"/>
      <c r="CU111" s="56"/>
      <c r="CV111" s="56"/>
      <c r="CW111" s="56"/>
      <c r="CX111" s="56"/>
      <c r="CY111" s="56"/>
      <c r="CZ111" s="56"/>
      <c r="DA111" s="56"/>
      <c r="DB111" s="56"/>
      <c r="DC111" s="56"/>
      <c r="DD111" s="56"/>
      <c r="DE111" s="56"/>
      <c r="DF111" s="56"/>
      <c r="DG111" s="56"/>
      <c r="DH111" s="56"/>
      <c r="DI111" s="56"/>
      <c r="DJ111" s="56"/>
      <c r="DK111" s="56"/>
      <c r="DL111" s="56"/>
      <c r="DM111" s="56"/>
      <c r="DN111" s="56"/>
      <c r="DO111" s="56"/>
      <c r="DP111" s="56"/>
      <c r="DQ111" s="56"/>
      <c r="DR111" s="56"/>
      <c r="DS111" s="56"/>
      <c r="DT111" s="56"/>
      <c r="DU111" s="56"/>
      <c r="DV111" s="56"/>
      <c r="DW111" s="56"/>
      <c r="DX111" s="56"/>
      <c r="DY111" s="56"/>
      <c r="DZ111" s="56"/>
      <c r="EA111" s="56"/>
      <c r="EB111" s="56"/>
      <c r="EC111" s="56"/>
      <c r="ED111" s="56"/>
      <c r="EE111" s="56"/>
      <c r="EF111" s="56"/>
      <c r="EG111" s="56"/>
      <c r="EH111" s="56"/>
      <c r="EI111" s="56"/>
      <c r="EJ111" s="56"/>
      <c r="EK111" s="56"/>
      <c r="EL111" s="56"/>
      <c r="EM111" s="56"/>
      <c r="EN111" s="56"/>
      <c r="EO111" s="56"/>
      <c r="EP111" s="56"/>
      <c r="EQ111" s="56"/>
      <c r="ER111" s="56"/>
      <c r="ES111" s="56"/>
      <c r="ET111" s="56"/>
      <c r="EU111" s="56"/>
      <c r="EV111" s="56"/>
      <c r="EW111" s="56"/>
      <c r="EX111" s="56"/>
      <c r="EY111" s="56"/>
      <c r="EZ111" s="56"/>
      <c r="FA111" s="56"/>
      <c r="FB111" s="56"/>
      <c r="FC111" s="56"/>
      <c r="FD111" s="56"/>
      <c r="FE111" s="56"/>
    </row>
    <row r="112" spans="1:1001" x14ac:dyDescent="0.2">
      <c r="A112" s="230">
        <v>1</v>
      </c>
      <c r="B112" s="230">
        <v>2</v>
      </c>
      <c r="C112" s="230">
        <v>1</v>
      </c>
      <c r="D112" s="230">
        <v>3</v>
      </c>
      <c r="E112" s="230">
        <v>3</v>
      </c>
      <c r="F112" s="230">
        <v>0</v>
      </c>
      <c r="G112" s="56" t="s">
        <v>36</v>
      </c>
      <c r="H112" s="8">
        <f>+H113</f>
        <v>3360000</v>
      </c>
      <c r="I112" s="8">
        <f t="shared" ref="I112:K112" si="131">+I113</f>
        <v>739200</v>
      </c>
      <c r="J112" s="8">
        <f t="shared" si="131"/>
        <v>105000</v>
      </c>
      <c r="K112" s="8">
        <f t="shared" si="131"/>
        <v>23100</v>
      </c>
      <c r="L112" s="8">
        <f>+L113</f>
        <v>128100</v>
      </c>
      <c r="M112" s="10">
        <f t="shared" si="58"/>
        <v>0.81967213114754101</v>
      </c>
      <c r="N112" s="10">
        <f t="shared" si="59"/>
        <v>0.18032786885245899</v>
      </c>
      <c r="O112" s="45"/>
      <c r="R112" s="171">
        <f t="shared" ref="R112:W112" si="132">+R113</f>
        <v>0</v>
      </c>
      <c r="S112" s="173">
        <f t="shared" si="132"/>
        <v>0</v>
      </c>
      <c r="T112" s="171">
        <f t="shared" si="132"/>
        <v>26250</v>
      </c>
      <c r="U112" s="172">
        <f t="shared" si="132"/>
        <v>26250</v>
      </c>
      <c r="V112" s="172">
        <f t="shared" si="132"/>
        <v>26250</v>
      </c>
      <c r="W112" s="173">
        <f t="shared" si="132"/>
        <v>26250</v>
      </c>
      <c r="X112" s="220">
        <f t="shared" si="77"/>
        <v>0</v>
      </c>
      <c r="Y112" s="153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  <c r="BH112" s="56"/>
      <c r="BI112" s="56"/>
      <c r="BJ112" s="56"/>
      <c r="BK112" s="56"/>
      <c r="BL112" s="56"/>
      <c r="BM112" s="56"/>
      <c r="BN112" s="56"/>
      <c r="BO112" s="56"/>
      <c r="BP112" s="56"/>
      <c r="BQ112" s="56"/>
      <c r="BR112" s="56"/>
      <c r="BS112" s="56"/>
      <c r="BT112" s="56"/>
      <c r="BU112" s="56"/>
      <c r="BV112" s="56"/>
      <c r="BW112" s="56"/>
      <c r="BX112" s="56"/>
      <c r="BY112" s="56"/>
      <c r="BZ112" s="56"/>
      <c r="CA112" s="56"/>
      <c r="CB112" s="56"/>
      <c r="CC112" s="56"/>
      <c r="CD112" s="56"/>
      <c r="CE112" s="56"/>
      <c r="CF112" s="56"/>
      <c r="CG112" s="56"/>
      <c r="CH112" s="56"/>
      <c r="CI112" s="56"/>
      <c r="CJ112" s="56"/>
      <c r="CK112" s="56"/>
      <c r="CL112" s="56"/>
      <c r="CM112" s="56"/>
      <c r="CN112" s="56"/>
      <c r="CO112" s="56"/>
      <c r="CP112" s="56"/>
      <c r="CQ112" s="56"/>
      <c r="CR112" s="56"/>
      <c r="CS112" s="56"/>
      <c r="CT112" s="56"/>
      <c r="CU112" s="56"/>
      <c r="CV112" s="56"/>
      <c r="CW112" s="56"/>
      <c r="CX112" s="56"/>
      <c r="CY112" s="56"/>
      <c r="CZ112" s="56"/>
      <c r="DA112" s="56"/>
      <c r="DB112" s="56"/>
      <c r="DC112" s="56"/>
      <c r="DD112" s="56"/>
      <c r="DE112" s="56"/>
      <c r="DF112" s="56"/>
      <c r="DG112" s="56"/>
      <c r="DH112" s="56"/>
      <c r="DI112" s="56"/>
      <c r="DJ112" s="56"/>
      <c r="DK112" s="56"/>
      <c r="DL112" s="56"/>
      <c r="DM112" s="56"/>
      <c r="DN112" s="56"/>
      <c r="DO112" s="56"/>
      <c r="DP112" s="56"/>
      <c r="DQ112" s="56"/>
      <c r="DR112" s="56"/>
      <c r="DS112" s="56"/>
      <c r="DT112" s="56"/>
      <c r="DU112" s="56"/>
      <c r="DV112" s="56"/>
      <c r="DW112" s="56"/>
      <c r="DX112" s="56"/>
      <c r="DY112" s="56"/>
      <c r="DZ112" s="56"/>
      <c r="EA112" s="56"/>
      <c r="EB112" s="56"/>
      <c r="EC112" s="56"/>
      <c r="ED112" s="56"/>
      <c r="EE112" s="56"/>
      <c r="EF112" s="56"/>
      <c r="EG112" s="56"/>
      <c r="EH112" s="56"/>
      <c r="EI112" s="56"/>
      <c r="EJ112" s="56"/>
      <c r="EK112" s="56"/>
      <c r="EL112" s="56"/>
      <c r="EM112" s="56"/>
      <c r="EN112" s="56"/>
      <c r="EO112" s="56"/>
      <c r="EP112" s="56"/>
      <c r="EQ112" s="56"/>
      <c r="ER112" s="56"/>
      <c r="ES112" s="56"/>
      <c r="ET112" s="56"/>
      <c r="EU112" s="56"/>
      <c r="EV112" s="56"/>
      <c r="EW112" s="56"/>
      <c r="EX112" s="56"/>
      <c r="EY112" s="56"/>
      <c r="EZ112" s="56"/>
      <c r="FA112" s="56"/>
      <c r="FB112" s="56"/>
      <c r="FC112" s="56"/>
      <c r="FD112" s="56"/>
      <c r="FE112" s="56"/>
    </row>
    <row r="113" spans="1:1001" ht="24" x14ac:dyDescent="0.2">
      <c r="A113" s="230">
        <v>1</v>
      </c>
      <c r="B113" s="230">
        <v>2</v>
      </c>
      <c r="C113" s="230">
        <v>1</v>
      </c>
      <c r="D113" s="230">
        <v>3</v>
      </c>
      <c r="E113" s="230">
        <v>3</v>
      </c>
      <c r="F113" s="230">
        <v>1</v>
      </c>
      <c r="G113" s="132" t="s">
        <v>161</v>
      </c>
      <c r="H113" s="69">
        <f>+P113*O113*Q113</f>
        <v>3360000</v>
      </c>
      <c r="I113" s="42">
        <f>+H113*0.22</f>
        <v>739200</v>
      </c>
      <c r="J113" s="42">
        <f t="shared" ref="J113:K115" si="133">+H113/$H$1</f>
        <v>105000</v>
      </c>
      <c r="K113" s="42">
        <f t="shared" si="133"/>
        <v>23100</v>
      </c>
      <c r="L113" s="42">
        <f>+J113+K113</f>
        <v>128100</v>
      </c>
      <c r="M113" s="67">
        <f t="shared" si="58"/>
        <v>0.81967213114754101</v>
      </c>
      <c r="N113" s="67">
        <f t="shared" si="59"/>
        <v>0.18032786885245899</v>
      </c>
      <c r="O113" s="68">
        <v>12</v>
      </c>
      <c r="P113" s="68">
        <v>5</v>
      </c>
      <c r="Q113" s="231">
        <v>56000</v>
      </c>
      <c r="R113" s="237"/>
      <c r="S113" s="238"/>
      <c r="T113" s="232">
        <f t="shared" ref="T113:W115" si="134">+$J113/4</f>
        <v>26250</v>
      </c>
      <c r="U113" s="234">
        <f t="shared" si="134"/>
        <v>26250</v>
      </c>
      <c r="V113" s="234">
        <f t="shared" si="134"/>
        <v>26250</v>
      </c>
      <c r="W113" s="233">
        <f t="shared" si="134"/>
        <v>26250</v>
      </c>
      <c r="X113" s="220">
        <f t="shared" si="77"/>
        <v>0</v>
      </c>
      <c r="Y113" s="153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/>
      <c r="BE113" s="56"/>
      <c r="BF113" s="56"/>
      <c r="BG113" s="56"/>
      <c r="BH113" s="56"/>
      <c r="BI113" s="56"/>
      <c r="BJ113" s="56"/>
      <c r="BK113" s="56"/>
      <c r="BL113" s="56"/>
      <c r="BM113" s="56"/>
      <c r="BN113" s="56"/>
      <c r="BO113" s="56"/>
      <c r="BP113" s="56"/>
      <c r="BQ113" s="56"/>
      <c r="BR113" s="56"/>
      <c r="BS113" s="56"/>
      <c r="BT113" s="56"/>
      <c r="BU113" s="56"/>
      <c r="BV113" s="56"/>
      <c r="BW113" s="56"/>
      <c r="BX113" s="56"/>
      <c r="BY113" s="56"/>
      <c r="BZ113" s="56"/>
      <c r="CA113" s="56"/>
      <c r="CB113" s="56"/>
      <c r="CC113" s="56"/>
      <c r="CD113" s="56"/>
      <c r="CE113" s="56"/>
      <c r="CF113" s="56"/>
      <c r="CG113" s="56"/>
      <c r="CH113" s="56"/>
      <c r="CI113" s="56"/>
      <c r="CJ113" s="56"/>
      <c r="CK113" s="56"/>
      <c r="CL113" s="56"/>
      <c r="CM113" s="56"/>
      <c r="CN113" s="56"/>
      <c r="CO113" s="56"/>
      <c r="CP113" s="56"/>
      <c r="CQ113" s="56"/>
      <c r="CR113" s="56"/>
      <c r="CS113" s="56"/>
      <c r="CT113" s="56"/>
      <c r="CU113" s="56"/>
      <c r="CV113" s="56"/>
      <c r="CW113" s="56"/>
      <c r="CX113" s="56"/>
      <c r="CY113" s="56"/>
      <c r="CZ113" s="56"/>
      <c r="DA113" s="56"/>
      <c r="DB113" s="56"/>
      <c r="DC113" s="56"/>
      <c r="DD113" s="56"/>
      <c r="DE113" s="56"/>
      <c r="DF113" s="56"/>
      <c r="DG113" s="56"/>
      <c r="DH113" s="56"/>
      <c r="DI113" s="56"/>
      <c r="DJ113" s="56"/>
      <c r="DK113" s="56"/>
      <c r="DL113" s="56"/>
      <c r="DM113" s="56"/>
      <c r="DN113" s="56"/>
      <c r="DO113" s="56"/>
      <c r="DP113" s="56"/>
      <c r="DQ113" s="56"/>
      <c r="DR113" s="56"/>
      <c r="DS113" s="56"/>
      <c r="DT113" s="56"/>
      <c r="DU113" s="56"/>
      <c r="DV113" s="56"/>
      <c r="DW113" s="56"/>
      <c r="DX113" s="56"/>
      <c r="DY113" s="56"/>
      <c r="DZ113" s="56"/>
      <c r="EA113" s="56"/>
      <c r="EB113" s="56"/>
      <c r="EC113" s="56"/>
      <c r="ED113" s="56"/>
      <c r="EE113" s="56"/>
      <c r="EF113" s="56"/>
      <c r="EG113" s="56"/>
      <c r="EH113" s="56"/>
      <c r="EI113" s="56"/>
      <c r="EJ113" s="56"/>
      <c r="EK113" s="56"/>
      <c r="EL113" s="56"/>
      <c r="EM113" s="56"/>
      <c r="EN113" s="56"/>
      <c r="EO113" s="56"/>
      <c r="EP113" s="56"/>
      <c r="EQ113" s="56"/>
      <c r="ER113" s="56"/>
      <c r="ES113" s="56"/>
      <c r="ET113" s="56"/>
      <c r="EU113" s="56"/>
      <c r="EV113" s="56"/>
      <c r="EW113" s="56"/>
      <c r="EX113" s="56"/>
      <c r="EY113" s="56"/>
      <c r="EZ113" s="56"/>
      <c r="FA113" s="56"/>
      <c r="FB113" s="56"/>
      <c r="FC113" s="56"/>
      <c r="FD113" s="56"/>
      <c r="FE113" s="56"/>
    </row>
    <row r="114" spans="1:1001" ht="36" x14ac:dyDescent="0.2">
      <c r="A114" s="230">
        <v>1</v>
      </c>
      <c r="B114" s="230">
        <v>2</v>
      </c>
      <c r="C114" s="230">
        <v>1</v>
      </c>
      <c r="D114" s="230">
        <v>3</v>
      </c>
      <c r="E114" s="230">
        <v>4</v>
      </c>
      <c r="F114" s="230">
        <v>0</v>
      </c>
      <c r="G114" s="56" t="s">
        <v>146</v>
      </c>
      <c r="H114" s="8">
        <f>64000*2*3</f>
        <v>384000</v>
      </c>
      <c r="I114" s="42">
        <f>+H114*0.22</f>
        <v>84480</v>
      </c>
      <c r="J114" s="42">
        <f t="shared" si="133"/>
        <v>12000</v>
      </c>
      <c r="K114" s="42">
        <f t="shared" si="133"/>
        <v>2640</v>
      </c>
      <c r="L114" s="42">
        <f>+J114+K114</f>
        <v>14640</v>
      </c>
      <c r="M114" s="10">
        <f t="shared" si="58"/>
        <v>0.81967213114754101</v>
      </c>
      <c r="N114" s="10">
        <f t="shared" si="59"/>
        <v>0.18032786885245899</v>
      </c>
      <c r="O114" s="45">
        <v>12</v>
      </c>
      <c r="R114" s="237"/>
      <c r="S114" s="238"/>
      <c r="T114" s="232">
        <f t="shared" si="134"/>
        <v>3000</v>
      </c>
      <c r="U114" s="234">
        <f t="shared" si="134"/>
        <v>3000</v>
      </c>
      <c r="V114" s="234">
        <f t="shared" si="134"/>
        <v>3000</v>
      </c>
      <c r="W114" s="233">
        <f t="shared" si="134"/>
        <v>3000</v>
      </c>
      <c r="X114" s="220">
        <f t="shared" si="77"/>
        <v>0</v>
      </c>
      <c r="Y114" s="153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  <c r="AT114" s="56"/>
      <c r="AU114" s="56"/>
      <c r="AV114" s="56"/>
      <c r="AW114" s="56"/>
      <c r="AX114" s="56"/>
      <c r="AY114" s="56"/>
      <c r="AZ114" s="56"/>
      <c r="BA114" s="56"/>
      <c r="BB114" s="56"/>
      <c r="BC114" s="56"/>
      <c r="BD114" s="56"/>
      <c r="BE114" s="56"/>
      <c r="BF114" s="56"/>
      <c r="BG114" s="56"/>
      <c r="BH114" s="56"/>
      <c r="BI114" s="56"/>
      <c r="BJ114" s="56"/>
      <c r="BK114" s="56"/>
      <c r="BL114" s="56"/>
      <c r="BM114" s="56"/>
      <c r="BN114" s="56"/>
      <c r="BO114" s="56"/>
      <c r="BP114" s="56"/>
      <c r="BQ114" s="56"/>
      <c r="BR114" s="56"/>
      <c r="BS114" s="56"/>
      <c r="BT114" s="56"/>
      <c r="BU114" s="56"/>
      <c r="BV114" s="56"/>
      <c r="BW114" s="56"/>
      <c r="BX114" s="56"/>
      <c r="BY114" s="56"/>
      <c r="BZ114" s="56"/>
      <c r="CA114" s="56"/>
      <c r="CB114" s="56"/>
      <c r="CC114" s="56"/>
      <c r="CD114" s="56"/>
      <c r="CE114" s="56"/>
      <c r="CF114" s="56"/>
      <c r="CG114" s="56"/>
      <c r="CH114" s="56"/>
      <c r="CI114" s="56"/>
      <c r="CJ114" s="56"/>
      <c r="CK114" s="56"/>
      <c r="CL114" s="56"/>
      <c r="CM114" s="56"/>
      <c r="CN114" s="56"/>
      <c r="CO114" s="56"/>
      <c r="CP114" s="56"/>
      <c r="CQ114" s="56"/>
      <c r="CR114" s="56"/>
      <c r="CS114" s="56"/>
      <c r="CT114" s="56"/>
      <c r="CU114" s="56"/>
      <c r="CV114" s="56"/>
      <c r="CW114" s="56"/>
      <c r="CX114" s="56"/>
      <c r="CY114" s="56"/>
      <c r="CZ114" s="56"/>
      <c r="DA114" s="56"/>
      <c r="DB114" s="56"/>
      <c r="DC114" s="56"/>
      <c r="DD114" s="56"/>
      <c r="DE114" s="56"/>
      <c r="DF114" s="56"/>
      <c r="DG114" s="56"/>
      <c r="DH114" s="56"/>
      <c r="DI114" s="56"/>
      <c r="DJ114" s="56"/>
      <c r="DK114" s="56"/>
      <c r="DL114" s="56"/>
      <c r="DM114" s="56"/>
      <c r="DN114" s="56"/>
      <c r="DO114" s="56"/>
      <c r="DP114" s="56"/>
      <c r="DQ114" s="56"/>
      <c r="DR114" s="56"/>
      <c r="DS114" s="56"/>
      <c r="DT114" s="56"/>
      <c r="DU114" s="56"/>
      <c r="DV114" s="56"/>
      <c r="DW114" s="56"/>
      <c r="DX114" s="56"/>
      <c r="DY114" s="56"/>
      <c r="DZ114" s="56"/>
      <c r="EA114" s="56"/>
      <c r="EB114" s="56"/>
      <c r="EC114" s="56"/>
      <c r="ED114" s="56"/>
      <c r="EE114" s="56"/>
      <c r="EF114" s="56"/>
      <c r="EG114" s="56"/>
      <c r="EH114" s="56"/>
      <c r="EI114" s="56"/>
      <c r="EJ114" s="56"/>
      <c r="EK114" s="56"/>
      <c r="EL114" s="56"/>
      <c r="EM114" s="56"/>
      <c r="EN114" s="56"/>
      <c r="EO114" s="56"/>
      <c r="EP114" s="56"/>
      <c r="EQ114" s="56"/>
      <c r="ER114" s="56"/>
      <c r="ES114" s="56"/>
      <c r="ET114" s="56"/>
      <c r="EU114" s="56"/>
      <c r="EV114" s="56"/>
      <c r="EW114" s="56"/>
      <c r="EX114" s="56"/>
      <c r="EY114" s="56"/>
      <c r="EZ114" s="56"/>
      <c r="FA114" s="56"/>
      <c r="FB114" s="56"/>
      <c r="FC114" s="56"/>
      <c r="FD114" s="56"/>
      <c r="FE114" s="56"/>
    </row>
    <row r="115" spans="1:1001" ht="24" x14ac:dyDescent="0.2">
      <c r="A115" s="230">
        <v>1</v>
      </c>
      <c r="B115" s="230">
        <v>2</v>
      </c>
      <c r="C115" s="230">
        <v>1</v>
      </c>
      <c r="D115" s="230">
        <v>3</v>
      </c>
      <c r="E115" s="230">
        <v>5</v>
      </c>
      <c r="F115" s="230">
        <v>0</v>
      </c>
      <c r="G115" s="56" t="s">
        <v>83</v>
      </c>
      <c r="H115" s="8">
        <f>96000*2*3</f>
        <v>576000</v>
      </c>
      <c r="I115" s="42">
        <f>+H115*0.22</f>
        <v>126720</v>
      </c>
      <c r="J115" s="42">
        <f t="shared" si="133"/>
        <v>18000</v>
      </c>
      <c r="K115" s="42">
        <f t="shared" si="133"/>
        <v>3960</v>
      </c>
      <c r="L115" s="42">
        <f>+J115+K115</f>
        <v>21960</v>
      </c>
      <c r="M115" s="10">
        <f t="shared" si="58"/>
        <v>0.81967213114754101</v>
      </c>
      <c r="N115" s="10">
        <f t="shared" si="59"/>
        <v>0.18032786885245899</v>
      </c>
      <c r="O115" s="45">
        <v>12</v>
      </c>
      <c r="R115" s="237"/>
      <c r="S115" s="238"/>
      <c r="T115" s="232">
        <f t="shared" si="134"/>
        <v>4500</v>
      </c>
      <c r="U115" s="234">
        <f t="shared" si="134"/>
        <v>4500</v>
      </c>
      <c r="V115" s="234">
        <f t="shared" si="134"/>
        <v>4500</v>
      </c>
      <c r="W115" s="233">
        <f t="shared" si="134"/>
        <v>4500</v>
      </c>
      <c r="X115" s="220">
        <f t="shared" si="77"/>
        <v>0</v>
      </c>
      <c r="Y115" s="153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56"/>
      <c r="AT115" s="56"/>
      <c r="AU115" s="56"/>
      <c r="AV115" s="56"/>
      <c r="AW115" s="56"/>
      <c r="AX115" s="56"/>
      <c r="AY115" s="56"/>
      <c r="AZ115" s="56"/>
      <c r="BA115" s="56"/>
      <c r="BB115" s="56"/>
      <c r="BC115" s="56"/>
      <c r="BD115" s="56"/>
      <c r="BE115" s="56"/>
      <c r="BF115" s="56"/>
      <c r="BG115" s="56"/>
      <c r="BH115" s="56"/>
      <c r="BI115" s="56"/>
      <c r="BJ115" s="56"/>
      <c r="BK115" s="56"/>
      <c r="BL115" s="56"/>
      <c r="BM115" s="56"/>
      <c r="BN115" s="56"/>
      <c r="BO115" s="56"/>
      <c r="BP115" s="56"/>
      <c r="BQ115" s="56"/>
      <c r="BR115" s="56"/>
      <c r="BS115" s="56"/>
      <c r="BT115" s="56"/>
      <c r="BU115" s="56"/>
      <c r="BV115" s="56"/>
      <c r="BW115" s="56"/>
      <c r="BX115" s="56"/>
      <c r="BY115" s="56"/>
      <c r="BZ115" s="56"/>
      <c r="CA115" s="56"/>
      <c r="CB115" s="56"/>
      <c r="CC115" s="56"/>
      <c r="CD115" s="56"/>
      <c r="CE115" s="56"/>
      <c r="CF115" s="56"/>
      <c r="CG115" s="56"/>
      <c r="CH115" s="56"/>
      <c r="CI115" s="56"/>
      <c r="CJ115" s="56"/>
      <c r="CK115" s="56"/>
      <c r="CL115" s="56"/>
      <c r="CM115" s="56"/>
      <c r="CN115" s="56"/>
      <c r="CO115" s="56"/>
      <c r="CP115" s="56"/>
      <c r="CQ115" s="56"/>
      <c r="CR115" s="56"/>
      <c r="CS115" s="56"/>
      <c r="CT115" s="56"/>
      <c r="CU115" s="56"/>
      <c r="CV115" s="56"/>
      <c r="CW115" s="56"/>
      <c r="CX115" s="56"/>
      <c r="CY115" s="56"/>
      <c r="CZ115" s="56"/>
      <c r="DA115" s="56"/>
      <c r="DB115" s="56"/>
      <c r="DC115" s="56"/>
      <c r="DD115" s="56"/>
      <c r="DE115" s="56"/>
      <c r="DF115" s="56"/>
      <c r="DG115" s="56"/>
      <c r="DH115" s="56"/>
      <c r="DI115" s="56"/>
      <c r="DJ115" s="56"/>
      <c r="DK115" s="56"/>
      <c r="DL115" s="56"/>
      <c r="DM115" s="56"/>
      <c r="DN115" s="56"/>
      <c r="DO115" s="56"/>
      <c r="DP115" s="56"/>
      <c r="DQ115" s="56"/>
      <c r="DR115" s="56"/>
      <c r="DS115" s="56"/>
      <c r="DT115" s="56"/>
      <c r="DU115" s="56"/>
      <c r="DV115" s="56"/>
      <c r="DW115" s="56"/>
      <c r="DX115" s="56"/>
      <c r="DY115" s="56"/>
      <c r="DZ115" s="56"/>
      <c r="EA115" s="56"/>
      <c r="EB115" s="56"/>
      <c r="EC115" s="56"/>
      <c r="ED115" s="56"/>
      <c r="EE115" s="56"/>
      <c r="EF115" s="56"/>
      <c r="EG115" s="56"/>
      <c r="EH115" s="56"/>
      <c r="EI115" s="56"/>
      <c r="EJ115" s="56"/>
      <c r="EK115" s="56"/>
      <c r="EL115" s="56"/>
      <c r="EM115" s="56"/>
      <c r="EN115" s="56"/>
      <c r="EO115" s="56"/>
      <c r="EP115" s="56"/>
      <c r="EQ115" s="56"/>
      <c r="ER115" s="56"/>
      <c r="ES115" s="56"/>
      <c r="ET115" s="56"/>
      <c r="EU115" s="56"/>
      <c r="EV115" s="56"/>
      <c r="EW115" s="56"/>
      <c r="EX115" s="56"/>
      <c r="EY115" s="56"/>
      <c r="EZ115" s="56"/>
      <c r="FA115" s="56"/>
      <c r="FB115" s="56"/>
      <c r="FC115" s="56"/>
      <c r="FD115" s="56"/>
      <c r="FE115" s="56"/>
    </row>
    <row r="116" spans="1:1001" ht="24" x14ac:dyDescent="0.2">
      <c r="A116" s="246">
        <v>1</v>
      </c>
      <c r="B116" s="246">
        <v>2</v>
      </c>
      <c r="C116" s="246">
        <v>1</v>
      </c>
      <c r="D116" s="246">
        <v>4</v>
      </c>
      <c r="E116" s="246">
        <v>0</v>
      </c>
      <c r="F116" s="246">
        <v>0</v>
      </c>
      <c r="G116" s="94" t="s">
        <v>84</v>
      </c>
      <c r="H116" s="11">
        <f>+H120+H118+H119</f>
        <v>2752000</v>
      </c>
      <c r="I116" s="11">
        <f t="shared" ref="I116:K116" si="135">+I120+I118+I119</f>
        <v>605440</v>
      </c>
      <c r="J116" s="11">
        <f t="shared" si="135"/>
        <v>86000</v>
      </c>
      <c r="K116" s="11">
        <f t="shared" si="135"/>
        <v>18920</v>
      </c>
      <c r="L116" s="11">
        <f>+L120+L118+L119</f>
        <v>104920</v>
      </c>
      <c r="M116" s="95">
        <f t="shared" si="58"/>
        <v>0.81967213114754101</v>
      </c>
      <c r="N116" s="95">
        <f t="shared" si="59"/>
        <v>0.18032786885245899</v>
      </c>
      <c r="O116" s="247"/>
      <c r="P116" s="96"/>
      <c r="Q116" s="248"/>
      <c r="R116" s="183">
        <f t="shared" ref="R116:W116" si="136">+R120+R118+R119</f>
        <v>0</v>
      </c>
      <c r="S116" s="185">
        <f t="shared" si="136"/>
        <v>25000</v>
      </c>
      <c r="T116" s="183">
        <f t="shared" si="136"/>
        <v>34000</v>
      </c>
      <c r="U116" s="184">
        <f t="shared" si="136"/>
        <v>9000</v>
      </c>
      <c r="V116" s="184">
        <f t="shared" si="136"/>
        <v>9000</v>
      </c>
      <c r="W116" s="185">
        <f t="shared" si="136"/>
        <v>9000</v>
      </c>
      <c r="X116" s="220">
        <f t="shared" si="77"/>
        <v>0</v>
      </c>
      <c r="Y116" s="153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  <c r="BM116" s="56"/>
      <c r="BN116" s="56"/>
      <c r="BO116" s="56"/>
      <c r="BP116" s="56"/>
      <c r="BQ116" s="56"/>
      <c r="BR116" s="56"/>
      <c r="BS116" s="56"/>
      <c r="BT116" s="56"/>
      <c r="BU116" s="56"/>
      <c r="BV116" s="56"/>
      <c r="BW116" s="56"/>
      <c r="BX116" s="56"/>
      <c r="BY116" s="56"/>
      <c r="BZ116" s="56"/>
      <c r="CA116" s="56"/>
      <c r="CB116" s="56"/>
      <c r="CC116" s="56"/>
      <c r="CD116" s="56"/>
      <c r="CE116" s="56"/>
      <c r="CF116" s="56"/>
      <c r="CG116" s="56"/>
      <c r="CH116" s="56"/>
      <c r="CI116" s="56"/>
      <c r="CJ116" s="56"/>
      <c r="CK116" s="56"/>
      <c r="CL116" s="56"/>
      <c r="CM116" s="56"/>
      <c r="CN116" s="56"/>
      <c r="CO116" s="56"/>
      <c r="CP116" s="56"/>
      <c r="CQ116" s="56"/>
      <c r="CR116" s="56"/>
      <c r="CS116" s="56"/>
      <c r="CT116" s="56"/>
      <c r="CU116" s="56"/>
      <c r="CV116" s="56"/>
      <c r="CW116" s="56"/>
      <c r="CX116" s="56"/>
      <c r="CY116" s="56"/>
      <c r="CZ116" s="56"/>
      <c r="DA116" s="56"/>
      <c r="DB116" s="56"/>
      <c r="DC116" s="56"/>
      <c r="DD116" s="56"/>
      <c r="DE116" s="56"/>
      <c r="DF116" s="56"/>
      <c r="DG116" s="56"/>
      <c r="DH116" s="56"/>
      <c r="DI116" s="56"/>
      <c r="DJ116" s="56"/>
      <c r="DK116" s="56"/>
      <c r="DL116" s="56"/>
      <c r="DM116" s="56"/>
      <c r="DN116" s="56"/>
      <c r="DO116" s="56"/>
      <c r="DP116" s="56"/>
      <c r="DQ116" s="56"/>
      <c r="DR116" s="56"/>
      <c r="DS116" s="56"/>
      <c r="DT116" s="56"/>
      <c r="DU116" s="56"/>
      <c r="DV116" s="56"/>
      <c r="DW116" s="56"/>
      <c r="DX116" s="56"/>
      <c r="DY116" s="56"/>
      <c r="DZ116" s="56"/>
      <c r="EA116" s="56"/>
      <c r="EB116" s="56"/>
      <c r="EC116" s="56"/>
      <c r="ED116" s="56"/>
      <c r="EE116" s="56"/>
      <c r="EF116" s="56"/>
      <c r="EG116" s="56"/>
      <c r="EH116" s="56"/>
      <c r="EI116" s="56"/>
      <c r="EJ116" s="56"/>
      <c r="EK116" s="56"/>
      <c r="EL116" s="56"/>
      <c r="EM116" s="56"/>
      <c r="EN116" s="56"/>
      <c r="EO116" s="56"/>
      <c r="EP116" s="56"/>
      <c r="EQ116" s="56"/>
      <c r="ER116" s="56"/>
      <c r="ES116" s="56"/>
      <c r="ET116" s="56"/>
      <c r="EU116" s="56"/>
      <c r="EV116" s="56"/>
      <c r="EW116" s="56"/>
      <c r="EX116" s="56"/>
      <c r="EY116" s="56"/>
      <c r="EZ116" s="56"/>
      <c r="FA116" s="56"/>
      <c r="FB116" s="56"/>
      <c r="FC116" s="56"/>
      <c r="FD116" s="56"/>
      <c r="FE116" s="56"/>
    </row>
    <row r="117" spans="1:1001" x14ac:dyDescent="0.2">
      <c r="A117" s="230">
        <v>1</v>
      </c>
      <c r="B117" s="230">
        <v>2</v>
      </c>
      <c r="C117" s="230">
        <v>1</v>
      </c>
      <c r="D117" s="230">
        <v>4</v>
      </c>
      <c r="E117" s="230">
        <v>1</v>
      </c>
      <c r="F117" s="230">
        <v>0</v>
      </c>
      <c r="G117" s="56" t="s">
        <v>36</v>
      </c>
      <c r="H117" s="8">
        <f>+H118</f>
        <v>1600000</v>
      </c>
      <c r="I117" s="8">
        <f t="shared" ref="I117:K117" si="137">+I118</f>
        <v>352000</v>
      </c>
      <c r="J117" s="8">
        <f t="shared" si="137"/>
        <v>50000</v>
      </c>
      <c r="K117" s="8">
        <f t="shared" si="137"/>
        <v>11000</v>
      </c>
      <c r="L117" s="8">
        <f>+L118</f>
        <v>61000</v>
      </c>
      <c r="M117" s="10">
        <f t="shared" si="58"/>
        <v>0.81967213114754101</v>
      </c>
      <c r="N117" s="10">
        <f t="shared" si="59"/>
        <v>0.18032786885245899</v>
      </c>
      <c r="O117" s="45"/>
      <c r="P117" s="97"/>
      <c r="R117" s="171">
        <f t="shared" ref="R117:W117" si="138">+R118</f>
        <v>0</v>
      </c>
      <c r="S117" s="173">
        <f t="shared" si="138"/>
        <v>25000</v>
      </c>
      <c r="T117" s="171">
        <f t="shared" si="138"/>
        <v>25000</v>
      </c>
      <c r="U117" s="172">
        <f t="shared" si="138"/>
        <v>0</v>
      </c>
      <c r="V117" s="172">
        <f t="shared" si="138"/>
        <v>0</v>
      </c>
      <c r="W117" s="173">
        <f t="shared" si="138"/>
        <v>0</v>
      </c>
      <c r="X117" s="220">
        <f t="shared" si="77"/>
        <v>0</v>
      </c>
      <c r="Y117" s="153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  <c r="AQ117" s="56"/>
      <c r="AR117" s="56"/>
      <c r="AS117" s="56"/>
      <c r="AT117" s="56"/>
      <c r="AU117" s="56"/>
      <c r="AV117" s="56"/>
      <c r="AW117" s="56"/>
      <c r="AX117" s="56"/>
      <c r="AY117" s="56"/>
      <c r="AZ117" s="56"/>
      <c r="BA117" s="56"/>
      <c r="BB117" s="56"/>
      <c r="BC117" s="56"/>
      <c r="BD117" s="56"/>
      <c r="BE117" s="56"/>
      <c r="BF117" s="56"/>
      <c r="BG117" s="56"/>
      <c r="BH117" s="56"/>
      <c r="BI117" s="56"/>
      <c r="BJ117" s="56"/>
      <c r="BK117" s="56"/>
      <c r="BL117" s="56"/>
      <c r="BM117" s="56"/>
      <c r="BN117" s="56"/>
      <c r="BO117" s="56"/>
      <c r="BP117" s="56"/>
      <c r="BQ117" s="56"/>
      <c r="BR117" s="56"/>
      <c r="BS117" s="56"/>
      <c r="BT117" s="56"/>
      <c r="BU117" s="56"/>
      <c r="BV117" s="56"/>
      <c r="BW117" s="56"/>
      <c r="BX117" s="56"/>
      <c r="BY117" s="56"/>
      <c r="BZ117" s="56"/>
      <c r="CA117" s="56"/>
      <c r="CB117" s="56"/>
      <c r="CC117" s="56"/>
      <c r="CD117" s="56"/>
      <c r="CE117" s="56"/>
      <c r="CF117" s="56"/>
      <c r="CG117" s="56"/>
      <c r="CH117" s="56"/>
      <c r="CI117" s="56"/>
      <c r="CJ117" s="56"/>
      <c r="CK117" s="56"/>
      <c r="CL117" s="56"/>
      <c r="CM117" s="56"/>
      <c r="CN117" s="56"/>
      <c r="CO117" s="56"/>
      <c r="CP117" s="56"/>
      <c r="CQ117" s="56"/>
      <c r="CR117" s="56"/>
      <c r="CS117" s="56"/>
      <c r="CT117" s="56"/>
      <c r="CU117" s="56"/>
      <c r="CV117" s="56"/>
      <c r="CW117" s="56"/>
      <c r="CX117" s="56"/>
      <c r="CY117" s="56"/>
      <c r="CZ117" s="56"/>
      <c r="DA117" s="56"/>
      <c r="DB117" s="56"/>
      <c r="DC117" s="56"/>
      <c r="DD117" s="56"/>
      <c r="DE117" s="56"/>
      <c r="DF117" s="56"/>
      <c r="DG117" s="56"/>
      <c r="DH117" s="56"/>
      <c r="DI117" s="56"/>
      <c r="DJ117" s="56"/>
      <c r="DK117" s="56"/>
      <c r="DL117" s="56"/>
      <c r="DM117" s="56"/>
      <c r="DN117" s="56"/>
      <c r="DO117" s="56"/>
      <c r="DP117" s="56"/>
      <c r="DQ117" s="56"/>
      <c r="DR117" s="56"/>
      <c r="DS117" s="56"/>
      <c r="DT117" s="56"/>
      <c r="DU117" s="56"/>
      <c r="DV117" s="56"/>
      <c r="DW117" s="56"/>
      <c r="DX117" s="56"/>
      <c r="DY117" s="56"/>
      <c r="DZ117" s="56"/>
      <c r="EA117" s="56"/>
      <c r="EB117" s="56"/>
      <c r="EC117" s="56"/>
      <c r="ED117" s="56"/>
      <c r="EE117" s="56"/>
      <c r="EF117" s="56"/>
      <c r="EG117" s="56"/>
      <c r="EH117" s="56"/>
      <c r="EI117" s="56"/>
      <c r="EJ117" s="56"/>
      <c r="EK117" s="56"/>
      <c r="EL117" s="56"/>
      <c r="EM117" s="56"/>
      <c r="EN117" s="56"/>
      <c r="EO117" s="56"/>
      <c r="EP117" s="56"/>
      <c r="EQ117" s="56"/>
      <c r="ER117" s="56"/>
      <c r="ES117" s="56"/>
      <c r="ET117" s="56"/>
      <c r="EU117" s="56"/>
      <c r="EV117" s="56"/>
      <c r="EW117" s="56"/>
      <c r="EX117" s="56"/>
      <c r="EY117" s="56"/>
      <c r="EZ117" s="56"/>
      <c r="FA117" s="56"/>
      <c r="FB117" s="56"/>
      <c r="FC117" s="56"/>
      <c r="FD117" s="56"/>
      <c r="FE117" s="56"/>
    </row>
    <row r="118" spans="1:1001" ht="36" x14ac:dyDescent="0.2">
      <c r="A118" s="230">
        <v>1</v>
      </c>
      <c r="B118" s="230">
        <v>2</v>
      </c>
      <c r="C118" s="230">
        <v>1</v>
      </c>
      <c r="D118" s="230">
        <v>4</v>
      </c>
      <c r="E118" s="230">
        <v>1</v>
      </c>
      <c r="F118" s="230">
        <v>1</v>
      </c>
      <c r="G118" s="132" t="s">
        <v>85</v>
      </c>
      <c r="H118" s="69">
        <f>+P118*O118*Q118</f>
        <v>1600000</v>
      </c>
      <c r="I118" s="42">
        <f>+H118*0.22</f>
        <v>352000</v>
      </c>
      <c r="J118" s="42">
        <f t="shared" ref="J118:K120" si="139">+H118/$H$1</f>
        <v>50000</v>
      </c>
      <c r="K118" s="42">
        <f t="shared" si="139"/>
        <v>11000</v>
      </c>
      <c r="L118" s="42">
        <f>+J118+K118</f>
        <v>61000</v>
      </c>
      <c r="M118" s="67">
        <f t="shared" si="58"/>
        <v>0.81967213114754101</v>
      </c>
      <c r="N118" s="67">
        <f t="shared" si="59"/>
        <v>0.18032786885245899</v>
      </c>
      <c r="O118" s="45">
        <v>1</v>
      </c>
      <c r="P118" s="97">
        <v>1</v>
      </c>
      <c r="Q118" s="231">
        <f>32*50000</f>
        <v>1600000</v>
      </c>
      <c r="R118" s="237"/>
      <c r="S118" s="233">
        <f>+$J118/2</f>
        <v>25000</v>
      </c>
      <c r="T118" s="232">
        <f>+$J118/2</f>
        <v>25000</v>
      </c>
      <c r="W118" s="238"/>
      <c r="X118" s="220">
        <f t="shared" si="77"/>
        <v>0</v>
      </c>
      <c r="Y118" s="153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56"/>
      <c r="AX118" s="56"/>
      <c r="AY118" s="56"/>
      <c r="AZ118" s="56"/>
      <c r="BA118" s="56"/>
      <c r="BB118" s="56"/>
      <c r="BC118" s="56"/>
      <c r="BD118" s="56"/>
      <c r="BE118" s="56"/>
      <c r="BF118" s="56"/>
      <c r="BG118" s="56"/>
      <c r="BH118" s="56"/>
      <c r="BI118" s="56"/>
      <c r="BJ118" s="56"/>
      <c r="BK118" s="56"/>
      <c r="BL118" s="56"/>
      <c r="BM118" s="56"/>
      <c r="BN118" s="56"/>
      <c r="BO118" s="56"/>
      <c r="BP118" s="56"/>
      <c r="BQ118" s="56"/>
      <c r="BR118" s="56"/>
      <c r="BS118" s="56"/>
      <c r="BT118" s="56"/>
      <c r="BU118" s="56"/>
      <c r="BV118" s="56"/>
      <c r="BW118" s="56"/>
      <c r="BX118" s="56"/>
      <c r="BY118" s="56"/>
      <c r="BZ118" s="56"/>
      <c r="CA118" s="56"/>
      <c r="CB118" s="56"/>
      <c r="CC118" s="56"/>
      <c r="CD118" s="56"/>
      <c r="CE118" s="56"/>
      <c r="CF118" s="56"/>
      <c r="CG118" s="56"/>
      <c r="CH118" s="56"/>
      <c r="CI118" s="56"/>
      <c r="CJ118" s="56"/>
      <c r="CK118" s="56"/>
      <c r="CL118" s="56"/>
      <c r="CM118" s="56"/>
      <c r="CN118" s="56"/>
      <c r="CO118" s="56"/>
      <c r="CP118" s="56"/>
      <c r="CQ118" s="56"/>
      <c r="CR118" s="56"/>
      <c r="CS118" s="56"/>
      <c r="CT118" s="56"/>
      <c r="CU118" s="56"/>
      <c r="CV118" s="56"/>
      <c r="CW118" s="56"/>
      <c r="CX118" s="56"/>
      <c r="CY118" s="56"/>
      <c r="CZ118" s="56"/>
      <c r="DA118" s="56"/>
      <c r="DB118" s="56"/>
      <c r="DC118" s="56"/>
      <c r="DD118" s="56"/>
      <c r="DE118" s="56"/>
      <c r="DF118" s="56"/>
      <c r="DG118" s="56"/>
      <c r="DH118" s="56"/>
      <c r="DI118" s="56"/>
      <c r="DJ118" s="56"/>
      <c r="DK118" s="56"/>
      <c r="DL118" s="56"/>
      <c r="DM118" s="56"/>
      <c r="DN118" s="56"/>
      <c r="DO118" s="56"/>
      <c r="DP118" s="56"/>
      <c r="DQ118" s="56"/>
      <c r="DR118" s="56"/>
      <c r="DS118" s="56"/>
      <c r="DT118" s="56"/>
      <c r="DU118" s="56"/>
      <c r="DV118" s="56"/>
      <c r="DW118" s="56"/>
      <c r="DX118" s="56"/>
      <c r="DY118" s="56"/>
      <c r="DZ118" s="56"/>
      <c r="EA118" s="56"/>
      <c r="EB118" s="56"/>
      <c r="EC118" s="56"/>
      <c r="ED118" s="56"/>
      <c r="EE118" s="56"/>
      <c r="EF118" s="56"/>
      <c r="EG118" s="56"/>
      <c r="EH118" s="56"/>
      <c r="EI118" s="56"/>
      <c r="EJ118" s="56"/>
      <c r="EK118" s="56"/>
      <c r="EL118" s="56"/>
      <c r="EM118" s="56"/>
      <c r="EN118" s="56"/>
      <c r="EO118" s="56"/>
      <c r="EP118" s="56"/>
      <c r="EQ118" s="56"/>
      <c r="ER118" s="56"/>
      <c r="ES118" s="56"/>
      <c r="ET118" s="56"/>
      <c r="EU118" s="56"/>
      <c r="EV118" s="56"/>
      <c r="EW118" s="56"/>
      <c r="EX118" s="56"/>
      <c r="EY118" s="56"/>
      <c r="EZ118" s="56"/>
      <c r="FA118" s="56"/>
      <c r="FB118" s="56"/>
      <c r="FC118" s="56"/>
      <c r="FD118" s="56"/>
      <c r="FE118" s="56"/>
    </row>
    <row r="119" spans="1:1001" ht="36" x14ac:dyDescent="0.2">
      <c r="A119" s="230">
        <v>1</v>
      </c>
      <c r="B119" s="230">
        <v>2</v>
      </c>
      <c r="C119" s="230">
        <v>1</v>
      </c>
      <c r="D119" s="230">
        <v>4</v>
      </c>
      <c r="E119" s="230">
        <v>2</v>
      </c>
      <c r="F119" s="230">
        <v>0</v>
      </c>
      <c r="G119" s="56" t="s">
        <v>86</v>
      </c>
      <c r="H119" s="8">
        <f>64000*3*3</f>
        <v>576000</v>
      </c>
      <c r="I119" s="42">
        <f>+H119*0.22</f>
        <v>126720</v>
      </c>
      <c r="J119" s="42">
        <f t="shared" si="139"/>
        <v>18000</v>
      </c>
      <c r="K119" s="42">
        <f t="shared" si="139"/>
        <v>3960</v>
      </c>
      <c r="L119" s="42">
        <f>+J119+K119</f>
        <v>21960</v>
      </c>
      <c r="M119" s="10">
        <f t="shared" si="58"/>
        <v>0.81967213114754101</v>
      </c>
      <c r="N119" s="10">
        <f t="shared" si="59"/>
        <v>0.18032786885245899</v>
      </c>
      <c r="O119" s="45">
        <v>18</v>
      </c>
      <c r="R119" s="237"/>
      <c r="S119" s="238"/>
      <c r="T119" s="232">
        <f t="shared" ref="T119:W120" si="140">+$J119/4</f>
        <v>4500</v>
      </c>
      <c r="U119" s="234">
        <f t="shared" si="140"/>
        <v>4500</v>
      </c>
      <c r="V119" s="234">
        <f t="shared" si="140"/>
        <v>4500</v>
      </c>
      <c r="W119" s="233">
        <f t="shared" si="140"/>
        <v>4500</v>
      </c>
      <c r="X119" s="220">
        <f t="shared" si="77"/>
        <v>0</v>
      </c>
      <c r="Y119" s="153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56"/>
      <c r="AX119" s="56"/>
      <c r="AY119" s="56"/>
      <c r="AZ119" s="56"/>
      <c r="BA119" s="56"/>
      <c r="BB119" s="56"/>
      <c r="BC119" s="56"/>
      <c r="BD119" s="56"/>
      <c r="BE119" s="56"/>
      <c r="BF119" s="56"/>
      <c r="BG119" s="56"/>
      <c r="BH119" s="56"/>
      <c r="BI119" s="56"/>
      <c r="BJ119" s="56"/>
      <c r="BK119" s="56"/>
      <c r="BL119" s="56"/>
      <c r="BM119" s="56"/>
      <c r="BN119" s="56"/>
      <c r="BO119" s="56"/>
      <c r="BP119" s="56"/>
      <c r="BQ119" s="56"/>
      <c r="BR119" s="56"/>
      <c r="BS119" s="56"/>
      <c r="BT119" s="56"/>
      <c r="BU119" s="56"/>
      <c r="BV119" s="56"/>
      <c r="BW119" s="56"/>
      <c r="BX119" s="56"/>
      <c r="BY119" s="56"/>
      <c r="BZ119" s="56"/>
      <c r="CA119" s="56"/>
      <c r="CB119" s="56"/>
      <c r="CC119" s="56"/>
      <c r="CD119" s="56"/>
      <c r="CE119" s="56"/>
      <c r="CF119" s="56"/>
      <c r="CG119" s="56"/>
      <c r="CH119" s="56"/>
      <c r="CI119" s="56"/>
      <c r="CJ119" s="56"/>
      <c r="CK119" s="56"/>
      <c r="CL119" s="56"/>
      <c r="CM119" s="56"/>
      <c r="CN119" s="56"/>
      <c r="CO119" s="56"/>
      <c r="CP119" s="56"/>
      <c r="CQ119" s="56"/>
      <c r="CR119" s="56"/>
      <c r="CS119" s="56"/>
      <c r="CT119" s="56"/>
      <c r="CU119" s="56"/>
      <c r="CV119" s="56"/>
      <c r="CW119" s="56"/>
      <c r="CX119" s="56"/>
      <c r="CY119" s="56"/>
      <c r="CZ119" s="56"/>
      <c r="DA119" s="56"/>
      <c r="DB119" s="56"/>
      <c r="DC119" s="56"/>
      <c r="DD119" s="56"/>
      <c r="DE119" s="56"/>
      <c r="DF119" s="56"/>
      <c r="DG119" s="56"/>
      <c r="DH119" s="56"/>
      <c r="DI119" s="56"/>
      <c r="DJ119" s="56"/>
      <c r="DK119" s="56"/>
      <c r="DL119" s="56"/>
      <c r="DM119" s="56"/>
      <c r="DN119" s="56"/>
      <c r="DO119" s="56"/>
      <c r="DP119" s="56"/>
      <c r="DQ119" s="56"/>
      <c r="DR119" s="56"/>
      <c r="DS119" s="56"/>
      <c r="DT119" s="56"/>
      <c r="DU119" s="56"/>
      <c r="DV119" s="56"/>
      <c r="DW119" s="56"/>
      <c r="DX119" s="56"/>
      <c r="DY119" s="56"/>
      <c r="DZ119" s="56"/>
      <c r="EA119" s="56"/>
      <c r="EB119" s="56"/>
      <c r="EC119" s="56"/>
      <c r="ED119" s="56"/>
      <c r="EE119" s="56"/>
      <c r="EF119" s="56"/>
      <c r="EG119" s="56"/>
      <c r="EH119" s="56"/>
      <c r="EI119" s="56"/>
      <c r="EJ119" s="56"/>
      <c r="EK119" s="56"/>
      <c r="EL119" s="56"/>
      <c r="EM119" s="56"/>
      <c r="EN119" s="56"/>
      <c r="EO119" s="56"/>
      <c r="EP119" s="56"/>
      <c r="EQ119" s="56"/>
      <c r="ER119" s="56"/>
      <c r="ES119" s="56"/>
      <c r="ET119" s="56"/>
      <c r="EU119" s="56"/>
      <c r="EV119" s="56"/>
      <c r="EW119" s="56"/>
      <c r="EX119" s="56"/>
      <c r="EY119" s="56"/>
      <c r="EZ119" s="56"/>
      <c r="FA119" s="56"/>
      <c r="FB119" s="56"/>
      <c r="FC119" s="56"/>
      <c r="FD119" s="56"/>
      <c r="FE119" s="56"/>
    </row>
    <row r="120" spans="1:1001" ht="36" x14ac:dyDescent="0.2">
      <c r="A120" s="230">
        <v>1</v>
      </c>
      <c r="B120" s="230">
        <v>2</v>
      </c>
      <c r="C120" s="230">
        <v>1</v>
      </c>
      <c r="D120" s="230">
        <v>4</v>
      </c>
      <c r="E120" s="230">
        <v>3</v>
      </c>
      <c r="F120" s="230">
        <v>0</v>
      </c>
      <c r="G120" s="56" t="s">
        <v>87</v>
      </c>
      <c r="H120" s="8">
        <f>96000*2*3</f>
        <v>576000</v>
      </c>
      <c r="I120" s="42">
        <f>+H120*0.22</f>
        <v>126720</v>
      </c>
      <c r="J120" s="42">
        <f t="shared" si="139"/>
        <v>18000</v>
      </c>
      <c r="K120" s="42">
        <f t="shared" si="139"/>
        <v>3960</v>
      </c>
      <c r="L120" s="42">
        <f>+J120+K120</f>
        <v>21960</v>
      </c>
      <c r="M120" s="10">
        <f t="shared" si="58"/>
        <v>0.81967213114754101</v>
      </c>
      <c r="N120" s="10">
        <f t="shared" si="59"/>
        <v>0.18032786885245899</v>
      </c>
      <c r="O120" s="45">
        <v>18</v>
      </c>
      <c r="R120" s="237"/>
      <c r="S120" s="238"/>
      <c r="T120" s="232">
        <f t="shared" si="140"/>
        <v>4500</v>
      </c>
      <c r="U120" s="234">
        <f t="shared" si="140"/>
        <v>4500</v>
      </c>
      <c r="V120" s="234">
        <f t="shared" si="140"/>
        <v>4500</v>
      </c>
      <c r="W120" s="233">
        <f t="shared" si="140"/>
        <v>4500</v>
      </c>
      <c r="X120" s="220">
        <f t="shared" si="77"/>
        <v>0</v>
      </c>
      <c r="Y120" s="153"/>
      <c r="Z120" s="99"/>
      <c r="AA120" s="99"/>
      <c r="AB120" s="99"/>
      <c r="AC120" s="99"/>
      <c r="AD120" s="99"/>
      <c r="AE120" s="99"/>
      <c r="AF120" s="99"/>
      <c r="AG120" s="99"/>
      <c r="AH120" s="99"/>
      <c r="AI120" s="99"/>
      <c r="AJ120" s="99"/>
      <c r="AK120" s="99"/>
      <c r="AL120" s="99"/>
      <c r="AM120" s="99"/>
      <c r="AN120" s="99"/>
      <c r="AO120" s="99"/>
      <c r="AP120" s="99"/>
      <c r="AQ120" s="99"/>
      <c r="AR120" s="99"/>
      <c r="AS120" s="99"/>
      <c r="AT120" s="99"/>
      <c r="AU120" s="99"/>
      <c r="AV120" s="99"/>
      <c r="AW120" s="99"/>
      <c r="AX120" s="99"/>
      <c r="AY120" s="99"/>
      <c r="AZ120" s="99"/>
      <c r="BA120" s="99"/>
      <c r="BB120" s="99"/>
      <c r="BC120" s="99"/>
      <c r="BD120" s="99"/>
      <c r="BE120" s="99"/>
      <c r="BF120" s="99"/>
      <c r="BG120" s="99"/>
      <c r="BH120" s="99"/>
      <c r="BI120" s="99"/>
      <c r="BJ120" s="99"/>
      <c r="BK120" s="99"/>
      <c r="BL120" s="99"/>
      <c r="BM120" s="99"/>
      <c r="BN120" s="99"/>
      <c r="BO120" s="99"/>
      <c r="BP120" s="99"/>
      <c r="BQ120" s="99"/>
      <c r="BR120" s="99"/>
      <c r="BS120" s="99"/>
      <c r="BT120" s="99"/>
      <c r="BU120" s="99"/>
      <c r="BV120" s="99"/>
      <c r="BW120" s="99"/>
      <c r="BX120" s="99"/>
      <c r="BY120" s="99"/>
      <c r="BZ120" s="99"/>
      <c r="CA120" s="99"/>
      <c r="CB120" s="99"/>
      <c r="CC120" s="99"/>
      <c r="CD120" s="99"/>
      <c r="CE120" s="99"/>
      <c r="CF120" s="99"/>
      <c r="CG120" s="99"/>
      <c r="CH120" s="99"/>
      <c r="CI120" s="99"/>
      <c r="CJ120" s="99"/>
      <c r="CK120" s="99"/>
      <c r="CL120" s="99"/>
      <c r="CM120" s="99"/>
      <c r="CN120" s="99"/>
      <c r="CO120" s="99"/>
      <c r="CP120" s="99"/>
      <c r="CQ120" s="99"/>
      <c r="CR120" s="99"/>
      <c r="CS120" s="99"/>
      <c r="CT120" s="99"/>
      <c r="CU120" s="99"/>
      <c r="CV120" s="99"/>
      <c r="CW120" s="99"/>
      <c r="CX120" s="99"/>
      <c r="CY120" s="99"/>
      <c r="CZ120" s="99"/>
      <c r="DA120" s="99"/>
      <c r="DB120" s="99"/>
      <c r="DC120" s="99"/>
      <c r="DD120" s="99"/>
      <c r="DE120" s="99"/>
      <c r="DF120" s="99"/>
      <c r="DG120" s="99"/>
      <c r="DH120" s="99"/>
      <c r="DI120" s="99"/>
      <c r="DJ120" s="99"/>
      <c r="DK120" s="99"/>
      <c r="DL120" s="99"/>
      <c r="DM120" s="99"/>
      <c r="DN120" s="99"/>
      <c r="DO120" s="99"/>
      <c r="DP120" s="99"/>
      <c r="DQ120" s="99"/>
      <c r="DR120" s="99"/>
      <c r="DS120" s="99"/>
      <c r="DT120" s="99"/>
      <c r="DU120" s="99"/>
      <c r="DV120" s="99"/>
      <c r="DW120" s="99"/>
      <c r="DX120" s="99"/>
      <c r="DY120" s="99"/>
      <c r="DZ120" s="99"/>
      <c r="EA120" s="99"/>
      <c r="EB120" s="99"/>
      <c r="EC120" s="99"/>
      <c r="ED120" s="99"/>
      <c r="EE120" s="99"/>
      <c r="EF120" s="99"/>
      <c r="EG120" s="99"/>
      <c r="EH120" s="99"/>
      <c r="EI120" s="99"/>
      <c r="EJ120" s="99"/>
      <c r="EK120" s="99"/>
      <c r="EL120" s="99"/>
      <c r="EM120" s="99"/>
      <c r="EN120" s="99"/>
      <c r="EO120" s="99"/>
      <c r="EP120" s="99"/>
      <c r="EQ120" s="99"/>
      <c r="ER120" s="99"/>
      <c r="ES120" s="99"/>
      <c r="ET120" s="99"/>
      <c r="EU120" s="99"/>
      <c r="EV120" s="99"/>
      <c r="EW120" s="99"/>
      <c r="EX120" s="99"/>
      <c r="EY120" s="99"/>
      <c r="EZ120" s="99"/>
      <c r="FA120" s="99"/>
      <c r="FB120" s="99"/>
      <c r="FC120" s="99"/>
      <c r="FD120" s="99"/>
      <c r="FE120" s="99"/>
      <c r="FF120" s="100"/>
      <c r="FG120" s="100"/>
      <c r="FH120" s="100"/>
      <c r="FI120" s="100"/>
      <c r="FJ120" s="100"/>
      <c r="FK120" s="100"/>
      <c r="FL120" s="100"/>
      <c r="FM120" s="100"/>
      <c r="FN120" s="100"/>
      <c r="FO120" s="100"/>
      <c r="FP120" s="100"/>
      <c r="FQ120" s="100"/>
      <c r="FR120" s="100"/>
      <c r="FS120" s="100"/>
      <c r="FT120" s="100"/>
      <c r="FU120" s="100"/>
      <c r="FV120" s="100"/>
      <c r="FW120" s="100"/>
      <c r="FX120" s="100"/>
      <c r="FY120" s="100"/>
      <c r="FZ120" s="100"/>
      <c r="GA120" s="100"/>
      <c r="GB120" s="100"/>
      <c r="GC120" s="100"/>
      <c r="GD120" s="100"/>
      <c r="GE120" s="100"/>
      <c r="GF120" s="100"/>
      <c r="GG120" s="100"/>
      <c r="GH120" s="100"/>
      <c r="GI120" s="100"/>
      <c r="GJ120" s="100"/>
      <c r="GK120" s="100"/>
      <c r="GL120" s="100"/>
      <c r="GM120" s="100"/>
      <c r="GN120" s="100"/>
      <c r="GO120" s="100"/>
      <c r="GP120" s="100"/>
      <c r="GQ120" s="100"/>
      <c r="GR120" s="100"/>
      <c r="GS120" s="100"/>
      <c r="GT120" s="100"/>
      <c r="GU120" s="100"/>
      <c r="GV120" s="100"/>
      <c r="GW120" s="100"/>
      <c r="GX120" s="100"/>
      <c r="GY120" s="100"/>
      <c r="GZ120" s="100"/>
      <c r="HA120" s="100"/>
      <c r="HB120" s="100"/>
      <c r="HC120" s="100"/>
      <c r="HD120" s="100"/>
      <c r="HE120" s="100"/>
      <c r="HF120" s="100"/>
      <c r="HG120" s="100"/>
      <c r="HH120" s="100"/>
      <c r="HI120" s="100"/>
      <c r="HJ120" s="100"/>
      <c r="HK120" s="100"/>
      <c r="HL120" s="100"/>
      <c r="HM120" s="100"/>
      <c r="HN120" s="100"/>
      <c r="HO120" s="100"/>
      <c r="HP120" s="100"/>
      <c r="HQ120" s="100"/>
      <c r="HR120" s="100"/>
      <c r="HS120" s="100"/>
      <c r="HT120" s="100"/>
      <c r="HU120" s="100"/>
      <c r="HV120" s="100"/>
      <c r="HW120" s="100"/>
      <c r="HX120" s="100"/>
      <c r="HY120" s="100"/>
      <c r="HZ120" s="100"/>
      <c r="IA120" s="100"/>
      <c r="IB120" s="100"/>
      <c r="IC120" s="100"/>
      <c r="ID120" s="100"/>
      <c r="IE120" s="100"/>
      <c r="IF120" s="100"/>
      <c r="IG120" s="100"/>
      <c r="IH120" s="100"/>
      <c r="II120" s="100"/>
      <c r="IJ120" s="100"/>
      <c r="IK120" s="100"/>
      <c r="IL120" s="100"/>
      <c r="IM120" s="100"/>
      <c r="IN120" s="100"/>
      <c r="IO120" s="100"/>
      <c r="IP120" s="100"/>
      <c r="IQ120" s="100"/>
      <c r="IR120" s="100"/>
      <c r="IS120" s="100"/>
      <c r="IT120" s="100"/>
      <c r="IU120" s="100"/>
      <c r="IV120" s="100"/>
      <c r="IW120" s="100"/>
      <c r="IX120" s="100"/>
      <c r="IY120" s="100"/>
      <c r="IZ120" s="100"/>
      <c r="JA120" s="100"/>
      <c r="JB120" s="100"/>
      <c r="JC120" s="100"/>
      <c r="JD120" s="100"/>
      <c r="JE120" s="100"/>
      <c r="JF120" s="100"/>
      <c r="JG120" s="100"/>
      <c r="JH120" s="100"/>
      <c r="JI120" s="100"/>
      <c r="JJ120" s="100"/>
      <c r="JK120" s="100"/>
      <c r="JL120" s="100"/>
      <c r="JM120" s="100"/>
      <c r="JN120" s="100"/>
      <c r="JO120" s="100"/>
      <c r="JP120" s="100"/>
      <c r="JQ120" s="100"/>
      <c r="JR120" s="100"/>
      <c r="JS120" s="100"/>
      <c r="JT120" s="100"/>
      <c r="JU120" s="100"/>
      <c r="JV120" s="100"/>
      <c r="JW120" s="100"/>
      <c r="JX120" s="100"/>
      <c r="JY120" s="100"/>
      <c r="JZ120" s="100"/>
      <c r="KA120" s="100"/>
      <c r="KB120" s="100"/>
      <c r="KC120" s="100"/>
      <c r="KD120" s="100"/>
      <c r="KE120" s="100"/>
      <c r="KF120" s="100"/>
      <c r="KG120" s="100"/>
      <c r="KH120" s="100"/>
      <c r="KI120" s="100"/>
      <c r="KJ120" s="100"/>
      <c r="KK120" s="100"/>
      <c r="KL120" s="100"/>
      <c r="KM120" s="100"/>
      <c r="KN120" s="100"/>
      <c r="KO120" s="100"/>
      <c r="KP120" s="100"/>
      <c r="KQ120" s="100"/>
      <c r="KR120" s="100"/>
      <c r="KS120" s="100"/>
      <c r="KT120" s="100"/>
      <c r="KU120" s="100"/>
      <c r="KV120" s="100"/>
      <c r="KW120" s="100"/>
      <c r="KX120" s="100"/>
      <c r="KY120" s="100"/>
      <c r="KZ120" s="100"/>
      <c r="LA120" s="100"/>
      <c r="LB120" s="100"/>
      <c r="LC120" s="100"/>
      <c r="LD120" s="100"/>
      <c r="LE120" s="100"/>
      <c r="LF120" s="100"/>
      <c r="LG120" s="100"/>
      <c r="LH120" s="100"/>
      <c r="LI120" s="100"/>
      <c r="LJ120" s="100"/>
      <c r="LK120" s="100"/>
      <c r="LL120" s="100"/>
      <c r="LM120" s="100"/>
      <c r="LN120" s="100"/>
      <c r="LO120" s="100"/>
      <c r="LP120" s="100"/>
      <c r="LQ120" s="100"/>
      <c r="LR120" s="100"/>
      <c r="LS120" s="100"/>
      <c r="LT120" s="100"/>
      <c r="LU120" s="100"/>
      <c r="LV120" s="100"/>
      <c r="LW120" s="100"/>
      <c r="LX120" s="100"/>
      <c r="LY120" s="100"/>
      <c r="LZ120" s="100"/>
      <c r="MA120" s="100"/>
      <c r="MB120" s="100"/>
      <c r="MC120" s="100"/>
      <c r="MD120" s="100"/>
      <c r="ME120" s="100"/>
      <c r="MF120" s="100"/>
      <c r="MG120" s="100"/>
      <c r="MH120" s="100"/>
      <c r="MI120" s="100"/>
      <c r="MJ120" s="100"/>
      <c r="MK120" s="100"/>
      <c r="ML120" s="100"/>
      <c r="MM120" s="100"/>
      <c r="MN120" s="100"/>
      <c r="MO120" s="100"/>
      <c r="MP120" s="100"/>
      <c r="MQ120" s="100"/>
      <c r="MR120" s="100"/>
      <c r="MS120" s="100"/>
      <c r="MT120" s="100"/>
      <c r="MU120" s="100"/>
      <c r="MV120" s="100"/>
      <c r="MW120" s="100"/>
      <c r="MX120" s="100"/>
      <c r="MY120" s="100"/>
      <c r="MZ120" s="100"/>
      <c r="NA120" s="100"/>
      <c r="NB120" s="100"/>
      <c r="NC120" s="100"/>
      <c r="ND120" s="100"/>
      <c r="NE120" s="100"/>
      <c r="NF120" s="100"/>
      <c r="NG120" s="100"/>
      <c r="NH120" s="100"/>
      <c r="NI120" s="100"/>
      <c r="NJ120" s="100"/>
      <c r="NK120" s="100"/>
      <c r="NL120" s="100"/>
      <c r="NM120" s="100"/>
      <c r="NN120" s="100"/>
      <c r="NO120" s="100"/>
      <c r="NP120" s="100"/>
      <c r="NQ120" s="100"/>
      <c r="NR120" s="100"/>
      <c r="NS120" s="100"/>
      <c r="NT120" s="100"/>
      <c r="NU120" s="100"/>
      <c r="NV120" s="100"/>
      <c r="NW120" s="100"/>
      <c r="NX120" s="100"/>
      <c r="NY120" s="100"/>
      <c r="NZ120" s="100"/>
      <c r="OA120" s="100"/>
      <c r="OB120" s="100"/>
      <c r="OC120" s="100"/>
      <c r="OD120" s="100"/>
      <c r="OE120" s="100"/>
      <c r="OF120" s="100"/>
      <c r="OG120" s="100"/>
      <c r="OH120" s="100"/>
      <c r="OI120" s="100"/>
      <c r="OJ120" s="100"/>
      <c r="OK120" s="100"/>
      <c r="OL120" s="100"/>
      <c r="OM120" s="100"/>
      <c r="ON120" s="100"/>
      <c r="OO120" s="100"/>
      <c r="OP120" s="100"/>
      <c r="OQ120" s="100"/>
      <c r="OR120" s="100"/>
      <c r="OS120" s="100"/>
      <c r="OT120" s="100"/>
      <c r="OU120" s="100"/>
      <c r="OV120" s="100"/>
      <c r="OW120" s="100"/>
      <c r="OX120" s="100"/>
      <c r="OY120" s="100"/>
      <c r="OZ120" s="100"/>
      <c r="PA120" s="100"/>
      <c r="PB120" s="100"/>
      <c r="PC120" s="100"/>
      <c r="PD120" s="100"/>
      <c r="PE120" s="100"/>
      <c r="PF120" s="100"/>
      <c r="PG120" s="100"/>
      <c r="PH120" s="100"/>
      <c r="PI120" s="100"/>
      <c r="PJ120" s="100"/>
      <c r="PK120" s="100"/>
      <c r="PL120" s="100"/>
      <c r="PM120" s="100"/>
      <c r="PN120" s="100"/>
      <c r="PO120" s="100"/>
      <c r="PP120" s="100"/>
      <c r="PQ120" s="100"/>
      <c r="PR120" s="100"/>
      <c r="PS120" s="100"/>
      <c r="PT120" s="100"/>
      <c r="PU120" s="100"/>
      <c r="PV120" s="100"/>
      <c r="PW120" s="100"/>
      <c r="PX120" s="100"/>
      <c r="PY120" s="100"/>
      <c r="PZ120" s="100"/>
      <c r="QA120" s="100"/>
      <c r="QB120" s="100"/>
      <c r="QC120" s="100"/>
      <c r="QD120" s="100"/>
      <c r="QE120" s="100"/>
      <c r="QF120" s="100"/>
      <c r="QG120" s="100"/>
      <c r="QH120" s="100"/>
      <c r="QI120" s="100"/>
      <c r="QJ120" s="100"/>
      <c r="QK120" s="100"/>
      <c r="QL120" s="100"/>
      <c r="QM120" s="100"/>
      <c r="QN120" s="100"/>
      <c r="QO120" s="100"/>
      <c r="QP120" s="100"/>
      <c r="QQ120" s="100"/>
      <c r="QR120" s="100"/>
      <c r="QS120" s="100"/>
      <c r="QT120" s="100"/>
      <c r="QU120" s="100"/>
      <c r="QV120" s="100"/>
      <c r="QW120" s="100"/>
      <c r="QX120" s="100"/>
      <c r="QY120" s="100"/>
      <c r="QZ120" s="100"/>
      <c r="RA120" s="100"/>
      <c r="RB120" s="100"/>
      <c r="RC120" s="100"/>
      <c r="RD120" s="100"/>
      <c r="RE120" s="100"/>
      <c r="RF120" s="100"/>
      <c r="RG120" s="100"/>
      <c r="RH120" s="100"/>
      <c r="RI120" s="100"/>
      <c r="RJ120" s="100"/>
      <c r="RK120" s="100"/>
      <c r="RL120" s="100"/>
      <c r="RM120" s="100"/>
      <c r="RN120" s="100"/>
      <c r="RO120" s="100"/>
      <c r="RP120" s="100"/>
      <c r="RQ120" s="100"/>
      <c r="RR120" s="100"/>
      <c r="RS120" s="100"/>
      <c r="RT120" s="100"/>
      <c r="RU120" s="100"/>
      <c r="RV120" s="100"/>
      <c r="RW120" s="100"/>
      <c r="RX120" s="100"/>
      <c r="RY120" s="100"/>
      <c r="RZ120" s="100"/>
      <c r="SA120" s="100"/>
      <c r="SB120" s="100"/>
      <c r="SC120" s="100"/>
      <c r="SD120" s="100"/>
      <c r="SE120" s="100"/>
      <c r="SF120" s="100"/>
      <c r="SG120" s="100"/>
      <c r="SH120" s="100"/>
      <c r="SI120" s="100"/>
      <c r="SJ120" s="100"/>
      <c r="SK120" s="100"/>
      <c r="SL120" s="100"/>
      <c r="SM120" s="100"/>
      <c r="SN120" s="100"/>
      <c r="SO120" s="100"/>
      <c r="SP120" s="100"/>
      <c r="SQ120" s="100"/>
      <c r="SR120" s="100"/>
      <c r="SS120" s="100"/>
      <c r="ST120" s="100"/>
      <c r="SU120" s="100"/>
      <c r="SV120" s="100"/>
      <c r="SW120" s="100"/>
      <c r="SX120" s="100"/>
      <c r="SY120" s="100"/>
      <c r="SZ120" s="100"/>
      <c r="TA120" s="100"/>
      <c r="TB120" s="100"/>
      <c r="TC120" s="100"/>
      <c r="TD120" s="100"/>
      <c r="TE120" s="100"/>
      <c r="TF120" s="100"/>
      <c r="TG120" s="100"/>
      <c r="TH120" s="100"/>
      <c r="TI120" s="100"/>
      <c r="TJ120" s="100"/>
      <c r="TK120" s="100"/>
      <c r="TL120" s="100"/>
      <c r="TM120" s="100"/>
      <c r="TN120" s="100"/>
      <c r="TO120" s="100"/>
      <c r="TP120" s="100"/>
      <c r="TQ120" s="100"/>
      <c r="TR120" s="100"/>
      <c r="TS120" s="100"/>
      <c r="TT120" s="100"/>
      <c r="TU120" s="100"/>
      <c r="TV120" s="100"/>
      <c r="TW120" s="100"/>
      <c r="TX120" s="100"/>
      <c r="TY120" s="100"/>
      <c r="TZ120" s="100"/>
      <c r="UA120" s="100"/>
      <c r="UB120" s="100"/>
      <c r="UC120" s="100"/>
      <c r="UD120" s="100"/>
      <c r="UE120" s="100"/>
      <c r="UF120" s="100"/>
      <c r="UG120" s="100"/>
      <c r="UH120" s="100"/>
      <c r="UI120" s="100"/>
      <c r="UJ120" s="100"/>
      <c r="UK120" s="100"/>
      <c r="UL120" s="100"/>
      <c r="UM120" s="100"/>
      <c r="UN120" s="100"/>
      <c r="UO120" s="100"/>
      <c r="UP120" s="100"/>
      <c r="UQ120" s="100"/>
      <c r="UR120" s="100"/>
      <c r="US120" s="100"/>
      <c r="UT120" s="100"/>
      <c r="UU120" s="100"/>
      <c r="UV120" s="100"/>
      <c r="UW120" s="100"/>
      <c r="UX120" s="100"/>
      <c r="UY120" s="100"/>
      <c r="UZ120" s="100"/>
      <c r="VA120" s="100"/>
      <c r="VB120" s="100"/>
      <c r="VC120" s="100"/>
      <c r="VD120" s="100"/>
      <c r="VE120" s="100"/>
      <c r="VF120" s="100"/>
      <c r="VG120" s="100"/>
      <c r="VH120" s="100"/>
      <c r="VI120" s="100"/>
      <c r="VJ120" s="100"/>
      <c r="VK120" s="100"/>
      <c r="VL120" s="100"/>
      <c r="VM120" s="100"/>
      <c r="VN120" s="100"/>
      <c r="VO120" s="100"/>
      <c r="VP120" s="100"/>
      <c r="VQ120" s="100"/>
      <c r="VR120" s="100"/>
      <c r="VS120" s="100"/>
      <c r="VT120" s="100"/>
      <c r="VU120" s="100"/>
      <c r="VV120" s="100"/>
      <c r="VW120" s="100"/>
      <c r="VX120" s="100"/>
      <c r="VY120" s="100"/>
      <c r="VZ120" s="100"/>
      <c r="WA120" s="100"/>
      <c r="WB120" s="100"/>
      <c r="WC120" s="100"/>
      <c r="WD120" s="100"/>
      <c r="WE120" s="100"/>
      <c r="WF120" s="100"/>
      <c r="WG120" s="100"/>
      <c r="WH120" s="100"/>
      <c r="WI120" s="100"/>
      <c r="WJ120" s="100"/>
      <c r="WK120" s="100"/>
      <c r="WL120" s="100"/>
      <c r="WM120" s="100"/>
      <c r="WN120" s="100"/>
      <c r="WO120" s="100"/>
      <c r="WP120" s="100"/>
      <c r="WQ120" s="100"/>
      <c r="WR120" s="100"/>
      <c r="WS120" s="100"/>
      <c r="WT120" s="100"/>
      <c r="WU120" s="100"/>
      <c r="WV120" s="100"/>
      <c r="WW120" s="100"/>
      <c r="WX120" s="100"/>
      <c r="WY120" s="100"/>
      <c r="WZ120" s="100"/>
      <c r="XA120" s="100"/>
      <c r="XB120" s="100"/>
      <c r="XC120" s="100"/>
      <c r="XD120" s="100"/>
      <c r="XE120" s="100"/>
      <c r="XF120" s="100"/>
      <c r="XG120" s="100"/>
      <c r="XH120" s="100"/>
      <c r="XI120" s="100"/>
      <c r="XJ120" s="100"/>
      <c r="XK120" s="100"/>
      <c r="XL120" s="100"/>
      <c r="XM120" s="100"/>
      <c r="XN120" s="100"/>
      <c r="XO120" s="100"/>
      <c r="XP120" s="100"/>
      <c r="XQ120" s="100"/>
      <c r="XR120" s="100"/>
      <c r="XS120" s="100"/>
      <c r="XT120" s="100"/>
      <c r="XU120" s="100"/>
      <c r="XV120" s="100"/>
      <c r="XW120" s="100"/>
      <c r="XX120" s="100"/>
      <c r="XY120" s="100"/>
      <c r="XZ120" s="100"/>
      <c r="YA120" s="100"/>
      <c r="YB120" s="100"/>
      <c r="YC120" s="100"/>
      <c r="YD120" s="100"/>
      <c r="YE120" s="100"/>
      <c r="YF120" s="100"/>
      <c r="YG120" s="100"/>
      <c r="YH120" s="100"/>
      <c r="YI120" s="100"/>
      <c r="YJ120" s="100"/>
      <c r="YK120" s="100"/>
      <c r="YL120" s="100"/>
      <c r="YM120" s="100"/>
      <c r="YN120" s="100"/>
      <c r="YO120" s="100"/>
      <c r="YP120" s="100"/>
      <c r="YQ120" s="100"/>
      <c r="YR120" s="100"/>
      <c r="YS120" s="100"/>
      <c r="YT120" s="100"/>
      <c r="YU120" s="100"/>
      <c r="YV120" s="100"/>
      <c r="YW120" s="100"/>
      <c r="YX120" s="100"/>
      <c r="YY120" s="100"/>
      <c r="YZ120" s="100"/>
      <c r="ZA120" s="100"/>
      <c r="ZB120" s="100"/>
      <c r="ZC120" s="100"/>
      <c r="ZD120" s="100"/>
      <c r="ZE120" s="100"/>
      <c r="ZF120" s="100"/>
      <c r="ZG120" s="100"/>
      <c r="ZH120" s="100"/>
      <c r="ZI120" s="100"/>
      <c r="ZJ120" s="100"/>
      <c r="ZK120" s="100"/>
      <c r="ZL120" s="100"/>
      <c r="ZM120" s="100"/>
      <c r="ZN120" s="100"/>
      <c r="ZO120" s="100"/>
      <c r="ZP120" s="100"/>
      <c r="ZQ120" s="100"/>
      <c r="ZR120" s="100"/>
      <c r="ZS120" s="100"/>
      <c r="ZT120" s="100"/>
      <c r="ZU120" s="100"/>
      <c r="ZV120" s="100"/>
      <c r="ZW120" s="100"/>
      <c r="ZX120" s="100"/>
      <c r="ZY120" s="100"/>
      <c r="ZZ120" s="100"/>
      <c r="AAA120" s="100"/>
      <c r="AAB120" s="100"/>
      <c r="AAC120" s="100"/>
      <c r="AAD120" s="100"/>
      <c r="AAE120" s="100"/>
      <c r="AAF120" s="100"/>
      <c r="AAG120" s="100"/>
      <c r="AAH120" s="100"/>
      <c r="AAI120" s="100"/>
      <c r="AAJ120" s="100"/>
      <c r="AAK120" s="100"/>
      <c r="AAL120" s="100"/>
      <c r="AAM120" s="100"/>
      <c r="AAN120" s="100"/>
      <c r="AAO120" s="100"/>
      <c r="AAP120" s="100"/>
      <c r="AAQ120" s="100"/>
      <c r="AAR120" s="100"/>
      <c r="AAS120" s="100"/>
      <c r="AAT120" s="100"/>
      <c r="AAU120" s="100"/>
      <c r="AAV120" s="100"/>
      <c r="AAW120" s="100"/>
      <c r="AAX120" s="100"/>
      <c r="AAY120" s="100"/>
      <c r="AAZ120" s="100"/>
      <c r="ABA120" s="100"/>
      <c r="ABB120" s="100"/>
      <c r="ABC120" s="100"/>
      <c r="ABD120" s="100"/>
      <c r="ABE120" s="100"/>
      <c r="ABF120" s="100"/>
      <c r="ABG120" s="100"/>
      <c r="ABH120" s="100"/>
      <c r="ABI120" s="100"/>
      <c r="ABJ120" s="100"/>
      <c r="ABK120" s="100"/>
      <c r="ABL120" s="100"/>
      <c r="ABM120" s="100"/>
      <c r="ABN120" s="100"/>
      <c r="ABO120" s="100"/>
      <c r="ABP120" s="100"/>
      <c r="ABQ120" s="100"/>
      <c r="ABR120" s="100"/>
      <c r="ABS120" s="100"/>
      <c r="ABT120" s="100"/>
      <c r="ABU120" s="100"/>
      <c r="ABV120" s="100"/>
      <c r="ABW120" s="100"/>
      <c r="ABX120" s="100"/>
      <c r="ABY120" s="100"/>
      <c r="ABZ120" s="100"/>
      <c r="ACA120" s="100"/>
      <c r="ACB120" s="100"/>
      <c r="ACC120" s="100"/>
      <c r="ACD120" s="100"/>
      <c r="ACE120" s="100"/>
      <c r="ACF120" s="100"/>
      <c r="ACG120" s="100"/>
      <c r="ACH120" s="100"/>
      <c r="ACI120" s="100"/>
      <c r="ACJ120" s="100"/>
      <c r="ACK120" s="100"/>
      <c r="ACL120" s="100"/>
      <c r="ACM120" s="100"/>
      <c r="ACN120" s="100"/>
      <c r="ACO120" s="100"/>
      <c r="ACP120" s="100"/>
      <c r="ACQ120" s="100"/>
      <c r="ACR120" s="100"/>
      <c r="ACS120" s="100"/>
      <c r="ACT120" s="100"/>
      <c r="ACU120" s="100"/>
      <c r="ACV120" s="100"/>
      <c r="ACW120" s="100"/>
      <c r="ACX120" s="100"/>
      <c r="ACY120" s="100"/>
      <c r="ACZ120" s="100"/>
      <c r="ADA120" s="100"/>
      <c r="ADB120" s="100"/>
      <c r="ADC120" s="100"/>
      <c r="ADD120" s="100"/>
      <c r="ADE120" s="100"/>
      <c r="ADF120" s="100"/>
      <c r="ADG120" s="100"/>
      <c r="ADH120" s="100"/>
      <c r="ADI120" s="100"/>
      <c r="ADJ120" s="100"/>
      <c r="ADK120" s="100"/>
      <c r="ADL120" s="100"/>
      <c r="ADM120" s="100"/>
      <c r="ADN120" s="100"/>
      <c r="ADO120" s="100"/>
      <c r="ADP120" s="100"/>
      <c r="ADQ120" s="100"/>
      <c r="ADR120" s="100"/>
      <c r="ADS120" s="100"/>
      <c r="ADT120" s="100"/>
      <c r="ADU120" s="100"/>
      <c r="ADV120" s="100"/>
      <c r="ADW120" s="100"/>
      <c r="ADX120" s="100"/>
      <c r="ADY120" s="100"/>
      <c r="ADZ120" s="100"/>
      <c r="AEA120" s="100"/>
      <c r="AEB120" s="100"/>
      <c r="AEC120" s="100"/>
      <c r="AED120" s="100"/>
      <c r="AEE120" s="100"/>
      <c r="AEF120" s="100"/>
      <c r="AEG120" s="100"/>
      <c r="AEH120" s="100"/>
      <c r="AEI120" s="100"/>
      <c r="AEJ120" s="100"/>
      <c r="AEK120" s="100"/>
      <c r="AEL120" s="100"/>
      <c r="AEM120" s="100"/>
      <c r="AEN120" s="100"/>
      <c r="AEO120" s="100"/>
      <c r="AEP120" s="100"/>
      <c r="AEQ120" s="100"/>
      <c r="AER120" s="100"/>
      <c r="AES120" s="100"/>
      <c r="AET120" s="100"/>
      <c r="AEU120" s="100"/>
      <c r="AEV120" s="100"/>
      <c r="AEW120" s="100"/>
      <c r="AEX120" s="100"/>
      <c r="AEY120" s="100"/>
      <c r="AEZ120" s="100"/>
      <c r="AFA120" s="100"/>
      <c r="AFB120" s="100"/>
      <c r="AFC120" s="100"/>
      <c r="AFD120" s="100"/>
      <c r="AFE120" s="100"/>
      <c r="AFF120" s="100"/>
      <c r="AFG120" s="100"/>
      <c r="AFH120" s="100"/>
      <c r="AFI120" s="100"/>
      <c r="AFJ120" s="100"/>
      <c r="AFK120" s="100"/>
      <c r="AFL120" s="100"/>
      <c r="AFM120" s="100"/>
      <c r="AFN120" s="100"/>
      <c r="AFO120" s="100"/>
      <c r="AFP120" s="100"/>
      <c r="AFQ120" s="100"/>
      <c r="AFR120" s="100"/>
      <c r="AFS120" s="100"/>
      <c r="AFT120" s="100"/>
      <c r="AFU120" s="100"/>
      <c r="AFV120" s="100"/>
      <c r="AFW120" s="100"/>
      <c r="AFX120" s="100"/>
      <c r="AFY120" s="100"/>
      <c r="AFZ120" s="100"/>
      <c r="AGA120" s="100"/>
      <c r="AGB120" s="100"/>
      <c r="AGC120" s="100"/>
      <c r="AGD120" s="100"/>
      <c r="AGE120" s="100"/>
      <c r="AGF120" s="100"/>
      <c r="AGG120" s="100"/>
      <c r="AGH120" s="100"/>
      <c r="AGI120" s="100"/>
      <c r="AGJ120" s="100"/>
      <c r="AGK120" s="100"/>
      <c r="AGL120" s="100"/>
      <c r="AGM120" s="100"/>
      <c r="AGN120" s="100"/>
      <c r="AGO120" s="100"/>
      <c r="AGP120" s="100"/>
      <c r="AGQ120" s="100"/>
      <c r="AGR120" s="100"/>
      <c r="AGS120" s="100"/>
      <c r="AGT120" s="100"/>
      <c r="AGU120" s="100"/>
      <c r="AGV120" s="100"/>
      <c r="AGW120" s="100"/>
      <c r="AGX120" s="100"/>
      <c r="AGY120" s="100"/>
      <c r="AGZ120" s="100"/>
      <c r="AHA120" s="100"/>
      <c r="AHB120" s="100"/>
      <c r="AHC120" s="100"/>
      <c r="AHD120" s="100"/>
      <c r="AHE120" s="100"/>
      <c r="AHF120" s="100"/>
      <c r="AHG120" s="100"/>
      <c r="AHH120" s="100"/>
      <c r="AHI120" s="100"/>
      <c r="AHJ120" s="100"/>
      <c r="AHK120" s="100"/>
      <c r="AHL120" s="100"/>
      <c r="AHM120" s="100"/>
      <c r="AHN120" s="100"/>
      <c r="AHO120" s="100"/>
      <c r="AHP120" s="100"/>
      <c r="AHQ120" s="100"/>
      <c r="AHR120" s="100"/>
      <c r="AHS120" s="100"/>
      <c r="AHT120" s="100"/>
      <c r="AHU120" s="100"/>
      <c r="AHV120" s="100"/>
      <c r="AHW120" s="100"/>
      <c r="AHX120" s="100"/>
      <c r="AHY120" s="100"/>
      <c r="AHZ120" s="100"/>
      <c r="AIA120" s="100"/>
      <c r="AIB120" s="100"/>
      <c r="AIC120" s="100"/>
      <c r="AID120" s="100"/>
      <c r="AIE120" s="100"/>
      <c r="AIF120" s="100"/>
      <c r="AIG120" s="100"/>
      <c r="AIH120" s="100"/>
      <c r="AII120" s="100"/>
      <c r="AIJ120" s="100"/>
      <c r="AIK120" s="100"/>
      <c r="AIL120" s="100"/>
      <c r="AIM120" s="100"/>
      <c r="AIN120" s="100"/>
      <c r="AIO120" s="100"/>
      <c r="AIP120" s="100"/>
      <c r="AIQ120" s="100"/>
      <c r="AIR120" s="100"/>
      <c r="AIS120" s="100"/>
      <c r="AIT120" s="100"/>
      <c r="AIU120" s="100"/>
      <c r="AIV120" s="100"/>
      <c r="AIW120" s="100"/>
      <c r="AIX120" s="100"/>
      <c r="AIY120" s="100"/>
      <c r="AIZ120" s="100"/>
      <c r="AJA120" s="100"/>
      <c r="AJB120" s="100"/>
      <c r="AJC120" s="100"/>
      <c r="AJD120" s="100"/>
      <c r="AJE120" s="100"/>
      <c r="AJF120" s="100"/>
      <c r="AJG120" s="100"/>
      <c r="AJH120" s="100"/>
      <c r="AJI120" s="100"/>
      <c r="AJJ120" s="100"/>
      <c r="AJK120" s="100"/>
      <c r="AJL120" s="100"/>
      <c r="AJM120" s="100"/>
      <c r="AJN120" s="100"/>
      <c r="AJO120" s="100"/>
      <c r="AJP120" s="100"/>
      <c r="AJQ120" s="100"/>
      <c r="AJR120" s="100"/>
      <c r="AJS120" s="100"/>
      <c r="AJT120" s="100"/>
      <c r="AJU120" s="100"/>
      <c r="AJV120" s="100"/>
      <c r="AJW120" s="100"/>
      <c r="AJX120" s="100"/>
      <c r="AJY120" s="100"/>
      <c r="AJZ120" s="100"/>
      <c r="AKA120" s="100"/>
      <c r="AKB120" s="100"/>
      <c r="AKC120" s="100"/>
      <c r="AKD120" s="100"/>
      <c r="AKE120" s="100"/>
      <c r="AKF120" s="100"/>
      <c r="AKG120" s="100"/>
      <c r="AKH120" s="100"/>
      <c r="AKI120" s="100"/>
      <c r="AKJ120" s="100"/>
      <c r="AKK120" s="100"/>
      <c r="AKL120" s="100"/>
      <c r="AKM120" s="100"/>
      <c r="AKN120" s="100"/>
      <c r="AKO120" s="100"/>
      <c r="AKP120" s="100"/>
      <c r="AKQ120" s="100"/>
      <c r="AKR120" s="100"/>
      <c r="AKS120" s="100"/>
      <c r="AKT120" s="100"/>
      <c r="AKU120" s="100"/>
      <c r="AKV120" s="100"/>
      <c r="AKW120" s="100"/>
      <c r="AKX120" s="100"/>
      <c r="AKY120" s="100"/>
      <c r="AKZ120" s="100"/>
      <c r="ALA120" s="100"/>
      <c r="ALB120" s="100"/>
      <c r="ALC120" s="100"/>
      <c r="ALD120" s="100"/>
      <c r="ALE120" s="100"/>
      <c r="ALF120" s="100"/>
      <c r="ALG120" s="100"/>
      <c r="ALH120" s="100"/>
      <c r="ALI120" s="100"/>
      <c r="ALJ120" s="100"/>
    </row>
    <row r="121" spans="1:1001" ht="24" x14ac:dyDescent="0.2">
      <c r="A121" s="224">
        <v>1</v>
      </c>
      <c r="B121" s="224">
        <v>2</v>
      </c>
      <c r="C121" s="224">
        <v>2</v>
      </c>
      <c r="D121" s="224">
        <v>0</v>
      </c>
      <c r="E121" s="224">
        <v>0</v>
      </c>
      <c r="F121" s="224"/>
      <c r="G121" s="86" t="s">
        <v>88</v>
      </c>
      <c r="H121" s="5">
        <f>+H122+H124+H127+H131+H139</f>
        <v>7958000</v>
      </c>
      <c r="I121" s="5">
        <f>+I122+I124+I127+I131+I139</f>
        <v>1750760</v>
      </c>
      <c r="J121" s="5">
        <f>+J122+J124+J127+J131+J139</f>
        <v>248687.5</v>
      </c>
      <c r="K121" s="5">
        <f>+K122+K124+K127+K131+K139</f>
        <v>54711.25</v>
      </c>
      <c r="L121" s="5">
        <f>+L122+L124+L127+L131+L139</f>
        <v>303398.75</v>
      </c>
      <c r="M121" s="101">
        <f t="shared" si="58"/>
        <v>0.81967213114754101</v>
      </c>
      <c r="N121" s="101">
        <f t="shared" si="59"/>
        <v>0.18032786885245899</v>
      </c>
      <c r="O121" s="249"/>
      <c r="P121" s="102"/>
      <c r="Q121" s="250"/>
      <c r="R121" s="165">
        <f>+R122+R124+R127+R131+R139</f>
        <v>38281.25</v>
      </c>
      <c r="S121" s="167">
        <f t="shared" ref="S121:W121" si="141">+S122+S124+S127+S131+S139</f>
        <v>44862.5</v>
      </c>
      <c r="T121" s="165">
        <f t="shared" si="141"/>
        <v>29643.75</v>
      </c>
      <c r="U121" s="166">
        <f t="shared" si="141"/>
        <v>39643.75</v>
      </c>
      <c r="V121" s="166">
        <f t="shared" si="141"/>
        <v>50518.75</v>
      </c>
      <c r="W121" s="167">
        <f t="shared" si="141"/>
        <v>45737.5</v>
      </c>
      <c r="X121" s="220">
        <f t="shared" si="77"/>
        <v>0</v>
      </c>
      <c r="Y121" s="155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1"/>
      <c r="AN121" s="91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  <c r="BA121" s="91"/>
      <c r="BB121" s="91"/>
      <c r="BC121" s="91"/>
      <c r="BD121" s="91"/>
      <c r="BE121" s="91"/>
      <c r="BF121" s="91"/>
      <c r="BG121" s="91"/>
      <c r="BH121" s="91"/>
      <c r="BI121" s="91"/>
      <c r="BJ121" s="91"/>
      <c r="BK121" s="91"/>
      <c r="BL121" s="91"/>
      <c r="BM121" s="91"/>
      <c r="BN121" s="91"/>
      <c r="BO121" s="91"/>
      <c r="BP121" s="91"/>
      <c r="BQ121" s="91"/>
      <c r="BR121" s="91"/>
      <c r="BS121" s="91"/>
      <c r="BT121" s="91"/>
      <c r="BU121" s="91"/>
      <c r="BV121" s="91"/>
      <c r="BW121" s="91"/>
      <c r="BX121" s="91"/>
      <c r="BY121" s="91"/>
      <c r="BZ121" s="91"/>
      <c r="CA121" s="91"/>
      <c r="CB121" s="91"/>
      <c r="CC121" s="91"/>
      <c r="CD121" s="91"/>
      <c r="CE121" s="91"/>
      <c r="CF121" s="91"/>
      <c r="CG121" s="91"/>
      <c r="CH121" s="91"/>
      <c r="CI121" s="91"/>
      <c r="CJ121" s="91"/>
      <c r="CK121" s="91"/>
      <c r="CL121" s="91"/>
      <c r="CM121" s="91"/>
      <c r="CN121" s="91"/>
      <c r="CO121" s="91"/>
      <c r="CP121" s="91"/>
      <c r="CQ121" s="91"/>
      <c r="CR121" s="91"/>
      <c r="CS121" s="91"/>
      <c r="CT121" s="91"/>
      <c r="CU121" s="91"/>
      <c r="CV121" s="91"/>
      <c r="CW121" s="91"/>
      <c r="CX121" s="91"/>
      <c r="CY121" s="91"/>
      <c r="CZ121" s="91"/>
      <c r="DA121" s="91"/>
      <c r="DB121" s="91"/>
      <c r="DC121" s="91"/>
      <c r="DD121" s="91"/>
      <c r="DE121" s="91"/>
      <c r="DF121" s="91"/>
      <c r="DG121" s="91"/>
      <c r="DH121" s="91"/>
      <c r="DI121" s="91"/>
      <c r="DJ121" s="91"/>
      <c r="DK121" s="91"/>
      <c r="DL121" s="91"/>
      <c r="DM121" s="91"/>
      <c r="DN121" s="91"/>
      <c r="DO121" s="91"/>
      <c r="DP121" s="91"/>
      <c r="DQ121" s="91"/>
      <c r="DR121" s="91"/>
      <c r="DS121" s="91"/>
      <c r="DT121" s="91"/>
      <c r="DU121" s="91"/>
      <c r="DV121" s="91"/>
      <c r="DW121" s="91"/>
      <c r="DX121" s="91"/>
      <c r="DY121" s="91"/>
      <c r="DZ121" s="91"/>
      <c r="EA121" s="91"/>
      <c r="EB121" s="91"/>
      <c r="EC121" s="91"/>
      <c r="ED121" s="91"/>
      <c r="EE121" s="91"/>
      <c r="EF121" s="91"/>
      <c r="EG121" s="91"/>
      <c r="EH121" s="91"/>
      <c r="EI121" s="91"/>
      <c r="EJ121" s="91"/>
      <c r="EK121" s="91"/>
      <c r="EL121" s="91"/>
      <c r="EM121" s="91"/>
      <c r="EN121" s="91"/>
      <c r="EO121" s="91"/>
      <c r="EP121" s="91"/>
      <c r="EQ121" s="91"/>
      <c r="ER121" s="91"/>
      <c r="ES121" s="91"/>
      <c r="ET121" s="91"/>
      <c r="EU121" s="91"/>
      <c r="EV121" s="91"/>
      <c r="EW121" s="91"/>
      <c r="EX121" s="91"/>
      <c r="EY121" s="91"/>
      <c r="EZ121" s="91"/>
      <c r="FA121" s="91"/>
      <c r="FB121" s="91"/>
      <c r="FC121" s="91"/>
      <c r="FD121" s="91"/>
      <c r="FE121" s="91"/>
    </row>
    <row r="122" spans="1:1001" x14ac:dyDescent="0.2">
      <c r="A122" s="246">
        <v>1</v>
      </c>
      <c r="B122" s="246">
        <v>2</v>
      </c>
      <c r="C122" s="246">
        <v>2</v>
      </c>
      <c r="D122" s="246">
        <v>1</v>
      </c>
      <c r="E122" s="246">
        <v>0</v>
      </c>
      <c r="F122" s="246">
        <v>0</v>
      </c>
      <c r="G122" s="103" t="s">
        <v>89</v>
      </c>
      <c r="H122" s="11">
        <f>+H123</f>
        <v>960000</v>
      </c>
      <c r="I122" s="11">
        <f t="shared" ref="I122:K122" si="142">+I123</f>
        <v>211200</v>
      </c>
      <c r="J122" s="11">
        <f t="shared" si="142"/>
        <v>30000</v>
      </c>
      <c r="K122" s="11">
        <f t="shared" si="142"/>
        <v>6600</v>
      </c>
      <c r="L122" s="11">
        <f>+L123</f>
        <v>36600</v>
      </c>
      <c r="M122" s="95">
        <f t="shared" si="58"/>
        <v>0.81967213114754101</v>
      </c>
      <c r="N122" s="95">
        <f t="shared" si="59"/>
        <v>0.18032786885245899</v>
      </c>
      <c r="O122" s="247"/>
      <c r="P122" s="96"/>
      <c r="Q122" s="248"/>
      <c r="R122" s="183">
        <f>+R123</f>
        <v>0</v>
      </c>
      <c r="S122" s="185">
        <f t="shared" ref="S122:W122" si="143">+S123</f>
        <v>0</v>
      </c>
      <c r="T122" s="183">
        <f t="shared" si="143"/>
        <v>0</v>
      </c>
      <c r="U122" s="184">
        <f t="shared" si="143"/>
        <v>10000</v>
      </c>
      <c r="V122" s="184">
        <f t="shared" si="143"/>
        <v>10000</v>
      </c>
      <c r="W122" s="185">
        <f t="shared" si="143"/>
        <v>10000</v>
      </c>
      <c r="X122" s="220">
        <f t="shared" si="77"/>
        <v>0</v>
      </c>
      <c r="Y122" s="156"/>
      <c r="Z122" s="77"/>
      <c r="AA122" s="77"/>
      <c r="AB122" s="77"/>
      <c r="AC122" s="77"/>
      <c r="AD122" s="77"/>
      <c r="AE122" s="77"/>
      <c r="AF122" s="77"/>
      <c r="AG122" s="77"/>
      <c r="AH122" s="77"/>
      <c r="AI122" s="77"/>
      <c r="AJ122" s="77"/>
      <c r="AK122" s="77"/>
      <c r="AL122" s="77"/>
      <c r="AM122" s="77"/>
      <c r="AN122" s="77"/>
      <c r="AO122" s="77"/>
      <c r="AP122" s="77"/>
      <c r="AQ122" s="77"/>
      <c r="AR122" s="77"/>
      <c r="AS122" s="77"/>
      <c r="AT122" s="77"/>
      <c r="AU122" s="77"/>
      <c r="AV122" s="77"/>
      <c r="AW122" s="77"/>
      <c r="AX122" s="77"/>
      <c r="AY122" s="77"/>
      <c r="AZ122" s="77"/>
      <c r="BA122" s="77"/>
      <c r="BB122" s="77"/>
      <c r="BC122" s="77"/>
      <c r="BD122" s="77"/>
      <c r="BE122" s="77"/>
      <c r="BF122" s="77"/>
      <c r="BG122" s="77"/>
      <c r="BH122" s="77"/>
      <c r="BI122" s="77"/>
      <c r="BJ122" s="77"/>
      <c r="BK122" s="77"/>
      <c r="BL122" s="77"/>
      <c r="BM122" s="77"/>
      <c r="BN122" s="77"/>
      <c r="BO122" s="77"/>
      <c r="BP122" s="77"/>
      <c r="BQ122" s="77"/>
      <c r="BR122" s="77"/>
      <c r="BS122" s="77"/>
      <c r="BT122" s="77"/>
      <c r="BU122" s="77"/>
      <c r="BV122" s="77"/>
      <c r="BW122" s="77"/>
      <c r="BX122" s="77"/>
      <c r="BY122" s="77"/>
      <c r="BZ122" s="77"/>
      <c r="CA122" s="77"/>
      <c r="CB122" s="77"/>
      <c r="CC122" s="77"/>
      <c r="CD122" s="77"/>
      <c r="CE122" s="77"/>
      <c r="CF122" s="77"/>
      <c r="CG122" s="77"/>
      <c r="CH122" s="77"/>
      <c r="CI122" s="77"/>
      <c r="CJ122" s="77"/>
      <c r="CK122" s="77"/>
      <c r="CL122" s="77"/>
      <c r="CM122" s="77"/>
      <c r="CN122" s="77"/>
      <c r="CO122" s="77"/>
      <c r="CP122" s="77"/>
      <c r="CQ122" s="77"/>
      <c r="CR122" s="77"/>
      <c r="CS122" s="77"/>
      <c r="CT122" s="77"/>
      <c r="CU122" s="77"/>
      <c r="CV122" s="77"/>
      <c r="CW122" s="77"/>
      <c r="CX122" s="77"/>
      <c r="CY122" s="77"/>
      <c r="CZ122" s="77"/>
      <c r="DA122" s="77"/>
      <c r="DB122" s="77"/>
      <c r="DC122" s="77"/>
      <c r="DD122" s="77"/>
      <c r="DE122" s="77"/>
      <c r="DF122" s="77"/>
      <c r="DG122" s="77"/>
      <c r="DH122" s="77"/>
      <c r="DI122" s="77"/>
      <c r="DJ122" s="77"/>
      <c r="DK122" s="77"/>
      <c r="DL122" s="77"/>
      <c r="DM122" s="77"/>
      <c r="DN122" s="77"/>
      <c r="DO122" s="77"/>
      <c r="DP122" s="77"/>
      <c r="DQ122" s="77"/>
      <c r="DR122" s="77"/>
      <c r="DS122" s="77"/>
      <c r="DT122" s="77"/>
      <c r="DU122" s="77"/>
      <c r="DV122" s="77"/>
      <c r="DW122" s="77"/>
      <c r="DX122" s="77"/>
      <c r="DY122" s="77"/>
      <c r="DZ122" s="77"/>
      <c r="EA122" s="77"/>
      <c r="EB122" s="77"/>
      <c r="EC122" s="77"/>
      <c r="ED122" s="77"/>
      <c r="EE122" s="77"/>
      <c r="EF122" s="77"/>
      <c r="EG122" s="77"/>
      <c r="EH122" s="77"/>
      <c r="EI122" s="77"/>
      <c r="EJ122" s="77"/>
      <c r="EK122" s="77"/>
      <c r="EL122" s="77"/>
      <c r="EM122" s="77"/>
      <c r="EN122" s="77"/>
      <c r="EO122" s="77"/>
      <c r="EP122" s="77"/>
      <c r="EQ122" s="77"/>
      <c r="ER122" s="77"/>
      <c r="ES122" s="77"/>
      <c r="ET122" s="77"/>
      <c r="EU122" s="77"/>
      <c r="EV122" s="77"/>
      <c r="EW122" s="77"/>
      <c r="EX122" s="77"/>
      <c r="EY122" s="77"/>
      <c r="EZ122" s="77"/>
      <c r="FA122" s="77"/>
      <c r="FB122" s="77"/>
      <c r="FC122" s="77"/>
      <c r="FD122" s="77"/>
      <c r="FE122" s="77"/>
      <c r="FF122" s="83"/>
      <c r="FG122" s="83"/>
      <c r="FH122" s="83"/>
      <c r="FI122" s="83"/>
      <c r="FJ122" s="83"/>
      <c r="FK122" s="83"/>
      <c r="FL122" s="83"/>
      <c r="FM122" s="83"/>
      <c r="FN122" s="83"/>
      <c r="FO122" s="83"/>
      <c r="FP122" s="83"/>
      <c r="FQ122" s="83"/>
      <c r="FR122" s="83"/>
      <c r="FS122" s="83"/>
      <c r="FT122" s="83"/>
      <c r="FU122" s="83"/>
      <c r="FV122" s="83"/>
      <c r="FW122" s="83"/>
      <c r="FX122" s="83"/>
      <c r="FY122" s="83"/>
      <c r="FZ122" s="83"/>
      <c r="GA122" s="83"/>
      <c r="GB122" s="83"/>
      <c r="GC122" s="83"/>
      <c r="GD122" s="83"/>
      <c r="GE122" s="83"/>
      <c r="GF122" s="83"/>
      <c r="GG122" s="83"/>
      <c r="GH122" s="83"/>
      <c r="GI122" s="83"/>
      <c r="GJ122" s="83"/>
      <c r="GK122" s="83"/>
      <c r="GL122" s="83"/>
      <c r="GM122" s="83"/>
      <c r="GN122" s="83"/>
      <c r="GO122" s="83"/>
      <c r="GP122" s="83"/>
      <c r="GQ122" s="83"/>
      <c r="GR122" s="83"/>
      <c r="GS122" s="83"/>
      <c r="GT122" s="83"/>
      <c r="GU122" s="83"/>
      <c r="GV122" s="83"/>
      <c r="GW122" s="83"/>
      <c r="GX122" s="83"/>
      <c r="GY122" s="83"/>
      <c r="GZ122" s="83"/>
      <c r="HA122" s="83"/>
      <c r="HB122" s="83"/>
      <c r="HC122" s="83"/>
      <c r="HD122" s="83"/>
      <c r="HE122" s="83"/>
      <c r="HF122" s="83"/>
      <c r="HG122" s="83"/>
      <c r="HH122" s="83"/>
      <c r="HI122" s="83"/>
      <c r="HJ122" s="83"/>
      <c r="HK122" s="83"/>
      <c r="HL122" s="83"/>
      <c r="HM122" s="83"/>
      <c r="HN122" s="83"/>
      <c r="HO122" s="83"/>
      <c r="HP122" s="83"/>
      <c r="HQ122" s="83"/>
      <c r="HR122" s="83"/>
      <c r="HS122" s="83"/>
      <c r="HT122" s="83"/>
      <c r="HU122" s="83"/>
      <c r="HV122" s="83"/>
      <c r="HW122" s="83"/>
      <c r="HX122" s="83"/>
      <c r="HY122" s="83"/>
      <c r="HZ122" s="83"/>
      <c r="IA122" s="83"/>
      <c r="IB122" s="83"/>
      <c r="IC122" s="83"/>
      <c r="ID122" s="83"/>
      <c r="IE122" s="83"/>
      <c r="IF122" s="83"/>
      <c r="IG122" s="83"/>
      <c r="IH122" s="83"/>
      <c r="II122" s="83"/>
      <c r="IJ122" s="83"/>
      <c r="IK122" s="83"/>
      <c r="IL122" s="83"/>
      <c r="IM122" s="83"/>
      <c r="IN122" s="83"/>
      <c r="IO122" s="83"/>
      <c r="IP122" s="83"/>
      <c r="IQ122" s="83"/>
      <c r="IR122" s="83"/>
      <c r="IS122" s="83"/>
      <c r="IT122" s="83"/>
      <c r="IU122" s="83"/>
      <c r="IV122" s="83"/>
      <c r="IW122" s="83"/>
      <c r="IX122" s="83"/>
      <c r="IY122" s="83"/>
      <c r="IZ122" s="83"/>
      <c r="JA122" s="83"/>
      <c r="JB122" s="83"/>
      <c r="JC122" s="83"/>
      <c r="JD122" s="83"/>
      <c r="JE122" s="83"/>
      <c r="JF122" s="83"/>
      <c r="JG122" s="83"/>
      <c r="JH122" s="83"/>
      <c r="JI122" s="83"/>
      <c r="JJ122" s="83"/>
      <c r="JK122" s="83"/>
      <c r="JL122" s="83"/>
      <c r="JM122" s="83"/>
      <c r="JN122" s="83"/>
      <c r="JO122" s="83"/>
      <c r="JP122" s="83"/>
      <c r="JQ122" s="83"/>
      <c r="JR122" s="83"/>
      <c r="JS122" s="83"/>
      <c r="JT122" s="83"/>
      <c r="JU122" s="83"/>
      <c r="JV122" s="83"/>
      <c r="JW122" s="83"/>
      <c r="JX122" s="83"/>
      <c r="JY122" s="83"/>
      <c r="JZ122" s="83"/>
      <c r="KA122" s="83"/>
      <c r="KB122" s="83"/>
      <c r="KC122" s="83"/>
      <c r="KD122" s="83"/>
      <c r="KE122" s="83"/>
      <c r="KF122" s="83"/>
      <c r="KG122" s="83"/>
      <c r="KH122" s="83"/>
      <c r="KI122" s="83"/>
      <c r="KJ122" s="83"/>
      <c r="KK122" s="83"/>
      <c r="KL122" s="83"/>
      <c r="KM122" s="83"/>
      <c r="KN122" s="83"/>
      <c r="KO122" s="83"/>
      <c r="KP122" s="83"/>
      <c r="KQ122" s="83"/>
      <c r="KR122" s="83"/>
      <c r="KS122" s="83"/>
      <c r="KT122" s="83"/>
      <c r="KU122" s="83"/>
      <c r="KV122" s="83"/>
      <c r="KW122" s="83"/>
      <c r="KX122" s="83"/>
      <c r="KY122" s="83"/>
      <c r="KZ122" s="83"/>
      <c r="LA122" s="83"/>
      <c r="LB122" s="83"/>
      <c r="LC122" s="83"/>
      <c r="LD122" s="83"/>
      <c r="LE122" s="83"/>
      <c r="LF122" s="83"/>
      <c r="LG122" s="83"/>
      <c r="LH122" s="83"/>
      <c r="LI122" s="83"/>
      <c r="LJ122" s="83"/>
      <c r="LK122" s="83"/>
      <c r="LL122" s="83"/>
      <c r="LM122" s="83"/>
      <c r="LN122" s="83"/>
      <c r="LO122" s="83"/>
      <c r="LP122" s="83"/>
      <c r="LQ122" s="83"/>
      <c r="LR122" s="83"/>
      <c r="LS122" s="83"/>
      <c r="LT122" s="83"/>
      <c r="LU122" s="83"/>
      <c r="LV122" s="83"/>
      <c r="LW122" s="83"/>
      <c r="LX122" s="83"/>
      <c r="LY122" s="83"/>
      <c r="LZ122" s="83"/>
      <c r="MA122" s="83"/>
      <c r="MB122" s="83"/>
      <c r="MC122" s="83"/>
      <c r="MD122" s="83"/>
      <c r="ME122" s="83"/>
      <c r="MF122" s="83"/>
      <c r="MG122" s="83"/>
      <c r="MH122" s="83"/>
      <c r="MI122" s="83"/>
      <c r="MJ122" s="83"/>
      <c r="MK122" s="83"/>
      <c r="ML122" s="83"/>
      <c r="MM122" s="83"/>
      <c r="MN122" s="83"/>
      <c r="MO122" s="83"/>
      <c r="MP122" s="83"/>
      <c r="MQ122" s="83"/>
      <c r="MR122" s="83"/>
      <c r="MS122" s="83"/>
      <c r="MT122" s="83"/>
      <c r="MU122" s="83"/>
      <c r="MV122" s="83"/>
      <c r="MW122" s="83"/>
      <c r="MX122" s="83"/>
      <c r="MY122" s="83"/>
      <c r="MZ122" s="83"/>
      <c r="NA122" s="83"/>
      <c r="NB122" s="83"/>
      <c r="NC122" s="83"/>
      <c r="ND122" s="83"/>
      <c r="NE122" s="83"/>
      <c r="NF122" s="83"/>
      <c r="NG122" s="83"/>
      <c r="NH122" s="83"/>
      <c r="NI122" s="83"/>
      <c r="NJ122" s="83"/>
      <c r="NK122" s="83"/>
      <c r="NL122" s="83"/>
      <c r="NM122" s="83"/>
      <c r="NN122" s="83"/>
      <c r="NO122" s="83"/>
      <c r="NP122" s="83"/>
      <c r="NQ122" s="83"/>
      <c r="NR122" s="83"/>
      <c r="NS122" s="83"/>
      <c r="NT122" s="83"/>
      <c r="NU122" s="83"/>
      <c r="NV122" s="83"/>
      <c r="NW122" s="83"/>
      <c r="NX122" s="83"/>
      <c r="NY122" s="83"/>
      <c r="NZ122" s="83"/>
      <c r="OA122" s="83"/>
      <c r="OB122" s="83"/>
      <c r="OC122" s="83"/>
      <c r="OD122" s="83"/>
      <c r="OE122" s="83"/>
      <c r="OF122" s="83"/>
      <c r="OG122" s="83"/>
      <c r="OH122" s="83"/>
      <c r="OI122" s="83"/>
      <c r="OJ122" s="83"/>
      <c r="OK122" s="83"/>
      <c r="OL122" s="83"/>
      <c r="OM122" s="83"/>
      <c r="ON122" s="83"/>
      <c r="OO122" s="83"/>
      <c r="OP122" s="83"/>
      <c r="OQ122" s="83"/>
      <c r="OR122" s="83"/>
      <c r="OS122" s="83"/>
      <c r="OT122" s="83"/>
      <c r="OU122" s="83"/>
      <c r="OV122" s="83"/>
      <c r="OW122" s="83"/>
      <c r="OX122" s="83"/>
      <c r="OY122" s="83"/>
      <c r="OZ122" s="83"/>
      <c r="PA122" s="83"/>
      <c r="PB122" s="83"/>
      <c r="PC122" s="83"/>
      <c r="PD122" s="83"/>
      <c r="PE122" s="83"/>
      <c r="PF122" s="83"/>
      <c r="PG122" s="83"/>
      <c r="PH122" s="83"/>
      <c r="PI122" s="83"/>
      <c r="PJ122" s="83"/>
      <c r="PK122" s="83"/>
      <c r="PL122" s="83"/>
      <c r="PM122" s="83"/>
      <c r="PN122" s="83"/>
      <c r="PO122" s="83"/>
      <c r="PP122" s="83"/>
      <c r="PQ122" s="83"/>
      <c r="PR122" s="83"/>
      <c r="PS122" s="83"/>
      <c r="PT122" s="83"/>
      <c r="PU122" s="83"/>
      <c r="PV122" s="83"/>
      <c r="PW122" s="83"/>
      <c r="PX122" s="83"/>
      <c r="PY122" s="83"/>
      <c r="PZ122" s="83"/>
      <c r="QA122" s="83"/>
      <c r="QB122" s="83"/>
      <c r="QC122" s="83"/>
      <c r="QD122" s="83"/>
      <c r="QE122" s="83"/>
      <c r="QF122" s="83"/>
      <c r="QG122" s="83"/>
      <c r="QH122" s="83"/>
      <c r="QI122" s="83"/>
      <c r="QJ122" s="83"/>
      <c r="QK122" s="83"/>
      <c r="QL122" s="83"/>
      <c r="QM122" s="83"/>
      <c r="QN122" s="83"/>
      <c r="QO122" s="83"/>
      <c r="QP122" s="83"/>
      <c r="QQ122" s="83"/>
      <c r="QR122" s="83"/>
      <c r="QS122" s="83"/>
      <c r="QT122" s="83"/>
      <c r="QU122" s="83"/>
      <c r="QV122" s="83"/>
      <c r="QW122" s="83"/>
      <c r="QX122" s="83"/>
      <c r="QY122" s="83"/>
      <c r="QZ122" s="83"/>
      <c r="RA122" s="83"/>
      <c r="RB122" s="83"/>
      <c r="RC122" s="83"/>
      <c r="RD122" s="83"/>
      <c r="RE122" s="83"/>
      <c r="RF122" s="83"/>
      <c r="RG122" s="83"/>
      <c r="RH122" s="83"/>
      <c r="RI122" s="83"/>
      <c r="RJ122" s="83"/>
      <c r="RK122" s="83"/>
      <c r="RL122" s="83"/>
      <c r="RM122" s="83"/>
      <c r="RN122" s="83"/>
      <c r="RO122" s="83"/>
      <c r="RP122" s="83"/>
      <c r="RQ122" s="83"/>
      <c r="RR122" s="83"/>
      <c r="RS122" s="83"/>
      <c r="RT122" s="83"/>
      <c r="RU122" s="83"/>
      <c r="RV122" s="83"/>
      <c r="RW122" s="83"/>
      <c r="RX122" s="83"/>
      <c r="RY122" s="83"/>
      <c r="RZ122" s="83"/>
      <c r="SA122" s="83"/>
      <c r="SB122" s="83"/>
      <c r="SC122" s="83"/>
      <c r="SD122" s="83"/>
      <c r="SE122" s="83"/>
      <c r="SF122" s="83"/>
      <c r="SG122" s="83"/>
      <c r="SH122" s="83"/>
      <c r="SI122" s="83"/>
      <c r="SJ122" s="83"/>
      <c r="SK122" s="83"/>
      <c r="SL122" s="83"/>
      <c r="SM122" s="83"/>
      <c r="SN122" s="83"/>
      <c r="SO122" s="83"/>
      <c r="SP122" s="83"/>
      <c r="SQ122" s="83"/>
      <c r="SR122" s="83"/>
      <c r="SS122" s="83"/>
      <c r="ST122" s="83"/>
      <c r="SU122" s="83"/>
      <c r="SV122" s="83"/>
      <c r="SW122" s="83"/>
      <c r="SX122" s="83"/>
      <c r="SY122" s="83"/>
      <c r="SZ122" s="83"/>
      <c r="TA122" s="83"/>
      <c r="TB122" s="83"/>
      <c r="TC122" s="83"/>
      <c r="TD122" s="83"/>
      <c r="TE122" s="83"/>
      <c r="TF122" s="83"/>
      <c r="TG122" s="83"/>
      <c r="TH122" s="83"/>
      <c r="TI122" s="83"/>
      <c r="TJ122" s="83"/>
      <c r="TK122" s="83"/>
      <c r="TL122" s="83"/>
      <c r="TM122" s="83"/>
      <c r="TN122" s="83"/>
      <c r="TO122" s="83"/>
      <c r="TP122" s="83"/>
      <c r="TQ122" s="83"/>
      <c r="TR122" s="83"/>
      <c r="TS122" s="83"/>
      <c r="TT122" s="83"/>
      <c r="TU122" s="83"/>
      <c r="TV122" s="83"/>
      <c r="TW122" s="83"/>
      <c r="TX122" s="83"/>
      <c r="TY122" s="83"/>
      <c r="TZ122" s="83"/>
      <c r="UA122" s="83"/>
      <c r="UB122" s="83"/>
      <c r="UC122" s="83"/>
      <c r="UD122" s="83"/>
      <c r="UE122" s="83"/>
      <c r="UF122" s="83"/>
      <c r="UG122" s="83"/>
      <c r="UH122" s="83"/>
      <c r="UI122" s="83"/>
      <c r="UJ122" s="83"/>
      <c r="UK122" s="83"/>
      <c r="UL122" s="83"/>
      <c r="UM122" s="83"/>
      <c r="UN122" s="83"/>
      <c r="UO122" s="83"/>
      <c r="UP122" s="83"/>
      <c r="UQ122" s="83"/>
      <c r="UR122" s="83"/>
      <c r="US122" s="83"/>
      <c r="UT122" s="83"/>
      <c r="UU122" s="83"/>
      <c r="UV122" s="83"/>
      <c r="UW122" s="83"/>
      <c r="UX122" s="83"/>
      <c r="UY122" s="83"/>
      <c r="UZ122" s="83"/>
      <c r="VA122" s="83"/>
      <c r="VB122" s="83"/>
      <c r="VC122" s="83"/>
      <c r="VD122" s="83"/>
      <c r="VE122" s="83"/>
      <c r="VF122" s="83"/>
      <c r="VG122" s="83"/>
      <c r="VH122" s="83"/>
      <c r="VI122" s="83"/>
      <c r="VJ122" s="83"/>
      <c r="VK122" s="83"/>
      <c r="VL122" s="83"/>
      <c r="VM122" s="83"/>
      <c r="VN122" s="83"/>
      <c r="VO122" s="83"/>
      <c r="VP122" s="83"/>
      <c r="VQ122" s="83"/>
      <c r="VR122" s="83"/>
      <c r="VS122" s="83"/>
      <c r="VT122" s="83"/>
      <c r="VU122" s="83"/>
      <c r="VV122" s="83"/>
      <c r="VW122" s="83"/>
      <c r="VX122" s="83"/>
      <c r="VY122" s="83"/>
      <c r="VZ122" s="83"/>
      <c r="WA122" s="83"/>
      <c r="WB122" s="83"/>
      <c r="WC122" s="83"/>
      <c r="WD122" s="83"/>
      <c r="WE122" s="83"/>
      <c r="WF122" s="83"/>
      <c r="WG122" s="83"/>
      <c r="WH122" s="83"/>
      <c r="WI122" s="83"/>
      <c r="WJ122" s="83"/>
      <c r="WK122" s="83"/>
      <c r="WL122" s="83"/>
      <c r="WM122" s="83"/>
      <c r="WN122" s="83"/>
      <c r="WO122" s="83"/>
      <c r="WP122" s="83"/>
      <c r="WQ122" s="83"/>
      <c r="WR122" s="83"/>
      <c r="WS122" s="83"/>
      <c r="WT122" s="83"/>
      <c r="WU122" s="83"/>
      <c r="WV122" s="83"/>
      <c r="WW122" s="83"/>
      <c r="WX122" s="83"/>
      <c r="WY122" s="83"/>
      <c r="WZ122" s="83"/>
      <c r="XA122" s="83"/>
      <c r="XB122" s="83"/>
      <c r="XC122" s="83"/>
      <c r="XD122" s="83"/>
      <c r="XE122" s="83"/>
      <c r="XF122" s="83"/>
      <c r="XG122" s="83"/>
      <c r="XH122" s="83"/>
      <c r="XI122" s="83"/>
      <c r="XJ122" s="83"/>
      <c r="XK122" s="83"/>
      <c r="XL122" s="83"/>
      <c r="XM122" s="83"/>
      <c r="XN122" s="83"/>
      <c r="XO122" s="83"/>
      <c r="XP122" s="83"/>
      <c r="XQ122" s="83"/>
      <c r="XR122" s="83"/>
      <c r="XS122" s="83"/>
      <c r="XT122" s="83"/>
      <c r="XU122" s="83"/>
      <c r="XV122" s="83"/>
      <c r="XW122" s="83"/>
      <c r="XX122" s="83"/>
      <c r="XY122" s="83"/>
      <c r="XZ122" s="83"/>
      <c r="YA122" s="83"/>
      <c r="YB122" s="83"/>
      <c r="YC122" s="83"/>
      <c r="YD122" s="83"/>
      <c r="YE122" s="83"/>
      <c r="YF122" s="83"/>
      <c r="YG122" s="83"/>
      <c r="YH122" s="83"/>
      <c r="YI122" s="83"/>
      <c r="YJ122" s="83"/>
      <c r="YK122" s="83"/>
      <c r="YL122" s="83"/>
      <c r="YM122" s="83"/>
      <c r="YN122" s="83"/>
      <c r="YO122" s="83"/>
      <c r="YP122" s="83"/>
      <c r="YQ122" s="83"/>
      <c r="YR122" s="83"/>
      <c r="YS122" s="83"/>
      <c r="YT122" s="83"/>
      <c r="YU122" s="83"/>
      <c r="YV122" s="83"/>
      <c r="YW122" s="83"/>
      <c r="YX122" s="83"/>
      <c r="YY122" s="83"/>
      <c r="YZ122" s="83"/>
      <c r="ZA122" s="83"/>
      <c r="ZB122" s="83"/>
      <c r="ZC122" s="83"/>
      <c r="ZD122" s="83"/>
      <c r="ZE122" s="83"/>
      <c r="ZF122" s="83"/>
      <c r="ZG122" s="83"/>
      <c r="ZH122" s="83"/>
      <c r="ZI122" s="83"/>
      <c r="ZJ122" s="83"/>
      <c r="ZK122" s="83"/>
      <c r="ZL122" s="83"/>
      <c r="ZM122" s="83"/>
      <c r="ZN122" s="83"/>
      <c r="ZO122" s="83"/>
      <c r="ZP122" s="83"/>
      <c r="ZQ122" s="83"/>
      <c r="ZR122" s="83"/>
      <c r="ZS122" s="83"/>
      <c r="ZT122" s="83"/>
      <c r="ZU122" s="83"/>
      <c r="ZV122" s="83"/>
      <c r="ZW122" s="83"/>
      <c r="ZX122" s="83"/>
      <c r="ZY122" s="83"/>
      <c r="ZZ122" s="83"/>
      <c r="AAA122" s="83"/>
      <c r="AAB122" s="83"/>
      <c r="AAC122" s="83"/>
      <c r="AAD122" s="83"/>
      <c r="AAE122" s="83"/>
      <c r="AAF122" s="83"/>
      <c r="AAG122" s="83"/>
      <c r="AAH122" s="83"/>
      <c r="AAI122" s="83"/>
      <c r="AAJ122" s="83"/>
      <c r="AAK122" s="83"/>
      <c r="AAL122" s="83"/>
      <c r="AAM122" s="83"/>
      <c r="AAN122" s="83"/>
      <c r="AAO122" s="83"/>
      <c r="AAP122" s="83"/>
      <c r="AAQ122" s="83"/>
      <c r="AAR122" s="83"/>
      <c r="AAS122" s="83"/>
      <c r="AAT122" s="83"/>
      <c r="AAU122" s="83"/>
      <c r="AAV122" s="83"/>
      <c r="AAW122" s="83"/>
      <c r="AAX122" s="83"/>
      <c r="AAY122" s="83"/>
      <c r="AAZ122" s="83"/>
      <c r="ABA122" s="83"/>
      <c r="ABB122" s="83"/>
      <c r="ABC122" s="83"/>
      <c r="ABD122" s="83"/>
      <c r="ABE122" s="83"/>
      <c r="ABF122" s="83"/>
      <c r="ABG122" s="83"/>
      <c r="ABH122" s="83"/>
      <c r="ABI122" s="83"/>
      <c r="ABJ122" s="83"/>
      <c r="ABK122" s="83"/>
      <c r="ABL122" s="83"/>
      <c r="ABM122" s="83"/>
      <c r="ABN122" s="83"/>
      <c r="ABO122" s="83"/>
      <c r="ABP122" s="83"/>
      <c r="ABQ122" s="83"/>
      <c r="ABR122" s="83"/>
      <c r="ABS122" s="83"/>
      <c r="ABT122" s="83"/>
      <c r="ABU122" s="83"/>
      <c r="ABV122" s="83"/>
      <c r="ABW122" s="83"/>
      <c r="ABX122" s="83"/>
      <c r="ABY122" s="83"/>
      <c r="ABZ122" s="83"/>
      <c r="ACA122" s="83"/>
      <c r="ACB122" s="83"/>
      <c r="ACC122" s="83"/>
      <c r="ACD122" s="83"/>
      <c r="ACE122" s="83"/>
      <c r="ACF122" s="83"/>
      <c r="ACG122" s="83"/>
      <c r="ACH122" s="83"/>
      <c r="ACI122" s="83"/>
      <c r="ACJ122" s="83"/>
      <c r="ACK122" s="83"/>
      <c r="ACL122" s="83"/>
      <c r="ACM122" s="83"/>
      <c r="ACN122" s="83"/>
      <c r="ACO122" s="83"/>
      <c r="ACP122" s="83"/>
      <c r="ACQ122" s="83"/>
      <c r="ACR122" s="83"/>
      <c r="ACS122" s="83"/>
      <c r="ACT122" s="83"/>
      <c r="ACU122" s="83"/>
      <c r="ACV122" s="83"/>
      <c r="ACW122" s="83"/>
      <c r="ACX122" s="83"/>
      <c r="ACY122" s="83"/>
      <c r="ACZ122" s="83"/>
      <c r="ADA122" s="83"/>
      <c r="ADB122" s="83"/>
      <c r="ADC122" s="83"/>
      <c r="ADD122" s="83"/>
      <c r="ADE122" s="83"/>
      <c r="ADF122" s="83"/>
      <c r="ADG122" s="83"/>
      <c r="ADH122" s="83"/>
      <c r="ADI122" s="83"/>
      <c r="ADJ122" s="83"/>
      <c r="ADK122" s="83"/>
      <c r="ADL122" s="83"/>
      <c r="ADM122" s="83"/>
      <c r="ADN122" s="83"/>
      <c r="ADO122" s="83"/>
      <c r="ADP122" s="83"/>
      <c r="ADQ122" s="83"/>
      <c r="ADR122" s="83"/>
      <c r="ADS122" s="83"/>
      <c r="ADT122" s="83"/>
      <c r="ADU122" s="83"/>
      <c r="ADV122" s="83"/>
      <c r="ADW122" s="83"/>
      <c r="ADX122" s="83"/>
      <c r="ADY122" s="83"/>
      <c r="ADZ122" s="83"/>
      <c r="AEA122" s="83"/>
      <c r="AEB122" s="83"/>
      <c r="AEC122" s="83"/>
      <c r="AED122" s="83"/>
      <c r="AEE122" s="83"/>
      <c r="AEF122" s="83"/>
      <c r="AEG122" s="83"/>
      <c r="AEH122" s="83"/>
      <c r="AEI122" s="83"/>
      <c r="AEJ122" s="83"/>
      <c r="AEK122" s="83"/>
      <c r="AEL122" s="83"/>
      <c r="AEM122" s="83"/>
      <c r="AEN122" s="83"/>
      <c r="AEO122" s="83"/>
      <c r="AEP122" s="83"/>
      <c r="AEQ122" s="83"/>
      <c r="AER122" s="83"/>
      <c r="AES122" s="83"/>
      <c r="AET122" s="83"/>
      <c r="AEU122" s="83"/>
      <c r="AEV122" s="83"/>
      <c r="AEW122" s="83"/>
      <c r="AEX122" s="83"/>
      <c r="AEY122" s="83"/>
      <c r="AEZ122" s="83"/>
      <c r="AFA122" s="83"/>
      <c r="AFB122" s="83"/>
      <c r="AFC122" s="83"/>
      <c r="AFD122" s="83"/>
      <c r="AFE122" s="83"/>
      <c r="AFF122" s="83"/>
      <c r="AFG122" s="83"/>
      <c r="AFH122" s="83"/>
      <c r="AFI122" s="83"/>
      <c r="AFJ122" s="83"/>
      <c r="AFK122" s="83"/>
      <c r="AFL122" s="83"/>
      <c r="AFM122" s="83"/>
      <c r="AFN122" s="83"/>
      <c r="AFO122" s="83"/>
      <c r="AFP122" s="83"/>
      <c r="AFQ122" s="83"/>
      <c r="AFR122" s="83"/>
      <c r="AFS122" s="83"/>
      <c r="AFT122" s="83"/>
      <c r="AFU122" s="83"/>
      <c r="AFV122" s="83"/>
      <c r="AFW122" s="83"/>
      <c r="AFX122" s="83"/>
      <c r="AFY122" s="83"/>
      <c r="AFZ122" s="83"/>
      <c r="AGA122" s="83"/>
      <c r="AGB122" s="83"/>
      <c r="AGC122" s="83"/>
      <c r="AGD122" s="83"/>
      <c r="AGE122" s="83"/>
      <c r="AGF122" s="83"/>
      <c r="AGG122" s="83"/>
      <c r="AGH122" s="83"/>
      <c r="AGI122" s="83"/>
      <c r="AGJ122" s="83"/>
      <c r="AGK122" s="83"/>
      <c r="AGL122" s="83"/>
      <c r="AGM122" s="83"/>
      <c r="AGN122" s="83"/>
      <c r="AGO122" s="83"/>
      <c r="AGP122" s="83"/>
      <c r="AGQ122" s="83"/>
      <c r="AGR122" s="83"/>
      <c r="AGS122" s="83"/>
      <c r="AGT122" s="83"/>
      <c r="AGU122" s="83"/>
      <c r="AGV122" s="83"/>
      <c r="AGW122" s="83"/>
      <c r="AGX122" s="83"/>
      <c r="AGY122" s="83"/>
      <c r="AGZ122" s="83"/>
      <c r="AHA122" s="83"/>
      <c r="AHB122" s="83"/>
      <c r="AHC122" s="83"/>
      <c r="AHD122" s="83"/>
      <c r="AHE122" s="83"/>
      <c r="AHF122" s="83"/>
      <c r="AHG122" s="83"/>
      <c r="AHH122" s="83"/>
      <c r="AHI122" s="83"/>
      <c r="AHJ122" s="83"/>
      <c r="AHK122" s="83"/>
      <c r="AHL122" s="83"/>
      <c r="AHM122" s="83"/>
      <c r="AHN122" s="83"/>
      <c r="AHO122" s="83"/>
      <c r="AHP122" s="83"/>
      <c r="AHQ122" s="83"/>
      <c r="AHR122" s="83"/>
      <c r="AHS122" s="83"/>
      <c r="AHT122" s="83"/>
      <c r="AHU122" s="83"/>
      <c r="AHV122" s="83"/>
      <c r="AHW122" s="83"/>
      <c r="AHX122" s="83"/>
      <c r="AHY122" s="83"/>
      <c r="AHZ122" s="83"/>
      <c r="AIA122" s="83"/>
      <c r="AIB122" s="83"/>
      <c r="AIC122" s="83"/>
      <c r="AID122" s="83"/>
      <c r="AIE122" s="83"/>
      <c r="AIF122" s="83"/>
      <c r="AIG122" s="83"/>
      <c r="AIH122" s="83"/>
      <c r="AII122" s="83"/>
      <c r="AIJ122" s="83"/>
      <c r="AIK122" s="83"/>
      <c r="AIL122" s="83"/>
      <c r="AIM122" s="83"/>
      <c r="AIN122" s="83"/>
      <c r="AIO122" s="83"/>
      <c r="AIP122" s="83"/>
      <c r="AIQ122" s="83"/>
      <c r="AIR122" s="83"/>
      <c r="AIS122" s="83"/>
      <c r="AIT122" s="83"/>
      <c r="AIU122" s="83"/>
      <c r="AIV122" s="83"/>
      <c r="AIW122" s="83"/>
      <c r="AIX122" s="83"/>
      <c r="AIY122" s="83"/>
      <c r="AIZ122" s="83"/>
      <c r="AJA122" s="83"/>
      <c r="AJB122" s="83"/>
      <c r="AJC122" s="83"/>
      <c r="AJD122" s="83"/>
      <c r="AJE122" s="83"/>
      <c r="AJF122" s="83"/>
      <c r="AJG122" s="83"/>
      <c r="AJH122" s="83"/>
      <c r="AJI122" s="83"/>
      <c r="AJJ122" s="83"/>
      <c r="AJK122" s="83"/>
      <c r="AJL122" s="83"/>
      <c r="AJM122" s="83"/>
      <c r="AJN122" s="83"/>
      <c r="AJO122" s="83"/>
      <c r="AJP122" s="83"/>
      <c r="AJQ122" s="83"/>
      <c r="AJR122" s="83"/>
      <c r="AJS122" s="83"/>
      <c r="AJT122" s="83"/>
      <c r="AJU122" s="83"/>
      <c r="AJV122" s="83"/>
      <c r="AJW122" s="83"/>
      <c r="AJX122" s="83"/>
      <c r="AJY122" s="83"/>
      <c r="AJZ122" s="83"/>
      <c r="AKA122" s="83"/>
      <c r="AKB122" s="83"/>
      <c r="AKC122" s="83"/>
      <c r="AKD122" s="83"/>
      <c r="AKE122" s="83"/>
      <c r="AKF122" s="83"/>
      <c r="AKG122" s="83"/>
      <c r="AKH122" s="83"/>
      <c r="AKI122" s="83"/>
      <c r="AKJ122" s="83"/>
      <c r="AKK122" s="83"/>
      <c r="AKL122" s="83"/>
      <c r="AKM122" s="83"/>
      <c r="AKN122" s="83"/>
      <c r="AKO122" s="83"/>
      <c r="AKP122" s="83"/>
      <c r="AKQ122" s="83"/>
      <c r="AKR122" s="83"/>
      <c r="AKS122" s="83"/>
      <c r="AKT122" s="83"/>
      <c r="AKU122" s="83"/>
      <c r="AKV122" s="83"/>
      <c r="AKW122" s="83"/>
      <c r="AKX122" s="83"/>
      <c r="AKY122" s="83"/>
      <c r="AKZ122" s="83"/>
      <c r="ALA122" s="83"/>
      <c r="ALB122" s="83"/>
      <c r="ALC122" s="83"/>
      <c r="ALD122" s="83"/>
      <c r="ALE122" s="83"/>
      <c r="ALF122" s="83"/>
      <c r="ALG122" s="83"/>
      <c r="ALH122" s="83"/>
      <c r="ALI122" s="83"/>
      <c r="ALJ122" s="83"/>
      <c r="ALK122" s="83"/>
      <c r="ALL122" s="83"/>
      <c r="ALM122" s="83"/>
    </row>
    <row r="123" spans="1:1001" x14ac:dyDescent="0.2">
      <c r="A123" s="230">
        <v>1</v>
      </c>
      <c r="B123" s="230">
        <v>2</v>
      </c>
      <c r="C123" s="230">
        <v>2</v>
      </c>
      <c r="D123" s="230">
        <v>1</v>
      </c>
      <c r="E123" s="230">
        <v>1</v>
      </c>
      <c r="F123" s="230">
        <v>0</v>
      </c>
      <c r="G123" s="56" t="s">
        <v>90</v>
      </c>
      <c r="H123" s="8">
        <f>10*96000</f>
        <v>960000</v>
      </c>
      <c r="I123" s="42">
        <f>+H123*0.22</f>
        <v>211200</v>
      </c>
      <c r="J123" s="42">
        <f>+H123/$H$1</f>
        <v>30000</v>
      </c>
      <c r="K123" s="42">
        <f>+I123/$H$1</f>
        <v>6600</v>
      </c>
      <c r="L123" s="42">
        <f>+J123+K123</f>
        <v>36600</v>
      </c>
      <c r="M123" s="12">
        <f t="shared" si="58"/>
        <v>0.81967213114754101</v>
      </c>
      <c r="N123" s="12">
        <f t="shared" si="59"/>
        <v>0.18032786885245899</v>
      </c>
      <c r="O123" s="45">
        <v>10</v>
      </c>
      <c r="R123" s="237"/>
      <c r="S123" s="238"/>
      <c r="T123" s="237"/>
      <c r="U123" s="234">
        <f>+$J123/3</f>
        <v>10000</v>
      </c>
      <c r="V123" s="234">
        <f t="shared" ref="V123:W123" si="144">+$J123/3</f>
        <v>10000</v>
      </c>
      <c r="W123" s="233">
        <f t="shared" si="144"/>
        <v>10000</v>
      </c>
      <c r="X123" s="220">
        <f t="shared" si="77"/>
        <v>0</v>
      </c>
      <c r="Y123" s="153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6"/>
      <c r="BR123" s="56"/>
      <c r="BS123" s="56"/>
      <c r="BT123" s="56"/>
      <c r="BU123" s="56"/>
      <c r="BV123" s="56"/>
      <c r="BW123" s="56"/>
      <c r="BX123" s="56"/>
      <c r="BY123" s="56"/>
      <c r="BZ123" s="56"/>
      <c r="CA123" s="56"/>
      <c r="CB123" s="56"/>
      <c r="CC123" s="56"/>
      <c r="CD123" s="56"/>
      <c r="CE123" s="56"/>
      <c r="CF123" s="56"/>
      <c r="CG123" s="56"/>
      <c r="CH123" s="56"/>
      <c r="CI123" s="56"/>
      <c r="CJ123" s="56"/>
      <c r="CK123" s="56"/>
      <c r="CL123" s="56"/>
      <c r="CM123" s="56"/>
      <c r="CN123" s="56"/>
      <c r="CO123" s="56"/>
      <c r="CP123" s="56"/>
      <c r="CQ123" s="56"/>
      <c r="CR123" s="56"/>
      <c r="CS123" s="56"/>
      <c r="CT123" s="56"/>
      <c r="CU123" s="56"/>
      <c r="CV123" s="56"/>
      <c r="CW123" s="56"/>
      <c r="CX123" s="56"/>
      <c r="CY123" s="56"/>
      <c r="CZ123" s="56"/>
      <c r="DA123" s="56"/>
      <c r="DB123" s="56"/>
      <c r="DC123" s="56"/>
      <c r="DD123" s="56"/>
      <c r="DE123" s="56"/>
      <c r="DF123" s="56"/>
      <c r="DG123" s="56"/>
      <c r="DH123" s="56"/>
      <c r="DI123" s="56"/>
      <c r="DJ123" s="56"/>
      <c r="DK123" s="56"/>
      <c r="DL123" s="56"/>
      <c r="DM123" s="56"/>
      <c r="DN123" s="56"/>
      <c r="DO123" s="56"/>
      <c r="DP123" s="56"/>
      <c r="DQ123" s="56"/>
      <c r="DR123" s="56"/>
      <c r="DS123" s="56"/>
      <c r="DT123" s="56"/>
      <c r="DU123" s="56"/>
      <c r="DV123" s="56"/>
      <c r="DW123" s="56"/>
      <c r="DX123" s="56"/>
      <c r="DY123" s="56"/>
      <c r="DZ123" s="56"/>
      <c r="EA123" s="56"/>
      <c r="EB123" s="56"/>
      <c r="EC123" s="56"/>
      <c r="ED123" s="56"/>
      <c r="EE123" s="56"/>
      <c r="EF123" s="56"/>
      <c r="EG123" s="56"/>
      <c r="EH123" s="56"/>
      <c r="EI123" s="56"/>
      <c r="EJ123" s="56"/>
      <c r="EK123" s="56"/>
      <c r="EL123" s="56"/>
      <c r="EM123" s="56"/>
      <c r="EN123" s="56"/>
      <c r="EO123" s="56"/>
      <c r="EP123" s="56"/>
      <c r="EQ123" s="56"/>
      <c r="ER123" s="56"/>
      <c r="ES123" s="56"/>
      <c r="ET123" s="56"/>
      <c r="EU123" s="56"/>
      <c r="EV123" s="56"/>
      <c r="EW123" s="56"/>
      <c r="EX123" s="56"/>
      <c r="EY123" s="56"/>
      <c r="EZ123" s="56"/>
      <c r="FA123" s="56"/>
      <c r="FB123" s="56"/>
      <c r="FC123" s="56"/>
      <c r="FD123" s="56"/>
      <c r="FE123" s="56"/>
    </row>
    <row r="124" spans="1:1001" x14ac:dyDescent="0.2">
      <c r="A124" s="246">
        <v>1</v>
      </c>
      <c r="B124" s="246">
        <v>2</v>
      </c>
      <c r="C124" s="246">
        <v>2</v>
      </c>
      <c r="D124" s="246">
        <v>2</v>
      </c>
      <c r="E124" s="246">
        <v>0</v>
      </c>
      <c r="F124" s="246">
        <v>0</v>
      </c>
      <c r="G124" s="103" t="s">
        <v>162</v>
      </c>
      <c r="H124" s="11">
        <f>+H125</f>
        <v>672000</v>
      </c>
      <c r="I124" s="11">
        <f t="shared" ref="I124:K125" si="145">+I125</f>
        <v>147840</v>
      </c>
      <c r="J124" s="11">
        <f t="shared" si="145"/>
        <v>21000</v>
      </c>
      <c r="K124" s="11">
        <f t="shared" si="145"/>
        <v>4620</v>
      </c>
      <c r="L124" s="11">
        <f>+L125</f>
        <v>25620</v>
      </c>
      <c r="M124" s="104"/>
      <c r="N124" s="104"/>
      <c r="O124" s="247"/>
      <c r="P124" s="96"/>
      <c r="Q124" s="248"/>
      <c r="R124" s="183">
        <f t="shared" ref="R124:W125" si="146">+R125</f>
        <v>0</v>
      </c>
      <c r="S124" s="185">
        <f t="shared" si="146"/>
        <v>0</v>
      </c>
      <c r="T124" s="183">
        <f t="shared" si="146"/>
        <v>5250</v>
      </c>
      <c r="U124" s="184">
        <f t="shared" si="146"/>
        <v>5250</v>
      </c>
      <c r="V124" s="184">
        <f t="shared" si="146"/>
        <v>5250</v>
      </c>
      <c r="W124" s="185">
        <f t="shared" si="146"/>
        <v>5250</v>
      </c>
      <c r="X124" s="220">
        <f t="shared" si="77"/>
        <v>0</v>
      </c>
      <c r="Y124" s="156"/>
      <c r="Z124" s="77"/>
      <c r="AA124" s="77"/>
      <c r="AB124" s="77"/>
      <c r="AC124" s="77"/>
      <c r="AD124" s="77"/>
      <c r="AE124" s="77"/>
      <c r="AF124" s="77"/>
      <c r="AG124" s="77"/>
      <c r="AH124" s="77"/>
      <c r="AI124" s="77"/>
      <c r="AJ124" s="77"/>
      <c r="AK124" s="77"/>
      <c r="AL124" s="77"/>
      <c r="AM124" s="77"/>
      <c r="AN124" s="77"/>
      <c r="AO124" s="77"/>
      <c r="AP124" s="77"/>
      <c r="AQ124" s="77"/>
      <c r="AR124" s="77"/>
      <c r="AS124" s="77"/>
      <c r="AT124" s="77"/>
      <c r="AU124" s="77"/>
      <c r="AV124" s="77"/>
      <c r="AW124" s="77"/>
      <c r="AX124" s="77"/>
      <c r="AY124" s="77"/>
      <c r="AZ124" s="77"/>
      <c r="BA124" s="77"/>
      <c r="BB124" s="77"/>
      <c r="BC124" s="77"/>
      <c r="BD124" s="77"/>
      <c r="BE124" s="77"/>
      <c r="BF124" s="77"/>
      <c r="BG124" s="77"/>
      <c r="BH124" s="77"/>
      <c r="BI124" s="77"/>
      <c r="BJ124" s="77"/>
      <c r="BK124" s="77"/>
      <c r="BL124" s="77"/>
      <c r="BM124" s="77"/>
      <c r="BN124" s="77"/>
      <c r="BO124" s="77"/>
      <c r="BP124" s="77"/>
      <c r="BQ124" s="77"/>
      <c r="BR124" s="77"/>
      <c r="BS124" s="77"/>
      <c r="BT124" s="77"/>
      <c r="BU124" s="77"/>
      <c r="BV124" s="77"/>
      <c r="BW124" s="77"/>
      <c r="BX124" s="77"/>
      <c r="BY124" s="77"/>
      <c r="BZ124" s="77"/>
      <c r="CA124" s="77"/>
      <c r="CB124" s="77"/>
      <c r="CC124" s="77"/>
      <c r="CD124" s="77"/>
      <c r="CE124" s="77"/>
      <c r="CF124" s="77"/>
      <c r="CG124" s="77"/>
      <c r="CH124" s="77"/>
      <c r="CI124" s="77"/>
      <c r="CJ124" s="77"/>
      <c r="CK124" s="77"/>
      <c r="CL124" s="77"/>
      <c r="CM124" s="77"/>
      <c r="CN124" s="77"/>
      <c r="CO124" s="77"/>
      <c r="CP124" s="77"/>
      <c r="CQ124" s="77"/>
      <c r="CR124" s="77"/>
      <c r="CS124" s="77"/>
      <c r="CT124" s="77"/>
      <c r="CU124" s="77"/>
      <c r="CV124" s="77"/>
      <c r="CW124" s="77"/>
      <c r="CX124" s="77"/>
      <c r="CY124" s="77"/>
      <c r="CZ124" s="77"/>
      <c r="DA124" s="77"/>
      <c r="DB124" s="77"/>
      <c r="DC124" s="77"/>
      <c r="DD124" s="77"/>
      <c r="DE124" s="77"/>
      <c r="DF124" s="77"/>
      <c r="DG124" s="77"/>
      <c r="DH124" s="77"/>
      <c r="DI124" s="77"/>
      <c r="DJ124" s="77"/>
      <c r="DK124" s="77"/>
      <c r="DL124" s="77"/>
      <c r="DM124" s="77"/>
      <c r="DN124" s="77"/>
      <c r="DO124" s="77"/>
      <c r="DP124" s="77"/>
      <c r="DQ124" s="77"/>
      <c r="DR124" s="77"/>
      <c r="DS124" s="77"/>
      <c r="DT124" s="77"/>
      <c r="DU124" s="77"/>
      <c r="DV124" s="77"/>
      <c r="DW124" s="77"/>
      <c r="DX124" s="77"/>
      <c r="DY124" s="77"/>
      <c r="DZ124" s="77"/>
      <c r="EA124" s="77"/>
      <c r="EB124" s="77"/>
      <c r="EC124" s="77"/>
      <c r="ED124" s="77"/>
      <c r="EE124" s="77"/>
      <c r="EF124" s="77"/>
      <c r="EG124" s="77"/>
      <c r="EH124" s="77"/>
      <c r="EI124" s="77"/>
      <c r="EJ124" s="77"/>
      <c r="EK124" s="77"/>
      <c r="EL124" s="77"/>
      <c r="EM124" s="77"/>
      <c r="EN124" s="77"/>
      <c r="EO124" s="77"/>
      <c r="EP124" s="77"/>
      <c r="EQ124" s="77"/>
      <c r="ER124" s="77"/>
      <c r="ES124" s="77"/>
      <c r="ET124" s="77"/>
      <c r="EU124" s="77"/>
      <c r="EV124" s="77"/>
      <c r="EW124" s="77"/>
      <c r="EX124" s="77"/>
      <c r="EY124" s="77"/>
      <c r="EZ124" s="77"/>
      <c r="FA124" s="77"/>
      <c r="FB124" s="77"/>
      <c r="FC124" s="77"/>
      <c r="FD124" s="77"/>
      <c r="FE124" s="77"/>
      <c r="FF124" s="83"/>
      <c r="FG124" s="83"/>
      <c r="FH124" s="83"/>
      <c r="FI124" s="83"/>
      <c r="FJ124" s="83"/>
      <c r="FK124" s="83"/>
      <c r="FL124" s="83"/>
      <c r="FM124" s="83"/>
      <c r="FN124" s="83"/>
      <c r="FO124" s="83"/>
      <c r="FP124" s="83"/>
      <c r="FQ124" s="83"/>
      <c r="FR124" s="83"/>
      <c r="FS124" s="83"/>
      <c r="FT124" s="83"/>
      <c r="FU124" s="83"/>
      <c r="FV124" s="83"/>
      <c r="FW124" s="83"/>
      <c r="FX124" s="83"/>
      <c r="FY124" s="83"/>
      <c r="FZ124" s="83"/>
      <c r="GA124" s="83"/>
      <c r="GB124" s="83"/>
      <c r="GC124" s="83"/>
      <c r="GD124" s="83"/>
      <c r="GE124" s="83"/>
      <c r="GF124" s="83"/>
      <c r="GG124" s="83"/>
      <c r="GH124" s="83"/>
      <c r="GI124" s="83"/>
      <c r="GJ124" s="83"/>
      <c r="GK124" s="83"/>
      <c r="GL124" s="83"/>
      <c r="GM124" s="83"/>
      <c r="GN124" s="83"/>
      <c r="GO124" s="83"/>
      <c r="GP124" s="83"/>
      <c r="GQ124" s="83"/>
      <c r="GR124" s="83"/>
      <c r="GS124" s="83"/>
      <c r="GT124" s="83"/>
      <c r="GU124" s="83"/>
      <c r="GV124" s="83"/>
      <c r="GW124" s="83"/>
      <c r="GX124" s="83"/>
      <c r="GY124" s="83"/>
      <c r="GZ124" s="83"/>
      <c r="HA124" s="83"/>
      <c r="HB124" s="83"/>
      <c r="HC124" s="83"/>
      <c r="HD124" s="83"/>
      <c r="HE124" s="83"/>
      <c r="HF124" s="83"/>
      <c r="HG124" s="83"/>
      <c r="HH124" s="83"/>
      <c r="HI124" s="83"/>
      <c r="HJ124" s="83"/>
      <c r="HK124" s="83"/>
      <c r="HL124" s="83"/>
      <c r="HM124" s="83"/>
      <c r="HN124" s="83"/>
      <c r="HO124" s="83"/>
      <c r="HP124" s="83"/>
      <c r="HQ124" s="83"/>
      <c r="HR124" s="83"/>
      <c r="HS124" s="83"/>
      <c r="HT124" s="83"/>
      <c r="HU124" s="83"/>
      <c r="HV124" s="83"/>
      <c r="HW124" s="83"/>
      <c r="HX124" s="83"/>
      <c r="HY124" s="83"/>
      <c r="HZ124" s="83"/>
      <c r="IA124" s="83"/>
      <c r="IB124" s="83"/>
      <c r="IC124" s="83"/>
      <c r="ID124" s="83"/>
      <c r="IE124" s="83"/>
      <c r="IF124" s="83"/>
      <c r="IG124" s="83"/>
      <c r="IH124" s="83"/>
      <c r="II124" s="83"/>
      <c r="IJ124" s="83"/>
      <c r="IK124" s="83"/>
      <c r="IL124" s="83"/>
      <c r="IM124" s="83"/>
      <c r="IN124" s="83"/>
      <c r="IO124" s="83"/>
      <c r="IP124" s="83"/>
      <c r="IQ124" s="83"/>
      <c r="IR124" s="83"/>
      <c r="IS124" s="83"/>
      <c r="IT124" s="83"/>
      <c r="IU124" s="83"/>
      <c r="IV124" s="83"/>
      <c r="IW124" s="83"/>
      <c r="IX124" s="83"/>
      <c r="IY124" s="83"/>
      <c r="IZ124" s="83"/>
      <c r="JA124" s="83"/>
      <c r="JB124" s="83"/>
      <c r="JC124" s="83"/>
      <c r="JD124" s="83"/>
      <c r="JE124" s="83"/>
      <c r="JF124" s="83"/>
      <c r="JG124" s="83"/>
      <c r="JH124" s="83"/>
      <c r="JI124" s="83"/>
      <c r="JJ124" s="83"/>
      <c r="JK124" s="83"/>
      <c r="JL124" s="83"/>
      <c r="JM124" s="83"/>
      <c r="JN124" s="83"/>
      <c r="JO124" s="83"/>
      <c r="JP124" s="83"/>
      <c r="JQ124" s="83"/>
      <c r="JR124" s="83"/>
      <c r="JS124" s="83"/>
      <c r="JT124" s="83"/>
      <c r="JU124" s="83"/>
      <c r="JV124" s="83"/>
      <c r="JW124" s="83"/>
      <c r="JX124" s="83"/>
      <c r="JY124" s="83"/>
      <c r="JZ124" s="83"/>
      <c r="KA124" s="83"/>
      <c r="KB124" s="83"/>
      <c r="KC124" s="83"/>
      <c r="KD124" s="83"/>
      <c r="KE124" s="83"/>
      <c r="KF124" s="83"/>
      <c r="KG124" s="83"/>
      <c r="KH124" s="83"/>
      <c r="KI124" s="83"/>
      <c r="KJ124" s="83"/>
      <c r="KK124" s="83"/>
      <c r="KL124" s="83"/>
      <c r="KM124" s="83"/>
      <c r="KN124" s="83"/>
      <c r="KO124" s="83"/>
      <c r="KP124" s="83"/>
      <c r="KQ124" s="83"/>
      <c r="KR124" s="83"/>
      <c r="KS124" s="83"/>
      <c r="KT124" s="83"/>
      <c r="KU124" s="83"/>
      <c r="KV124" s="83"/>
      <c r="KW124" s="83"/>
      <c r="KX124" s="83"/>
      <c r="KY124" s="83"/>
      <c r="KZ124" s="83"/>
      <c r="LA124" s="83"/>
      <c r="LB124" s="83"/>
      <c r="LC124" s="83"/>
      <c r="LD124" s="83"/>
      <c r="LE124" s="83"/>
      <c r="LF124" s="83"/>
      <c r="LG124" s="83"/>
      <c r="LH124" s="83"/>
      <c r="LI124" s="83"/>
      <c r="LJ124" s="83"/>
      <c r="LK124" s="83"/>
      <c r="LL124" s="83"/>
      <c r="LM124" s="83"/>
      <c r="LN124" s="83"/>
      <c r="LO124" s="83"/>
      <c r="LP124" s="83"/>
      <c r="LQ124" s="83"/>
      <c r="LR124" s="83"/>
      <c r="LS124" s="83"/>
      <c r="LT124" s="83"/>
      <c r="LU124" s="83"/>
      <c r="LV124" s="83"/>
      <c r="LW124" s="83"/>
      <c r="LX124" s="83"/>
      <c r="LY124" s="83"/>
      <c r="LZ124" s="83"/>
      <c r="MA124" s="83"/>
      <c r="MB124" s="83"/>
      <c r="MC124" s="83"/>
      <c r="MD124" s="83"/>
      <c r="ME124" s="83"/>
      <c r="MF124" s="83"/>
      <c r="MG124" s="83"/>
      <c r="MH124" s="83"/>
      <c r="MI124" s="83"/>
      <c r="MJ124" s="83"/>
      <c r="MK124" s="83"/>
      <c r="ML124" s="83"/>
      <c r="MM124" s="83"/>
      <c r="MN124" s="83"/>
      <c r="MO124" s="83"/>
      <c r="MP124" s="83"/>
      <c r="MQ124" s="83"/>
      <c r="MR124" s="83"/>
      <c r="MS124" s="83"/>
      <c r="MT124" s="83"/>
      <c r="MU124" s="83"/>
      <c r="MV124" s="83"/>
      <c r="MW124" s="83"/>
      <c r="MX124" s="83"/>
      <c r="MY124" s="83"/>
      <c r="MZ124" s="83"/>
      <c r="NA124" s="83"/>
      <c r="NB124" s="83"/>
      <c r="NC124" s="83"/>
      <c r="ND124" s="83"/>
      <c r="NE124" s="83"/>
      <c r="NF124" s="83"/>
      <c r="NG124" s="83"/>
      <c r="NH124" s="83"/>
      <c r="NI124" s="83"/>
      <c r="NJ124" s="83"/>
      <c r="NK124" s="83"/>
      <c r="NL124" s="83"/>
      <c r="NM124" s="83"/>
      <c r="NN124" s="83"/>
      <c r="NO124" s="83"/>
      <c r="NP124" s="83"/>
      <c r="NQ124" s="83"/>
      <c r="NR124" s="83"/>
      <c r="NS124" s="83"/>
      <c r="NT124" s="83"/>
      <c r="NU124" s="83"/>
      <c r="NV124" s="83"/>
      <c r="NW124" s="83"/>
      <c r="NX124" s="83"/>
      <c r="NY124" s="83"/>
      <c r="NZ124" s="83"/>
      <c r="OA124" s="83"/>
      <c r="OB124" s="83"/>
      <c r="OC124" s="83"/>
      <c r="OD124" s="83"/>
      <c r="OE124" s="83"/>
      <c r="OF124" s="83"/>
      <c r="OG124" s="83"/>
      <c r="OH124" s="83"/>
      <c r="OI124" s="83"/>
      <c r="OJ124" s="83"/>
      <c r="OK124" s="83"/>
      <c r="OL124" s="83"/>
      <c r="OM124" s="83"/>
      <c r="ON124" s="83"/>
      <c r="OO124" s="83"/>
      <c r="OP124" s="83"/>
      <c r="OQ124" s="83"/>
      <c r="OR124" s="83"/>
      <c r="OS124" s="83"/>
      <c r="OT124" s="83"/>
      <c r="OU124" s="83"/>
      <c r="OV124" s="83"/>
      <c r="OW124" s="83"/>
      <c r="OX124" s="83"/>
      <c r="OY124" s="83"/>
      <c r="OZ124" s="83"/>
      <c r="PA124" s="83"/>
      <c r="PB124" s="83"/>
      <c r="PC124" s="83"/>
      <c r="PD124" s="83"/>
      <c r="PE124" s="83"/>
      <c r="PF124" s="83"/>
      <c r="PG124" s="83"/>
      <c r="PH124" s="83"/>
      <c r="PI124" s="83"/>
      <c r="PJ124" s="83"/>
      <c r="PK124" s="83"/>
      <c r="PL124" s="83"/>
      <c r="PM124" s="83"/>
      <c r="PN124" s="83"/>
      <c r="PO124" s="83"/>
      <c r="PP124" s="83"/>
      <c r="PQ124" s="83"/>
      <c r="PR124" s="83"/>
      <c r="PS124" s="83"/>
      <c r="PT124" s="83"/>
      <c r="PU124" s="83"/>
      <c r="PV124" s="83"/>
      <c r="PW124" s="83"/>
      <c r="PX124" s="83"/>
      <c r="PY124" s="83"/>
      <c r="PZ124" s="83"/>
      <c r="QA124" s="83"/>
      <c r="QB124" s="83"/>
      <c r="QC124" s="83"/>
      <c r="QD124" s="83"/>
      <c r="QE124" s="83"/>
      <c r="QF124" s="83"/>
      <c r="QG124" s="83"/>
      <c r="QH124" s="83"/>
      <c r="QI124" s="83"/>
      <c r="QJ124" s="83"/>
      <c r="QK124" s="83"/>
      <c r="QL124" s="83"/>
      <c r="QM124" s="83"/>
      <c r="QN124" s="83"/>
      <c r="QO124" s="83"/>
      <c r="QP124" s="83"/>
      <c r="QQ124" s="83"/>
      <c r="QR124" s="83"/>
      <c r="QS124" s="83"/>
      <c r="QT124" s="83"/>
      <c r="QU124" s="83"/>
      <c r="QV124" s="83"/>
      <c r="QW124" s="83"/>
      <c r="QX124" s="83"/>
      <c r="QY124" s="83"/>
      <c r="QZ124" s="83"/>
      <c r="RA124" s="83"/>
      <c r="RB124" s="83"/>
      <c r="RC124" s="83"/>
      <c r="RD124" s="83"/>
      <c r="RE124" s="83"/>
      <c r="RF124" s="83"/>
      <c r="RG124" s="83"/>
      <c r="RH124" s="83"/>
      <c r="RI124" s="83"/>
      <c r="RJ124" s="83"/>
      <c r="RK124" s="83"/>
      <c r="RL124" s="83"/>
      <c r="RM124" s="83"/>
      <c r="RN124" s="83"/>
      <c r="RO124" s="83"/>
      <c r="RP124" s="83"/>
      <c r="RQ124" s="83"/>
      <c r="RR124" s="83"/>
      <c r="RS124" s="83"/>
      <c r="RT124" s="83"/>
      <c r="RU124" s="83"/>
      <c r="RV124" s="83"/>
      <c r="RW124" s="83"/>
      <c r="RX124" s="83"/>
      <c r="RY124" s="83"/>
      <c r="RZ124" s="83"/>
      <c r="SA124" s="83"/>
      <c r="SB124" s="83"/>
      <c r="SC124" s="83"/>
      <c r="SD124" s="83"/>
      <c r="SE124" s="83"/>
      <c r="SF124" s="83"/>
      <c r="SG124" s="83"/>
      <c r="SH124" s="83"/>
      <c r="SI124" s="83"/>
      <c r="SJ124" s="83"/>
      <c r="SK124" s="83"/>
      <c r="SL124" s="83"/>
      <c r="SM124" s="83"/>
      <c r="SN124" s="83"/>
      <c r="SO124" s="83"/>
      <c r="SP124" s="83"/>
      <c r="SQ124" s="83"/>
      <c r="SR124" s="83"/>
      <c r="SS124" s="83"/>
      <c r="ST124" s="83"/>
      <c r="SU124" s="83"/>
      <c r="SV124" s="83"/>
      <c r="SW124" s="83"/>
      <c r="SX124" s="83"/>
      <c r="SY124" s="83"/>
      <c r="SZ124" s="83"/>
      <c r="TA124" s="83"/>
      <c r="TB124" s="83"/>
      <c r="TC124" s="83"/>
      <c r="TD124" s="83"/>
      <c r="TE124" s="83"/>
      <c r="TF124" s="83"/>
      <c r="TG124" s="83"/>
      <c r="TH124" s="83"/>
      <c r="TI124" s="83"/>
      <c r="TJ124" s="83"/>
      <c r="TK124" s="83"/>
      <c r="TL124" s="83"/>
      <c r="TM124" s="83"/>
      <c r="TN124" s="83"/>
      <c r="TO124" s="83"/>
      <c r="TP124" s="83"/>
      <c r="TQ124" s="83"/>
      <c r="TR124" s="83"/>
      <c r="TS124" s="83"/>
      <c r="TT124" s="83"/>
      <c r="TU124" s="83"/>
      <c r="TV124" s="83"/>
      <c r="TW124" s="83"/>
      <c r="TX124" s="83"/>
      <c r="TY124" s="83"/>
      <c r="TZ124" s="83"/>
      <c r="UA124" s="83"/>
      <c r="UB124" s="83"/>
      <c r="UC124" s="83"/>
      <c r="UD124" s="83"/>
      <c r="UE124" s="83"/>
      <c r="UF124" s="83"/>
      <c r="UG124" s="83"/>
      <c r="UH124" s="83"/>
      <c r="UI124" s="83"/>
      <c r="UJ124" s="83"/>
      <c r="UK124" s="83"/>
      <c r="UL124" s="83"/>
      <c r="UM124" s="83"/>
      <c r="UN124" s="83"/>
      <c r="UO124" s="83"/>
      <c r="UP124" s="83"/>
      <c r="UQ124" s="83"/>
      <c r="UR124" s="83"/>
      <c r="US124" s="83"/>
      <c r="UT124" s="83"/>
      <c r="UU124" s="83"/>
      <c r="UV124" s="83"/>
      <c r="UW124" s="83"/>
      <c r="UX124" s="83"/>
      <c r="UY124" s="83"/>
      <c r="UZ124" s="83"/>
      <c r="VA124" s="83"/>
      <c r="VB124" s="83"/>
      <c r="VC124" s="83"/>
      <c r="VD124" s="83"/>
      <c r="VE124" s="83"/>
      <c r="VF124" s="83"/>
      <c r="VG124" s="83"/>
      <c r="VH124" s="83"/>
      <c r="VI124" s="83"/>
      <c r="VJ124" s="83"/>
      <c r="VK124" s="83"/>
      <c r="VL124" s="83"/>
      <c r="VM124" s="83"/>
      <c r="VN124" s="83"/>
      <c r="VO124" s="83"/>
      <c r="VP124" s="83"/>
      <c r="VQ124" s="83"/>
      <c r="VR124" s="83"/>
      <c r="VS124" s="83"/>
      <c r="VT124" s="83"/>
      <c r="VU124" s="83"/>
      <c r="VV124" s="83"/>
      <c r="VW124" s="83"/>
      <c r="VX124" s="83"/>
      <c r="VY124" s="83"/>
      <c r="VZ124" s="83"/>
      <c r="WA124" s="83"/>
      <c r="WB124" s="83"/>
      <c r="WC124" s="83"/>
      <c r="WD124" s="83"/>
      <c r="WE124" s="83"/>
      <c r="WF124" s="83"/>
      <c r="WG124" s="83"/>
      <c r="WH124" s="83"/>
      <c r="WI124" s="83"/>
      <c r="WJ124" s="83"/>
      <c r="WK124" s="83"/>
      <c r="WL124" s="83"/>
      <c r="WM124" s="83"/>
      <c r="WN124" s="83"/>
      <c r="WO124" s="83"/>
      <c r="WP124" s="83"/>
      <c r="WQ124" s="83"/>
      <c r="WR124" s="83"/>
      <c r="WS124" s="83"/>
      <c r="WT124" s="83"/>
      <c r="WU124" s="83"/>
      <c r="WV124" s="83"/>
      <c r="WW124" s="83"/>
      <c r="WX124" s="83"/>
      <c r="WY124" s="83"/>
      <c r="WZ124" s="83"/>
      <c r="XA124" s="83"/>
      <c r="XB124" s="83"/>
      <c r="XC124" s="83"/>
      <c r="XD124" s="83"/>
      <c r="XE124" s="83"/>
      <c r="XF124" s="83"/>
      <c r="XG124" s="83"/>
      <c r="XH124" s="83"/>
      <c r="XI124" s="83"/>
      <c r="XJ124" s="83"/>
      <c r="XK124" s="83"/>
      <c r="XL124" s="83"/>
      <c r="XM124" s="83"/>
      <c r="XN124" s="83"/>
      <c r="XO124" s="83"/>
      <c r="XP124" s="83"/>
      <c r="XQ124" s="83"/>
      <c r="XR124" s="83"/>
      <c r="XS124" s="83"/>
      <c r="XT124" s="83"/>
      <c r="XU124" s="83"/>
      <c r="XV124" s="83"/>
      <c r="XW124" s="83"/>
      <c r="XX124" s="83"/>
      <c r="XY124" s="83"/>
      <c r="XZ124" s="83"/>
      <c r="YA124" s="83"/>
      <c r="YB124" s="83"/>
      <c r="YC124" s="83"/>
      <c r="YD124" s="83"/>
      <c r="YE124" s="83"/>
      <c r="YF124" s="83"/>
      <c r="YG124" s="83"/>
      <c r="YH124" s="83"/>
      <c r="YI124" s="83"/>
      <c r="YJ124" s="83"/>
      <c r="YK124" s="83"/>
      <c r="YL124" s="83"/>
      <c r="YM124" s="83"/>
      <c r="YN124" s="83"/>
      <c r="YO124" s="83"/>
      <c r="YP124" s="83"/>
      <c r="YQ124" s="83"/>
      <c r="YR124" s="83"/>
      <c r="YS124" s="83"/>
      <c r="YT124" s="83"/>
      <c r="YU124" s="83"/>
      <c r="YV124" s="83"/>
      <c r="YW124" s="83"/>
      <c r="YX124" s="83"/>
      <c r="YY124" s="83"/>
      <c r="YZ124" s="83"/>
      <c r="ZA124" s="83"/>
      <c r="ZB124" s="83"/>
      <c r="ZC124" s="83"/>
      <c r="ZD124" s="83"/>
      <c r="ZE124" s="83"/>
      <c r="ZF124" s="83"/>
      <c r="ZG124" s="83"/>
      <c r="ZH124" s="83"/>
      <c r="ZI124" s="83"/>
      <c r="ZJ124" s="83"/>
      <c r="ZK124" s="83"/>
      <c r="ZL124" s="83"/>
      <c r="ZM124" s="83"/>
      <c r="ZN124" s="83"/>
      <c r="ZO124" s="83"/>
      <c r="ZP124" s="83"/>
      <c r="ZQ124" s="83"/>
      <c r="ZR124" s="83"/>
      <c r="ZS124" s="83"/>
      <c r="ZT124" s="83"/>
      <c r="ZU124" s="83"/>
      <c r="ZV124" s="83"/>
      <c r="ZW124" s="83"/>
      <c r="ZX124" s="83"/>
      <c r="ZY124" s="83"/>
      <c r="ZZ124" s="83"/>
      <c r="AAA124" s="83"/>
      <c r="AAB124" s="83"/>
      <c r="AAC124" s="83"/>
      <c r="AAD124" s="83"/>
      <c r="AAE124" s="83"/>
      <c r="AAF124" s="83"/>
      <c r="AAG124" s="83"/>
      <c r="AAH124" s="83"/>
      <c r="AAI124" s="83"/>
      <c r="AAJ124" s="83"/>
      <c r="AAK124" s="83"/>
      <c r="AAL124" s="83"/>
      <c r="AAM124" s="83"/>
      <c r="AAN124" s="83"/>
      <c r="AAO124" s="83"/>
      <c r="AAP124" s="83"/>
      <c r="AAQ124" s="83"/>
      <c r="AAR124" s="83"/>
      <c r="AAS124" s="83"/>
      <c r="AAT124" s="83"/>
      <c r="AAU124" s="83"/>
      <c r="AAV124" s="83"/>
      <c r="AAW124" s="83"/>
      <c r="AAX124" s="83"/>
      <c r="AAY124" s="83"/>
      <c r="AAZ124" s="83"/>
      <c r="ABA124" s="83"/>
      <c r="ABB124" s="83"/>
      <c r="ABC124" s="83"/>
      <c r="ABD124" s="83"/>
      <c r="ABE124" s="83"/>
      <c r="ABF124" s="83"/>
      <c r="ABG124" s="83"/>
      <c r="ABH124" s="83"/>
      <c r="ABI124" s="83"/>
      <c r="ABJ124" s="83"/>
      <c r="ABK124" s="83"/>
      <c r="ABL124" s="83"/>
      <c r="ABM124" s="83"/>
      <c r="ABN124" s="83"/>
      <c r="ABO124" s="83"/>
      <c r="ABP124" s="83"/>
      <c r="ABQ124" s="83"/>
      <c r="ABR124" s="83"/>
      <c r="ABS124" s="83"/>
      <c r="ABT124" s="83"/>
      <c r="ABU124" s="83"/>
      <c r="ABV124" s="83"/>
      <c r="ABW124" s="83"/>
      <c r="ABX124" s="83"/>
      <c r="ABY124" s="83"/>
      <c r="ABZ124" s="83"/>
      <c r="ACA124" s="83"/>
      <c r="ACB124" s="83"/>
      <c r="ACC124" s="83"/>
      <c r="ACD124" s="83"/>
      <c r="ACE124" s="83"/>
      <c r="ACF124" s="83"/>
      <c r="ACG124" s="83"/>
      <c r="ACH124" s="83"/>
      <c r="ACI124" s="83"/>
      <c r="ACJ124" s="83"/>
      <c r="ACK124" s="83"/>
      <c r="ACL124" s="83"/>
      <c r="ACM124" s="83"/>
      <c r="ACN124" s="83"/>
      <c r="ACO124" s="83"/>
      <c r="ACP124" s="83"/>
      <c r="ACQ124" s="83"/>
      <c r="ACR124" s="83"/>
      <c r="ACS124" s="83"/>
      <c r="ACT124" s="83"/>
      <c r="ACU124" s="83"/>
      <c r="ACV124" s="83"/>
      <c r="ACW124" s="83"/>
      <c r="ACX124" s="83"/>
      <c r="ACY124" s="83"/>
      <c r="ACZ124" s="83"/>
      <c r="ADA124" s="83"/>
      <c r="ADB124" s="83"/>
      <c r="ADC124" s="83"/>
      <c r="ADD124" s="83"/>
      <c r="ADE124" s="83"/>
      <c r="ADF124" s="83"/>
      <c r="ADG124" s="83"/>
      <c r="ADH124" s="83"/>
      <c r="ADI124" s="83"/>
      <c r="ADJ124" s="83"/>
      <c r="ADK124" s="83"/>
      <c r="ADL124" s="83"/>
      <c r="ADM124" s="83"/>
      <c r="ADN124" s="83"/>
      <c r="ADO124" s="83"/>
      <c r="ADP124" s="83"/>
      <c r="ADQ124" s="83"/>
      <c r="ADR124" s="83"/>
      <c r="ADS124" s="83"/>
      <c r="ADT124" s="83"/>
      <c r="ADU124" s="83"/>
      <c r="ADV124" s="83"/>
      <c r="ADW124" s="83"/>
      <c r="ADX124" s="83"/>
      <c r="ADY124" s="83"/>
      <c r="ADZ124" s="83"/>
      <c r="AEA124" s="83"/>
      <c r="AEB124" s="83"/>
      <c r="AEC124" s="83"/>
      <c r="AED124" s="83"/>
      <c r="AEE124" s="83"/>
      <c r="AEF124" s="83"/>
      <c r="AEG124" s="83"/>
      <c r="AEH124" s="83"/>
      <c r="AEI124" s="83"/>
      <c r="AEJ124" s="83"/>
      <c r="AEK124" s="83"/>
      <c r="AEL124" s="83"/>
      <c r="AEM124" s="83"/>
      <c r="AEN124" s="83"/>
      <c r="AEO124" s="83"/>
      <c r="AEP124" s="83"/>
      <c r="AEQ124" s="83"/>
      <c r="AER124" s="83"/>
      <c r="AES124" s="83"/>
      <c r="AET124" s="83"/>
      <c r="AEU124" s="83"/>
      <c r="AEV124" s="83"/>
      <c r="AEW124" s="83"/>
      <c r="AEX124" s="83"/>
      <c r="AEY124" s="83"/>
      <c r="AEZ124" s="83"/>
      <c r="AFA124" s="83"/>
      <c r="AFB124" s="83"/>
      <c r="AFC124" s="83"/>
      <c r="AFD124" s="83"/>
      <c r="AFE124" s="83"/>
      <c r="AFF124" s="83"/>
      <c r="AFG124" s="83"/>
      <c r="AFH124" s="83"/>
      <c r="AFI124" s="83"/>
      <c r="AFJ124" s="83"/>
      <c r="AFK124" s="83"/>
      <c r="AFL124" s="83"/>
      <c r="AFM124" s="83"/>
      <c r="AFN124" s="83"/>
      <c r="AFO124" s="83"/>
      <c r="AFP124" s="83"/>
      <c r="AFQ124" s="83"/>
      <c r="AFR124" s="83"/>
      <c r="AFS124" s="83"/>
      <c r="AFT124" s="83"/>
      <c r="AFU124" s="83"/>
      <c r="AFV124" s="83"/>
      <c r="AFW124" s="83"/>
      <c r="AFX124" s="83"/>
      <c r="AFY124" s="83"/>
      <c r="AFZ124" s="83"/>
      <c r="AGA124" s="83"/>
      <c r="AGB124" s="83"/>
      <c r="AGC124" s="83"/>
      <c r="AGD124" s="83"/>
      <c r="AGE124" s="83"/>
      <c r="AGF124" s="83"/>
      <c r="AGG124" s="83"/>
      <c r="AGH124" s="83"/>
      <c r="AGI124" s="83"/>
      <c r="AGJ124" s="83"/>
      <c r="AGK124" s="83"/>
      <c r="AGL124" s="83"/>
      <c r="AGM124" s="83"/>
      <c r="AGN124" s="83"/>
      <c r="AGO124" s="83"/>
      <c r="AGP124" s="83"/>
      <c r="AGQ124" s="83"/>
      <c r="AGR124" s="83"/>
      <c r="AGS124" s="83"/>
      <c r="AGT124" s="83"/>
      <c r="AGU124" s="83"/>
      <c r="AGV124" s="83"/>
      <c r="AGW124" s="83"/>
      <c r="AGX124" s="83"/>
      <c r="AGY124" s="83"/>
      <c r="AGZ124" s="83"/>
      <c r="AHA124" s="83"/>
      <c r="AHB124" s="83"/>
      <c r="AHC124" s="83"/>
      <c r="AHD124" s="83"/>
      <c r="AHE124" s="83"/>
      <c r="AHF124" s="83"/>
      <c r="AHG124" s="83"/>
      <c r="AHH124" s="83"/>
      <c r="AHI124" s="83"/>
      <c r="AHJ124" s="83"/>
      <c r="AHK124" s="83"/>
      <c r="AHL124" s="83"/>
      <c r="AHM124" s="83"/>
      <c r="AHN124" s="83"/>
      <c r="AHO124" s="83"/>
      <c r="AHP124" s="83"/>
      <c r="AHQ124" s="83"/>
      <c r="AHR124" s="83"/>
      <c r="AHS124" s="83"/>
      <c r="AHT124" s="83"/>
      <c r="AHU124" s="83"/>
      <c r="AHV124" s="83"/>
      <c r="AHW124" s="83"/>
      <c r="AHX124" s="83"/>
      <c r="AHY124" s="83"/>
      <c r="AHZ124" s="83"/>
      <c r="AIA124" s="83"/>
      <c r="AIB124" s="83"/>
      <c r="AIC124" s="83"/>
      <c r="AID124" s="83"/>
      <c r="AIE124" s="83"/>
      <c r="AIF124" s="83"/>
      <c r="AIG124" s="83"/>
      <c r="AIH124" s="83"/>
      <c r="AII124" s="83"/>
      <c r="AIJ124" s="83"/>
      <c r="AIK124" s="83"/>
      <c r="AIL124" s="83"/>
      <c r="AIM124" s="83"/>
      <c r="AIN124" s="83"/>
      <c r="AIO124" s="83"/>
      <c r="AIP124" s="83"/>
      <c r="AIQ124" s="83"/>
      <c r="AIR124" s="83"/>
      <c r="AIS124" s="83"/>
      <c r="AIT124" s="83"/>
      <c r="AIU124" s="83"/>
      <c r="AIV124" s="83"/>
      <c r="AIW124" s="83"/>
      <c r="AIX124" s="83"/>
      <c r="AIY124" s="83"/>
      <c r="AIZ124" s="83"/>
      <c r="AJA124" s="83"/>
      <c r="AJB124" s="83"/>
      <c r="AJC124" s="83"/>
      <c r="AJD124" s="83"/>
      <c r="AJE124" s="83"/>
      <c r="AJF124" s="83"/>
      <c r="AJG124" s="83"/>
      <c r="AJH124" s="83"/>
      <c r="AJI124" s="83"/>
      <c r="AJJ124" s="83"/>
      <c r="AJK124" s="83"/>
      <c r="AJL124" s="83"/>
      <c r="AJM124" s="83"/>
      <c r="AJN124" s="83"/>
      <c r="AJO124" s="83"/>
      <c r="AJP124" s="83"/>
      <c r="AJQ124" s="83"/>
      <c r="AJR124" s="83"/>
      <c r="AJS124" s="83"/>
      <c r="AJT124" s="83"/>
      <c r="AJU124" s="83"/>
      <c r="AJV124" s="83"/>
      <c r="AJW124" s="83"/>
      <c r="AJX124" s="83"/>
      <c r="AJY124" s="83"/>
      <c r="AJZ124" s="83"/>
      <c r="AKA124" s="83"/>
      <c r="AKB124" s="83"/>
      <c r="AKC124" s="83"/>
      <c r="AKD124" s="83"/>
      <c r="AKE124" s="83"/>
      <c r="AKF124" s="83"/>
      <c r="AKG124" s="83"/>
      <c r="AKH124" s="83"/>
      <c r="AKI124" s="83"/>
      <c r="AKJ124" s="83"/>
      <c r="AKK124" s="83"/>
      <c r="AKL124" s="83"/>
      <c r="AKM124" s="83"/>
      <c r="AKN124" s="83"/>
      <c r="AKO124" s="83"/>
      <c r="AKP124" s="83"/>
      <c r="AKQ124" s="83"/>
      <c r="AKR124" s="83"/>
      <c r="AKS124" s="83"/>
      <c r="AKT124" s="83"/>
      <c r="AKU124" s="83"/>
      <c r="AKV124" s="83"/>
      <c r="AKW124" s="83"/>
      <c r="AKX124" s="83"/>
      <c r="AKY124" s="83"/>
      <c r="AKZ124" s="83"/>
      <c r="ALA124" s="83"/>
      <c r="ALB124" s="83"/>
      <c r="ALC124" s="83"/>
      <c r="ALD124" s="83"/>
      <c r="ALE124" s="83"/>
      <c r="ALF124" s="83"/>
      <c r="ALG124" s="83"/>
      <c r="ALH124" s="83"/>
      <c r="ALI124" s="83"/>
      <c r="ALJ124" s="83"/>
      <c r="ALK124" s="83"/>
      <c r="ALL124" s="83"/>
      <c r="ALM124" s="83"/>
    </row>
    <row r="125" spans="1:1001" x14ac:dyDescent="0.2">
      <c r="A125" s="230">
        <v>1</v>
      </c>
      <c r="B125" s="230">
        <v>2</v>
      </c>
      <c r="C125" s="230">
        <v>2</v>
      </c>
      <c r="D125" s="230">
        <v>2</v>
      </c>
      <c r="E125" s="230">
        <v>1</v>
      </c>
      <c r="F125" s="230">
        <v>0</v>
      </c>
      <c r="G125" s="56" t="s">
        <v>36</v>
      </c>
      <c r="H125" s="8">
        <f>+H126</f>
        <v>672000</v>
      </c>
      <c r="I125" s="8">
        <f t="shared" si="145"/>
        <v>147840</v>
      </c>
      <c r="J125" s="8">
        <f t="shared" si="145"/>
        <v>21000</v>
      </c>
      <c r="K125" s="8">
        <f t="shared" si="145"/>
        <v>4620</v>
      </c>
      <c r="L125" s="42">
        <f>+J125+K125</f>
        <v>25620</v>
      </c>
      <c r="M125" s="10">
        <f>+J125/(J125+K125)</f>
        <v>0.81967213114754101</v>
      </c>
      <c r="N125" s="10">
        <f>1-M125</f>
        <v>0.18032786885245899</v>
      </c>
      <c r="O125" s="45"/>
      <c r="R125" s="171">
        <f t="shared" si="146"/>
        <v>0</v>
      </c>
      <c r="S125" s="173">
        <f t="shared" si="146"/>
        <v>0</v>
      </c>
      <c r="T125" s="171">
        <f t="shared" si="146"/>
        <v>5250</v>
      </c>
      <c r="U125" s="172">
        <f t="shared" si="146"/>
        <v>5250</v>
      </c>
      <c r="V125" s="172">
        <f t="shared" si="146"/>
        <v>5250</v>
      </c>
      <c r="W125" s="173">
        <f t="shared" si="146"/>
        <v>5250</v>
      </c>
      <c r="X125" s="220">
        <f t="shared" si="77"/>
        <v>0</v>
      </c>
      <c r="Y125" s="153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56"/>
      <c r="BI125" s="56"/>
      <c r="BJ125" s="56"/>
      <c r="BK125" s="56"/>
      <c r="BL125" s="56"/>
      <c r="BM125" s="56"/>
      <c r="BN125" s="56"/>
      <c r="BO125" s="56"/>
      <c r="BP125" s="56"/>
      <c r="BQ125" s="56"/>
      <c r="BR125" s="56"/>
      <c r="BS125" s="56"/>
      <c r="BT125" s="56"/>
      <c r="BU125" s="56"/>
      <c r="BV125" s="56"/>
      <c r="BW125" s="56"/>
      <c r="BX125" s="56"/>
      <c r="BY125" s="56"/>
      <c r="BZ125" s="56"/>
      <c r="CA125" s="56"/>
      <c r="CB125" s="56"/>
      <c r="CC125" s="56"/>
      <c r="CD125" s="56"/>
      <c r="CE125" s="56"/>
      <c r="CF125" s="56"/>
      <c r="CG125" s="56"/>
      <c r="CH125" s="56"/>
      <c r="CI125" s="56"/>
      <c r="CJ125" s="56"/>
      <c r="CK125" s="56"/>
      <c r="CL125" s="56"/>
      <c r="CM125" s="56"/>
      <c r="CN125" s="56"/>
      <c r="CO125" s="56"/>
      <c r="CP125" s="56"/>
      <c r="CQ125" s="56"/>
      <c r="CR125" s="56"/>
      <c r="CS125" s="56"/>
      <c r="CT125" s="56"/>
      <c r="CU125" s="56"/>
      <c r="CV125" s="56"/>
      <c r="CW125" s="56"/>
      <c r="CX125" s="56"/>
      <c r="CY125" s="56"/>
      <c r="CZ125" s="56"/>
      <c r="DA125" s="56"/>
      <c r="DB125" s="56"/>
      <c r="DC125" s="56"/>
      <c r="DD125" s="56"/>
      <c r="DE125" s="56"/>
      <c r="DF125" s="56"/>
      <c r="DG125" s="56"/>
      <c r="DH125" s="56"/>
      <c r="DI125" s="56"/>
      <c r="DJ125" s="56"/>
      <c r="DK125" s="56"/>
      <c r="DL125" s="56"/>
      <c r="DM125" s="56"/>
      <c r="DN125" s="56"/>
      <c r="DO125" s="56"/>
      <c r="DP125" s="56"/>
      <c r="DQ125" s="56"/>
      <c r="DR125" s="56"/>
      <c r="DS125" s="56"/>
      <c r="DT125" s="56"/>
      <c r="DU125" s="56"/>
      <c r="DV125" s="56"/>
      <c r="DW125" s="56"/>
      <c r="DX125" s="56"/>
      <c r="DY125" s="56"/>
      <c r="DZ125" s="56"/>
      <c r="EA125" s="56"/>
      <c r="EB125" s="56"/>
      <c r="EC125" s="56"/>
      <c r="ED125" s="56"/>
      <c r="EE125" s="56"/>
      <c r="EF125" s="56"/>
      <c r="EG125" s="56"/>
      <c r="EH125" s="56"/>
      <c r="EI125" s="56"/>
      <c r="EJ125" s="56"/>
      <c r="EK125" s="56"/>
      <c r="EL125" s="56"/>
      <c r="EM125" s="56"/>
      <c r="EN125" s="56"/>
      <c r="EO125" s="56"/>
      <c r="EP125" s="56"/>
      <c r="EQ125" s="56"/>
      <c r="ER125" s="56"/>
      <c r="ES125" s="56"/>
      <c r="ET125" s="56"/>
      <c r="EU125" s="56"/>
      <c r="EV125" s="56"/>
      <c r="EW125" s="56"/>
      <c r="EX125" s="56"/>
      <c r="EY125" s="56"/>
      <c r="EZ125" s="56"/>
      <c r="FA125" s="56"/>
      <c r="FB125" s="56"/>
      <c r="FC125" s="56"/>
      <c r="FD125" s="56"/>
      <c r="FE125" s="56"/>
    </row>
    <row r="126" spans="1:1001" ht="24" x14ac:dyDescent="0.2">
      <c r="A126" s="251">
        <v>1</v>
      </c>
      <c r="B126" s="251">
        <v>2</v>
      </c>
      <c r="C126" s="251">
        <v>2</v>
      </c>
      <c r="D126" s="251">
        <v>2</v>
      </c>
      <c r="E126" s="251">
        <v>1</v>
      </c>
      <c r="F126" s="251">
        <v>1</v>
      </c>
      <c r="G126" s="132" t="s">
        <v>163</v>
      </c>
      <c r="H126" s="69">
        <f>+P126*O126*Q126</f>
        <v>672000</v>
      </c>
      <c r="I126" s="42">
        <f>+H126*0.22</f>
        <v>147840</v>
      </c>
      <c r="J126" s="42">
        <f>+H126/$H$1</f>
        <v>21000</v>
      </c>
      <c r="K126" s="42">
        <f>+I126/$H$1</f>
        <v>4620</v>
      </c>
      <c r="L126" s="42">
        <f>+J126+K126</f>
        <v>25620</v>
      </c>
      <c r="M126" s="67">
        <f>+J126/(J126+K126)</f>
        <v>0.81967213114754101</v>
      </c>
      <c r="N126" s="67">
        <f>1-M126</f>
        <v>0.18032786885245899</v>
      </c>
      <c r="O126" s="68">
        <v>12</v>
      </c>
      <c r="P126" s="97">
        <v>1</v>
      </c>
      <c r="Q126" s="231">
        <v>56000</v>
      </c>
      <c r="R126" s="237"/>
      <c r="S126" s="238"/>
      <c r="T126" s="232">
        <f t="shared" ref="T126:W126" si="147">+$J126/4</f>
        <v>5250</v>
      </c>
      <c r="U126" s="234">
        <f t="shared" si="147"/>
        <v>5250</v>
      </c>
      <c r="V126" s="234">
        <f t="shared" si="147"/>
        <v>5250</v>
      </c>
      <c r="W126" s="233">
        <f t="shared" si="147"/>
        <v>5250</v>
      </c>
      <c r="X126" s="220">
        <f t="shared" si="77"/>
        <v>0</v>
      </c>
      <c r="Y126" s="153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56"/>
      <c r="AT126" s="56"/>
      <c r="AU126" s="56"/>
      <c r="AV126" s="56"/>
      <c r="AW126" s="56"/>
      <c r="AX126" s="56"/>
      <c r="AY126" s="56"/>
      <c r="AZ126" s="56"/>
      <c r="BA126" s="56"/>
      <c r="BB126" s="56"/>
      <c r="BC126" s="56"/>
      <c r="BD126" s="56"/>
      <c r="BE126" s="56"/>
      <c r="BF126" s="56"/>
      <c r="BG126" s="56"/>
      <c r="BH126" s="56"/>
      <c r="BI126" s="56"/>
      <c r="BJ126" s="56"/>
      <c r="BK126" s="56"/>
      <c r="BL126" s="56"/>
      <c r="BM126" s="56"/>
      <c r="BN126" s="56"/>
      <c r="BO126" s="56"/>
      <c r="BP126" s="56"/>
      <c r="BQ126" s="56"/>
      <c r="BR126" s="56"/>
      <c r="BS126" s="56"/>
      <c r="BT126" s="56"/>
      <c r="BU126" s="56"/>
      <c r="BV126" s="56"/>
      <c r="BW126" s="56"/>
      <c r="BX126" s="56"/>
      <c r="BY126" s="56"/>
      <c r="BZ126" s="56"/>
      <c r="CA126" s="56"/>
      <c r="CB126" s="56"/>
      <c r="CC126" s="56"/>
      <c r="CD126" s="56"/>
      <c r="CE126" s="56"/>
      <c r="CF126" s="56"/>
      <c r="CG126" s="56"/>
      <c r="CH126" s="56"/>
      <c r="CI126" s="56"/>
      <c r="CJ126" s="56"/>
      <c r="CK126" s="56"/>
      <c r="CL126" s="56"/>
      <c r="CM126" s="56"/>
      <c r="CN126" s="56"/>
      <c r="CO126" s="56"/>
      <c r="CP126" s="56"/>
      <c r="CQ126" s="56"/>
      <c r="CR126" s="56"/>
      <c r="CS126" s="56"/>
      <c r="CT126" s="56"/>
      <c r="CU126" s="56"/>
      <c r="CV126" s="56"/>
      <c r="CW126" s="56"/>
      <c r="CX126" s="56"/>
      <c r="CY126" s="56"/>
      <c r="CZ126" s="56"/>
      <c r="DA126" s="56"/>
      <c r="DB126" s="56"/>
      <c r="DC126" s="56"/>
      <c r="DD126" s="56"/>
      <c r="DE126" s="56"/>
      <c r="DF126" s="56"/>
      <c r="DG126" s="56"/>
      <c r="DH126" s="56"/>
      <c r="DI126" s="56"/>
      <c r="DJ126" s="56"/>
      <c r="DK126" s="56"/>
      <c r="DL126" s="56"/>
      <c r="DM126" s="56"/>
      <c r="DN126" s="56"/>
      <c r="DO126" s="56"/>
      <c r="DP126" s="56"/>
      <c r="DQ126" s="56"/>
      <c r="DR126" s="56"/>
      <c r="DS126" s="56"/>
      <c r="DT126" s="56"/>
      <c r="DU126" s="56"/>
      <c r="DV126" s="56"/>
      <c r="DW126" s="56"/>
      <c r="DX126" s="56"/>
      <c r="DY126" s="56"/>
      <c r="DZ126" s="56"/>
      <c r="EA126" s="56"/>
      <c r="EB126" s="56"/>
      <c r="EC126" s="56"/>
      <c r="ED126" s="56"/>
      <c r="EE126" s="56"/>
      <c r="EF126" s="56"/>
      <c r="EG126" s="56"/>
      <c r="EH126" s="56"/>
      <c r="EI126" s="56"/>
      <c r="EJ126" s="56"/>
      <c r="EK126" s="56"/>
      <c r="EL126" s="56"/>
      <c r="EM126" s="56"/>
      <c r="EN126" s="56"/>
      <c r="EO126" s="56"/>
      <c r="EP126" s="56"/>
      <c r="EQ126" s="56"/>
      <c r="ER126" s="56"/>
      <c r="ES126" s="56"/>
      <c r="ET126" s="56"/>
      <c r="EU126" s="56"/>
      <c r="EV126" s="56"/>
      <c r="EW126" s="56"/>
      <c r="EX126" s="56"/>
      <c r="EY126" s="56"/>
      <c r="EZ126" s="56"/>
      <c r="FA126" s="56"/>
      <c r="FB126" s="56"/>
      <c r="FC126" s="56"/>
      <c r="FD126" s="56"/>
      <c r="FE126" s="56"/>
    </row>
    <row r="127" spans="1:1001" x14ac:dyDescent="0.2">
      <c r="A127" s="246">
        <v>1</v>
      </c>
      <c r="B127" s="246">
        <v>2</v>
      </c>
      <c r="C127" s="246">
        <v>2</v>
      </c>
      <c r="D127" s="246">
        <v>3</v>
      </c>
      <c r="E127" s="246">
        <v>0</v>
      </c>
      <c r="F127" s="246">
        <v>0</v>
      </c>
      <c r="G127" s="103" t="s">
        <v>91</v>
      </c>
      <c r="H127" s="11">
        <f>+H128</f>
        <v>2142000</v>
      </c>
      <c r="I127" s="11">
        <f t="shared" ref="I127:K127" si="148">+I128</f>
        <v>471240</v>
      </c>
      <c r="J127" s="11">
        <f t="shared" si="148"/>
        <v>66937.5</v>
      </c>
      <c r="K127" s="11">
        <f t="shared" si="148"/>
        <v>14726.25</v>
      </c>
      <c r="L127" s="11">
        <f>+L128</f>
        <v>81663.75</v>
      </c>
      <c r="M127" s="95"/>
      <c r="N127" s="95"/>
      <c r="O127" s="247"/>
      <c r="P127" s="96"/>
      <c r="Q127" s="248"/>
      <c r="R127" s="183">
        <f>+R128</f>
        <v>9562.5</v>
      </c>
      <c r="S127" s="185">
        <f t="shared" ref="S127:W127" si="149">+S128</f>
        <v>9562.5</v>
      </c>
      <c r="T127" s="183">
        <f t="shared" si="149"/>
        <v>9562.5</v>
      </c>
      <c r="U127" s="184">
        <f t="shared" si="149"/>
        <v>9562.5</v>
      </c>
      <c r="V127" s="184">
        <f t="shared" si="149"/>
        <v>14343.75</v>
      </c>
      <c r="W127" s="185">
        <f t="shared" si="149"/>
        <v>14343.75</v>
      </c>
      <c r="X127" s="220">
        <f t="shared" si="77"/>
        <v>0</v>
      </c>
      <c r="Y127" s="156"/>
      <c r="Z127" s="77"/>
      <c r="AA127" s="77"/>
      <c r="AB127" s="77"/>
      <c r="AC127" s="77"/>
      <c r="AD127" s="77"/>
      <c r="AE127" s="77"/>
      <c r="AF127" s="77"/>
      <c r="AG127" s="77"/>
      <c r="AH127" s="77"/>
      <c r="AI127" s="77"/>
      <c r="AJ127" s="77"/>
      <c r="AK127" s="77"/>
      <c r="AL127" s="77"/>
      <c r="AM127" s="77"/>
      <c r="AN127" s="77"/>
      <c r="AO127" s="77"/>
      <c r="AP127" s="77"/>
      <c r="AQ127" s="77"/>
      <c r="AR127" s="77"/>
      <c r="AS127" s="77"/>
      <c r="AT127" s="77"/>
      <c r="AU127" s="77"/>
      <c r="AV127" s="77"/>
      <c r="AW127" s="77"/>
      <c r="AX127" s="77"/>
      <c r="AY127" s="77"/>
      <c r="AZ127" s="77"/>
      <c r="BA127" s="77"/>
      <c r="BB127" s="77"/>
      <c r="BC127" s="77"/>
      <c r="BD127" s="77"/>
      <c r="BE127" s="77"/>
      <c r="BF127" s="77"/>
      <c r="BG127" s="77"/>
      <c r="BH127" s="77"/>
      <c r="BI127" s="77"/>
      <c r="BJ127" s="77"/>
      <c r="BK127" s="77"/>
      <c r="BL127" s="77"/>
      <c r="BM127" s="77"/>
      <c r="BN127" s="77"/>
      <c r="BO127" s="77"/>
      <c r="BP127" s="77"/>
      <c r="BQ127" s="77"/>
      <c r="BR127" s="77"/>
      <c r="BS127" s="77"/>
      <c r="BT127" s="77"/>
      <c r="BU127" s="77"/>
      <c r="BV127" s="77"/>
      <c r="BW127" s="77"/>
      <c r="BX127" s="77"/>
      <c r="BY127" s="77"/>
      <c r="BZ127" s="77"/>
      <c r="CA127" s="77"/>
      <c r="CB127" s="77"/>
      <c r="CC127" s="77"/>
      <c r="CD127" s="77"/>
      <c r="CE127" s="77"/>
      <c r="CF127" s="77"/>
      <c r="CG127" s="77"/>
      <c r="CH127" s="77"/>
      <c r="CI127" s="77"/>
      <c r="CJ127" s="77"/>
      <c r="CK127" s="77"/>
      <c r="CL127" s="77"/>
      <c r="CM127" s="77"/>
      <c r="CN127" s="77"/>
      <c r="CO127" s="77"/>
      <c r="CP127" s="77"/>
      <c r="CQ127" s="77"/>
      <c r="CR127" s="77"/>
      <c r="CS127" s="77"/>
      <c r="CT127" s="77"/>
      <c r="CU127" s="77"/>
      <c r="CV127" s="77"/>
      <c r="CW127" s="77"/>
      <c r="CX127" s="77"/>
      <c r="CY127" s="77"/>
      <c r="CZ127" s="77"/>
      <c r="DA127" s="77"/>
      <c r="DB127" s="77"/>
      <c r="DC127" s="77"/>
      <c r="DD127" s="77"/>
      <c r="DE127" s="77"/>
      <c r="DF127" s="77"/>
      <c r="DG127" s="77"/>
      <c r="DH127" s="77"/>
      <c r="DI127" s="77"/>
      <c r="DJ127" s="77"/>
      <c r="DK127" s="77"/>
      <c r="DL127" s="77"/>
      <c r="DM127" s="77"/>
      <c r="DN127" s="77"/>
      <c r="DO127" s="77"/>
      <c r="DP127" s="77"/>
      <c r="DQ127" s="77"/>
      <c r="DR127" s="77"/>
      <c r="DS127" s="77"/>
      <c r="DT127" s="77"/>
      <c r="DU127" s="77"/>
      <c r="DV127" s="77"/>
      <c r="DW127" s="77"/>
      <c r="DX127" s="77"/>
      <c r="DY127" s="77"/>
      <c r="DZ127" s="77"/>
      <c r="EA127" s="77"/>
      <c r="EB127" s="77"/>
      <c r="EC127" s="77"/>
      <c r="ED127" s="77"/>
      <c r="EE127" s="77"/>
      <c r="EF127" s="77"/>
      <c r="EG127" s="77"/>
      <c r="EH127" s="77"/>
      <c r="EI127" s="77"/>
      <c r="EJ127" s="77"/>
      <c r="EK127" s="77"/>
      <c r="EL127" s="77"/>
      <c r="EM127" s="77"/>
      <c r="EN127" s="77"/>
      <c r="EO127" s="77"/>
      <c r="EP127" s="77"/>
      <c r="EQ127" s="77"/>
      <c r="ER127" s="77"/>
      <c r="ES127" s="77"/>
      <c r="ET127" s="77"/>
      <c r="EU127" s="77"/>
      <c r="EV127" s="77"/>
      <c r="EW127" s="77"/>
      <c r="EX127" s="77"/>
      <c r="EY127" s="77"/>
      <c r="EZ127" s="77"/>
      <c r="FA127" s="77"/>
      <c r="FB127" s="77"/>
      <c r="FC127" s="77"/>
      <c r="FD127" s="77"/>
      <c r="FE127" s="77"/>
      <c r="FF127" s="83"/>
      <c r="FG127" s="83"/>
      <c r="FH127" s="83"/>
      <c r="FI127" s="83"/>
      <c r="FJ127" s="83"/>
      <c r="FK127" s="83"/>
      <c r="FL127" s="83"/>
      <c r="FM127" s="83"/>
      <c r="FN127" s="83"/>
      <c r="FO127" s="83"/>
      <c r="FP127" s="83"/>
      <c r="FQ127" s="83"/>
      <c r="FR127" s="83"/>
      <c r="FS127" s="83"/>
      <c r="FT127" s="83"/>
      <c r="FU127" s="83"/>
      <c r="FV127" s="83"/>
      <c r="FW127" s="83"/>
      <c r="FX127" s="83"/>
      <c r="FY127" s="83"/>
      <c r="FZ127" s="83"/>
      <c r="GA127" s="83"/>
      <c r="GB127" s="83"/>
      <c r="GC127" s="83"/>
      <c r="GD127" s="83"/>
      <c r="GE127" s="83"/>
      <c r="GF127" s="83"/>
      <c r="GG127" s="83"/>
      <c r="GH127" s="83"/>
      <c r="GI127" s="83"/>
      <c r="GJ127" s="83"/>
      <c r="GK127" s="83"/>
      <c r="GL127" s="83"/>
      <c r="GM127" s="83"/>
      <c r="GN127" s="83"/>
      <c r="GO127" s="83"/>
      <c r="GP127" s="83"/>
      <c r="GQ127" s="83"/>
      <c r="GR127" s="83"/>
      <c r="GS127" s="83"/>
      <c r="GT127" s="83"/>
      <c r="GU127" s="83"/>
      <c r="GV127" s="83"/>
      <c r="GW127" s="83"/>
      <c r="GX127" s="83"/>
      <c r="GY127" s="83"/>
      <c r="GZ127" s="83"/>
      <c r="HA127" s="83"/>
      <c r="HB127" s="83"/>
      <c r="HC127" s="83"/>
      <c r="HD127" s="83"/>
      <c r="HE127" s="83"/>
      <c r="HF127" s="83"/>
      <c r="HG127" s="83"/>
      <c r="HH127" s="83"/>
      <c r="HI127" s="83"/>
      <c r="HJ127" s="83"/>
      <c r="HK127" s="83"/>
      <c r="HL127" s="83"/>
      <c r="HM127" s="83"/>
      <c r="HN127" s="83"/>
      <c r="HO127" s="83"/>
      <c r="HP127" s="83"/>
      <c r="HQ127" s="83"/>
      <c r="HR127" s="83"/>
      <c r="HS127" s="83"/>
      <c r="HT127" s="83"/>
      <c r="HU127" s="83"/>
      <c r="HV127" s="83"/>
      <c r="HW127" s="83"/>
      <c r="HX127" s="83"/>
      <c r="HY127" s="83"/>
      <c r="HZ127" s="83"/>
      <c r="IA127" s="83"/>
      <c r="IB127" s="83"/>
      <c r="IC127" s="83"/>
      <c r="ID127" s="83"/>
      <c r="IE127" s="83"/>
      <c r="IF127" s="83"/>
      <c r="IG127" s="83"/>
      <c r="IH127" s="83"/>
      <c r="II127" s="83"/>
      <c r="IJ127" s="83"/>
      <c r="IK127" s="83"/>
      <c r="IL127" s="83"/>
      <c r="IM127" s="83"/>
      <c r="IN127" s="83"/>
      <c r="IO127" s="83"/>
      <c r="IP127" s="83"/>
      <c r="IQ127" s="83"/>
      <c r="IR127" s="83"/>
      <c r="IS127" s="83"/>
      <c r="IT127" s="83"/>
      <c r="IU127" s="83"/>
      <c r="IV127" s="83"/>
      <c r="IW127" s="83"/>
      <c r="IX127" s="83"/>
      <c r="IY127" s="83"/>
      <c r="IZ127" s="83"/>
      <c r="JA127" s="83"/>
      <c r="JB127" s="83"/>
      <c r="JC127" s="83"/>
      <c r="JD127" s="83"/>
      <c r="JE127" s="83"/>
      <c r="JF127" s="83"/>
      <c r="JG127" s="83"/>
      <c r="JH127" s="83"/>
      <c r="JI127" s="83"/>
      <c r="JJ127" s="83"/>
      <c r="JK127" s="83"/>
      <c r="JL127" s="83"/>
      <c r="JM127" s="83"/>
      <c r="JN127" s="83"/>
      <c r="JO127" s="83"/>
      <c r="JP127" s="83"/>
      <c r="JQ127" s="83"/>
      <c r="JR127" s="83"/>
      <c r="JS127" s="83"/>
      <c r="JT127" s="83"/>
      <c r="JU127" s="83"/>
      <c r="JV127" s="83"/>
      <c r="JW127" s="83"/>
      <c r="JX127" s="83"/>
      <c r="JY127" s="83"/>
      <c r="JZ127" s="83"/>
      <c r="KA127" s="83"/>
      <c r="KB127" s="83"/>
      <c r="KC127" s="83"/>
      <c r="KD127" s="83"/>
      <c r="KE127" s="83"/>
      <c r="KF127" s="83"/>
      <c r="KG127" s="83"/>
      <c r="KH127" s="83"/>
      <c r="KI127" s="83"/>
      <c r="KJ127" s="83"/>
      <c r="KK127" s="83"/>
      <c r="KL127" s="83"/>
      <c r="KM127" s="83"/>
      <c r="KN127" s="83"/>
      <c r="KO127" s="83"/>
      <c r="KP127" s="83"/>
      <c r="KQ127" s="83"/>
      <c r="KR127" s="83"/>
      <c r="KS127" s="83"/>
      <c r="KT127" s="83"/>
      <c r="KU127" s="83"/>
      <c r="KV127" s="83"/>
      <c r="KW127" s="83"/>
      <c r="KX127" s="83"/>
      <c r="KY127" s="83"/>
      <c r="KZ127" s="83"/>
      <c r="LA127" s="83"/>
      <c r="LB127" s="83"/>
      <c r="LC127" s="83"/>
      <c r="LD127" s="83"/>
      <c r="LE127" s="83"/>
      <c r="LF127" s="83"/>
      <c r="LG127" s="83"/>
      <c r="LH127" s="83"/>
      <c r="LI127" s="83"/>
      <c r="LJ127" s="83"/>
      <c r="LK127" s="83"/>
      <c r="LL127" s="83"/>
      <c r="LM127" s="83"/>
      <c r="LN127" s="83"/>
      <c r="LO127" s="83"/>
      <c r="LP127" s="83"/>
      <c r="LQ127" s="83"/>
      <c r="LR127" s="83"/>
      <c r="LS127" s="83"/>
      <c r="LT127" s="83"/>
      <c r="LU127" s="83"/>
      <c r="LV127" s="83"/>
      <c r="LW127" s="83"/>
      <c r="LX127" s="83"/>
      <c r="LY127" s="83"/>
      <c r="LZ127" s="83"/>
      <c r="MA127" s="83"/>
      <c r="MB127" s="83"/>
      <c r="MC127" s="83"/>
      <c r="MD127" s="83"/>
      <c r="ME127" s="83"/>
      <c r="MF127" s="83"/>
      <c r="MG127" s="83"/>
      <c r="MH127" s="83"/>
      <c r="MI127" s="83"/>
      <c r="MJ127" s="83"/>
      <c r="MK127" s="83"/>
      <c r="ML127" s="83"/>
      <c r="MM127" s="83"/>
      <c r="MN127" s="83"/>
      <c r="MO127" s="83"/>
      <c r="MP127" s="83"/>
      <c r="MQ127" s="83"/>
      <c r="MR127" s="83"/>
      <c r="MS127" s="83"/>
      <c r="MT127" s="83"/>
      <c r="MU127" s="83"/>
      <c r="MV127" s="83"/>
      <c r="MW127" s="83"/>
      <c r="MX127" s="83"/>
      <c r="MY127" s="83"/>
      <c r="MZ127" s="83"/>
      <c r="NA127" s="83"/>
      <c r="NB127" s="83"/>
      <c r="NC127" s="83"/>
      <c r="ND127" s="83"/>
      <c r="NE127" s="83"/>
      <c r="NF127" s="83"/>
      <c r="NG127" s="83"/>
      <c r="NH127" s="83"/>
      <c r="NI127" s="83"/>
      <c r="NJ127" s="83"/>
      <c r="NK127" s="83"/>
      <c r="NL127" s="83"/>
      <c r="NM127" s="83"/>
      <c r="NN127" s="83"/>
      <c r="NO127" s="83"/>
      <c r="NP127" s="83"/>
      <c r="NQ127" s="83"/>
      <c r="NR127" s="83"/>
      <c r="NS127" s="83"/>
      <c r="NT127" s="83"/>
      <c r="NU127" s="83"/>
      <c r="NV127" s="83"/>
      <c r="NW127" s="83"/>
      <c r="NX127" s="83"/>
      <c r="NY127" s="83"/>
      <c r="NZ127" s="83"/>
      <c r="OA127" s="83"/>
      <c r="OB127" s="83"/>
      <c r="OC127" s="83"/>
      <c r="OD127" s="83"/>
      <c r="OE127" s="83"/>
      <c r="OF127" s="83"/>
      <c r="OG127" s="83"/>
      <c r="OH127" s="83"/>
      <c r="OI127" s="83"/>
      <c r="OJ127" s="83"/>
      <c r="OK127" s="83"/>
      <c r="OL127" s="83"/>
      <c r="OM127" s="83"/>
      <c r="ON127" s="83"/>
      <c r="OO127" s="83"/>
      <c r="OP127" s="83"/>
      <c r="OQ127" s="83"/>
      <c r="OR127" s="83"/>
      <c r="OS127" s="83"/>
      <c r="OT127" s="83"/>
      <c r="OU127" s="83"/>
      <c r="OV127" s="83"/>
      <c r="OW127" s="83"/>
      <c r="OX127" s="83"/>
      <c r="OY127" s="83"/>
      <c r="OZ127" s="83"/>
      <c r="PA127" s="83"/>
      <c r="PB127" s="83"/>
      <c r="PC127" s="83"/>
      <c r="PD127" s="83"/>
      <c r="PE127" s="83"/>
      <c r="PF127" s="83"/>
      <c r="PG127" s="83"/>
      <c r="PH127" s="83"/>
      <c r="PI127" s="83"/>
      <c r="PJ127" s="83"/>
      <c r="PK127" s="83"/>
      <c r="PL127" s="83"/>
      <c r="PM127" s="83"/>
      <c r="PN127" s="83"/>
      <c r="PO127" s="83"/>
      <c r="PP127" s="83"/>
      <c r="PQ127" s="83"/>
      <c r="PR127" s="83"/>
      <c r="PS127" s="83"/>
      <c r="PT127" s="83"/>
      <c r="PU127" s="83"/>
      <c r="PV127" s="83"/>
      <c r="PW127" s="83"/>
      <c r="PX127" s="83"/>
      <c r="PY127" s="83"/>
      <c r="PZ127" s="83"/>
      <c r="QA127" s="83"/>
      <c r="QB127" s="83"/>
      <c r="QC127" s="83"/>
      <c r="QD127" s="83"/>
      <c r="QE127" s="83"/>
      <c r="QF127" s="83"/>
      <c r="QG127" s="83"/>
      <c r="QH127" s="83"/>
      <c r="QI127" s="83"/>
      <c r="QJ127" s="83"/>
      <c r="QK127" s="83"/>
      <c r="QL127" s="83"/>
      <c r="QM127" s="83"/>
      <c r="QN127" s="83"/>
      <c r="QO127" s="83"/>
      <c r="QP127" s="83"/>
      <c r="QQ127" s="83"/>
      <c r="QR127" s="83"/>
      <c r="QS127" s="83"/>
      <c r="QT127" s="83"/>
      <c r="QU127" s="83"/>
      <c r="QV127" s="83"/>
      <c r="QW127" s="83"/>
      <c r="QX127" s="83"/>
      <c r="QY127" s="83"/>
      <c r="QZ127" s="83"/>
      <c r="RA127" s="83"/>
      <c r="RB127" s="83"/>
      <c r="RC127" s="83"/>
      <c r="RD127" s="83"/>
      <c r="RE127" s="83"/>
      <c r="RF127" s="83"/>
      <c r="RG127" s="83"/>
      <c r="RH127" s="83"/>
      <c r="RI127" s="83"/>
      <c r="RJ127" s="83"/>
      <c r="RK127" s="83"/>
      <c r="RL127" s="83"/>
      <c r="RM127" s="83"/>
      <c r="RN127" s="83"/>
      <c r="RO127" s="83"/>
      <c r="RP127" s="83"/>
      <c r="RQ127" s="83"/>
      <c r="RR127" s="83"/>
      <c r="RS127" s="83"/>
      <c r="RT127" s="83"/>
      <c r="RU127" s="83"/>
      <c r="RV127" s="83"/>
      <c r="RW127" s="83"/>
      <c r="RX127" s="83"/>
      <c r="RY127" s="83"/>
      <c r="RZ127" s="83"/>
      <c r="SA127" s="83"/>
      <c r="SB127" s="83"/>
      <c r="SC127" s="83"/>
      <c r="SD127" s="83"/>
      <c r="SE127" s="83"/>
      <c r="SF127" s="83"/>
      <c r="SG127" s="83"/>
      <c r="SH127" s="83"/>
      <c r="SI127" s="83"/>
      <c r="SJ127" s="83"/>
      <c r="SK127" s="83"/>
      <c r="SL127" s="83"/>
      <c r="SM127" s="83"/>
      <c r="SN127" s="83"/>
      <c r="SO127" s="83"/>
      <c r="SP127" s="83"/>
      <c r="SQ127" s="83"/>
      <c r="SR127" s="83"/>
      <c r="SS127" s="83"/>
      <c r="ST127" s="83"/>
      <c r="SU127" s="83"/>
      <c r="SV127" s="83"/>
      <c r="SW127" s="83"/>
      <c r="SX127" s="83"/>
      <c r="SY127" s="83"/>
      <c r="SZ127" s="83"/>
      <c r="TA127" s="83"/>
      <c r="TB127" s="83"/>
      <c r="TC127" s="83"/>
      <c r="TD127" s="83"/>
      <c r="TE127" s="83"/>
      <c r="TF127" s="83"/>
      <c r="TG127" s="83"/>
      <c r="TH127" s="83"/>
      <c r="TI127" s="83"/>
      <c r="TJ127" s="83"/>
      <c r="TK127" s="83"/>
      <c r="TL127" s="83"/>
      <c r="TM127" s="83"/>
      <c r="TN127" s="83"/>
      <c r="TO127" s="83"/>
      <c r="TP127" s="83"/>
      <c r="TQ127" s="83"/>
      <c r="TR127" s="83"/>
      <c r="TS127" s="83"/>
      <c r="TT127" s="83"/>
      <c r="TU127" s="83"/>
      <c r="TV127" s="83"/>
      <c r="TW127" s="83"/>
      <c r="TX127" s="83"/>
      <c r="TY127" s="83"/>
      <c r="TZ127" s="83"/>
      <c r="UA127" s="83"/>
      <c r="UB127" s="83"/>
      <c r="UC127" s="83"/>
      <c r="UD127" s="83"/>
      <c r="UE127" s="83"/>
      <c r="UF127" s="83"/>
      <c r="UG127" s="83"/>
      <c r="UH127" s="83"/>
      <c r="UI127" s="83"/>
      <c r="UJ127" s="83"/>
      <c r="UK127" s="83"/>
      <c r="UL127" s="83"/>
      <c r="UM127" s="83"/>
      <c r="UN127" s="83"/>
      <c r="UO127" s="83"/>
      <c r="UP127" s="83"/>
      <c r="UQ127" s="83"/>
      <c r="UR127" s="83"/>
      <c r="US127" s="83"/>
      <c r="UT127" s="83"/>
      <c r="UU127" s="83"/>
      <c r="UV127" s="83"/>
      <c r="UW127" s="83"/>
      <c r="UX127" s="83"/>
      <c r="UY127" s="83"/>
      <c r="UZ127" s="83"/>
      <c r="VA127" s="83"/>
      <c r="VB127" s="83"/>
      <c r="VC127" s="83"/>
      <c r="VD127" s="83"/>
      <c r="VE127" s="83"/>
      <c r="VF127" s="83"/>
      <c r="VG127" s="83"/>
      <c r="VH127" s="83"/>
      <c r="VI127" s="83"/>
      <c r="VJ127" s="83"/>
      <c r="VK127" s="83"/>
      <c r="VL127" s="83"/>
      <c r="VM127" s="83"/>
      <c r="VN127" s="83"/>
      <c r="VO127" s="83"/>
      <c r="VP127" s="83"/>
      <c r="VQ127" s="83"/>
      <c r="VR127" s="83"/>
      <c r="VS127" s="83"/>
      <c r="VT127" s="83"/>
      <c r="VU127" s="83"/>
      <c r="VV127" s="83"/>
      <c r="VW127" s="83"/>
      <c r="VX127" s="83"/>
      <c r="VY127" s="83"/>
      <c r="VZ127" s="83"/>
      <c r="WA127" s="83"/>
      <c r="WB127" s="83"/>
      <c r="WC127" s="83"/>
      <c r="WD127" s="83"/>
      <c r="WE127" s="83"/>
      <c r="WF127" s="83"/>
      <c r="WG127" s="83"/>
      <c r="WH127" s="83"/>
      <c r="WI127" s="83"/>
      <c r="WJ127" s="83"/>
      <c r="WK127" s="83"/>
      <c r="WL127" s="83"/>
      <c r="WM127" s="83"/>
      <c r="WN127" s="83"/>
      <c r="WO127" s="83"/>
      <c r="WP127" s="83"/>
      <c r="WQ127" s="83"/>
      <c r="WR127" s="83"/>
      <c r="WS127" s="83"/>
      <c r="WT127" s="83"/>
      <c r="WU127" s="83"/>
      <c r="WV127" s="83"/>
      <c r="WW127" s="83"/>
      <c r="WX127" s="83"/>
      <c r="WY127" s="83"/>
      <c r="WZ127" s="83"/>
      <c r="XA127" s="83"/>
      <c r="XB127" s="83"/>
      <c r="XC127" s="83"/>
      <c r="XD127" s="83"/>
      <c r="XE127" s="83"/>
      <c r="XF127" s="83"/>
      <c r="XG127" s="83"/>
      <c r="XH127" s="83"/>
      <c r="XI127" s="83"/>
      <c r="XJ127" s="83"/>
      <c r="XK127" s="83"/>
      <c r="XL127" s="83"/>
      <c r="XM127" s="83"/>
      <c r="XN127" s="83"/>
      <c r="XO127" s="83"/>
      <c r="XP127" s="83"/>
      <c r="XQ127" s="83"/>
      <c r="XR127" s="83"/>
      <c r="XS127" s="83"/>
      <c r="XT127" s="83"/>
      <c r="XU127" s="83"/>
      <c r="XV127" s="83"/>
      <c r="XW127" s="83"/>
      <c r="XX127" s="83"/>
      <c r="XY127" s="83"/>
      <c r="XZ127" s="83"/>
      <c r="YA127" s="83"/>
      <c r="YB127" s="83"/>
      <c r="YC127" s="83"/>
      <c r="YD127" s="83"/>
      <c r="YE127" s="83"/>
      <c r="YF127" s="83"/>
      <c r="YG127" s="83"/>
      <c r="YH127" s="83"/>
      <c r="YI127" s="83"/>
      <c r="YJ127" s="83"/>
      <c r="YK127" s="83"/>
      <c r="YL127" s="83"/>
      <c r="YM127" s="83"/>
      <c r="YN127" s="83"/>
      <c r="YO127" s="83"/>
      <c r="YP127" s="83"/>
      <c r="YQ127" s="83"/>
      <c r="YR127" s="83"/>
      <c r="YS127" s="83"/>
      <c r="YT127" s="83"/>
      <c r="YU127" s="83"/>
      <c r="YV127" s="83"/>
      <c r="YW127" s="83"/>
      <c r="YX127" s="83"/>
      <c r="YY127" s="83"/>
      <c r="YZ127" s="83"/>
      <c r="ZA127" s="83"/>
      <c r="ZB127" s="83"/>
      <c r="ZC127" s="83"/>
      <c r="ZD127" s="83"/>
      <c r="ZE127" s="83"/>
      <c r="ZF127" s="83"/>
      <c r="ZG127" s="83"/>
      <c r="ZH127" s="83"/>
      <c r="ZI127" s="83"/>
      <c r="ZJ127" s="83"/>
      <c r="ZK127" s="83"/>
      <c r="ZL127" s="83"/>
      <c r="ZM127" s="83"/>
      <c r="ZN127" s="83"/>
      <c r="ZO127" s="83"/>
      <c r="ZP127" s="83"/>
      <c r="ZQ127" s="83"/>
      <c r="ZR127" s="83"/>
      <c r="ZS127" s="83"/>
      <c r="ZT127" s="83"/>
      <c r="ZU127" s="83"/>
      <c r="ZV127" s="83"/>
      <c r="ZW127" s="83"/>
      <c r="ZX127" s="83"/>
      <c r="ZY127" s="83"/>
      <c r="ZZ127" s="83"/>
      <c r="AAA127" s="83"/>
      <c r="AAB127" s="83"/>
      <c r="AAC127" s="83"/>
      <c r="AAD127" s="83"/>
      <c r="AAE127" s="83"/>
      <c r="AAF127" s="83"/>
      <c r="AAG127" s="83"/>
      <c r="AAH127" s="83"/>
      <c r="AAI127" s="83"/>
      <c r="AAJ127" s="83"/>
      <c r="AAK127" s="83"/>
      <c r="AAL127" s="83"/>
      <c r="AAM127" s="83"/>
      <c r="AAN127" s="83"/>
      <c r="AAO127" s="83"/>
      <c r="AAP127" s="83"/>
      <c r="AAQ127" s="83"/>
      <c r="AAR127" s="83"/>
      <c r="AAS127" s="83"/>
      <c r="AAT127" s="83"/>
      <c r="AAU127" s="83"/>
      <c r="AAV127" s="83"/>
      <c r="AAW127" s="83"/>
      <c r="AAX127" s="83"/>
      <c r="AAY127" s="83"/>
      <c r="AAZ127" s="83"/>
      <c r="ABA127" s="83"/>
      <c r="ABB127" s="83"/>
      <c r="ABC127" s="83"/>
      <c r="ABD127" s="83"/>
      <c r="ABE127" s="83"/>
      <c r="ABF127" s="83"/>
      <c r="ABG127" s="83"/>
      <c r="ABH127" s="83"/>
      <c r="ABI127" s="83"/>
      <c r="ABJ127" s="83"/>
      <c r="ABK127" s="83"/>
      <c r="ABL127" s="83"/>
      <c r="ABM127" s="83"/>
      <c r="ABN127" s="83"/>
      <c r="ABO127" s="83"/>
      <c r="ABP127" s="83"/>
      <c r="ABQ127" s="83"/>
      <c r="ABR127" s="83"/>
      <c r="ABS127" s="83"/>
      <c r="ABT127" s="83"/>
      <c r="ABU127" s="83"/>
      <c r="ABV127" s="83"/>
      <c r="ABW127" s="83"/>
      <c r="ABX127" s="83"/>
      <c r="ABY127" s="83"/>
      <c r="ABZ127" s="83"/>
      <c r="ACA127" s="83"/>
      <c r="ACB127" s="83"/>
      <c r="ACC127" s="83"/>
      <c r="ACD127" s="83"/>
      <c r="ACE127" s="83"/>
      <c r="ACF127" s="83"/>
      <c r="ACG127" s="83"/>
      <c r="ACH127" s="83"/>
      <c r="ACI127" s="83"/>
      <c r="ACJ127" s="83"/>
      <c r="ACK127" s="83"/>
      <c r="ACL127" s="83"/>
      <c r="ACM127" s="83"/>
      <c r="ACN127" s="83"/>
      <c r="ACO127" s="83"/>
      <c r="ACP127" s="83"/>
      <c r="ACQ127" s="83"/>
      <c r="ACR127" s="83"/>
      <c r="ACS127" s="83"/>
      <c r="ACT127" s="83"/>
      <c r="ACU127" s="83"/>
      <c r="ACV127" s="83"/>
      <c r="ACW127" s="83"/>
      <c r="ACX127" s="83"/>
      <c r="ACY127" s="83"/>
      <c r="ACZ127" s="83"/>
      <c r="ADA127" s="83"/>
      <c r="ADB127" s="83"/>
      <c r="ADC127" s="83"/>
      <c r="ADD127" s="83"/>
      <c r="ADE127" s="83"/>
      <c r="ADF127" s="83"/>
      <c r="ADG127" s="83"/>
      <c r="ADH127" s="83"/>
      <c r="ADI127" s="83"/>
      <c r="ADJ127" s="83"/>
      <c r="ADK127" s="83"/>
      <c r="ADL127" s="83"/>
      <c r="ADM127" s="83"/>
      <c r="ADN127" s="83"/>
      <c r="ADO127" s="83"/>
      <c r="ADP127" s="83"/>
      <c r="ADQ127" s="83"/>
      <c r="ADR127" s="83"/>
      <c r="ADS127" s="83"/>
      <c r="ADT127" s="83"/>
      <c r="ADU127" s="83"/>
      <c r="ADV127" s="83"/>
      <c r="ADW127" s="83"/>
      <c r="ADX127" s="83"/>
      <c r="ADY127" s="83"/>
      <c r="ADZ127" s="83"/>
      <c r="AEA127" s="83"/>
      <c r="AEB127" s="83"/>
      <c r="AEC127" s="83"/>
      <c r="AED127" s="83"/>
      <c r="AEE127" s="83"/>
      <c r="AEF127" s="83"/>
      <c r="AEG127" s="83"/>
      <c r="AEH127" s="83"/>
      <c r="AEI127" s="83"/>
      <c r="AEJ127" s="83"/>
      <c r="AEK127" s="83"/>
      <c r="AEL127" s="83"/>
      <c r="AEM127" s="83"/>
      <c r="AEN127" s="83"/>
      <c r="AEO127" s="83"/>
      <c r="AEP127" s="83"/>
      <c r="AEQ127" s="83"/>
      <c r="AER127" s="83"/>
      <c r="AES127" s="83"/>
      <c r="AET127" s="83"/>
      <c r="AEU127" s="83"/>
      <c r="AEV127" s="83"/>
      <c r="AEW127" s="83"/>
      <c r="AEX127" s="83"/>
      <c r="AEY127" s="83"/>
      <c r="AEZ127" s="83"/>
      <c r="AFA127" s="83"/>
      <c r="AFB127" s="83"/>
      <c r="AFC127" s="83"/>
      <c r="AFD127" s="83"/>
      <c r="AFE127" s="83"/>
      <c r="AFF127" s="83"/>
      <c r="AFG127" s="83"/>
      <c r="AFH127" s="83"/>
      <c r="AFI127" s="83"/>
      <c r="AFJ127" s="83"/>
      <c r="AFK127" s="83"/>
      <c r="AFL127" s="83"/>
      <c r="AFM127" s="83"/>
      <c r="AFN127" s="83"/>
      <c r="AFO127" s="83"/>
      <c r="AFP127" s="83"/>
      <c r="AFQ127" s="83"/>
      <c r="AFR127" s="83"/>
      <c r="AFS127" s="83"/>
      <c r="AFT127" s="83"/>
      <c r="AFU127" s="83"/>
      <c r="AFV127" s="83"/>
      <c r="AFW127" s="83"/>
      <c r="AFX127" s="83"/>
      <c r="AFY127" s="83"/>
      <c r="AFZ127" s="83"/>
      <c r="AGA127" s="83"/>
      <c r="AGB127" s="83"/>
      <c r="AGC127" s="83"/>
      <c r="AGD127" s="83"/>
      <c r="AGE127" s="83"/>
      <c r="AGF127" s="83"/>
      <c r="AGG127" s="83"/>
      <c r="AGH127" s="83"/>
      <c r="AGI127" s="83"/>
      <c r="AGJ127" s="83"/>
      <c r="AGK127" s="83"/>
      <c r="AGL127" s="83"/>
      <c r="AGM127" s="83"/>
      <c r="AGN127" s="83"/>
      <c r="AGO127" s="83"/>
      <c r="AGP127" s="83"/>
      <c r="AGQ127" s="83"/>
      <c r="AGR127" s="83"/>
      <c r="AGS127" s="83"/>
      <c r="AGT127" s="83"/>
      <c r="AGU127" s="83"/>
      <c r="AGV127" s="83"/>
      <c r="AGW127" s="83"/>
      <c r="AGX127" s="83"/>
      <c r="AGY127" s="83"/>
      <c r="AGZ127" s="83"/>
      <c r="AHA127" s="83"/>
      <c r="AHB127" s="83"/>
      <c r="AHC127" s="83"/>
      <c r="AHD127" s="83"/>
      <c r="AHE127" s="83"/>
      <c r="AHF127" s="83"/>
      <c r="AHG127" s="83"/>
      <c r="AHH127" s="83"/>
      <c r="AHI127" s="83"/>
      <c r="AHJ127" s="83"/>
      <c r="AHK127" s="83"/>
      <c r="AHL127" s="83"/>
      <c r="AHM127" s="83"/>
      <c r="AHN127" s="83"/>
      <c r="AHO127" s="83"/>
      <c r="AHP127" s="83"/>
      <c r="AHQ127" s="83"/>
      <c r="AHR127" s="83"/>
      <c r="AHS127" s="83"/>
      <c r="AHT127" s="83"/>
      <c r="AHU127" s="83"/>
      <c r="AHV127" s="83"/>
      <c r="AHW127" s="83"/>
      <c r="AHX127" s="83"/>
      <c r="AHY127" s="83"/>
      <c r="AHZ127" s="83"/>
      <c r="AIA127" s="83"/>
      <c r="AIB127" s="83"/>
      <c r="AIC127" s="83"/>
      <c r="AID127" s="83"/>
      <c r="AIE127" s="83"/>
      <c r="AIF127" s="83"/>
      <c r="AIG127" s="83"/>
      <c r="AIH127" s="83"/>
      <c r="AII127" s="83"/>
      <c r="AIJ127" s="83"/>
      <c r="AIK127" s="83"/>
      <c r="AIL127" s="83"/>
      <c r="AIM127" s="83"/>
      <c r="AIN127" s="83"/>
      <c r="AIO127" s="83"/>
      <c r="AIP127" s="83"/>
      <c r="AIQ127" s="83"/>
      <c r="AIR127" s="83"/>
      <c r="AIS127" s="83"/>
      <c r="AIT127" s="83"/>
      <c r="AIU127" s="83"/>
      <c r="AIV127" s="83"/>
      <c r="AIW127" s="83"/>
      <c r="AIX127" s="83"/>
      <c r="AIY127" s="83"/>
      <c r="AIZ127" s="83"/>
      <c r="AJA127" s="83"/>
      <c r="AJB127" s="83"/>
      <c r="AJC127" s="83"/>
      <c r="AJD127" s="83"/>
      <c r="AJE127" s="83"/>
      <c r="AJF127" s="83"/>
      <c r="AJG127" s="83"/>
      <c r="AJH127" s="83"/>
      <c r="AJI127" s="83"/>
      <c r="AJJ127" s="83"/>
      <c r="AJK127" s="83"/>
      <c r="AJL127" s="83"/>
      <c r="AJM127" s="83"/>
      <c r="AJN127" s="83"/>
      <c r="AJO127" s="83"/>
      <c r="AJP127" s="83"/>
      <c r="AJQ127" s="83"/>
      <c r="AJR127" s="83"/>
      <c r="AJS127" s="83"/>
      <c r="AJT127" s="83"/>
      <c r="AJU127" s="83"/>
      <c r="AJV127" s="83"/>
      <c r="AJW127" s="83"/>
      <c r="AJX127" s="83"/>
      <c r="AJY127" s="83"/>
      <c r="AJZ127" s="83"/>
      <c r="AKA127" s="83"/>
      <c r="AKB127" s="83"/>
      <c r="AKC127" s="83"/>
      <c r="AKD127" s="83"/>
      <c r="AKE127" s="83"/>
      <c r="AKF127" s="83"/>
      <c r="AKG127" s="83"/>
      <c r="AKH127" s="83"/>
      <c r="AKI127" s="83"/>
      <c r="AKJ127" s="83"/>
      <c r="AKK127" s="83"/>
      <c r="AKL127" s="83"/>
      <c r="AKM127" s="83"/>
      <c r="AKN127" s="83"/>
      <c r="AKO127" s="83"/>
      <c r="AKP127" s="83"/>
      <c r="AKQ127" s="83"/>
      <c r="AKR127" s="83"/>
      <c r="AKS127" s="83"/>
      <c r="AKT127" s="83"/>
      <c r="AKU127" s="83"/>
      <c r="AKV127" s="83"/>
      <c r="AKW127" s="83"/>
      <c r="AKX127" s="83"/>
      <c r="AKY127" s="83"/>
      <c r="AKZ127" s="83"/>
      <c r="ALA127" s="83"/>
      <c r="ALB127" s="83"/>
      <c r="ALC127" s="83"/>
      <c r="ALD127" s="83"/>
      <c r="ALE127" s="83"/>
      <c r="ALF127" s="83"/>
      <c r="ALG127" s="83"/>
      <c r="ALH127" s="83"/>
      <c r="ALI127" s="83"/>
      <c r="ALJ127" s="83"/>
      <c r="ALK127" s="83"/>
      <c r="ALL127" s="83"/>
      <c r="ALM127" s="83"/>
    </row>
    <row r="128" spans="1:1001" x14ac:dyDescent="0.2">
      <c r="A128" s="230">
        <v>1</v>
      </c>
      <c r="B128" s="230">
        <v>2</v>
      </c>
      <c r="C128" s="230">
        <v>2</v>
      </c>
      <c r="D128" s="230">
        <v>3</v>
      </c>
      <c r="E128" s="230">
        <v>1</v>
      </c>
      <c r="F128" s="230">
        <v>0</v>
      </c>
      <c r="G128" s="56" t="s">
        <v>36</v>
      </c>
      <c r="H128" s="8">
        <f>+H130+H129</f>
        <v>2142000</v>
      </c>
      <c r="I128" s="8">
        <f t="shared" ref="I128:K128" si="150">+I130+I129</f>
        <v>471240</v>
      </c>
      <c r="J128" s="8">
        <f t="shared" si="150"/>
        <v>66937.5</v>
      </c>
      <c r="K128" s="8">
        <f t="shared" si="150"/>
        <v>14726.25</v>
      </c>
      <c r="L128" s="8">
        <f>+L130+L129</f>
        <v>81663.75</v>
      </c>
      <c r="M128" s="10">
        <f>+J128/(J128+K128)</f>
        <v>0.81967213114754101</v>
      </c>
      <c r="N128" s="10">
        <f>1-M128</f>
        <v>0.18032786885245899</v>
      </c>
      <c r="O128" s="45"/>
      <c r="R128" s="171">
        <f>+R130+R129</f>
        <v>9562.5</v>
      </c>
      <c r="S128" s="173">
        <f t="shared" ref="S128:W128" si="151">+S130+S129</f>
        <v>9562.5</v>
      </c>
      <c r="T128" s="171">
        <f t="shared" si="151"/>
        <v>9562.5</v>
      </c>
      <c r="U128" s="172">
        <f t="shared" si="151"/>
        <v>9562.5</v>
      </c>
      <c r="V128" s="172">
        <f t="shared" si="151"/>
        <v>14343.75</v>
      </c>
      <c r="W128" s="173">
        <f t="shared" si="151"/>
        <v>14343.75</v>
      </c>
      <c r="X128" s="220">
        <f t="shared" si="77"/>
        <v>0</v>
      </c>
      <c r="Y128" s="153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56"/>
      <c r="AT128" s="56"/>
      <c r="AU128" s="56"/>
      <c r="AV128" s="56"/>
      <c r="AW128" s="56"/>
      <c r="AX128" s="56"/>
      <c r="AY128" s="56"/>
      <c r="AZ128" s="56"/>
      <c r="BA128" s="56"/>
      <c r="BB128" s="56"/>
      <c r="BC128" s="56"/>
      <c r="BD128" s="56"/>
      <c r="BE128" s="56"/>
      <c r="BF128" s="56"/>
      <c r="BG128" s="56"/>
      <c r="BH128" s="56"/>
      <c r="BI128" s="56"/>
      <c r="BJ128" s="56"/>
      <c r="BK128" s="56"/>
      <c r="BL128" s="56"/>
      <c r="BM128" s="56"/>
      <c r="BN128" s="56"/>
      <c r="BO128" s="56"/>
      <c r="BP128" s="56"/>
      <c r="BQ128" s="56"/>
      <c r="BR128" s="56"/>
      <c r="BS128" s="56"/>
      <c r="BT128" s="56"/>
      <c r="BU128" s="56"/>
      <c r="BV128" s="56"/>
      <c r="BW128" s="56"/>
      <c r="BX128" s="56"/>
      <c r="BY128" s="56"/>
      <c r="BZ128" s="56"/>
      <c r="CA128" s="56"/>
      <c r="CB128" s="56"/>
      <c r="CC128" s="56"/>
      <c r="CD128" s="56"/>
      <c r="CE128" s="56"/>
      <c r="CF128" s="56"/>
      <c r="CG128" s="56"/>
      <c r="CH128" s="56"/>
      <c r="CI128" s="56"/>
      <c r="CJ128" s="56"/>
      <c r="CK128" s="56"/>
      <c r="CL128" s="56"/>
      <c r="CM128" s="56"/>
      <c r="CN128" s="56"/>
      <c r="CO128" s="56"/>
      <c r="CP128" s="56"/>
      <c r="CQ128" s="56"/>
      <c r="CR128" s="56"/>
      <c r="CS128" s="56"/>
      <c r="CT128" s="56"/>
      <c r="CU128" s="56"/>
      <c r="CV128" s="56"/>
      <c r="CW128" s="56"/>
      <c r="CX128" s="56"/>
      <c r="CY128" s="56"/>
      <c r="CZ128" s="56"/>
      <c r="DA128" s="56"/>
      <c r="DB128" s="56"/>
      <c r="DC128" s="56"/>
      <c r="DD128" s="56"/>
      <c r="DE128" s="56"/>
      <c r="DF128" s="56"/>
      <c r="DG128" s="56"/>
      <c r="DH128" s="56"/>
      <c r="DI128" s="56"/>
      <c r="DJ128" s="56"/>
      <c r="DK128" s="56"/>
      <c r="DL128" s="56"/>
      <c r="DM128" s="56"/>
      <c r="DN128" s="56"/>
      <c r="DO128" s="56"/>
      <c r="DP128" s="56"/>
      <c r="DQ128" s="56"/>
      <c r="DR128" s="56"/>
      <c r="DS128" s="56"/>
      <c r="DT128" s="56"/>
      <c r="DU128" s="56"/>
      <c r="DV128" s="56"/>
      <c r="DW128" s="56"/>
      <c r="DX128" s="56"/>
      <c r="DY128" s="56"/>
      <c r="DZ128" s="56"/>
      <c r="EA128" s="56"/>
      <c r="EB128" s="56"/>
      <c r="EC128" s="56"/>
      <c r="ED128" s="56"/>
      <c r="EE128" s="56"/>
      <c r="EF128" s="56"/>
      <c r="EG128" s="56"/>
      <c r="EH128" s="56"/>
      <c r="EI128" s="56"/>
      <c r="EJ128" s="56"/>
      <c r="EK128" s="56"/>
      <c r="EL128" s="56"/>
      <c r="EM128" s="56"/>
      <c r="EN128" s="56"/>
      <c r="EO128" s="56"/>
      <c r="EP128" s="56"/>
      <c r="EQ128" s="56"/>
      <c r="ER128" s="56"/>
      <c r="ES128" s="56"/>
      <c r="ET128" s="56"/>
      <c r="EU128" s="56"/>
      <c r="EV128" s="56"/>
      <c r="EW128" s="56"/>
      <c r="EX128" s="56"/>
      <c r="EY128" s="56"/>
      <c r="EZ128" s="56"/>
      <c r="FA128" s="56"/>
      <c r="FB128" s="56"/>
      <c r="FC128" s="56"/>
      <c r="FD128" s="56"/>
      <c r="FE128" s="56"/>
    </row>
    <row r="129" spans="1:1001" ht="24" x14ac:dyDescent="0.2">
      <c r="A129" s="230">
        <v>1</v>
      </c>
      <c r="B129" s="230">
        <v>2</v>
      </c>
      <c r="C129" s="230">
        <v>2</v>
      </c>
      <c r="D129" s="230">
        <v>3</v>
      </c>
      <c r="E129" s="230">
        <v>1</v>
      </c>
      <c r="F129" s="230">
        <v>1</v>
      </c>
      <c r="G129" s="132" t="s">
        <v>92</v>
      </c>
      <c r="H129" s="69">
        <f>+P129*O129*Q129</f>
        <v>1224000</v>
      </c>
      <c r="I129" s="42">
        <f>+H129*0.22</f>
        <v>269280</v>
      </c>
      <c r="J129" s="42">
        <f t="shared" ref="J129:K130" si="152">+H129/$H$1</f>
        <v>38250</v>
      </c>
      <c r="K129" s="42">
        <f t="shared" si="152"/>
        <v>8415</v>
      </c>
      <c r="L129" s="42">
        <f>+J129+K129</f>
        <v>46665</v>
      </c>
      <c r="M129" s="67">
        <f>+J129/(J129+K129)</f>
        <v>0.81967213114754101</v>
      </c>
      <c r="N129" s="67">
        <f>1-M129</f>
        <v>0.18032786885245899</v>
      </c>
      <c r="O129" s="45">
        <v>12</v>
      </c>
      <c r="P129" s="68">
        <v>2</v>
      </c>
      <c r="Q129" s="231">
        <v>51000</v>
      </c>
      <c r="R129" s="232">
        <f>+$J129/4</f>
        <v>9562.5</v>
      </c>
      <c r="S129" s="233">
        <f t="shared" ref="S129:U129" si="153">+$J129/4</f>
        <v>9562.5</v>
      </c>
      <c r="T129" s="232">
        <f t="shared" si="153"/>
        <v>9562.5</v>
      </c>
      <c r="U129" s="234">
        <f t="shared" si="153"/>
        <v>9562.5</v>
      </c>
      <c r="V129" s="235"/>
      <c r="W129" s="236"/>
      <c r="X129" s="220">
        <f t="shared" si="77"/>
        <v>0</v>
      </c>
      <c r="Y129" s="153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56"/>
      <c r="AT129" s="56"/>
      <c r="AU129" s="56"/>
      <c r="AV129" s="56"/>
      <c r="AW129" s="56"/>
      <c r="AX129" s="56"/>
      <c r="AY129" s="56"/>
      <c r="AZ129" s="56"/>
      <c r="BA129" s="56"/>
      <c r="BB129" s="56"/>
      <c r="BC129" s="56"/>
      <c r="BD129" s="56"/>
      <c r="BE129" s="56"/>
      <c r="BF129" s="56"/>
      <c r="BG129" s="56"/>
      <c r="BH129" s="56"/>
      <c r="BI129" s="56"/>
      <c r="BJ129" s="56"/>
      <c r="BK129" s="56"/>
      <c r="BL129" s="56"/>
      <c r="BM129" s="56"/>
      <c r="BN129" s="56"/>
      <c r="BO129" s="56"/>
      <c r="BP129" s="56"/>
      <c r="BQ129" s="56"/>
      <c r="BR129" s="56"/>
      <c r="BS129" s="56"/>
      <c r="BT129" s="56"/>
      <c r="BU129" s="56"/>
      <c r="BV129" s="56"/>
      <c r="BW129" s="56"/>
      <c r="BX129" s="56"/>
      <c r="BY129" s="56"/>
      <c r="BZ129" s="56"/>
      <c r="CA129" s="56"/>
      <c r="CB129" s="56"/>
      <c r="CC129" s="56"/>
      <c r="CD129" s="56"/>
      <c r="CE129" s="56"/>
      <c r="CF129" s="56"/>
      <c r="CG129" s="56"/>
      <c r="CH129" s="56"/>
      <c r="CI129" s="56"/>
      <c r="CJ129" s="56"/>
      <c r="CK129" s="56"/>
      <c r="CL129" s="56"/>
      <c r="CM129" s="56"/>
      <c r="CN129" s="56"/>
      <c r="CO129" s="56"/>
      <c r="CP129" s="56"/>
      <c r="CQ129" s="56"/>
      <c r="CR129" s="56"/>
      <c r="CS129" s="56"/>
      <c r="CT129" s="56"/>
      <c r="CU129" s="56"/>
      <c r="CV129" s="56"/>
      <c r="CW129" s="56"/>
      <c r="CX129" s="56"/>
      <c r="CY129" s="56"/>
      <c r="CZ129" s="56"/>
      <c r="DA129" s="56"/>
      <c r="DB129" s="56"/>
      <c r="DC129" s="56"/>
      <c r="DD129" s="56"/>
      <c r="DE129" s="56"/>
      <c r="DF129" s="56"/>
      <c r="DG129" s="56"/>
      <c r="DH129" s="56"/>
      <c r="DI129" s="56"/>
      <c r="DJ129" s="56"/>
      <c r="DK129" s="56"/>
      <c r="DL129" s="56"/>
      <c r="DM129" s="56"/>
      <c r="DN129" s="56"/>
      <c r="DO129" s="56"/>
      <c r="DP129" s="56"/>
      <c r="DQ129" s="56"/>
      <c r="DR129" s="56"/>
      <c r="DS129" s="56"/>
      <c r="DT129" s="56"/>
      <c r="DU129" s="56"/>
      <c r="DV129" s="56"/>
      <c r="DW129" s="56"/>
      <c r="DX129" s="56"/>
      <c r="DY129" s="56"/>
      <c r="DZ129" s="56"/>
      <c r="EA129" s="56"/>
      <c r="EB129" s="56"/>
      <c r="EC129" s="56"/>
      <c r="ED129" s="56"/>
      <c r="EE129" s="56"/>
      <c r="EF129" s="56"/>
      <c r="EG129" s="56"/>
      <c r="EH129" s="56"/>
      <c r="EI129" s="56"/>
      <c r="EJ129" s="56"/>
      <c r="EK129" s="56"/>
      <c r="EL129" s="56"/>
      <c r="EM129" s="56"/>
      <c r="EN129" s="56"/>
      <c r="EO129" s="56"/>
      <c r="EP129" s="56"/>
      <c r="EQ129" s="56"/>
      <c r="ER129" s="56"/>
      <c r="ES129" s="56"/>
      <c r="ET129" s="56"/>
      <c r="EU129" s="56"/>
      <c r="EV129" s="56"/>
      <c r="EW129" s="56"/>
      <c r="EX129" s="56"/>
      <c r="EY129" s="56"/>
      <c r="EZ129" s="56"/>
      <c r="FA129" s="56"/>
      <c r="FB129" s="56"/>
      <c r="FC129" s="56"/>
      <c r="FD129" s="56"/>
      <c r="FE129" s="56"/>
    </row>
    <row r="130" spans="1:1001" ht="24" x14ac:dyDescent="0.2">
      <c r="A130" s="230">
        <v>1</v>
      </c>
      <c r="B130" s="230">
        <v>2</v>
      </c>
      <c r="C130" s="230">
        <v>2</v>
      </c>
      <c r="D130" s="230">
        <v>3</v>
      </c>
      <c r="E130" s="230">
        <v>1</v>
      </c>
      <c r="F130" s="230">
        <v>2</v>
      </c>
      <c r="G130" s="132" t="s">
        <v>93</v>
      </c>
      <c r="H130" s="69">
        <f>+P130*O130*Q130</f>
        <v>918000</v>
      </c>
      <c r="I130" s="42">
        <f>+H130*0.22</f>
        <v>201960</v>
      </c>
      <c r="J130" s="42">
        <f t="shared" si="152"/>
        <v>28687.5</v>
      </c>
      <c r="K130" s="42">
        <f t="shared" si="152"/>
        <v>6311.25</v>
      </c>
      <c r="L130" s="42">
        <f>+J130+K130</f>
        <v>34998.75</v>
      </c>
      <c r="M130" s="67">
        <f>+J130/(J130+K130)</f>
        <v>0.81967213114754101</v>
      </c>
      <c r="N130" s="67">
        <f>1-M130</f>
        <v>0.18032786885245899</v>
      </c>
      <c r="O130" s="68">
        <v>6</v>
      </c>
      <c r="P130" s="68">
        <v>3</v>
      </c>
      <c r="Q130" s="231">
        <v>51000</v>
      </c>
      <c r="R130" s="237"/>
      <c r="S130" s="238"/>
      <c r="T130" s="237"/>
      <c r="V130" s="234">
        <f>+$J130/2</f>
        <v>14343.75</v>
      </c>
      <c r="W130" s="233">
        <f>+$J130/2</f>
        <v>14343.75</v>
      </c>
      <c r="X130" s="220">
        <f t="shared" si="77"/>
        <v>0</v>
      </c>
      <c r="Y130" s="153"/>
      <c r="Z130" s="56"/>
      <c r="AA130" s="56"/>
      <c r="AB130" s="56"/>
      <c r="AC130" s="56"/>
      <c r="AD130" s="56"/>
      <c r="AE130" s="56"/>
      <c r="AF130" s="56"/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  <c r="AQ130" s="56"/>
      <c r="AR130" s="56"/>
      <c r="AS130" s="56"/>
      <c r="AT130" s="56"/>
      <c r="AU130" s="56"/>
      <c r="AV130" s="56"/>
      <c r="AW130" s="56"/>
      <c r="AX130" s="56"/>
      <c r="AY130" s="56"/>
      <c r="AZ130" s="56"/>
      <c r="BA130" s="56"/>
      <c r="BB130" s="56"/>
      <c r="BC130" s="56"/>
      <c r="BD130" s="56"/>
      <c r="BE130" s="56"/>
      <c r="BF130" s="56"/>
      <c r="BG130" s="56"/>
      <c r="BH130" s="56"/>
      <c r="BI130" s="56"/>
      <c r="BJ130" s="56"/>
      <c r="BK130" s="56"/>
      <c r="BL130" s="56"/>
      <c r="BM130" s="56"/>
      <c r="BN130" s="56"/>
      <c r="BO130" s="56"/>
      <c r="BP130" s="56"/>
      <c r="BQ130" s="56"/>
      <c r="BR130" s="56"/>
      <c r="BS130" s="56"/>
      <c r="BT130" s="56"/>
      <c r="BU130" s="56"/>
      <c r="BV130" s="56"/>
      <c r="BW130" s="56"/>
      <c r="BX130" s="56"/>
      <c r="BY130" s="56"/>
      <c r="BZ130" s="56"/>
      <c r="CA130" s="56"/>
      <c r="CB130" s="56"/>
      <c r="CC130" s="56"/>
      <c r="CD130" s="56"/>
      <c r="CE130" s="56"/>
      <c r="CF130" s="56"/>
      <c r="CG130" s="56"/>
      <c r="CH130" s="56"/>
      <c r="CI130" s="56"/>
      <c r="CJ130" s="56"/>
      <c r="CK130" s="56"/>
      <c r="CL130" s="56"/>
      <c r="CM130" s="56"/>
      <c r="CN130" s="56"/>
      <c r="CO130" s="56"/>
      <c r="CP130" s="56"/>
      <c r="CQ130" s="56"/>
      <c r="CR130" s="56"/>
      <c r="CS130" s="56"/>
      <c r="CT130" s="56"/>
      <c r="CU130" s="56"/>
      <c r="CV130" s="56"/>
      <c r="CW130" s="56"/>
      <c r="CX130" s="56"/>
      <c r="CY130" s="56"/>
      <c r="CZ130" s="56"/>
      <c r="DA130" s="56"/>
      <c r="DB130" s="56"/>
      <c r="DC130" s="56"/>
      <c r="DD130" s="56"/>
      <c r="DE130" s="56"/>
      <c r="DF130" s="56"/>
      <c r="DG130" s="56"/>
      <c r="DH130" s="56"/>
      <c r="DI130" s="56"/>
      <c r="DJ130" s="56"/>
      <c r="DK130" s="56"/>
      <c r="DL130" s="56"/>
      <c r="DM130" s="56"/>
      <c r="DN130" s="56"/>
      <c r="DO130" s="56"/>
      <c r="DP130" s="56"/>
      <c r="DQ130" s="56"/>
      <c r="DR130" s="56"/>
      <c r="DS130" s="56"/>
      <c r="DT130" s="56"/>
      <c r="DU130" s="56"/>
      <c r="DV130" s="56"/>
      <c r="DW130" s="56"/>
      <c r="DX130" s="56"/>
      <c r="DY130" s="56"/>
      <c r="DZ130" s="56"/>
      <c r="EA130" s="56"/>
      <c r="EB130" s="56"/>
      <c r="EC130" s="56"/>
      <c r="ED130" s="56"/>
      <c r="EE130" s="56"/>
      <c r="EF130" s="56"/>
      <c r="EG130" s="56"/>
      <c r="EH130" s="56"/>
      <c r="EI130" s="56"/>
      <c r="EJ130" s="56"/>
      <c r="EK130" s="56"/>
      <c r="EL130" s="56"/>
      <c r="EM130" s="56"/>
      <c r="EN130" s="56"/>
      <c r="EO130" s="56"/>
      <c r="EP130" s="56"/>
      <c r="EQ130" s="56"/>
      <c r="ER130" s="56"/>
      <c r="ES130" s="56"/>
      <c r="ET130" s="56"/>
      <c r="EU130" s="56"/>
      <c r="EV130" s="56"/>
      <c r="EW130" s="56"/>
      <c r="EX130" s="56"/>
      <c r="EY130" s="56"/>
      <c r="EZ130" s="56"/>
      <c r="FA130" s="56"/>
      <c r="FB130" s="56"/>
      <c r="FC130" s="56"/>
      <c r="FD130" s="56"/>
      <c r="FE130" s="56"/>
    </row>
    <row r="131" spans="1:1001" x14ac:dyDescent="0.2">
      <c r="A131" s="246">
        <v>1</v>
      </c>
      <c r="B131" s="246">
        <v>2</v>
      </c>
      <c r="C131" s="246">
        <v>2</v>
      </c>
      <c r="D131" s="246">
        <v>4</v>
      </c>
      <c r="E131" s="246">
        <v>0</v>
      </c>
      <c r="F131" s="246">
        <v>0</v>
      </c>
      <c r="G131" s="103" t="s">
        <v>94</v>
      </c>
      <c r="H131" s="11">
        <f>+H132+H133+H135+H138</f>
        <v>3128000</v>
      </c>
      <c r="I131" s="11">
        <f t="shared" ref="I131:K131" si="154">+I132+I133+I135+I138</f>
        <v>688160</v>
      </c>
      <c r="J131" s="11">
        <f t="shared" si="154"/>
        <v>97750</v>
      </c>
      <c r="K131" s="11">
        <f t="shared" si="154"/>
        <v>21505</v>
      </c>
      <c r="L131" s="11">
        <f>+L132+L133+L135+L138</f>
        <v>119255</v>
      </c>
      <c r="M131" s="95"/>
      <c r="N131" s="105"/>
      <c r="O131" s="252"/>
      <c r="P131" s="106"/>
      <c r="Q131" s="253"/>
      <c r="R131" s="183">
        <f>+R132+R133+R135+R138</f>
        <v>25250</v>
      </c>
      <c r="S131" s="185">
        <f t="shared" ref="S131:W131" si="155">+S132+S133+S135+S138</f>
        <v>31831.25</v>
      </c>
      <c r="T131" s="183">
        <f t="shared" si="155"/>
        <v>6581.25</v>
      </c>
      <c r="U131" s="184">
        <f t="shared" si="155"/>
        <v>6581.25</v>
      </c>
      <c r="V131" s="184">
        <f t="shared" si="155"/>
        <v>16143.75</v>
      </c>
      <c r="W131" s="185">
        <f t="shared" si="155"/>
        <v>11362.5</v>
      </c>
      <c r="X131" s="220">
        <f t="shared" si="77"/>
        <v>0</v>
      </c>
      <c r="Y131" s="156"/>
      <c r="Z131" s="107"/>
      <c r="AA131" s="107"/>
      <c r="AB131" s="107"/>
      <c r="AC131" s="107"/>
      <c r="AD131" s="107"/>
      <c r="AE131" s="107"/>
      <c r="AF131" s="107"/>
      <c r="AG131" s="107"/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BY131" s="107"/>
      <c r="BZ131" s="107"/>
      <c r="CA131" s="107"/>
      <c r="CB131" s="107"/>
      <c r="CC131" s="107"/>
      <c r="CD131" s="107"/>
      <c r="CE131" s="107"/>
      <c r="CF131" s="107"/>
      <c r="CG131" s="107"/>
      <c r="CH131" s="107"/>
      <c r="CI131" s="107"/>
      <c r="CJ131" s="107"/>
      <c r="CK131" s="107"/>
      <c r="CL131" s="107"/>
      <c r="CM131" s="107"/>
      <c r="CN131" s="107"/>
      <c r="CO131" s="107"/>
      <c r="CP131" s="107"/>
      <c r="CQ131" s="107"/>
      <c r="CR131" s="107"/>
      <c r="CS131" s="107"/>
      <c r="CT131" s="107"/>
      <c r="CU131" s="107"/>
      <c r="CV131" s="107"/>
      <c r="CW131" s="107"/>
      <c r="CX131" s="107"/>
      <c r="CY131" s="107"/>
      <c r="CZ131" s="107"/>
      <c r="DA131" s="107"/>
      <c r="DB131" s="107"/>
      <c r="DC131" s="107"/>
      <c r="DD131" s="107"/>
      <c r="DE131" s="107"/>
      <c r="DF131" s="107"/>
      <c r="DG131" s="107"/>
      <c r="DH131" s="107"/>
      <c r="DI131" s="107"/>
      <c r="DJ131" s="107"/>
      <c r="DK131" s="107"/>
      <c r="DL131" s="107"/>
      <c r="DM131" s="107"/>
      <c r="DN131" s="107"/>
      <c r="DO131" s="107"/>
      <c r="DP131" s="107"/>
      <c r="DQ131" s="107"/>
      <c r="DR131" s="107"/>
      <c r="DS131" s="107"/>
      <c r="DT131" s="107"/>
      <c r="DU131" s="107"/>
      <c r="DV131" s="107"/>
      <c r="DW131" s="107"/>
      <c r="DX131" s="107"/>
      <c r="DY131" s="107"/>
      <c r="DZ131" s="107"/>
      <c r="EA131" s="107"/>
      <c r="EB131" s="107"/>
      <c r="EC131" s="107"/>
      <c r="ED131" s="107"/>
      <c r="EE131" s="107"/>
      <c r="EF131" s="107"/>
      <c r="EG131" s="107"/>
      <c r="EH131" s="107"/>
      <c r="EI131" s="107"/>
      <c r="EJ131" s="107"/>
      <c r="EK131" s="107"/>
      <c r="EL131" s="107"/>
      <c r="EM131" s="107"/>
      <c r="EN131" s="107"/>
      <c r="EO131" s="107"/>
      <c r="EP131" s="107"/>
      <c r="EQ131" s="107"/>
      <c r="ER131" s="107"/>
      <c r="ES131" s="107"/>
      <c r="ET131" s="107"/>
      <c r="EU131" s="107"/>
      <c r="EV131" s="107"/>
      <c r="EW131" s="107"/>
      <c r="EX131" s="107"/>
      <c r="EY131" s="107"/>
      <c r="EZ131" s="107"/>
      <c r="FA131" s="107"/>
      <c r="FB131" s="107"/>
      <c r="FC131" s="107"/>
      <c r="FD131" s="107"/>
      <c r="FE131" s="107"/>
      <c r="FF131" s="108"/>
      <c r="FG131" s="108"/>
      <c r="FH131" s="108"/>
      <c r="FI131" s="108"/>
      <c r="FJ131" s="108"/>
      <c r="FK131" s="108"/>
      <c r="FL131" s="108"/>
      <c r="FM131" s="108"/>
      <c r="FN131" s="108"/>
      <c r="FO131" s="108"/>
      <c r="FP131" s="108"/>
      <c r="FQ131" s="108"/>
      <c r="FR131" s="108"/>
      <c r="FS131" s="108"/>
      <c r="FT131" s="108"/>
      <c r="FU131" s="108"/>
      <c r="FV131" s="108"/>
      <c r="FW131" s="108"/>
      <c r="FX131" s="108"/>
      <c r="FY131" s="108"/>
      <c r="FZ131" s="108"/>
      <c r="GA131" s="108"/>
      <c r="GB131" s="108"/>
      <c r="GC131" s="108"/>
      <c r="GD131" s="108"/>
      <c r="GE131" s="108"/>
      <c r="GF131" s="108"/>
      <c r="GG131" s="108"/>
      <c r="GH131" s="108"/>
      <c r="GI131" s="108"/>
      <c r="GJ131" s="108"/>
      <c r="GK131" s="108"/>
      <c r="GL131" s="108"/>
      <c r="GM131" s="108"/>
      <c r="GN131" s="108"/>
      <c r="GO131" s="108"/>
      <c r="GP131" s="108"/>
      <c r="GQ131" s="108"/>
      <c r="GR131" s="108"/>
      <c r="GS131" s="108"/>
      <c r="GT131" s="108"/>
      <c r="GU131" s="108"/>
      <c r="GV131" s="108"/>
      <c r="GW131" s="108"/>
      <c r="GX131" s="108"/>
      <c r="GY131" s="108"/>
      <c r="GZ131" s="108"/>
      <c r="HA131" s="108"/>
      <c r="HB131" s="108"/>
      <c r="HC131" s="108"/>
      <c r="HD131" s="108"/>
      <c r="HE131" s="108"/>
      <c r="HF131" s="108"/>
      <c r="HG131" s="108"/>
      <c r="HH131" s="108"/>
      <c r="HI131" s="108"/>
      <c r="HJ131" s="108"/>
      <c r="HK131" s="108"/>
      <c r="HL131" s="108"/>
      <c r="HM131" s="108"/>
      <c r="HN131" s="108"/>
      <c r="HO131" s="108"/>
      <c r="HP131" s="108"/>
      <c r="HQ131" s="108"/>
      <c r="HR131" s="108"/>
      <c r="HS131" s="108"/>
      <c r="HT131" s="108"/>
      <c r="HU131" s="108"/>
      <c r="HV131" s="108"/>
      <c r="HW131" s="108"/>
      <c r="HX131" s="108"/>
      <c r="HY131" s="108"/>
      <c r="HZ131" s="108"/>
      <c r="IA131" s="108"/>
      <c r="IB131" s="108"/>
      <c r="IC131" s="108"/>
      <c r="ID131" s="108"/>
      <c r="IE131" s="108"/>
      <c r="IF131" s="108"/>
      <c r="IG131" s="108"/>
      <c r="IH131" s="108"/>
      <c r="II131" s="108"/>
      <c r="IJ131" s="108"/>
      <c r="IK131" s="108"/>
      <c r="IL131" s="108"/>
      <c r="IM131" s="108"/>
      <c r="IN131" s="108"/>
      <c r="IO131" s="108"/>
      <c r="IP131" s="108"/>
      <c r="IQ131" s="108"/>
      <c r="IR131" s="108"/>
      <c r="IS131" s="108"/>
      <c r="IT131" s="108"/>
      <c r="IU131" s="108"/>
      <c r="IV131" s="108"/>
      <c r="IW131" s="108"/>
      <c r="IX131" s="108"/>
      <c r="IY131" s="108"/>
      <c r="IZ131" s="108"/>
      <c r="JA131" s="108"/>
      <c r="JB131" s="108"/>
      <c r="JC131" s="108"/>
      <c r="JD131" s="108"/>
      <c r="JE131" s="108"/>
      <c r="JF131" s="108"/>
      <c r="JG131" s="108"/>
      <c r="JH131" s="108"/>
      <c r="JI131" s="108"/>
      <c r="JJ131" s="108"/>
      <c r="JK131" s="108"/>
      <c r="JL131" s="108"/>
      <c r="JM131" s="108"/>
      <c r="JN131" s="108"/>
      <c r="JO131" s="108"/>
      <c r="JP131" s="108"/>
      <c r="JQ131" s="108"/>
      <c r="JR131" s="108"/>
      <c r="JS131" s="108"/>
      <c r="JT131" s="108"/>
      <c r="JU131" s="108"/>
      <c r="JV131" s="108"/>
      <c r="JW131" s="108"/>
      <c r="JX131" s="108"/>
      <c r="JY131" s="108"/>
      <c r="JZ131" s="108"/>
      <c r="KA131" s="108"/>
      <c r="KB131" s="108"/>
      <c r="KC131" s="108"/>
      <c r="KD131" s="108"/>
      <c r="KE131" s="108"/>
      <c r="KF131" s="108"/>
      <c r="KG131" s="108"/>
      <c r="KH131" s="108"/>
      <c r="KI131" s="108"/>
      <c r="KJ131" s="108"/>
      <c r="KK131" s="108"/>
      <c r="KL131" s="108"/>
      <c r="KM131" s="108"/>
      <c r="KN131" s="108"/>
      <c r="KO131" s="108"/>
      <c r="KP131" s="108"/>
      <c r="KQ131" s="108"/>
      <c r="KR131" s="108"/>
      <c r="KS131" s="108"/>
      <c r="KT131" s="108"/>
      <c r="KU131" s="108"/>
      <c r="KV131" s="108"/>
      <c r="KW131" s="108"/>
      <c r="KX131" s="108"/>
      <c r="KY131" s="108"/>
      <c r="KZ131" s="108"/>
      <c r="LA131" s="108"/>
      <c r="LB131" s="108"/>
      <c r="LC131" s="108"/>
      <c r="LD131" s="108"/>
      <c r="LE131" s="108"/>
      <c r="LF131" s="108"/>
      <c r="LG131" s="108"/>
      <c r="LH131" s="108"/>
      <c r="LI131" s="108"/>
      <c r="LJ131" s="108"/>
      <c r="LK131" s="108"/>
      <c r="LL131" s="108"/>
      <c r="LM131" s="108"/>
      <c r="LN131" s="108"/>
      <c r="LO131" s="108"/>
      <c r="LP131" s="108"/>
      <c r="LQ131" s="108"/>
      <c r="LR131" s="108"/>
      <c r="LS131" s="108"/>
      <c r="LT131" s="108"/>
      <c r="LU131" s="108"/>
      <c r="LV131" s="108"/>
      <c r="LW131" s="108"/>
      <c r="LX131" s="108"/>
      <c r="LY131" s="108"/>
      <c r="LZ131" s="108"/>
      <c r="MA131" s="108"/>
      <c r="MB131" s="108"/>
      <c r="MC131" s="108"/>
      <c r="MD131" s="108"/>
      <c r="ME131" s="108"/>
      <c r="MF131" s="108"/>
      <c r="MG131" s="108"/>
      <c r="MH131" s="108"/>
      <c r="MI131" s="108"/>
      <c r="MJ131" s="108"/>
      <c r="MK131" s="108"/>
      <c r="ML131" s="108"/>
      <c r="MM131" s="108"/>
      <c r="MN131" s="108"/>
      <c r="MO131" s="108"/>
      <c r="MP131" s="108"/>
      <c r="MQ131" s="108"/>
      <c r="MR131" s="108"/>
      <c r="MS131" s="108"/>
      <c r="MT131" s="108"/>
      <c r="MU131" s="108"/>
      <c r="MV131" s="108"/>
      <c r="MW131" s="108"/>
      <c r="MX131" s="108"/>
      <c r="MY131" s="108"/>
      <c r="MZ131" s="108"/>
      <c r="NA131" s="108"/>
      <c r="NB131" s="108"/>
      <c r="NC131" s="108"/>
      <c r="ND131" s="108"/>
      <c r="NE131" s="108"/>
      <c r="NF131" s="108"/>
      <c r="NG131" s="108"/>
      <c r="NH131" s="108"/>
      <c r="NI131" s="108"/>
      <c r="NJ131" s="108"/>
      <c r="NK131" s="108"/>
      <c r="NL131" s="108"/>
      <c r="NM131" s="108"/>
      <c r="NN131" s="108"/>
      <c r="NO131" s="108"/>
      <c r="NP131" s="108"/>
      <c r="NQ131" s="108"/>
      <c r="NR131" s="108"/>
      <c r="NS131" s="108"/>
      <c r="NT131" s="108"/>
      <c r="NU131" s="108"/>
      <c r="NV131" s="108"/>
      <c r="NW131" s="108"/>
      <c r="NX131" s="108"/>
      <c r="NY131" s="108"/>
      <c r="NZ131" s="108"/>
      <c r="OA131" s="108"/>
      <c r="OB131" s="108"/>
      <c r="OC131" s="108"/>
      <c r="OD131" s="108"/>
      <c r="OE131" s="108"/>
      <c r="OF131" s="108"/>
      <c r="OG131" s="108"/>
      <c r="OH131" s="108"/>
      <c r="OI131" s="108"/>
      <c r="OJ131" s="108"/>
      <c r="OK131" s="108"/>
      <c r="OL131" s="108"/>
      <c r="OM131" s="108"/>
      <c r="ON131" s="108"/>
      <c r="OO131" s="108"/>
      <c r="OP131" s="108"/>
      <c r="OQ131" s="108"/>
      <c r="OR131" s="108"/>
      <c r="OS131" s="108"/>
      <c r="OT131" s="108"/>
      <c r="OU131" s="108"/>
      <c r="OV131" s="108"/>
      <c r="OW131" s="108"/>
      <c r="OX131" s="108"/>
      <c r="OY131" s="108"/>
      <c r="OZ131" s="108"/>
      <c r="PA131" s="108"/>
      <c r="PB131" s="108"/>
      <c r="PC131" s="108"/>
      <c r="PD131" s="108"/>
      <c r="PE131" s="108"/>
      <c r="PF131" s="108"/>
      <c r="PG131" s="108"/>
      <c r="PH131" s="108"/>
      <c r="PI131" s="108"/>
      <c r="PJ131" s="108"/>
      <c r="PK131" s="108"/>
      <c r="PL131" s="108"/>
      <c r="PM131" s="108"/>
      <c r="PN131" s="108"/>
      <c r="PO131" s="108"/>
      <c r="PP131" s="108"/>
      <c r="PQ131" s="108"/>
      <c r="PR131" s="108"/>
      <c r="PS131" s="108"/>
      <c r="PT131" s="108"/>
      <c r="PU131" s="108"/>
      <c r="PV131" s="108"/>
      <c r="PW131" s="108"/>
      <c r="PX131" s="108"/>
      <c r="PY131" s="108"/>
      <c r="PZ131" s="108"/>
      <c r="QA131" s="108"/>
      <c r="QB131" s="108"/>
      <c r="QC131" s="108"/>
      <c r="QD131" s="108"/>
      <c r="QE131" s="108"/>
      <c r="QF131" s="108"/>
      <c r="QG131" s="108"/>
      <c r="QH131" s="108"/>
      <c r="QI131" s="108"/>
      <c r="QJ131" s="108"/>
      <c r="QK131" s="108"/>
      <c r="QL131" s="108"/>
      <c r="QM131" s="108"/>
      <c r="QN131" s="108"/>
      <c r="QO131" s="108"/>
      <c r="QP131" s="108"/>
      <c r="QQ131" s="108"/>
      <c r="QR131" s="108"/>
      <c r="QS131" s="108"/>
      <c r="QT131" s="108"/>
      <c r="QU131" s="108"/>
      <c r="QV131" s="108"/>
      <c r="QW131" s="108"/>
      <c r="QX131" s="108"/>
      <c r="QY131" s="108"/>
      <c r="QZ131" s="108"/>
      <c r="RA131" s="108"/>
      <c r="RB131" s="108"/>
      <c r="RC131" s="108"/>
      <c r="RD131" s="108"/>
      <c r="RE131" s="108"/>
      <c r="RF131" s="108"/>
      <c r="RG131" s="108"/>
      <c r="RH131" s="108"/>
      <c r="RI131" s="108"/>
      <c r="RJ131" s="108"/>
      <c r="RK131" s="108"/>
      <c r="RL131" s="108"/>
      <c r="RM131" s="108"/>
      <c r="RN131" s="108"/>
      <c r="RO131" s="108"/>
      <c r="RP131" s="108"/>
      <c r="RQ131" s="108"/>
      <c r="RR131" s="108"/>
      <c r="RS131" s="108"/>
      <c r="RT131" s="108"/>
      <c r="RU131" s="108"/>
      <c r="RV131" s="108"/>
      <c r="RW131" s="108"/>
      <c r="RX131" s="108"/>
      <c r="RY131" s="108"/>
      <c r="RZ131" s="108"/>
      <c r="SA131" s="108"/>
      <c r="SB131" s="108"/>
      <c r="SC131" s="108"/>
      <c r="SD131" s="108"/>
      <c r="SE131" s="108"/>
      <c r="SF131" s="108"/>
      <c r="SG131" s="108"/>
      <c r="SH131" s="108"/>
      <c r="SI131" s="108"/>
      <c r="SJ131" s="108"/>
      <c r="SK131" s="108"/>
      <c r="SL131" s="108"/>
      <c r="SM131" s="108"/>
      <c r="SN131" s="108"/>
      <c r="SO131" s="108"/>
      <c r="SP131" s="108"/>
      <c r="SQ131" s="108"/>
      <c r="SR131" s="108"/>
      <c r="SS131" s="108"/>
      <c r="ST131" s="108"/>
      <c r="SU131" s="108"/>
      <c r="SV131" s="108"/>
      <c r="SW131" s="108"/>
      <c r="SX131" s="108"/>
      <c r="SY131" s="108"/>
      <c r="SZ131" s="108"/>
      <c r="TA131" s="108"/>
      <c r="TB131" s="108"/>
      <c r="TC131" s="108"/>
      <c r="TD131" s="108"/>
      <c r="TE131" s="108"/>
      <c r="TF131" s="108"/>
      <c r="TG131" s="108"/>
      <c r="TH131" s="108"/>
      <c r="TI131" s="108"/>
      <c r="TJ131" s="108"/>
      <c r="TK131" s="108"/>
      <c r="TL131" s="108"/>
      <c r="TM131" s="108"/>
      <c r="TN131" s="108"/>
      <c r="TO131" s="108"/>
      <c r="TP131" s="108"/>
      <c r="TQ131" s="108"/>
      <c r="TR131" s="108"/>
      <c r="TS131" s="108"/>
      <c r="TT131" s="108"/>
      <c r="TU131" s="108"/>
      <c r="TV131" s="108"/>
      <c r="TW131" s="108"/>
      <c r="TX131" s="108"/>
      <c r="TY131" s="108"/>
      <c r="TZ131" s="108"/>
      <c r="UA131" s="108"/>
      <c r="UB131" s="108"/>
      <c r="UC131" s="108"/>
      <c r="UD131" s="108"/>
      <c r="UE131" s="108"/>
      <c r="UF131" s="108"/>
      <c r="UG131" s="108"/>
      <c r="UH131" s="108"/>
      <c r="UI131" s="108"/>
      <c r="UJ131" s="108"/>
      <c r="UK131" s="108"/>
      <c r="UL131" s="108"/>
      <c r="UM131" s="108"/>
      <c r="UN131" s="108"/>
      <c r="UO131" s="108"/>
      <c r="UP131" s="108"/>
      <c r="UQ131" s="108"/>
      <c r="UR131" s="108"/>
      <c r="US131" s="108"/>
      <c r="UT131" s="108"/>
      <c r="UU131" s="108"/>
      <c r="UV131" s="108"/>
      <c r="UW131" s="108"/>
      <c r="UX131" s="108"/>
      <c r="UY131" s="108"/>
      <c r="UZ131" s="108"/>
      <c r="VA131" s="108"/>
      <c r="VB131" s="108"/>
      <c r="VC131" s="108"/>
      <c r="VD131" s="108"/>
      <c r="VE131" s="108"/>
      <c r="VF131" s="108"/>
      <c r="VG131" s="108"/>
      <c r="VH131" s="108"/>
      <c r="VI131" s="108"/>
      <c r="VJ131" s="108"/>
      <c r="VK131" s="108"/>
      <c r="VL131" s="108"/>
      <c r="VM131" s="108"/>
      <c r="VN131" s="108"/>
      <c r="VO131" s="108"/>
      <c r="VP131" s="108"/>
      <c r="VQ131" s="108"/>
      <c r="VR131" s="108"/>
      <c r="VS131" s="108"/>
      <c r="VT131" s="108"/>
      <c r="VU131" s="108"/>
      <c r="VV131" s="108"/>
      <c r="VW131" s="108"/>
      <c r="VX131" s="108"/>
      <c r="VY131" s="108"/>
      <c r="VZ131" s="108"/>
      <c r="WA131" s="108"/>
      <c r="WB131" s="108"/>
      <c r="WC131" s="108"/>
      <c r="WD131" s="108"/>
      <c r="WE131" s="108"/>
      <c r="WF131" s="108"/>
      <c r="WG131" s="108"/>
      <c r="WH131" s="108"/>
      <c r="WI131" s="108"/>
      <c r="WJ131" s="108"/>
      <c r="WK131" s="108"/>
      <c r="WL131" s="108"/>
      <c r="WM131" s="108"/>
      <c r="WN131" s="108"/>
      <c r="WO131" s="108"/>
      <c r="WP131" s="108"/>
      <c r="WQ131" s="108"/>
      <c r="WR131" s="108"/>
      <c r="WS131" s="108"/>
      <c r="WT131" s="108"/>
      <c r="WU131" s="108"/>
      <c r="WV131" s="108"/>
      <c r="WW131" s="108"/>
      <c r="WX131" s="108"/>
      <c r="WY131" s="108"/>
      <c r="WZ131" s="108"/>
      <c r="XA131" s="108"/>
      <c r="XB131" s="108"/>
      <c r="XC131" s="108"/>
      <c r="XD131" s="108"/>
      <c r="XE131" s="108"/>
      <c r="XF131" s="108"/>
      <c r="XG131" s="108"/>
      <c r="XH131" s="108"/>
      <c r="XI131" s="108"/>
      <c r="XJ131" s="108"/>
      <c r="XK131" s="108"/>
      <c r="XL131" s="108"/>
      <c r="XM131" s="108"/>
      <c r="XN131" s="108"/>
      <c r="XO131" s="108"/>
      <c r="XP131" s="108"/>
      <c r="XQ131" s="108"/>
      <c r="XR131" s="108"/>
      <c r="XS131" s="108"/>
      <c r="XT131" s="108"/>
      <c r="XU131" s="108"/>
      <c r="XV131" s="108"/>
      <c r="XW131" s="108"/>
      <c r="XX131" s="108"/>
      <c r="XY131" s="108"/>
      <c r="XZ131" s="108"/>
      <c r="YA131" s="108"/>
      <c r="YB131" s="108"/>
      <c r="YC131" s="108"/>
      <c r="YD131" s="108"/>
      <c r="YE131" s="108"/>
      <c r="YF131" s="108"/>
      <c r="YG131" s="108"/>
      <c r="YH131" s="108"/>
      <c r="YI131" s="108"/>
      <c r="YJ131" s="108"/>
      <c r="YK131" s="108"/>
      <c r="YL131" s="108"/>
      <c r="YM131" s="108"/>
      <c r="YN131" s="108"/>
      <c r="YO131" s="108"/>
      <c r="YP131" s="108"/>
      <c r="YQ131" s="108"/>
      <c r="YR131" s="108"/>
      <c r="YS131" s="108"/>
      <c r="YT131" s="108"/>
      <c r="YU131" s="108"/>
      <c r="YV131" s="108"/>
      <c r="YW131" s="108"/>
      <c r="YX131" s="108"/>
      <c r="YY131" s="108"/>
      <c r="YZ131" s="108"/>
      <c r="ZA131" s="108"/>
      <c r="ZB131" s="108"/>
      <c r="ZC131" s="108"/>
      <c r="ZD131" s="108"/>
      <c r="ZE131" s="108"/>
      <c r="ZF131" s="108"/>
      <c r="ZG131" s="108"/>
      <c r="ZH131" s="108"/>
      <c r="ZI131" s="108"/>
      <c r="ZJ131" s="108"/>
      <c r="ZK131" s="108"/>
      <c r="ZL131" s="108"/>
      <c r="ZM131" s="108"/>
      <c r="ZN131" s="108"/>
      <c r="ZO131" s="108"/>
      <c r="ZP131" s="108"/>
      <c r="ZQ131" s="108"/>
      <c r="ZR131" s="108"/>
      <c r="ZS131" s="108"/>
      <c r="ZT131" s="108"/>
      <c r="ZU131" s="108"/>
      <c r="ZV131" s="108"/>
      <c r="ZW131" s="108"/>
      <c r="ZX131" s="108"/>
      <c r="ZY131" s="108"/>
      <c r="ZZ131" s="108"/>
      <c r="AAA131" s="108"/>
      <c r="AAB131" s="108"/>
      <c r="AAC131" s="108"/>
      <c r="AAD131" s="108"/>
      <c r="AAE131" s="108"/>
      <c r="AAF131" s="108"/>
      <c r="AAG131" s="108"/>
      <c r="AAH131" s="108"/>
      <c r="AAI131" s="108"/>
      <c r="AAJ131" s="108"/>
      <c r="AAK131" s="108"/>
      <c r="AAL131" s="108"/>
      <c r="AAM131" s="108"/>
      <c r="AAN131" s="108"/>
      <c r="AAO131" s="108"/>
      <c r="AAP131" s="108"/>
      <c r="AAQ131" s="108"/>
      <c r="AAR131" s="108"/>
      <c r="AAS131" s="108"/>
      <c r="AAT131" s="108"/>
      <c r="AAU131" s="108"/>
      <c r="AAV131" s="108"/>
      <c r="AAW131" s="108"/>
      <c r="AAX131" s="108"/>
      <c r="AAY131" s="108"/>
      <c r="AAZ131" s="108"/>
      <c r="ABA131" s="108"/>
      <c r="ABB131" s="108"/>
      <c r="ABC131" s="108"/>
      <c r="ABD131" s="108"/>
      <c r="ABE131" s="108"/>
      <c r="ABF131" s="108"/>
      <c r="ABG131" s="108"/>
      <c r="ABH131" s="108"/>
      <c r="ABI131" s="108"/>
      <c r="ABJ131" s="108"/>
      <c r="ABK131" s="108"/>
      <c r="ABL131" s="108"/>
      <c r="ABM131" s="108"/>
      <c r="ABN131" s="108"/>
      <c r="ABO131" s="108"/>
      <c r="ABP131" s="108"/>
      <c r="ABQ131" s="108"/>
      <c r="ABR131" s="108"/>
      <c r="ABS131" s="108"/>
      <c r="ABT131" s="108"/>
      <c r="ABU131" s="108"/>
      <c r="ABV131" s="108"/>
      <c r="ABW131" s="108"/>
      <c r="ABX131" s="108"/>
      <c r="ABY131" s="108"/>
      <c r="ABZ131" s="108"/>
      <c r="ACA131" s="108"/>
      <c r="ACB131" s="108"/>
      <c r="ACC131" s="108"/>
      <c r="ACD131" s="108"/>
      <c r="ACE131" s="108"/>
      <c r="ACF131" s="108"/>
      <c r="ACG131" s="108"/>
      <c r="ACH131" s="108"/>
      <c r="ACI131" s="108"/>
      <c r="ACJ131" s="108"/>
      <c r="ACK131" s="108"/>
      <c r="ACL131" s="108"/>
      <c r="ACM131" s="108"/>
      <c r="ACN131" s="108"/>
      <c r="ACO131" s="108"/>
      <c r="ACP131" s="108"/>
      <c r="ACQ131" s="108"/>
      <c r="ACR131" s="108"/>
      <c r="ACS131" s="108"/>
      <c r="ACT131" s="108"/>
      <c r="ACU131" s="108"/>
      <c r="ACV131" s="108"/>
      <c r="ACW131" s="108"/>
      <c r="ACX131" s="108"/>
      <c r="ACY131" s="108"/>
      <c r="ACZ131" s="108"/>
      <c r="ADA131" s="108"/>
      <c r="ADB131" s="108"/>
      <c r="ADC131" s="108"/>
      <c r="ADD131" s="108"/>
      <c r="ADE131" s="108"/>
      <c r="ADF131" s="108"/>
      <c r="ADG131" s="108"/>
      <c r="ADH131" s="108"/>
      <c r="ADI131" s="108"/>
      <c r="ADJ131" s="108"/>
      <c r="ADK131" s="108"/>
      <c r="ADL131" s="108"/>
      <c r="ADM131" s="108"/>
      <c r="ADN131" s="108"/>
      <c r="ADO131" s="108"/>
      <c r="ADP131" s="108"/>
      <c r="ADQ131" s="108"/>
      <c r="ADR131" s="108"/>
      <c r="ADS131" s="108"/>
      <c r="ADT131" s="108"/>
      <c r="ADU131" s="108"/>
      <c r="ADV131" s="108"/>
      <c r="ADW131" s="108"/>
      <c r="ADX131" s="108"/>
      <c r="ADY131" s="108"/>
      <c r="ADZ131" s="108"/>
      <c r="AEA131" s="108"/>
      <c r="AEB131" s="108"/>
      <c r="AEC131" s="108"/>
      <c r="AED131" s="108"/>
      <c r="AEE131" s="108"/>
      <c r="AEF131" s="108"/>
      <c r="AEG131" s="108"/>
      <c r="AEH131" s="108"/>
      <c r="AEI131" s="108"/>
      <c r="AEJ131" s="108"/>
      <c r="AEK131" s="108"/>
      <c r="AEL131" s="108"/>
      <c r="AEM131" s="108"/>
      <c r="AEN131" s="108"/>
      <c r="AEO131" s="108"/>
      <c r="AEP131" s="108"/>
      <c r="AEQ131" s="108"/>
      <c r="AER131" s="108"/>
      <c r="AES131" s="108"/>
      <c r="AET131" s="108"/>
      <c r="AEU131" s="108"/>
      <c r="AEV131" s="108"/>
      <c r="AEW131" s="108"/>
      <c r="AEX131" s="108"/>
      <c r="AEY131" s="108"/>
      <c r="AEZ131" s="108"/>
      <c r="AFA131" s="108"/>
      <c r="AFB131" s="108"/>
      <c r="AFC131" s="108"/>
      <c r="AFD131" s="108"/>
      <c r="AFE131" s="108"/>
      <c r="AFF131" s="108"/>
      <c r="AFG131" s="108"/>
      <c r="AFH131" s="108"/>
      <c r="AFI131" s="108"/>
      <c r="AFJ131" s="108"/>
      <c r="AFK131" s="108"/>
      <c r="AFL131" s="108"/>
      <c r="AFM131" s="108"/>
      <c r="AFN131" s="108"/>
      <c r="AFO131" s="108"/>
      <c r="AFP131" s="108"/>
      <c r="AFQ131" s="108"/>
      <c r="AFR131" s="108"/>
      <c r="AFS131" s="108"/>
      <c r="AFT131" s="108"/>
      <c r="AFU131" s="108"/>
      <c r="AFV131" s="108"/>
      <c r="AFW131" s="108"/>
      <c r="AFX131" s="108"/>
      <c r="AFY131" s="108"/>
      <c r="AFZ131" s="108"/>
      <c r="AGA131" s="108"/>
      <c r="AGB131" s="108"/>
      <c r="AGC131" s="108"/>
      <c r="AGD131" s="108"/>
      <c r="AGE131" s="108"/>
      <c r="AGF131" s="108"/>
      <c r="AGG131" s="108"/>
      <c r="AGH131" s="108"/>
      <c r="AGI131" s="108"/>
      <c r="AGJ131" s="108"/>
      <c r="AGK131" s="108"/>
      <c r="AGL131" s="108"/>
      <c r="AGM131" s="108"/>
      <c r="AGN131" s="108"/>
      <c r="AGO131" s="108"/>
      <c r="AGP131" s="108"/>
      <c r="AGQ131" s="108"/>
      <c r="AGR131" s="108"/>
      <c r="AGS131" s="108"/>
      <c r="AGT131" s="108"/>
      <c r="AGU131" s="108"/>
      <c r="AGV131" s="108"/>
      <c r="AGW131" s="108"/>
      <c r="AGX131" s="108"/>
      <c r="AGY131" s="108"/>
      <c r="AGZ131" s="108"/>
      <c r="AHA131" s="108"/>
      <c r="AHB131" s="108"/>
      <c r="AHC131" s="108"/>
      <c r="AHD131" s="108"/>
      <c r="AHE131" s="108"/>
      <c r="AHF131" s="108"/>
      <c r="AHG131" s="108"/>
      <c r="AHH131" s="108"/>
      <c r="AHI131" s="108"/>
      <c r="AHJ131" s="108"/>
      <c r="AHK131" s="108"/>
      <c r="AHL131" s="108"/>
      <c r="AHM131" s="108"/>
      <c r="AHN131" s="108"/>
      <c r="AHO131" s="108"/>
      <c r="AHP131" s="108"/>
      <c r="AHQ131" s="108"/>
      <c r="AHR131" s="108"/>
      <c r="AHS131" s="108"/>
      <c r="AHT131" s="108"/>
      <c r="AHU131" s="108"/>
      <c r="AHV131" s="108"/>
      <c r="AHW131" s="108"/>
      <c r="AHX131" s="108"/>
      <c r="AHY131" s="108"/>
      <c r="AHZ131" s="108"/>
      <c r="AIA131" s="108"/>
      <c r="AIB131" s="108"/>
      <c r="AIC131" s="108"/>
      <c r="AID131" s="108"/>
      <c r="AIE131" s="108"/>
      <c r="AIF131" s="108"/>
      <c r="AIG131" s="108"/>
      <c r="AIH131" s="108"/>
      <c r="AII131" s="108"/>
      <c r="AIJ131" s="108"/>
      <c r="AIK131" s="108"/>
      <c r="AIL131" s="108"/>
      <c r="AIM131" s="108"/>
      <c r="AIN131" s="108"/>
      <c r="AIO131" s="108"/>
      <c r="AIP131" s="108"/>
      <c r="AIQ131" s="108"/>
      <c r="AIR131" s="108"/>
      <c r="AIS131" s="108"/>
      <c r="AIT131" s="108"/>
      <c r="AIU131" s="108"/>
      <c r="AIV131" s="108"/>
      <c r="AIW131" s="108"/>
      <c r="AIX131" s="108"/>
      <c r="AIY131" s="108"/>
      <c r="AIZ131" s="108"/>
      <c r="AJA131" s="108"/>
      <c r="AJB131" s="108"/>
      <c r="AJC131" s="108"/>
      <c r="AJD131" s="108"/>
      <c r="AJE131" s="108"/>
      <c r="AJF131" s="108"/>
      <c r="AJG131" s="108"/>
      <c r="AJH131" s="108"/>
      <c r="AJI131" s="108"/>
      <c r="AJJ131" s="108"/>
      <c r="AJK131" s="108"/>
      <c r="AJL131" s="108"/>
      <c r="AJM131" s="108"/>
      <c r="AJN131" s="108"/>
      <c r="AJO131" s="108"/>
      <c r="AJP131" s="108"/>
      <c r="AJQ131" s="108"/>
      <c r="AJR131" s="108"/>
      <c r="AJS131" s="108"/>
      <c r="AJT131" s="108"/>
      <c r="AJU131" s="108"/>
      <c r="AJV131" s="108"/>
      <c r="AJW131" s="108"/>
      <c r="AJX131" s="108"/>
      <c r="AJY131" s="108"/>
      <c r="AJZ131" s="108"/>
      <c r="AKA131" s="108"/>
      <c r="AKB131" s="108"/>
      <c r="AKC131" s="108"/>
      <c r="AKD131" s="108"/>
      <c r="AKE131" s="108"/>
      <c r="AKF131" s="108"/>
      <c r="AKG131" s="108"/>
      <c r="AKH131" s="108"/>
      <c r="AKI131" s="108"/>
      <c r="AKJ131" s="108"/>
      <c r="AKK131" s="108"/>
      <c r="AKL131" s="108"/>
      <c r="AKM131" s="108"/>
      <c r="AKN131" s="108"/>
      <c r="AKO131" s="108"/>
      <c r="AKP131" s="108"/>
      <c r="AKQ131" s="108"/>
      <c r="AKR131" s="108"/>
      <c r="AKS131" s="108"/>
      <c r="AKT131" s="108"/>
      <c r="AKU131" s="108"/>
      <c r="AKV131" s="108"/>
      <c r="AKW131" s="108"/>
      <c r="AKX131" s="108"/>
      <c r="AKY131" s="108"/>
      <c r="AKZ131" s="108"/>
      <c r="ALA131" s="108"/>
      <c r="ALB131" s="108"/>
      <c r="ALC131" s="108"/>
      <c r="ALD131" s="108"/>
      <c r="ALE131" s="108"/>
      <c r="ALF131" s="108"/>
      <c r="ALG131" s="108"/>
      <c r="ALH131" s="108"/>
      <c r="ALI131" s="108"/>
      <c r="ALJ131" s="108"/>
      <c r="ALK131" s="83"/>
      <c r="ALL131" s="83"/>
      <c r="ALM131" s="83"/>
    </row>
    <row r="132" spans="1:1001" ht="36" x14ac:dyDescent="0.2">
      <c r="A132" s="230">
        <v>1</v>
      </c>
      <c r="B132" s="230">
        <v>2</v>
      </c>
      <c r="C132" s="230">
        <v>2</v>
      </c>
      <c r="D132" s="230">
        <v>4</v>
      </c>
      <c r="E132" s="230">
        <v>1</v>
      </c>
      <c r="F132" s="230">
        <v>0</v>
      </c>
      <c r="G132" s="109" t="s">
        <v>164</v>
      </c>
      <c r="H132" s="8">
        <f>64*20000</f>
        <v>1280000</v>
      </c>
      <c r="I132" s="42">
        <f>+H132*0.22</f>
        <v>281600</v>
      </c>
      <c r="J132" s="42">
        <f t="shared" ref="J132:K134" si="156">+H132/$H$1</f>
        <v>40000</v>
      </c>
      <c r="K132" s="42">
        <f t="shared" si="156"/>
        <v>8800</v>
      </c>
      <c r="L132" s="42">
        <f>+J132+K132</f>
        <v>48800</v>
      </c>
      <c r="M132" s="10">
        <f t="shared" ref="M132:M138" si="157">+J132/(J132+K132)</f>
        <v>0.81967213114754101</v>
      </c>
      <c r="N132" s="10">
        <f t="shared" ref="N132:N138" si="158">1-M132</f>
        <v>0.18032786885245899</v>
      </c>
      <c r="O132" s="45">
        <v>5</v>
      </c>
      <c r="R132" s="232">
        <f>+$J132/2</f>
        <v>20000</v>
      </c>
      <c r="S132" s="233">
        <f>+$J132/2</f>
        <v>20000</v>
      </c>
      <c r="T132" s="237"/>
      <c r="W132" s="238"/>
      <c r="X132" s="220">
        <f t="shared" si="77"/>
        <v>0</v>
      </c>
      <c r="Y132" s="153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56"/>
      <c r="AT132" s="56"/>
      <c r="AU132" s="56"/>
      <c r="AV132" s="56"/>
      <c r="AW132" s="56"/>
      <c r="AX132" s="56"/>
      <c r="AY132" s="56"/>
      <c r="AZ132" s="56"/>
      <c r="BA132" s="56"/>
      <c r="BB132" s="56"/>
      <c r="BC132" s="56"/>
      <c r="BD132" s="56"/>
      <c r="BE132" s="56"/>
      <c r="BF132" s="56"/>
      <c r="BG132" s="56"/>
      <c r="BH132" s="56"/>
      <c r="BI132" s="56"/>
      <c r="BJ132" s="56"/>
      <c r="BK132" s="56"/>
      <c r="BL132" s="56"/>
      <c r="BM132" s="56"/>
      <c r="BN132" s="56"/>
      <c r="BO132" s="56"/>
      <c r="BP132" s="56"/>
      <c r="BQ132" s="56"/>
      <c r="BR132" s="56"/>
      <c r="BS132" s="56"/>
      <c r="BT132" s="56"/>
      <c r="BU132" s="56"/>
      <c r="BV132" s="56"/>
      <c r="BW132" s="56"/>
      <c r="BX132" s="56"/>
      <c r="BY132" s="56"/>
      <c r="BZ132" s="56"/>
      <c r="CA132" s="56"/>
      <c r="CB132" s="56"/>
      <c r="CC132" s="56"/>
      <c r="CD132" s="56"/>
      <c r="CE132" s="56"/>
      <c r="CF132" s="56"/>
      <c r="CG132" s="56"/>
      <c r="CH132" s="56"/>
      <c r="CI132" s="56"/>
      <c r="CJ132" s="56"/>
      <c r="CK132" s="56"/>
      <c r="CL132" s="56"/>
      <c r="CM132" s="56"/>
      <c r="CN132" s="56"/>
      <c r="CO132" s="56"/>
      <c r="CP132" s="56"/>
      <c r="CQ132" s="56"/>
      <c r="CR132" s="56"/>
      <c r="CS132" s="56"/>
      <c r="CT132" s="56"/>
      <c r="CU132" s="56"/>
      <c r="CV132" s="56"/>
      <c r="CW132" s="56"/>
      <c r="CX132" s="56"/>
      <c r="CY132" s="56"/>
      <c r="CZ132" s="56"/>
      <c r="DA132" s="56"/>
      <c r="DB132" s="56"/>
      <c r="DC132" s="56"/>
      <c r="DD132" s="56"/>
      <c r="DE132" s="56"/>
      <c r="DF132" s="56"/>
      <c r="DG132" s="56"/>
      <c r="DH132" s="56"/>
      <c r="DI132" s="56"/>
      <c r="DJ132" s="56"/>
      <c r="DK132" s="56"/>
      <c r="DL132" s="56"/>
      <c r="DM132" s="56"/>
      <c r="DN132" s="56"/>
      <c r="DO132" s="56"/>
      <c r="DP132" s="56"/>
      <c r="DQ132" s="56"/>
      <c r="DR132" s="56"/>
      <c r="DS132" s="56"/>
      <c r="DT132" s="56"/>
      <c r="DU132" s="56"/>
      <c r="DV132" s="56"/>
      <c r="DW132" s="56"/>
      <c r="DX132" s="56"/>
      <c r="DY132" s="56"/>
      <c r="DZ132" s="56"/>
      <c r="EA132" s="56"/>
      <c r="EB132" s="56"/>
      <c r="EC132" s="56"/>
      <c r="ED132" s="56"/>
      <c r="EE132" s="56"/>
      <c r="EF132" s="56"/>
      <c r="EG132" s="56"/>
      <c r="EH132" s="56"/>
      <c r="EI132" s="56"/>
      <c r="EJ132" s="56"/>
      <c r="EK132" s="56"/>
      <c r="EL132" s="56"/>
      <c r="EM132" s="56"/>
      <c r="EN132" s="56"/>
      <c r="EO132" s="56"/>
      <c r="EP132" s="56"/>
      <c r="EQ132" s="56"/>
      <c r="ER132" s="56"/>
      <c r="ES132" s="56"/>
      <c r="ET132" s="56"/>
      <c r="EU132" s="56"/>
      <c r="EV132" s="56"/>
      <c r="EW132" s="56"/>
      <c r="EX132" s="56"/>
      <c r="EY132" s="56"/>
      <c r="EZ132" s="56"/>
      <c r="FA132" s="56"/>
      <c r="FB132" s="56"/>
      <c r="FC132" s="56"/>
      <c r="FD132" s="56"/>
      <c r="FE132" s="56"/>
    </row>
    <row r="133" spans="1:1001" x14ac:dyDescent="0.2">
      <c r="A133" s="230">
        <v>1</v>
      </c>
      <c r="B133" s="230">
        <v>2</v>
      </c>
      <c r="C133" s="230">
        <v>2</v>
      </c>
      <c r="D133" s="230">
        <v>4</v>
      </c>
      <c r="E133" s="230">
        <v>2</v>
      </c>
      <c r="F133" s="230">
        <v>0</v>
      </c>
      <c r="G133" s="56" t="s">
        <v>36</v>
      </c>
      <c r="H133" s="42">
        <f>+H134</f>
        <v>336000</v>
      </c>
      <c r="I133" s="42">
        <f>+H133*0.22</f>
        <v>73920</v>
      </c>
      <c r="J133" s="42">
        <f t="shared" si="156"/>
        <v>10500</v>
      </c>
      <c r="K133" s="42">
        <f t="shared" si="156"/>
        <v>2310</v>
      </c>
      <c r="L133" s="42">
        <f>+J133+K133</f>
        <v>12810</v>
      </c>
      <c r="M133" s="10">
        <f t="shared" si="157"/>
        <v>0.81967213114754101</v>
      </c>
      <c r="N133" s="10">
        <f t="shared" si="158"/>
        <v>0.18032786885245899</v>
      </c>
      <c r="O133" s="45"/>
      <c r="R133" s="180">
        <f t="shared" ref="R133:W133" si="159">+R134</f>
        <v>5250</v>
      </c>
      <c r="S133" s="182">
        <f t="shared" si="159"/>
        <v>5250</v>
      </c>
      <c r="T133" s="180">
        <f t="shared" si="159"/>
        <v>0</v>
      </c>
      <c r="U133" s="181">
        <f t="shared" si="159"/>
        <v>0</v>
      </c>
      <c r="V133" s="181">
        <f t="shared" si="159"/>
        <v>0</v>
      </c>
      <c r="W133" s="182">
        <f t="shared" si="159"/>
        <v>0</v>
      </c>
      <c r="X133" s="220">
        <f t="shared" si="77"/>
        <v>0</v>
      </c>
      <c r="Y133" s="153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56"/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6"/>
      <c r="BE133" s="56"/>
      <c r="BF133" s="56"/>
      <c r="BG133" s="56"/>
      <c r="BH133" s="56"/>
      <c r="BI133" s="56"/>
      <c r="BJ133" s="56"/>
      <c r="BK133" s="56"/>
      <c r="BL133" s="56"/>
      <c r="BM133" s="56"/>
      <c r="BN133" s="56"/>
      <c r="BO133" s="56"/>
      <c r="BP133" s="56"/>
      <c r="BQ133" s="56"/>
      <c r="BR133" s="56"/>
      <c r="BS133" s="56"/>
      <c r="BT133" s="56"/>
      <c r="BU133" s="56"/>
      <c r="BV133" s="56"/>
      <c r="BW133" s="56"/>
      <c r="BX133" s="56"/>
      <c r="BY133" s="56"/>
      <c r="BZ133" s="56"/>
      <c r="CA133" s="56"/>
      <c r="CB133" s="56"/>
      <c r="CC133" s="56"/>
      <c r="CD133" s="56"/>
      <c r="CE133" s="56"/>
      <c r="CF133" s="56"/>
      <c r="CG133" s="56"/>
      <c r="CH133" s="56"/>
      <c r="CI133" s="56"/>
      <c r="CJ133" s="56"/>
      <c r="CK133" s="56"/>
      <c r="CL133" s="56"/>
      <c r="CM133" s="56"/>
      <c r="CN133" s="56"/>
      <c r="CO133" s="56"/>
      <c r="CP133" s="56"/>
      <c r="CQ133" s="56"/>
      <c r="CR133" s="56"/>
      <c r="CS133" s="56"/>
      <c r="CT133" s="56"/>
      <c r="CU133" s="56"/>
      <c r="CV133" s="56"/>
      <c r="CW133" s="56"/>
      <c r="CX133" s="56"/>
      <c r="CY133" s="56"/>
      <c r="CZ133" s="56"/>
      <c r="DA133" s="56"/>
      <c r="DB133" s="56"/>
      <c r="DC133" s="56"/>
      <c r="DD133" s="56"/>
      <c r="DE133" s="56"/>
      <c r="DF133" s="56"/>
      <c r="DG133" s="56"/>
      <c r="DH133" s="56"/>
      <c r="DI133" s="56"/>
      <c r="DJ133" s="56"/>
      <c r="DK133" s="56"/>
      <c r="DL133" s="56"/>
      <c r="DM133" s="56"/>
      <c r="DN133" s="56"/>
      <c r="DO133" s="56"/>
      <c r="DP133" s="56"/>
      <c r="DQ133" s="56"/>
      <c r="DR133" s="56"/>
      <c r="DS133" s="56"/>
      <c r="DT133" s="56"/>
      <c r="DU133" s="56"/>
      <c r="DV133" s="56"/>
      <c r="DW133" s="56"/>
      <c r="DX133" s="56"/>
      <c r="DY133" s="56"/>
      <c r="DZ133" s="56"/>
      <c r="EA133" s="56"/>
      <c r="EB133" s="56"/>
      <c r="EC133" s="56"/>
      <c r="ED133" s="56"/>
      <c r="EE133" s="56"/>
      <c r="EF133" s="56"/>
      <c r="EG133" s="56"/>
      <c r="EH133" s="56"/>
      <c r="EI133" s="56"/>
      <c r="EJ133" s="56"/>
      <c r="EK133" s="56"/>
      <c r="EL133" s="56"/>
      <c r="EM133" s="56"/>
      <c r="EN133" s="56"/>
      <c r="EO133" s="56"/>
      <c r="EP133" s="56"/>
      <c r="EQ133" s="56"/>
      <c r="ER133" s="56"/>
      <c r="ES133" s="56"/>
      <c r="ET133" s="56"/>
      <c r="EU133" s="56"/>
      <c r="EV133" s="56"/>
      <c r="EW133" s="56"/>
      <c r="EX133" s="56"/>
      <c r="EY133" s="56"/>
      <c r="EZ133" s="56"/>
      <c r="FA133" s="56"/>
      <c r="FB133" s="56"/>
      <c r="FC133" s="56"/>
      <c r="FD133" s="56"/>
      <c r="FE133" s="56"/>
    </row>
    <row r="134" spans="1:1001" ht="36" x14ac:dyDescent="0.2">
      <c r="A134" s="230">
        <v>1</v>
      </c>
      <c r="B134" s="230">
        <v>2</v>
      </c>
      <c r="C134" s="230">
        <v>2</v>
      </c>
      <c r="D134" s="230">
        <v>4</v>
      </c>
      <c r="E134" s="230">
        <v>2</v>
      </c>
      <c r="F134" s="230">
        <v>1</v>
      </c>
      <c r="G134" s="132" t="s">
        <v>95</v>
      </c>
      <c r="H134" s="69">
        <f>+P134*O134*Q134</f>
        <v>336000</v>
      </c>
      <c r="I134" s="42">
        <f>+H134*0.22</f>
        <v>73920</v>
      </c>
      <c r="J134" s="42">
        <f t="shared" si="156"/>
        <v>10500</v>
      </c>
      <c r="K134" s="42">
        <f t="shared" si="156"/>
        <v>2310</v>
      </c>
      <c r="L134" s="42">
        <f>+J134+K134</f>
        <v>12810</v>
      </c>
      <c r="M134" s="67">
        <f t="shared" si="157"/>
        <v>0.81967213114754101</v>
      </c>
      <c r="N134" s="67">
        <f t="shared" si="158"/>
        <v>0.18032786885245899</v>
      </c>
      <c r="O134" s="45">
        <v>6</v>
      </c>
      <c r="P134" s="68">
        <v>1</v>
      </c>
      <c r="Q134" s="231">
        <v>56000</v>
      </c>
      <c r="R134" s="232">
        <f>+$J134/2</f>
        <v>5250</v>
      </c>
      <c r="S134" s="233">
        <f>+$J134/2</f>
        <v>5250</v>
      </c>
      <c r="T134" s="237"/>
      <c r="W134" s="238"/>
      <c r="X134" s="220">
        <f t="shared" si="77"/>
        <v>0</v>
      </c>
      <c r="Y134" s="153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56"/>
      <c r="AT134" s="56"/>
      <c r="AU134" s="56"/>
      <c r="AV134" s="56"/>
      <c r="AW134" s="56"/>
      <c r="AX134" s="56"/>
      <c r="AY134" s="56"/>
      <c r="AZ134" s="56"/>
      <c r="BA134" s="56"/>
      <c r="BB134" s="56"/>
      <c r="BC134" s="56"/>
      <c r="BD134" s="56"/>
      <c r="BE134" s="56"/>
      <c r="BF134" s="56"/>
      <c r="BG134" s="56"/>
      <c r="BH134" s="56"/>
      <c r="BI134" s="56"/>
      <c r="BJ134" s="56"/>
      <c r="BK134" s="56"/>
      <c r="BL134" s="56"/>
      <c r="BM134" s="56"/>
      <c r="BN134" s="56"/>
      <c r="BO134" s="56"/>
      <c r="BP134" s="56"/>
      <c r="BQ134" s="56"/>
      <c r="BR134" s="56"/>
      <c r="BS134" s="56"/>
      <c r="BT134" s="56"/>
      <c r="BU134" s="56"/>
      <c r="BV134" s="56"/>
      <c r="BW134" s="56"/>
      <c r="BX134" s="56"/>
      <c r="BY134" s="56"/>
      <c r="BZ134" s="56"/>
      <c r="CA134" s="56"/>
      <c r="CB134" s="56"/>
      <c r="CC134" s="56"/>
      <c r="CD134" s="56"/>
      <c r="CE134" s="56"/>
      <c r="CF134" s="56"/>
      <c r="CG134" s="56"/>
      <c r="CH134" s="56"/>
      <c r="CI134" s="56"/>
      <c r="CJ134" s="56"/>
      <c r="CK134" s="56"/>
      <c r="CL134" s="56"/>
      <c r="CM134" s="56"/>
      <c r="CN134" s="56"/>
      <c r="CO134" s="56"/>
      <c r="CP134" s="56"/>
      <c r="CQ134" s="56"/>
      <c r="CR134" s="56"/>
      <c r="CS134" s="56"/>
      <c r="CT134" s="56"/>
      <c r="CU134" s="56"/>
      <c r="CV134" s="56"/>
      <c r="CW134" s="56"/>
      <c r="CX134" s="56"/>
      <c r="CY134" s="56"/>
      <c r="CZ134" s="56"/>
      <c r="DA134" s="56"/>
      <c r="DB134" s="56"/>
      <c r="DC134" s="56"/>
      <c r="DD134" s="56"/>
      <c r="DE134" s="56"/>
      <c r="DF134" s="56"/>
      <c r="DG134" s="56"/>
      <c r="DH134" s="56"/>
      <c r="DI134" s="56"/>
      <c r="DJ134" s="56"/>
      <c r="DK134" s="56"/>
      <c r="DL134" s="56"/>
      <c r="DM134" s="56"/>
      <c r="DN134" s="56"/>
      <c r="DO134" s="56"/>
      <c r="DP134" s="56"/>
      <c r="DQ134" s="56"/>
      <c r="DR134" s="56"/>
      <c r="DS134" s="56"/>
      <c r="DT134" s="56"/>
      <c r="DU134" s="56"/>
      <c r="DV134" s="56"/>
      <c r="DW134" s="56"/>
      <c r="DX134" s="56"/>
      <c r="DY134" s="56"/>
      <c r="DZ134" s="56"/>
      <c r="EA134" s="56"/>
      <c r="EB134" s="56"/>
      <c r="EC134" s="56"/>
      <c r="ED134" s="56"/>
      <c r="EE134" s="56"/>
      <c r="EF134" s="56"/>
      <c r="EG134" s="56"/>
      <c r="EH134" s="56"/>
      <c r="EI134" s="56"/>
      <c r="EJ134" s="56"/>
      <c r="EK134" s="56"/>
      <c r="EL134" s="56"/>
      <c r="EM134" s="56"/>
      <c r="EN134" s="56"/>
      <c r="EO134" s="56"/>
      <c r="EP134" s="56"/>
      <c r="EQ134" s="56"/>
      <c r="ER134" s="56"/>
      <c r="ES134" s="56"/>
      <c r="ET134" s="56"/>
      <c r="EU134" s="56"/>
      <c r="EV134" s="56"/>
      <c r="EW134" s="56"/>
      <c r="EX134" s="56"/>
      <c r="EY134" s="56"/>
      <c r="EZ134" s="56"/>
      <c r="FA134" s="56"/>
      <c r="FB134" s="56"/>
      <c r="FC134" s="56"/>
      <c r="FD134" s="56"/>
      <c r="FE134" s="56"/>
    </row>
    <row r="135" spans="1:1001" x14ac:dyDescent="0.2">
      <c r="A135" s="230">
        <v>1</v>
      </c>
      <c r="B135" s="230">
        <v>2</v>
      </c>
      <c r="C135" s="230">
        <v>2</v>
      </c>
      <c r="D135" s="230">
        <v>4</v>
      </c>
      <c r="E135" s="230">
        <v>3</v>
      </c>
      <c r="F135" s="230">
        <v>0</v>
      </c>
      <c r="G135" s="56" t="s">
        <v>36</v>
      </c>
      <c r="H135" s="8">
        <f>+H137+H136</f>
        <v>1224000</v>
      </c>
      <c r="I135" s="8">
        <f t="shared" ref="I135:K135" si="160">+I137+I136</f>
        <v>269280</v>
      </c>
      <c r="J135" s="8">
        <f t="shared" si="160"/>
        <v>38250</v>
      </c>
      <c r="K135" s="8">
        <f t="shared" si="160"/>
        <v>8415</v>
      </c>
      <c r="L135" s="42">
        <f>+L136+L137</f>
        <v>46665</v>
      </c>
      <c r="M135" s="10">
        <f t="shared" si="157"/>
        <v>0.81967213114754101</v>
      </c>
      <c r="N135" s="10">
        <f t="shared" si="158"/>
        <v>0.18032786885245899</v>
      </c>
      <c r="O135" s="45"/>
      <c r="R135" s="171">
        <f t="shared" ref="R135:W135" si="161">+R137+R136</f>
        <v>0</v>
      </c>
      <c r="S135" s="173">
        <f t="shared" si="161"/>
        <v>4781.25</v>
      </c>
      <c r="T135" s="171">
        <f t="shared" si="161"/>
        <v>4781.25</v>
      </c>
      <c r="U135" s="172">
        <f t="shared" si="161"/>
        <v>4781.25</v>
      </c>
      <c r="V135" s="172">
        <f t="shared" si="161"/>
        <v>14343.75</v>
      </c>
      <c r="W135" s="173">
        <f t="shared" si="161"/>
        <v>9562.5</v>
      </c>
      <c r="X135" s="220">
        <f t="shared" ref="X135:X181" si="162">SUM(R135:W135)-J135</f>
        <v>0</v>
      </c>
      <c r="Y135" s="153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56"/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6"/>
      <c r="BE135" s="56"/>
      <c r="BF135" s="56"/>
      <c r="BG135" s="56"/>
      <c r="BH135" s="56"/>
      <c r="BI135" s="56"/>
      <c r="BJ135" s="56"/>
      <c r="BK135" s="56"/>
      <c r="BL135" s="56"/>
      <c r="BM135" s="56"/>
      <c r="BN135" s="56"/>
      <c r="BO135" s="56"/>
      <c r="BP135" s="56"/>
      <c r="BQ135" s="56"/>
      <c r="BR135" s="56"/>
      <c r="BS135" s="56"/>
      <c r="BT135" s="56"/>
      <c r="BU135" s="56"/>
      <c r="BV135" s="56"/>
      <c r="BW135" s="56"/>
      <c r="BX135" s="56"/>
      <c r="BY135" s="56"/>
      <c r="BZ135" s="56"/>
      <c r="CA135" s="56"/>
      <c r="CB135" s="56"/>
      <c r="CC135" s="56"/>
      <c r="CD135" s="56"/>
      <c r="CE135" s="56"/>
      <c r="CF135" s="56"/>
      <c r="CG135" s="56"/>
      <c r="CH135" s="56"/>
      <c r="CI135" s="56"/>
      <c r="CJ135" s="56"/>
      <c r="CK135" s="56"/>
      <c r="CL135" s="56"/>
      <c r="CM135" s="56"/>
      <c r="CN135" s="56"/>
      <c r="CO135" s="56"/>
      <c r="CP135" s="56"/>
      <c r="CQ135" s="56"/>
      <c r="CR135" s="56"/>
      <c r="CS135" s="56"/>
      <c r="CT135" s="56"/>
      <c r="CU135" s="56"/>
      <c r="CV135" s="56"/>
      <c r="CW135" s="56"/>
      <c r="CX135" s="56"/>
      <c r="CY135" s="56"/>
      <c r="CZ135" s="56"/>
      <c r="DA135" s="56"/>
      <c r="DB135" s="56"/>
      <c r="DC135" s="56"/>
      <c r="DD135" s="56"/>
      <c r="DE135" s="56"/>
      <c r="DF135" s="56"/>
      <c r="DG135" s="56"/>
      <c r="DH135" s="56"/>
      <c r="DI135" s="56"/>
      <c r="DJ135" s="56"/>
      <c r="DK135" s="56"/>
      <c r="DL135" s="56"/>
      <c r="DM135" s="56"/>
      <c r="DN135" s="56"/>
      <c r="DO135" s="56"/>
      <c r="DP135" s="56"/>
      <c r="DQ135" s="56"/>
      <c r="DR135" s="56"/>
      <c r="DS135" s="56"/>
      <c r="DT135" s="56"/>
      <c r="DU135" s="56"/>
      <c r="DV135" s="56"/>
      <c r="DW135" s="56"/>
      <c r="DX135" s="56"/>
      <c r="DY135" s="56"/>
      <c r="DZ135" s="56"/>
      <c r="EA135" s="56"/>
      <c r="EB135" s="56"/>
      <c r="EC135" s="56"/>
      <c r="ED135" s="56"/>
      <c r="EE135" s="56"/>
      <c r="EF135" s="56"/>
      <c r="EG135" s="56"/>
      <c r="EH135" s="56"/>
      <c r="EI135" s="56"/>
      <c r="EJ135" s="56"/>
      <c r="EK135" s="56"/>
      <c r="EL135" s="56"/>
      <c r="EM135" s="56"/>
      <c r="EN135" s="56"/>
      <c r="EO135" s="56"/>
      <c r="EP135" s="56"/>
      <c r="EQ135" s="56"/>
      <c r="ER135" s="56"/>
      <c r="ES135" s="56"/>
      <c r="ET135" s="56"/>
      <c r="EU135" s="56"/>
      <c r="EV135" s="56"/>
      <c r="EW135" s="56"/>
      <c r="EX135" s="56"/>
      <c r="EY135" s="56"/>
      <c r="EZ135" s="56"/>
      <c r="FA135" s="56"/>
      <c r="FB135" s="56"/>
      <c r="FC135" s="56"/>
      <c r="FD135" s="56"/>
      <c r="FE135" s="56"/>
    </row>
    <row r="136" spans="1:1001" ht="36" x14ac:dyDescent="0.2">
      <c r="A136" s="230">
        <v>1</v>
      </c>
      <c r="B136" s="230">
        <v>2</v>
      </c>
      <c r="C136" s="230">
        <v>2</v>
      </c>
      <c r="D136" s="230">
        <v>4</v>
      </c>
      <c r="E136" s="230">
        <v>3</v>
      </c>
      <c r="F136" s="230">
        <v>1</v>
      </c>
      <c r="G136" s="132" t="s">
        <v>96</v>
      </c>
      <c r="H136" s="69">
        <f>+P136*O136*Q136</f>
        <v>612000</v>
      </c>
      <c r="I136" s="42">
        <f>+H136*0.22</f>
        <v>134640</v>
      </c>
      <c r="J136" s="42">
        <f t="shared" ref="J136:K138" si="163">+H136/$H$1</f>
        <v>19125</v>
      </c>
      <c r="K136" s="42">
        <f t="shared" si="163"/>
        <v>4207.5</v>
      </c>
      <c r="L136" s="42">
        <f>+J136+K136</f>
        <v>23332.5</v>
      </c>
      <c r="M136" s="67">
        <f t="shared" si="157"/>
        <v>0.81967213114754101</v>
      </c>
      <c r="N136" s="67">
        <f t="shared" si="158"/>
        <v>0.18032786885245899</v>
      </c>
      <c r="O136" s="45">
        <v>12</v>
      </c>
      <c r="P136" s="68">
        <v>1</v>
      </c>
      <c r="Q136" s="231">
        <v>51000</v>
      </c>
      <c r="R136" s="237"/>
      <c r="S136" s="233">
        <f t="shared" ref="S136:V136" si="164">+$J136/4</f>
        <v>4781.25</v>
      </c>
      <c r="T136" s="232">
        <f t="shared" si="164"/>
        <v>4781.25</v>
      </c>
      <c r="U136" s="234">
        <f t="shared" si="164"/>
        <v>4781.25</v>
      </c>
      <c r="V136" s="234">
        <f t="shared" si="164"/>
        <v>4781.25</v>
      </c>
      <c r="W136" s="238"/>
      <c r="X136" s="220">
        <f t="shared" si="162"/>
        <v>0</v>
      </c>
      <c r="Y136" s="153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56"/>
      <c r="AT136" s="56"/>
      <c r="AU136" s="56"/>
      <c r="AV136" s="56"/>
      <c r="AW136" s="56"/>
      <c r="AX136" s="56"/>
      <c r="AY136" s="56"/>
      <c r="AZ136" s="56"/>
      <c r="BA136" s="56"/>
      <c r="BB136" s="56"/>
      <c r="BC136" s="56"/>
      <c r="BD136" s="56"/>
      <c r="BE136" s="56"/>
      <c r="BF136" s="56"/>
      <c r="BG136" s="56"/>
      <c r="BH136" s="56"/>
      <c r="BI136" s="56"/>
      <c r="BJ136" s="56"/>
      <c r="BK136" s="56"/>
      <c r="BL136" s="56"/>
      <c r="BM136" s="56"/>
      <c r="BN136" s="56"/>
      <c r="BO136" s="56"/>
      <c r="BP136" s="56"/>
      <c r="BQ136" s="56"/>
      <c r="BR136" s="56"/>
      <c r="BS136" s="56"/>
      <c r="BT136" s="56"/>
      <c r="BU136" s="56"/>
      <c r="BV136" s="56"/>
      <c r="BW136" s="56"/>
      <c r="BX136" s="56"/>
      <c r="BY136" s="56"/>
      <c r="BZ136" s="56"/>
      <c r="CA136" s="56"/>
      <c r="CB136" s="56"/>
      <c r="CC136" s="56"/>
      <c r="CD136" s="56"/>
      <c r="CE136" s="56"/>
      <c r="CF136" s="56"/>
      <c r="CG136" s="56"/>
      <c r="CH136" s="56"/>
      <c r="CI136" s="56"/>
      <c r="CJ136" s="56"/>
      <c r="CK136" s="56"/>
      <c r="CL136" s="56"/>
      <c r="CM136" s="56"/>
      <c r="CN136" s="56"/>
      <c r="CO136" s="56"/>
      <c r="CP136" s="56"/>
      <c r="CQ136" s="56"/>
      <c r="CR136" s="56"/>
      <c r="CS136" s="56"/>
      <c r="CT136" s="56"/>
      <c r="CU136" s="56"/>
      <c r="CV136" s="56"/>
      <c r="CW136" s="56"/>
      <c r="CX136" s="56"/>
      <c r="CY136" s="56"/>
      <c r="CZ136" s="56"/>
      <c r="DA136" s="56"/>
      <c r="DB136" s="56"/>
      <c r="DC136" s="56"/>
      <c r="DD136" s="56"/>
      <c r="DE136" s="56"/>
      <c r="DF136" s="56"/>
      <c r="DG136" s="56"/>
      <c r="DH136" s="56"/>
      <c r="DI136" s="56"/>
      <c r="DJ136" s="56"/>
      <c r="DK136" s="56"/>
      <c r="DL136" s="56"/>
      <c r="DM136" s="56"/>
      <c r="DN136" s="56"/>
      <c r="DO136" s="56"/>
      <c r="DP136" s="56"/>
      <c r="DQ136" s="56"/>
      <c r="DR136" s="56"/>
      <c r="DS136" s="56"/>
      <c r="DT136" s="56"/>
      <c r="DU136" s="56"/>
      <c r="DV136" s="56"/>
      <c r="DW136" s="56"/>
      <c r="DX136" s="56"/>
      <c r="DY136" s="56"/>
      <c r="DZ136" s="56"/>
      <c r="EA136" s="56"/>
      <c r="EB136" s="56"/>
      <c r="EC136" s="56"/>
      <c r="ED136" s="56"/>
      <c r="EE136" s="56"/>
      <c r="EF136" s="56"/>
      <c r="EG136" s="56"/>
      <c r="EH136" s="56"/>
      <c r="EI136" s="56"/>
      <c r="EJ136" s="56"/>
      <c r="EK136" s="56"/>
      <c r="EL136" s="56"/>
      <c r="EM136" s="56"/>
      <c r="EN136" s="56"/>
      <c r="EO136" s="56"/>
      <c r="EP136" s="56"/>
      <c r="EQ136" s="56"/>
      <c r="ER136" s="56"/>
      <c r="ES136" s="56"/>
      <c r="ET136" s="56"/>
      <c r="EU136" s="56"/>
      <c r="EV136" s="56"/>
      <c r="EW136" s="56"/>
      <c r="EX136" s="56"/>
      <c r="EY136" s="56"/>
      <c r="EZ136" s="56"/>
      <c r="FA136" s="56"/>
      <c r="FB136" s="56"/>
      <c r="FC136" s="56"/>
      <c r="FD136" s="56"/>
      <c r="FE136" s="56"/>
    </row>
    <row r="137" spans="1:1001" ht="24" x14ac:dyDescent="0.2">
      <c r="A137" s="230">
        <v>1</v>
      </c>
      <c r="B137" s="230">
        <v>2</v>
      </c>
      <c r="C137" s="230">
        <v>2</v>
      </c>
      <c r="D137" s="230">
        <v>4</v>
      </c>
      <c r="E137" s="230">
        <v>3</v>
      </c>
      <c r="F137" s="230">
        <v>2</v>
      </c>
      <c r="G137" s="132" t="s">
        <v>97</v>
      </c>
      <c r="H137" s="69">
        <f>+P137*O137*Q137</f>
        <v>612000</v>
      </c>
      <c r="I137" s="42">
        <f>+H137*0.22</f>
        <v>134640</v>
      </c>
      <c r="J137" s="42">
        <f t="shared" si="163"/>
        <v>19125</v>
      </c>
      <c r="K137" s="42">
        <f t="shared" si="163"/>
        <v>4207.5</v>
      </c>
      <c r="L137" s="42">
        <f>+J137+K137</f>
        <v>23332.5</v>
      </c>
      <c r="M137" s="67">
        <f t="shared" si="157"/>
        <v>0.81967213114754101</v>
      </c>
      <c r="N137" s="67">
        <f t="shared" si="158"/>
        <v>0.18032786885245899</v>
      </c>
      <c r="O137" s="68">
        <v>6</v>
      </c>
      <c r="P137" s="68">
        <v>2</v>
      </c>
      <c r="Q137" s="231">
        <v>51000</v>
      </c>
      <c r="R137" s="237"/>
      <c r="S137" s="238"/>
      <c r="T137" s="237"/>
      <c r="V137" s="234">
        <f>+$J137/2</f>
        <v>9562.5</v>
      </c>
      <c r="W137" s="233">
        <f>+$J137/2</f>
        <v>9562.5</v>
      </c>
      <c r="X137" s="220">
        <f t="shared" si="162"/>
        <v>0</v>
      </c>
      <c r="Y137" s="153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6"/>
      <c r="BE137" s="56"/>
      <c r="BF137" s="56"/>
      <c r="BG137" s="56"/>
      <c r="BH137" s="56"/>
      <c r="BI137" s="56"/>
      <c r="BJ137" s="56"/>
      <c r="BK137" s="56"/>
      <c r="BL137" s="56"/>
      <c r="BM137" s="56"/>
      <c r="BN137" s="56"/>
      <c r="BO137" s="56"/>
      <c r="BP137" s="56"/>
      <c r="BQ137" s="56"/>
      <c r="BR137" s="56"/>
      <c r="BS137" s="56"/>
      <c r="BT137" s="56"/>
      <c r="BU137" s="56"/>
      <c r="BV137" s="56"/>
      <c r="BW137" s="56"/>
      <c r="BX137" s="56"/>
      <c r="BY137" s="56"/>
      <c r="BZ137" s="56"/>
      <c r="CA137" s="56"/>
      <c r="CB137" s="56"/>
      <c r="CC137" s="56"/>
      <c r="CD137" s="56"/>
      <c r="CE137" s="56"/>
      <c r="CF137" s="56"/>
      <c r="CG137" s="56"/>
      <c r="CH137" s="56"/>
      <c r="CI137" s="56"/>
      <c r="CJ137" s="56"/>
      <c r="CK137" s="56"/>
      <c r="CL137" s="56"/>
      <c r="CM137" s="56"/>
      <c r="CN137" s="56"/>
      <c r="CO137" s="56"/>
      <c r="CP137" s="56"/>
      <c r="CQ137" s="56"/>
      <c r="CR137" s="56"/>
      <c r="CS137" s="56"/>
      <c r="CT137" s="56"/>
      <c r="CU137" s="56"/>
      <c r="CV137" s="56"/>
      <c r="CW137" s="56"/>
      <c r="CX137" s="56"/>
      <c r="CY137" s="56"/>
      <c r="CZ137" s="56"/>
      <c r="DA137" s="56"/>
      <c r="DB137" s="56"/>
      <c r="DC137" s="56"/>
      <c r="DD137" s="56"/>
      <c r="DE137" s="56"/>
      <c r="DF137" s="56"/>
      <c r="DG137" s="56"/>
      <c r="DH137" s="56"/>
      <c r="DI137" s="56"/>
      <c r="DJ137" s="56"/>
      <c r="DK137" s="56"/>
      <c r="DL137" s="56"/>
      <c r="DM137" s="56"/>
      <c r="DN137" s="56"/>
      <c r="DO137" s="56"/>
      <c r="DP137" s="56"/>
      <c r="DQ137" s="56"/>
      <c r="DR137" s="56"/>
      <c r="DS137" s="56"/>
      <c r="DT137" s="56"/>
      <c r="DU137" s="56"/>
      <c r="DV137" s="56"/>
      <c r="DW137" s="56"/>
      <c r="DX137" s="56"/>
      <c r="DY137" s="56"/>
      <c r="DZ137" s="56"/>
      <c r="EA137" s="56"/>
      <c r="EB137" s="56"/>
      <c r="EC137" s="56"/>
      <c r="ED137" s="56"/>
      <c r="EE137" s="56"/>
      <c r="EF137" s="56"/>
      <c r="EG137" s="56"/>
      <c r="EH137" s="56"/>
      <c r="EI137" s="56"/>
      <c r="EJ137" s="56"/>
      <c r="EK137" s="56"/>
      <c r="EL137" s="56"/>
      <c r="EM137" s="56"/>
      <c r="EN137" s="56"/>
      <c r="EO137" s="56"/>
      <c r="EP137" s="56"/>
      <c r="EQ137" s="56"/>
      <c r="ER137" s="56"/>
      <c r="ES137" s="56"/>
      <c r="ET137" s="56"/>
      <c r="EU137" s="56"/>
      <c r="EV137" s="56"/>
      <c r="EW137" s="56"/>
      <c r="EX137" s="56"/>
      <c r="EY137" s="56"/>
      <c r="EZ137" s="56"/>
      <c r="FA137" s="56"/>
      <c r="FB137" s="56"/>
      <c r="FC137" s="56"/>
      <c r="FD137" s="56"/>
      <c r="FE137" s="56"/>
    </row>
    <row r="138" spans="1:1001" ht="24" x14ac:dyDescent="0.2">
      <c r="A138" s="230">
        <v>1</v>
      </c>
      <c r="B138" s="230">
        <v>2</v>
      </c>
      <c r="C138" s="230">
        <v>2</v>
      </c>
      <c r="D138" s="230">
        <v>4</v>
      </c>
      <c r="E138" s="230">
        <v>4</v>
      </c>
      <c r="F138" s="230">
        <v>0</v>
      </c>
      <c r="G138" s="56" t="s">
        <v>98</v>
      </c>
      <c r="H138" s="8">
        <f>2*4*96000/48*18</f>
        <v>288000</v>
      </c>
      <c r="I138" s="42">
        <f>+H138*0.22</f>
        <v>63360</v>
      </c>
      <c r="J138" s="42">
        <f t="shared" si="163"/>
        <v>9000</v>
      </c>
      <c r="K138" s="42">
        <f t="shared" si="163"/>
        <v>1980</v>
      </c>
      <c r="L138" s="42">
        <f>+J138+K138</f>
        <v>10980</v>
      </c>
      <c r="M138" s="10">
        <f t="shared" si="157"/>
        <v>0.81967213114754101</v>
      </c>
      <c r="N138" s="10">
        <f t="shared" si="158"/>
        <v>0.18032786885245899</v>
      </c>
      <c r="O138" s="45">
        <v>15</v>
      </c>
      <c r="R138" s="237"/>
      <c r="S138" s="233">
        <f>+$J138/5</f>
        <v>1800</v>
      </c>
      <c r="T138" s="232">
        <f t="shared" ref="T138:W138" si="165">+$J138/5</f>
        <v>1800</v>
      </c>
      <c r="U138" s="234">
        <f t="shared" si="165"/>
        <v>1800</v>
      </c>
      <c r="V138" s="234">
        <f t="shared" si="165"/>
        <v>1800</v>
      </c>
      <c r="W138" s="233">
        <f t="shared" si="165"/>
        <v>1800</v>
      </c>
      <c r="X138" s="220">
        <f t="shared" si="162"/>
        <v>0</v>
      </c>
      <c r="Y138" s="153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6"/>
      <c r="BE138" s="56"/>
      <c r="BF138" s="56"/>
      <c r="BG138" s="56"/>
      <c r="BH138" s="56"/>
      <c r="BI138" s="56"/>
      <c r="BJ138" s="56"/>
      <c r="BK138" s="56"/>
      <c r="BL138" s="56"/>
      <c r="BM138" s="56"/>
      <c r="BN138" s="56"/>
      <c r="BO138" s="56"/>
      <c r="BP138" s="56"/>
      <c r="BQ138" s="56"/>
      <c r="BR138" s="56"/>
      <c r="BS138" s="56"/>
      <c r="BT138" s="56"/>
      <c r="BU138" s="56"/>
      <c r="BV138" s="56"/>
      <c r="BW138" s="56"/>
      <c r="BX138" s="56"/>
      <c r="BY138" s="56"/>
      <c r="BZ138" s="56"/>
      <c r="CA138" s="56"/>
      <c r="CB138" s="56"/>
      <c r="CC138" s="56"/>
      <c r="CD138" s="56"/>
      <c r="CE138" s="56"/>
      <c r="CF138" s="56"/>
      <c r="CG138" s="56"/>
      <c r="CH138" s="56"/>
      <c r="CI138" s="56"/>
      <c r="CJ138" s="56"/>
      <c r="CK138" s="56"/>
      <c r="CL138" s="56"/>
      <c r="CM138" s="56"/>
      <c r="CN138" s="56"/>
      <c r="CO138" s="56"/>
      <c r="CP138" s="56"/>
      <c r="CQ138" s="56"/>
      <c r="CR138" s="56"/>
      <c r="CS138" s="56"/>
      <c r="CT138" s="56"/>
      <c r="CU138" s="56"/>
      <c r="CV138" s="56"/>
      <c r="CW138" s="56"/>
      <c r="CX138" s="56"/>
      <c r="CY138" s="56"/>
      <c r="CZ138" s="56"/>
      <c r="DA138" s="56"/>
      <c r="DB138" s="56"/>
      <c r="DC138" s="56"/>
      <c r="DD138" s="56"/>
      <c r="DE138" s="56"/>
      <c r="DF138" s="56"/>
      <c r="DG138" s="56"/>
      <c r="DH138" s="56"/>
      <c r="DI138" s="56"/>
      <c r="DJ138" s="56"/>
      <c r="DK138" s="56"/>
      <c r="DL138" s="56"/>
      <c r="DM138" s="56"/>
      <c r="DN138" s="56"/>
      <c r="DO138" s="56"/>
      <c r="DP138" s="56"/>
      <c r="DQ138" s="56"/>
      <c r="DR138" s="56"/>
      <c r="DS138" s="56"/>
      <c r="DT138" s="56"/>
      <c r="DU138" s="56"/>
      <c r="DV138" s="56"/>
      <c r="DW138" s="56"/>
      <c r="DX138" s="56"/>
      <c r="DY138" s="56"/>
      <c r="DZ138" s="56"/>
      <c r="EA138" s="56"/>
      <c r="EB138" s="56"/>
      <c r="EC138" s="56"/>
      <c r="ED138" s="56"/>
      <c r="EE138" s="56"/>
      <c r="EF138" s="56"/>
      <c r="EG138" s="56"/>
      <c r="EH138" s="56"/>
      <c r="EI138" s="56"/>
      <c r="EJ138" s="56"/>
      <c r="EK138" s="56"/>
      <c r="EL138" s="56"/>
      <c r="EM138" s="56"/>
      <c r="EN138" s="56"/>
      <c r="EO138" s="56"/>
      <c r="EP138" s="56"/>
      <c r="EQ138" s="56"/>
      <c r="ER138" s="56"/>
      <c r="ES138" s="56"/>
      <c r="ET138" s="56"/>
      <c r="EU138" s="56"/>
      <c r="EV138" s="56"/>
      <c r="EW138" s="56"/>
      <c r="EX138" s="56"/>
      <c r="EY138" s="56"/>
      <c r="EZ138" s="56"/>
      <c r="FA138" s="56"/>
      <c r="FB138" s="56"/>
      <c r="FC138" s="56"/>
      <c r="FD138" s="56"/>
      <c r="FE138" s="56"/>
    </row>
    <row r="139" spans="1:1001" x14ac:dyDescent="0.2">
      <c r="A139" s="246">
        <v>1</v>
      </c>
      <c r="B139" s="246">
        <v>2</v>
      </c>
      <c r="C139" s="246">
        <v>2</v>
      </c>
      <c r="D139" s="246">
        <v>5</v>
      </c>
      <c r="E139" s="246">
        <v>0</v>
      </c>
      <c r="F139" s="246">
        <v>0</v>
      </c>
      <c r="G139" s="103" t="s">
        <v>99</v>
      </c>
      <c r="H139" s="11">
        <f>+H140+H142</f>
        <v>1056000</v>
      </c>
      <c r="I139" s="11">
        <f t="shared" ref="I139:K139" si="166">+I140+I142</f>
        <v>232320</v>
      </c>
      <c r="J139" s="11">
        <f t="shared" si="166"/>
        <v>33000</v>
      </c>
      <c r="K139" s="11">
        <f t="shared" si="166"/>
        <v>7260</v>
      </c>
      <c r="L139" s="11">
        <f>+L140+L142</f>
        <v>40260</v>
      </c>
      <c r="M139" s="105"/>
      <c r="N139" s="105"/>
      <c r="O139" s="252"/>
      <c r="P139" s="106"/>
      <c r="Q139" s="253"/>
      <c r="R139" s="183">
        <f t="shared" ref="R139:W139" si="167">+R140+R142</f>
        <v>3468.75</v>
      </c>
      <c r="S139" s="185">
        <f t="shared" si="167"/>
        <v>3468.75</v>
      </c>
      <c r="T139" s="183">
        <f t="shared" si="167"/>
        <v>8250</v>
      </c>
      <c r="U139" s="184">
        <f t="shared" si="167"/>
        <v>8250</v>
      </c>
      <c r="V139" s="184">
        <f t="shared" si="167"/>
        <v>4781.25</v>
      </c>
      <c r="W139" s="185">
        <f t="shared" si="167"/>
        <v>4781.25</v>
      </c>
      <c r="X139" s="220">
        <f t="shared" si="162"/>
        <v>0</v>
      </c>
      <c r="Y139" s="156"/>
      <c r="Z139" s="77"/>
      <c r="AA139" s="77"/>
      <c r="AB139" s="77"/>
      <c r="AC139" s="77"/>
      <c r="AD139" s="77"/>
      <c r="AE139" s="77"/>
      <c r="AF139" s="77"/>
      <c r="AG139" s="77"/>
      <c r="AH139" s="77"/>
      <c r="AI139" s="77"/>
      <c r="AJ139" s="77"/>
      <c r="AK139" s="77"/>
      <c r="AL139" s="77"/>
      <c r="AM139" s="77"/>
      <c r="AN139" s="77"/>
      <c r="AO139" s="77"/>
      <c r="AP139" s="77"/>
      <c r="AQ139" s="77"/>
      <c r="AR139" s="77"/>
      <c r="AS139" s="77"/>
      <c r="AT139" s="77"/>
      <c r="AU139" s="77"/>
      <c r="AV139" s="77"/>
      <c r="AW139" s="77"/>
      <c r="AX139" s="77"/>
      <c r="AY139" s="77"/>
      <c r="AZ139" s="77"/>
      <c r="BA139" s="77"/>
      <c r="BB139" s="77"/>
      <c r="BC139" s="77"/>
      <c r="BD139" s="77"/>
      <c r="BE139" s="77"/>
      <c r="BF139" s="77"/>
      <c r="BG139" s="77"/>
      <c r="BH139" s="77"/>
      <c r="BI139" s="77"/>
      <c r="BJ139" s="77"/>
      <c r="BK139" s="77"/>
      <c r="BL139" s="77"/>
      <c r="BM139" s="77"/>
      <c r="BN139" s="77"/>
      <c r="BO139" s="77"/>
      <c r="BP139" s="77"/>
      <c r="BQ139" s="77"/>
      <c r="BR139" s="77"/>
      <c r="BS139" s="77"/>
      <c r="BT139" s="77"/>
      <c r="BU139" s="77"/>
      <c r="BV139" s="77"/>
      <c r="BW139" s="77"/>
      <c r="BX139" s="77"/>
      <c r="BY139" s="77"/>
      <c r="BZ139" s="77"/>
      <c r="CA139" s="77"/>
      <c r="CB139" s="77"/>
      <c r="CC139" s="77"/>
      <c r="CD139" s="77"/>
      <c r="CE139" s="77"/>
      <c r="CF139" s="77"/>
      <c r="CG139" s="77"/>
      <c r="CH139" s="77"/>
      <c r="CI139" s="77"/>
      <c r="CJ139" s="77"/>
      <c r="CK139" s="77"/>
      <c r="CL139" s="77"/>
      <c r="CM139" s="77"/>
      <c r="CN139" s="77"/>
      <c r="CO139" s="77"/>
      <c r="CP139" s="77"/>
      <c r="CQ139" s="77"/>
      <c r="CR139" s="77"/>
      <c r="CS139" s="77"/>
      <c r="CT139" s="77"/>
      <c r="CU139" s="77"/>
      <c r="CV139" s="77"/>
      <c r="CW139" s="77"/>
      <c r="CX139" s="77"/>
      <c r="CY139" s="77"/>
      <c r="CZ139" s="77"/>
      <c r="DA139" s="77"/>
      <c r="DB139" s="77"/>
      <c r="DC139" s="77"/>
      <c r="DD139" s="77"/>
      <c r="DE139" s="77"/>
      <c r="DF139" s="77"/>
      <c r="DG139" s="77"/>
      <c r="DH139" s="77"/>
      <c r="DI139" s="77"/>
      <c r="DJ139" s="77"/>
      <c r="DK139" s="77"/>
      <c r="DL139" s="77"/>
      <c r="DM139" s="77"/>
      <c r="DN139" s="77"/>
      <c r="DO139" s="77"/>
      <c r="DP139" s="77"/>
      <c r="DQ139" s="77"/>
      <c r="DR139" s="77"/>
      <c r="DS139" s="77"/>
      <c r="DT139" s="77"/>
      <c r="DU139" s="77"/>
      <c r="DV139" s="77"/>
      <c r="DW139" s="77"/>
      <c r="DX139" s="77"/>
      <c r="DY139" s="77"/>
      <c r="DZ139" s="77"/>
      <c r="EA139" s="77"/>
      <c r="EB139" s="77"/>
      <c r="EC139" s="77"/>
      <c r="ED139" s="77"/>
      <c r="EE139" s="77"/>
      <c r="EF139" s="77"/>
      <c r="EG139" s="77"/>
      <c r="EH139" s="77"/>
      <c r="EI139" s="77"/>
      <c r="EJ139" s="77"/>
      <c r="EK139" s="77"/>
      <c r="EL139" s="77"/>
      <c r="EM139" s="77"/>
      <c r="EN139" s="77"/>
      <c r="EO139" s="77"/>
      <c r="EP139" s="77"/>
      <c r="EQ139" s="77"/>
      <c r="ER139" s="77"/>
      <c r="ES139" s="77"/>
      <c r="ET139" s="77"/>
      <c r="EU139" s="77"/>
      <c r="EV139" s="77"/>
      <c r="EW139" s="77"/>
      <c r="EX139" s="77"/>
      <c r="EY139" s="77"/>
      <c r="EZ139" s="77"/>
      <c r="FA139" s="77"/>
      <c r="FB139" s="77"/>
      <c r="FC139" s="77"/>
      <c r="FD139" s="77"/>
      <c r="FE139" s="77"/>
      <c r="FF139" s="83"/>
      <c r="FG139" s="83"/>
      <c r="FH139" s="83"/>
      <c r="FI139" s="83"/>
      <c r="FJ139" s="83"/>
      <c r="FK139" s="83"/>
      <c r="FL139" s="83"/>
      <c r="FM139" s="83"/>
      <c r="FN139" s="83"/>
      <c r="FO139" s="83"/>
      <c r="FP139" s="83"/>
      <c r="FQ139" s="83"/>
      <c r="FR139" s="83"/>
      <c r="FS139" s="83"/>
      <c r="FT139" s="83"/>
      <c r="FU139" s="83"/>
      <c r="FV139" s="83"/>
      <c r="FW139" s="83"/>
      <c r="FX139" s="83"/>
      <c r="FY139" s="83"/>
      <c r="FZ139" s="83"/>
      <c r="GA139" s="83"/>
      <c r="GB139" s="83"/>
      <c r="GC139" s="83"/>
      <c r="GD139" s="83"/>
      <c r="GE139" s="83"/>
      <c r="GF139" s="83"/>
      <c r="GG139" s="83"/>
      <c r="GH139" s="83"/>
      <c r="GI139" s="83"/>
      <c r="GJ139" s="83"/>
      <c r="GK139" s="83"/>
      <c r="GL139" s="83"/>
      <c r="GM139" s="83"/>
      <c r="GN139" s="83"/>
      <c r="GO139" s="83"/>
      <c r="GP139" s="83"/>
      <c r="GQ139" s="83"/>
      <c r="GR139" s="83"/>
      <c r="GS139" s="83"/>
      <c r="GT139" s="83"/>
      <c r="GU139" s="83"/>
      <c r="GV139" s="83"/>
      <c r="GW139" s="83"/>
      <c r="GX139" s="83"/>
      <c r="GY139" s="83"/>
      <c r="GZ139" s="83"/>
      <c r="HA139" s="83"/>
      <c r="HB139" s="83"/>
      <c r="HC139" s="83"/>
      <c r="HD139" s="83"/>
      <c r="HE139" s="83"/>
      <c r="HF139" s="83"/>
      <c r="HG139" s="83"/>
      <c r="HH139" s="83"/>
      <c r="HI139" s="83"/>
      <c r="HJ139" s="83"/>
      <c r="HK139" s="83"/>
      <c r="HL139" s="83"/>
      <c r="HM139" s="83"/>
      <c r="HN139" s="83"/>
      <c r="HO139" s="83"/>
      <c r="HP139" s="83"/>
      <c r="HQ139" s="83"/>
      <c r="HR139" s="83"/>
      <c r="HS139" s="83"/>
      <c r="HT139" s="83"/>
      <c r="HU139" s="83"/>
      <c r="HV139" s="83"/>
      <c r="HW139" s="83"/>
      <c r="HX139" s="83"/>
      <c r="HY139" s="83"/>
      <c r="HZ139" s="83"/>
      <c r="IA139" s="83"/>
      <c r="IB139" s="83"/>
      <c r="IC139" s="83"/>
      <c r="ID139" s="83"/>
      <c r="IE139" s="83"/>
      <c r="IF139" s="83"/>
      <c r="IG139" s="83"/>
      <c r="IH139" s="83"/>
      <c r="II139" s="83"/>
      <c r="IJ139" s="83"/>
      <c r="IK139" s="83"/>
      <c r="IL139" s="83"/>
      <c r="IM139" s="83"/>
      <c r="IN139" s="83"/>
      <c r="IO139" s="83"/>
      <c r="IP139" s="83"/>
      <c r="IQ139" s="83"/>
      <c r="IR139" s="83"/>
      <c r="IS139" s="83"/>
      <c r="IT139" s="83"/>
      <c r="IU139" s="83"/>
      <c r="IV139" s="83"/>
      <c r="IW139" s="83"/>
      <c r="IX139" s="83"/>
      <c r="IY139" s="83"/>
      <c r="IZ139" s="83"/>
      <c r="JA139" s="83"/>
      <c r="JB139" s="83"/>
      <c r="JC139" s="83"/>
      <c r="JD139" s="83"/>
      <c r="JE139" s="83"/>
      <c r="JF139" s="83"/>
      <c r="JG139" s="83"/>
      <c r="JH139" s="83"/>
      <c r="JI139" s="83"/>
      <c r="JJ139" s="83"/>
      <c r="JK139" s="83"/>
      <c r="JL139" s="83"/>
      <c r="JM139" s="83"/>
      <c r="JN139" s="83"/>
      <c r="JO139" s="83"/>
      <c r="JP139" s="83"/>
      <c r="JQ139" s="83"/>
      <c r="JR139" s="83"/>
      <c r="JS139" s="83"/>
      <c r="JT139" s="83"/>
      <c r="JU139" s="83"/>
      <c r="JV139" s="83"/>
      <c r="JW139" s="83"/>
      <c r="JX139" s="83"/>
      <c r="JY139" s="83"/>
      <c r="JZ139" s="83"/>
      <c r="KA139" s="83"/>
      <c r="KB139" s="83"/>
      <c r="KC139" s="83"/>
      <c r="KD139" s="83"/>
      <c r="KE139" s="83"/>
      <c r="KF139" s="83"/>
      <c r="KG139" s="83"/>
      <c r="KH139" s="83"/>
      <c r="KI139" s="83"/>
      <c r="KJ139" s="83"/>
      <c r="KK139" s="83"/>
      <c r="KL139" s="83"/>
      <c r="KM139" s="83"/>
      <c r="KN139" s="83"/>
      <c r="KO139" s="83"/>
      <c r="KP139" s="83"/>
      <c r="KQ139" s="83"/>
      <c r="KR139" s="83"/>
      <c r="KS139" s="83"/>
      <c r="KT139" s="83"/>
      <c r="KU139" s="83"/>
      <c r="KV139" s="83"/>
      <c r="KW139" s="83"/>
      <c r="KX139" s="83"/>
      <c r="KY139" s="83"/>
      <c r="KZ139" s="83"/>
      <c r="LA139" s="83"/>
      <c r="LB139" s="83"/>
      <c r="LC139" s="83"/>
      <c r="LD139" s="83"/>
      <c r="LE139" s="83"/>
      <c r="LF139" s="83"/>
      <c r="LG139" s="83"/>
      <c r="LH139" s="83"/>
      <c r="LI139" s="83"/>
      <c r="LJ139" s="83"/>
      <c r="LK139" s="83"/>
      <c r="LL139" s="83"/>
      <c r="LM139" s="83"/>
      <c r="LN139" s="83"/>
      <c r="LO139" s="83"/>
      <c r="LP139" s="83"/>
      <c r="LQ139" s="83"/>
      <c r="LR139" s="83"/>
      <c r="LS139" s="83"/>
      <c r="LT139" s="83"/>
      <c r="LU139" s="83"/>
      <c r="LV139" s="83"/>
      <c r="LW139" s="83"/>
      <c r="LX139" s="83"/>
      <c r="LY139" s="83"/>
      <c r="LZ139" s="83"/>
      <c r="MA139" s="83"/>
      <c r="MB139" s="83"/>
      <c r="MC139" s="83"/>
      <c r="MD139" s="83"/>
      <c r="ME139" s="83"/>
      <c r="MF139" s="83"/>
      <c r="MG139" s="83"/>
      <c r="MH139" s="83"/>
      <c r="MI139" s="83"/>
      <c r="MJ139" s="83"/>
      <c r="MK139" s="83"/>
      <c r="ML139" s="83"/>
      <c r="MM139" s="83"/>
      <c r="MN139" s="83"/>
      <c r="MO139" s="83"/>
      <c r="MP139" s="83"/>
      <c r="MQ139" s="83"/>
      <c r="MR139" s="83"/>
      <c r="MS139" s="83"/>
      <c r="MT139" s="83"/>
      <c r="MU139" s="83"/>
      <c r="MV139" s="83"/>
      <c r="MW139" s="83"/>
      <c r="MX139" s="83"/>
      <c r="MY139" s="83"/>
      <c r="MZ139" s="83"/>
      <c r="NA139" s="83"/>
      <c r="NB139" s="83"/>
      <c r="NC139" s="83"/>
      <c r="ND139" s="83"/>
      <c r="NE139" s="83"/>
      <c r="NF139" s="83"/>
      <c r="NG139" s="83"/>
      <c r="NH139" s="83"/>
      <c r="NI139" s="83"/>
      <c r="NJ139" s="83"/>
      <c r="NK139" s="83"/>
      <c r="NL139" s="83"/>
      <c r="NM139" s="83"/>
      <c r="NN139" s="83"/>
      <c r="NO139" s="83"/>
      <c r="NP139" s="83"/>
      <c r="NQ139" s="83"/>
      <c r="NR139" s="83"/>
      <c r="NS139" s="83"/>
      <c r="NT139" s="83"/>
      <c r="NU139" s="83"/>
      <c r="NV139" s="83"/>
      <c r="NW139" s="83"/>
      <c r="NX139" s="83"/>
      <c r="NY139" s="83"/>
      <c r="NZ139" s="83"/>
      <c r="OA139" s="83"/>
      <c r="OB139" s="83"/>
      <c r="OC139" s="83"/>
      <c r="OD139" s="83"/>
      <c r="OE139" s="83"/>
      <c r="OF139" s="83"/>
      <c r="OG139" s="83"/>
      <c r="OH139" s="83"/>
      <c r="OI139" s="83"/>
      <c r="OJ139" s="83"/>
      <c r="OK139" s="83"/>
      <c r="OL139" s="83"/>
      <c r="OM139" s="83"/>
      <c r="ON139" s="83"/>
      <c r="OO139" s="83"/>
      <c r="OP139" s="83"/>
      <c r="OQ139" s="83"/>
      <c r="OR139" s="83"/>
      <c r="OS139" s="83"/>
      <c r="OT139" s="83"/>
      <c r="OU139" s="83"/>
      <c r="OV139" s="83"/>
      <c r="OW139" s="83"/>
      <c r="OX139" s="83"/>
      <c r="OY139" s="83"/>
      <c r="OZ139" s="83"/>
      <c r="PA139" s="83"/>
      <c r="PB139" s="83"/>
      <c r="PC139" s="83"/>
      <c r="PD139" s="83"/>
      <c r="PE139" s="83"/>
      <c r="PF139" s="83"/>
      <c r="PG139" s="83"/>
      <c r="PH139" s="83"/>
      <c r="PI139" s="83"/>
      <c r="PJ139" s="83"/>
      <c r="PK139" s="83"/>
      <c r="PL139" s="83"/>
      <c r="PM139" s="83"/>
      <c r="PN139" s="83"/>
      <c r="PO139" s="83"/>
      <c r="PP139" s="83"/>
      <c r="PQ139" s="83"/>
      <c r="PR139" s="83"/>
      <c r="PS139" s="83"/>
      <c r="PT139" s="83"/>
      <c r="PU139" s="83"/>
      <c r="PV139" s="83"/>
      <c r="PW139" s="83"/>
      <c r="PX139" s="83"/>
      <c r="PY139" s="83"/>
      <c r="PZ139" s="83"/>
      <c r="QA139" s="83"/>
      <c r="QB139" s="83"/>
      <c r="QC139" s="83"/>
      <c r="QD139" s="83"/>
      <c r="QE139" s="83"/>
      <c r="QF139" s="83"/>
      <c r="QG139" s="83"/>
      <c r="QH139" s="83"/>
      <c r="QI139" s="83"/>
      <c r="QJ139" s="83"/>
      <c r="QK139" s="83"/>
      <c r="QL139" s="83"/>
      <c r="QM139" s="83"/>
      <c r="QN139" s="83"/>
      <c r="QO139" s="83"/>
      <c r="QP139" s="83"/>
      <c r="QQ139" s="83"/>
      <c r="QR139" s="83"/>
      <c r="QS139" s="83"/>
      <c r="QT139" s="83"/>
      <c r="QU139" s="83"/>
      <c r="QV139" s="83"/>
      <c r="QW139" s="83"/>
      <c r="QX139" s="83"/>
      <c r="QY139" s="83"/>
      <c r="QZ139" s="83"/>
      <c r="RA139" s="83"/>
      <c r="RB139" s="83"/>
      <c r="RC139" s="83"/>
      <c r="RD139" s="83"/>
      <c r="RE139" s="83"/>
      <c r="RF139" s="83"/>
      <c r="RG139" s="83"/>
      <c r="RH139" s="83"/>
      <c r="RI139" s="83"/>
      <c r="RJ139" s="83"/>
      <c r="RK139" s="83"/>
      <c r="RL139" s="83"/>
      <c r="RM139" s="83"/>
      <c r="RN139" s="83"/>
      <c r="RO139" s="83"/>
      <c r="RP139" s="83"/>
      <c r="RQ139" s="83"/>
      <c r="RR139" s="83"/>
      <c r="RS139" s="83"/>
      <c r="RT139" s="83"/>
      <c r="RU139" s="83"/>
      <c r="RV139" s="83"/>
      <c r="RW139" s="83"/>
      <c r="RX139" s="83"/>
      <c r="RY139" s="83"/>
      <c r="RZ139" s="83"/>
      <c r="SA139" s="83"/>
      <c r="SB139" s="83"/>
      <c r="SC139" s="83"/>
      <c r="SD139" s="83"/>
      <c r="SE139" s="83"/>
      <c r="SF139" s="83"/>
      <c r="SG139" s="83"/>
      <c r="SH139" s="83"/>
      <c r="SI139" s="83"/>
      <c r="SJ139" s="83"/>
      <c r="SK139" s="83"/>
      <c r="SL139" s="83"/>
      <c r="SM139" s="83"/>
      <c r="SN139" s="83"/>
      <c r="SO139" s="83"/>
      <c r="SP139" s="83"/>
      <c r="SQ139" s="83"/>
      <c r="SR139" s="83"/>
      <c r="SS139" s="83"/>
      <c r="ST139" s="83"/>
      <c r="SU139" s="83"/>
      <c r="SV139" s="83"/>
      <c r="SW139" s="83"/>
      <c r="SX139" s="83"/>
      <c r="SY139" s="83"/>
      <c r="SZ139" s="83"/>
      <c r="TA139" s="83"/>
      <c r="TB139" s="83"/>
      <c r="TC139" s="83"/>
      <c r="TD139" s="83"/>
      <c r="TE139" s="83"/>
      <c r="TF139" s="83"/>
      <c r="TG139" s="83"/>
      <c r="TH139" s="83"/>
      <c r="TI139" s="83"/>
      <c r="TJ139" s="83"/>
      <c r="TK139" s="83"/>
      <c r="TL139" s="83"/>
      <c r="TM139" s="83"/>
      <c r="TN139" s="83"/>
      <c r="TO139" s="83"/>
      <c r="TP139" s="83"/>
      <c r="TQ139" s="83"/>
      <c r="TR139" s="83"/>
      <c r="TS139" s="83"/>
      <c r="TT139" s="83"/>
      <c r="TU139" s="83"/>
      <c r="TV139" s="83"/>
      <c r="TW139" s="83"/>
      <c r="TX139" s="83"/>
      <c r="TY139" s="83"/>
      <c r="TZ139" s="83"/>
      <c r="UA139" s="83"/>
      <c r="UB139" s="83"/>
      <c r="UC139" s="83"/>
      <c r="UD139" s="83"/>
      <c r="UE139" s="83"/>
      <c r="UF139" s="83"/>
      <c r="UG139" s="83"/>
      <c r="UH139" s="83"/>
      <c r="UI139" s="83"/>
      <c r="UJ139" s="83"/>
      <c r="UK139" s="83"/>
      <c r="UL139" s="83"/>
      <c r="UM139" s="83"/>
      <c r="UN139" s="83"/>
      <c r="UO139" s="83"/>
      <c r="UP139" s="83"/>
      <c r="UQ139" s="83"/>
      <c r="UR139" s="83"/>
      <c r="US139" s="83"/>
      <c r="UT139" s="83"/>
      <c r="UU139" s="83"/>
      <c r="UV139" s="83"/>
      <c r="UW139" s="83"/>
      <c r="UX139" s="83"/>
      <c r="UY139" s="83"/>
      <c r="UZ139" s="83"/>
      <c r="VA139" s="83"/>
      <c r="VB139" s="83"/>
      <c r="VC139" s="83"/>
      <c r="VD139" s="83"/>
      <c r="VE139" s="83"/>
      <c r="VF139" s="83"/>
      <c r="VG139" s="83"/>
      <c r="VH139" s="83"/>
      <c r="VI139" s="83"/>
      <c r="VJ139" s="83"/>
      <c r="VK139" s="83"/>
      <c r="VL139" s="83"/>
      <c r="VM139" s="83"/>
      <c r="VN139" s="83"/>
      <c r="VO139" s="83"/>
      <c r="VP139" s="83"/>
      <c r="VQ139" s="83"/>
      <c r="VR139" s="83"/>
      <c r="VS139" s="83"/>
      <c r="VT139" s="83"/>
      <c r="VU139" s="83"/>
      <c r="VV139" s="83"/>
      <c r="VW139" s="83"/>
      <c r="VX139" s="83"/>
      <c r="VY139" s="83"/>
      <c r="VZ139" s="83"/>
      <c r="WA139" s="83"/>
      <c r="WB139" s="83"/>
      <c r="WC139" s="83"/>
      <c r="WD139" s="83"/>
      <c r="WE139" s="83"/>
      <c r="WF139" s="83"/>
      <c r="WG139" s="83"/>
      <c r="WH139" s="83"/>
      <c r="WI139" s="83"/>
      <c r="WJ139" s="83"/>
      <c r="WK139" s="83"/>
      <c r="WL139" s="83"/>
      <c r="WM139" s="83"/>
      <c r="WN139" s="83"/>
      <c r="WO139" s="83"/>
      <c r="WP139" s="83"/>
      <c r="WQ139" s="83"/>
      <c r="WR139" s="83"/>
      <c r="WS139" s="83"/>
      <c r="WT139" s="83"/>
      <c r="WU139" s="83"/>
      <c r="WV139" s="83"/>
      <c r="WW139" s="83"/>
      <c r="WX139" s="83"/>
      <c r="WY139" s="83"/>
      <c r="WZ139" s="83"/>
      <c r="XA139" s="83"/>
      <c r="XB139" s="83"/>
      <c r="XC139" s="83"/>
      <c r="XD139" s="83"/>
      <c r="XE139" s="83"/>
      <c r="XF139" s="83"/>
      <c r="XG139" s="83"/>
      <c r="XH139" s="83"/>
      <c r="XI139" s="83"/>
      <c r="XJ139" s="83"/>
      <c r="XK139" s="83"/>
      <c r="XL139" s="83"/>
      <c r="XM139" s="83"/>
      <c r="XN139" s="83"/>
      <c r="XO139" s="83"/>
      <c r="XP139" s="83"/>
      <c r="XQ139" s="83"/>
      <c r="XR139" s="83"/>
      <c r="XS139" s="83"/>
      <c r="XT139" s="83"/>
      <c r="XU139" s="83"/>
      <c r="XV139" s="83"/>
      <c r="XW139" s="83"/>
      <c r="XX139" s="83"/>
      <c r="XY139" s="83"/>
      <c r="XZ139" s="83"/>
      <c r="YA139" s="83"/>
      <c r="YB139" s="83"/>
      <c r="YC139" s="83"/>
      <c r="YD139" s="83"/>
      <c r="YE139" s="83"/>
      <c r="YF139" s="83"/>
      <c r="YG139" s="83"/>
      <c r="YH139" s="83"/>
      <c r="YI139" s="83"/>
      <c r="YJ139" s="83"/>
      <c r="YK139" s="83"/>
      <c r="YL139" s="83"/>
      <c r="YM139" s="83"/>
      <c r="YN139" s="83"/>
      <c r="YO139" s="83"/>
      <c r="YP139" s="83"/>
      <c r="YQ139" s="83"/>
      <c r="YR139" s="83"/>
      <c r="YS139" s="83"/>
      <c r="YT139" s="83"/>
      <c r="YU139" s="83"/>
      <c r="YV139" s="83"/>
      <c r="YW139" s="83"/>
      <c r="YX139" s="83"/>
      <c r="YY139" s="83"/>
      <c r="YZ139" s="83"/>
      <c r="ZA139" s="83"/>
      <c r="ZB139" s="83"/>
      <c r="ZC139" s="83"/>
      <c r="ZD139" s="83"/>
      <c r="ZE139" s="83"/>
      <c r="ZF139" s="83"/>
      <c r="ZG139" s="83"/>
      <c r="ZH139" s="83"/>
      <c r="ZI139" s="83"/>
      <c r="ZJ139" s="83"/>
      <c r="ZK139" s="83"/>
      <c r="ZL139" s="83"/>
      <c r="ZM139" s="83"/>
      <c r="ZN139" s="83"/>
      <c r="ZO139" s="83"/>
      <c r="ZP139" s="83"/>
      <c r="ZQ139" s="83"/>
      <c r="ZR139" s="83"/>
      <c r="ZS139" s="83"/>
      <c r="ZT139" s="83"/>
      <c r="ZU139" s="83"/>
      <c r="ZV139" s="83"/>
      <c r="ZW139" s="83"/>
      <c r="ZX139" s="83"/>
      <c r="ZY139" s="83"/>
      <c r="ZZ139" s="83"/>
      <c r="AAA139" s="83"/>
      <c r="AAB139" s="83"/>
      <c r="AAC139" s="83"/>
      <c r="AAD139" s="83"/>
      <c r="AAE139" s="83"/>
      <c r="AAF139" s="83"/>
      <c r="AAG139" s="83"/>
      <c r="AAH139" s="83"/>
      <c r="AAI139" s="83"/>
      <c r="AAJ139" s="83"/>
      <c r="AAK139" s="83"/>
      <c r="AAL139" s="83"/>
      <c r="AAM139" s="83"/>
      <c r="AAN139" s="83"/>
      <c r="AAO139" s="83"/>
      <c r="AAP139" s="83"/>
      <c r="AAQ139" s="83"/>
      <c r="AAR139" s="83"/>
      <c r="AAS139" s="83"/>
      <c r="AAT139" s="83"/>
      <c r="AAU139" s="83"/>
      <c r="AAV139" s="83"/>
      <c r="AAW139" s="83"/>
      <c r="AAX139" s="83"/>
      <c r="AAY139" s="83"/>
      <c r="AAZ139" s="83"/>
      <c r="ABA139" s="83"/>
      <c r="ABB139" s="83"/>
      <c r="ABC139" s="83"/>
      <c r="ABD139" s="83"/>
      <c r="ABE139" s="83"/>
      <c r="ABF139" s="83"/>
      <c r="ABG139" s="83"/>
      <c r="ABH139" s="83"/>
      <c r="ABI139" s="83"/>
      <c r="ABJ139" s="83"/>
      <c r="ABK139" s="83"/>
      <c r="ABL139" s="83"/>
      <c r="ABM139" s="83"/>
      <c r="ABN139" s="83"/>
      <c r="ABO139" s="83"/>
      <c r="ABP139" s="83"/>
      <c r="ABQ139" s="83"/>
      <c r="ABR139" s="83"/>
      <c r="ABS139" s="83"/>
      <c r="ABT139" s="83"/>
      <c r="ABU139" s="83"/>
      <c r="ABV139" s="83"/>
      <c r="ABW139" s="83"/>
      <c r="ABX139" s="83"/>
      <c r="ABY139" s="83"/>
      <c r="ABZ139" s="83"/>
      <c r="ACA139" s="83"/>
      <c r="ACB139" s="83"/>
      <c r="ACC139" s="83"/>
      <c r="ACD139" s="83"/>
      <c r="ACE139" s="83"/>
      <c r="ACF139" s="83"/>
      <c r="ACG139" s="83"/>
      <c r="ACH139" s="83"/>
      <c r="ACI139" s="83"/>
      <c r="ACJ139" s="83"/>
      <c r="ACK139" s="83"/>
      <c r="ACL139" s="83"/>
      <c r="ACM139" s="83"/>
      <c r="ACN139" s="83"/>
      <c r="ACO139" s="83"/>
      <c r="ACP139" s="83"/>
      <c r="ACQ139" s="83"/>
      <c r="ACR139" s="83"/>
      <c r="ACS139" s="83"/>
      <c r="ACT139" s="83"/>
      <c r="ACU139" s="83"/>
      <c r="ACV139" s="83"/>
      <c r="ACW139" s="83"/>
      <c r="ACX139" s="83"/>
      <c r="ACY139" s="83"/>
      <c r="ACZ139" s="83"/>
      <c r="ADA139" s="83"/>
      <c r="ADB139" s="83"/>
      <c r="ADC139" s="83"/>
      <c r="ADD139" s="83"/>
      <c r="ADE139" s="83"/>
      <c r="ADF139" s="83"/>
      <c r="ADG139" s="83"/>
      <c r="ADH139" s="83"/>
      <c r="ADI139" s="83"/>
      <c r="ADJ139" s="83"/>
      <c r="ADK139" s="83"/>
      <c r="ADL139" s="83"/>
      <c r="ADM139" s="83"/>
      <c r="ADN139" s="83"/>
      <c r="ADO139" s="83"/>
      <c r="ADP139" s="83"/>
      <c r="ADQ139" s="83"/>
      <c r="ADR139" s="83"/>
      <c r="ADS139" s="83"/>
      <c r="ADT139" s="83"/>
      <c r="ADU139" s="83"/>
      <c r="ADV139" s="83"/>
      <c r="ADW139" s="83"/>
      <c r="ADX139" s="83"/>
      <c r="ADY139" s="83"/>
      <c r="ADZ139" s="83"/>
      <c r="AEA139" s="83"/>
      <c r="AEB139" s="83"/>
      <c r="AEC139" s="83"/>
      <c r="AED139" s="83"/>
      <c r="AEE139" s="83"/>
      <c r="AEF139" s="83"/>
      <c r="AEG139" s="83"/>
      <c r="AEH139" s="83"/>
      <c r="AEI139" s="83"/>
      <c r="AEJ139" s="83"/>
      <c r="AEK139" s="83"/>
      <c r="AEL139" s="83"/>
      <c r="AEM139" s="83"/>
      <c r="AEN139" s="83"/>
      <c r="AEO139" s="83"/>
      <c r="AEP139" s="83"/>
      <c r="AEQ139" s="83"/>
      <c r="AER139" s="83"/>
      <c r="AES139" s="83"/>
      <c r="AET139" s="83"/>
      <c r="AEU139" s="83"/>
      <c r="AEV139" s="83"/>
      <c r="AEW139" s="83"/>
      <c r="AEX139" s="83"/>
      <c r="AEY139" s="83"/>
      <c r="AEZ139" s="83"/>
      <c r="AFA139" s="83"/>
      <c r="AFB139" s="83"/>
      <c r="AFC139" s="83"/>
      <c r="AFD139" s="83"/>
      <c r="AFE139" s="83"/>
      <c r="AFF139" s="83"/>
      <c r="AFG139" s="83"/>
      <c r="AFH139" s="83"/>
      <c r="AFI139" s="83"/>
      <c r="AFJ139" s="83"/>
      <c r="AFK139" s="83"/>
      <c r="AFL139" s="83"/>
      <c r="AFM139" s="83"/>
      <c r="AFN139" s="83"/>
      <c r="AFO139" s="83"/>
      <c r="AFP139" s="83"/>
      <c r="AFQ139" s="83"/>
      <c r="AFR139" s="83"/>
      <c r="AFS139" s="83"/>
      <c r="AFT139" s="83"/>
      <c r="AFU139" s="83"/>
      <c r="AFV139" s="83"/>
      <c r="AFW139" s="83"/>
      <c r="AFX139" s="83"/>
      <c r="AFY139" s="83"/>
      <c r="AFZ139" s="83"/>
      <c r="AGA139" s="83"/>
      <c r="AGB139" s="83"/>
      <c r="AGC139" s="83"/>
      <c r="AGD139" s="83"/>
      <c r="AGE139" s="83"/>
      <c r="AGF139" s="83"/>
      <c r="AGG139" s="83"/>
      <c r="AGH139" s="83"/>
      <c r="AGI139" s="83"/>
      <c r="AGJ139" s="83"/>
      <c r="AGK139" s="83"/>
      <c r="AGL139" s="83"/>
      <c r="AGM139" s="83"/>
      <c r="AGN139" s="83"/>
      <c r="AGO139" s="83"/>
      <c r="AGP139" s="83"/>
      <c r="AGQ139" s="83"/>
      <c r="AGR139" s="83"/>
      <c r="AGS139" s="83"/>
      <c r="AGT139" s="83"/>
      <c r="AGU139" s="83"/>
      <c r="AGV139" s="83"/>
      <c r="AGW139" s="83"/>
      <c r="AGX139" s="83"/>
      <c r="AGY139" s="83"/>
      <c r="AGZ139" s="83"/>
      <c r="AHA139" s="83"/>
      <c r="AHB139" s="83"/>
      <c r="AHC139" s="83"/>
      <c r="AHD139" s="83"/>
      <c r="AHE139" s="83"/>
      <c r="AHF139" s="83"/>
      <c r="AHG139" s="83"/>
      <c r="AHH139" s="83"/>
      <c r="AHI139" s="83"/>
      <c r="AHJ139" s="83"/>
      <c r="AHK139" s="83"/>
      <c r="AHL139" s="83"/>
      <c r="AHM139" s="83"/>
      <c r="AHN139" s="83"/>
      <c r="AHO139" s="83"/>
      <c r="AHP139" s="83"/>
      <c r="AHQ139" s="83"/>
      <c r="AHR139" s="83"/>
      <c r="AHS139" s="83"/>
      <c r="AHT139" s="83"/>
      <c r="AHU139" s="83"/>
      <c r="AHV139" s="83"/>
      <c r="AHW139" s="83"/>
      <c r="AHX139" s="83"/>
      <c r="AHY139" s="83"/>
      <c r="AHZ139" s="83"/>
      <c r="AIA139" s="83"/>
      <c r="AIB139" s="83"/>
      <c r="AIC139" s="83"/>
      <c r="AID139" s="83"/>
      <c r="AIE139" s="83"/>
      <c r="AIF139" s="83"/>
      <c r="AIG139" s="83"/>
      <c r="AIH139" s="83"/>
      <c r="AII139" s="83"/>
      <c r="AIJ139" s="83"/>
      <c r="AIK139" s="83"/>
      <c r="AIL139" s="83"/>
      <c r="AIM139" s="83"/>
      <c r="AIN139" s="83"/>
      <c r="AIO139" s="83"/>
      <c r="AIP139" s="83"/>
      <c r="AIQ139" s="83"/>
      <c r="AIR139" s="83"/>
      <c r="AIS139" s="83"/>
      <c r="AIT139" s="83"/>
      <c r="AIU139" s="83"/>
      <c r="AIV139" s="83"/>
      <c r="AIW139" s="83"/>
      <c r="AIX139" s="83"/>
      <c r="AIY139" s="83"/>
      <c r="AIZ139" s="83"/>
      <c r="AJA139" s="83"/>
      <c r="AJB139" s="83"/>
      <c r="AJC139" s="83"/>
      <c r="AJD139" s="83"/>
      <c r="AJE139" s="83"/>
      <c r="AJF139" s="83"/>
      <c r="AJG139" s="83"/>
      <c r="AJH139" s="83"/>
      <c r="AJI139" s="83"/>
      <c r="AJJ139" s="83"/>
      <c r="AJK139" s="83"/>
      <c r="AJL139" s="83"/>
      <c r="AJM139" s="83"/>
      <c r="AJN139" s="83"/>
      <c r="AJO139" s="83"/>
      <c r="AJP139" s="83"/>
      <c r="AJQ139" s="83"/>
      <c r="AJR139" s="83"/>
      <c r="AJS139" s="83"/>
      <c r="AJT139" s="83"/>
      <c r="AJU139" s="83"/>
      <c r="AJV139" s="83"/>
      <c r="AJW139" s="83"/>
      <c r="AJX139" s="83"/>
      <c r="AJY139" s="83"/>
      <c r="AJZ139" s="83"/>
      <c r="AKA139" s="83"/>
      <c r="AKB139" s="83"/>
      <c r="AKC139" s="83"/>
      <c r="AKD139" s="83"/>
      <c r="AKE139" s="83"/>
      <c r="AKF139" s="83"/>
      <c r="AKG139" s="83"/>
      <c r="AKH139" s="83"/>
      <c r="AKI139" s="83"/>
      <c r="AKJ139" s="83"/>
      <c r="AKK139" s="83"/>
      <c r="AKL139" s="83"/>
      <c r="AKM139" s="83"/>
      <c r="AKN139" s="83"/>
      <c r="AKO139" s="83"/>
      <c r="AKP139" s="83"/>
      <c r="AKQ139" s="83"/>
      <c r="AKR139" s="83"/>
      <c r="AKS139" s="83"/>
      <c r="AKT139" s="83"/>
      <c r="AKU139" s="83"/>
      <c r="AKV139" s="83"/>
      <c r="AKW139" s="83"/>
      <c r="AKX139" s="83"/>
      <c r="AKY139" s="83"/>
      <c r="AKZ139" s="83"/>
      <c r="ALA139" s="83"/>
      <c r="ALB139" s="83"/>
      <c r="ALC139" s="83"/>
      <c r="ALD139" s="83"/>
      <c r="ALE139" s="83"/>
      <c r="ALF139" s="83"/>
      <c r="ALG139" s="83"/>
      <c r="ALH139" s="83"/>
      <c r="ALI139" s="83"/>
      <c r="ALJ139" s="83"/>
      <c r="ALK139" s="83"/>
      <c r="ALL139" s="83"/>
      <c r="ALM139" s="83"/>
    </row>
    <row r="140" spans="1:1001" x14ac:dyDescent="0.2">
      <c r="A140" s="230">
        <v>1</v>
      </c>
      <c r="B140" s="230">
        <v>2</v>
      </c>
      <c r="C140" s="230">
        <v>2</v>
      </c>
      <c r="D140" s="230">
        <v>5</v>
      </c>
      <c r="E140" s="230">
        <v>1</v>
      </c>
      <c r="F140" s="230">
        <v>0</v>
      </c>
      <c r="G140" s="56" t="s">
        <v>36</v>
      </c>
      <c r="H140" s="42">
        <f>+H141</f>
        <v>444000</v>
      </c>
      <c r="I140" s="42">
        <f t="shared" ref="I140:K140" si="168">+I141</f>
        <v>97680</v>
      </c>
      <c r="J140" s="42">
        <f t="shared" si="168"/>
        <v>13875</v>
      </c>
      <c r="K140" s="42">
        <f t="shared" si="168"/>
        <v>3052.5</v>
      </c>
      <c r="L140" s="42">
        <f>+J140+K140</f>
        <v>16927.5</v>
      </c>
      <c r="M140" s="10">
        <f t="shared" ref="M140:M145" si="169">+J140/(J140+K140)</f>
        <v>0.81967213114754101</v>
      </c>
      <c r="N140" s="10">
        <f t="shared" ref="N140:N145" si="170">1-M140</f>
        <v>0.18032786885245899</v>
      </c>
      <c r="O140" s="45"/>
      <c r="R140" s="180">
        <f t="shared" ref="R140:W140" si="171">+R141</f>
        <v>3468.75</v>
      </c>
      <c r="S140" s="182">
        <f t="shared" si="171"/>
        <v>3468.75</v>
      </c>
      <c r="T140" s="180">
        <f t="shared" si="171"/>
        <v>3468.75</v>
      </c>
      <c r="U140" s="181">
        <f t="shared" si="171"/>
        <v>3468.75</v>
      </c>
      <c r="V140" s="181">
        <f t="shared" si="171"/>
        <v>0</v>
      </c>
      <c r="W140" s="182">
        <f t="shared" si="171"/>
        <v>0</v>
      </c>
      <c r="X140" s="220">
        <f t="shared" si="162"/>
        <v>0</v>
      </c>
      <c r="Y140" s="153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  <c r="BI140" s="56"/>
      <c r="BJ140" s="56"/>
      <c r="BK140" s="56"/>
      <c r="BL140" s="56"/>
      <c r="BM140" s="56"/>
      <c r="BN140" s="56"/>
      <c r="BO140" s="56"/>
      <c r="BP140" s="56"/>
      <c r="BQ140" s="56"/>
      <c r="BR140" s="56"/>
      <c r="BS140" s="56"/>
      <c r="BT140" s="56"/>
      <c r="BU140" s="56"/>
      <c r="BV140" s="56"/>
      <c r="BW140" s="56"/>
      <c r="BX140" s="56"/>
      <c r="BY140" s="56"/>
      <c r="BZ140" s="56"/>
      <c r="CA140" s="56"/>
      <c r="CB140" s="56"/>
      <c r="CC140" s="56"/>
      <c r="CD140" s="56"/>
      <c r="CE140" s="56"/>
      <c r="CF140" s="56"/>
      <c r="CG140" s="56"/>
      <c r="CH140" s="56"/>
      <c r="CI140" s="56"/>
      <c r="CJ140" s="56"/>
      <c r="CK140" s="56"/>
      <c r="CL140" s="56"/>
      <c r="CM140" s="56"/>
      <c r="CN140" s="56"/>
      <c r="CO140" s="56"/>
      <c r="CP140" s="56"/>
      <c r="CQ140" s="56"/>
      <c r="CR140" s="56"/>
      <c r="CS140" s="56"/>
      <c r="CT140" s="56"/>
      <c r="CU140" s="56"/>
      <c r="CV140" s="56"/>
      <c r="CW140" s="56"/>
      <c r="CX140" s="56"/>
      <c r="CY140" s="56"/>
      <c r="CZ140" s="56"/>
      <c r="DA140" s="56"/>
      <c r="DB140" s="56"/>
      <c r="DC140" s="56"/>
      <c r="DD140" s="56"/>
      <c r="DE140" s="56"/>
      <c r="DF140" s="56"/>
      <c r="DG140" s="56"/>
      <c r="DH140" s="56"/>
      <c r="DI140" s="56"/>
      <c r="DJ140" s="56"/>
      <c r="DK140" s="56"/>
      <c r="DL140" s="56"/>
      <c r="DM140" s="56"/>
      <c r="DN140" s="56"/>
      <c r="DO140" s="56"/>
      <c r="DP140" s="56"/>
      <c r="DQ140" s="56"/>
      <c r="DR140" s="56"/>
      <c r="DS140" s="56"/>
      <c r="DT140" s="56"/>
      <c r="DU140" s="56"/>
      <c r="DV140" s="56"/>
      <c r="DW140" s="56"/>
      <c r="DX140" s="56"/>
      <c r="DY140" s="56"/>
      <c r="DZ140" s="56"/>
      <c r="EA140" s="56"/>
      <c r="EB140" s="56"/>
      <c r="EC140" s="56"/>
      <c r="ED140" s="56"/>
      <c r="EE140" s="56"/>
      <c r="EF140" s="56"/>
      <c r="EG140" s="56"/>
      <c r="EH140" s="56"/>
      <c r="EI140" s="56"/>
      <c r="EJ140" s="56"/>
      <c r="EK140" s="56"/>
      <c r="EL140" s="56"/>
      <c r="EM140" s="56"/>
      <c r="EN140" s="56"/>
      <c r="EO140" s="56"/>
      <c r="EP140" s="56"/>
      <c r="EQ140" s="56"/>
      <c r="ER140" s="56"/>
      <c r="ES140" s="56"/>
      <c r="ET140" s="56"/>
      <c r="EU140" s="56"/>
      <c r="EV140" s="56"/>
      <c r="EW140" s="56"/>
      <c r="EX140" s="56"/>
      <c r="EY140" s="56"/>
      <c r="EZ140" s="56"/>
      <c r="FA140" s="56"/>
      <c r="FB140" s="56"/>
      <c r="FC140" s="56"/>
      <c r="FD140" s="56"/>
      <c r="FE140" s="56"/>
    </row>
    <row r="141" spans="1:1001" ht="24" x14ac:dyDescent="0.2">
      <c r="A141" s="230">
        <v>1</v>
      </c>
      <c r="B141" s="230">
        <v>2</v>
      </c>
      <c r="C141" s="230">
        <v>2</v>
      </c>
      <c r="D141" s="230">
        <v>5</v>
      </c>
      <c r="E141" s="230">
        <v>1</v>
      </c>
      <c r="F141" s="230">
        <v>1</v>
      </c>
      <c r="G141" s="132" t="s">
        <v>100</v>
      </c>
      <c r="H141" s="69">
        <f>+P141*O141*Q141</f>
        <v>444000</v>
      </c>
      <c r="I141" s="42">
        <f>+H141*0.22</f>
        <v>97680</v>
      </c>
      <c r="J141" s="42">
        <f>+H141/$H$1</f>
        <v>13875</v>
      </c>
      <c r="K141" s="42">
        <f>+I141/$H$1</f>
        <v>3052.5</v>
      </c>
      <c r="L141" s="42">
        <f>+J141+K141</f>
        <v>16927.5</v>
      </c>
      <c r="M141" s="67">
        <f t="shared" si="169"/>
        <v>0.81967213114754101</v>
      </c>
      <c r="N141" s="67">
        <f t="shared" si="170"/>
        <v>0.18032786885245899</v>
      </c>
      <c r="O141" s="45">
        <v>6</v>
      </c>
      <c r="P141" s="68">
        <v>1</v>
      </c>
      <c r="Q141" s="231">
        <v>74000</v>
      </c>
      <c r="R141" s="232">
        <f>+$J141/4</f>
        <v>3468.75</v>
      </c>
      <c r="S141" s="233">
        <f t="shared" ref="S141:U141" si="172">+$J141/4</f>
        <v>3468.75</v>
      </c>
      <c r="T141" s="232">
        <f t="shared" si="172"/>
        <v>3468.75</v>
      </c>
      <c r="U141" s="234">
        <f t="shared" si="172"/>
        <v>3468.75</v>
      </c>
      <c r="V141" s="235"/>
      <c r="W141" s="236"/>
      <c r="X141" s="220">
        <f t="shared" si="162"/>
        <v>0</v>
      </c>
      <c r="Y141" s="153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6"/>
      <c r="AT141" s="56"/>
      <c r="AU141" s="56"/>
      <c r="AV141" s="56"/>
      <c r="AW141" s="56"/>
      <c r="AX141" s="56"/>
      <c r="AY141" s="56"/>
      <c r="AZ141" s="56"/>
      <c r="BA141" s="56"/>
      <c r="BB141" s="56"/>
      <c r="BC141" s="56"/>
      <c r="BD141" s="56"/>
      <c r="BE141" s="56"/>
      <c r="BF141" s="56"/>
      <c r="BG141" s="56"/>
      <c r="BH141" s="56"/>
      <c r="BI141" s="56"/>
      <c r="BJ141" s="56"/>
      <c r="BK141" s="56"/>
      <c r="BL141" s="56"/>
      <c r="BM141" s="56"/>
      <c r="BN141" s="56"/>
      <c r="BO141" s="56"/>
      <c r="BP141" s="56"/>
      <c r="BQ141" s="56"/>
      <c r="BR141" s="56"/>
      <c r="BS141" s="56"/>
      <c r="BT141" s="56"/>
      <c r="BU141" s="56"/>
      <c r="BV141" s="56"/>
      <c r="BW141" s="56"/>
      <c r="BX141" s="56"/>
      <c r="BY141" s="56"/>
      <c r="BZ141" s="56"/>
      <c r="CA141" s="56"/>
      <c r="CB141" s="56"/>
      <c r="CC141" s="56"/>
      <c r="CD141" s="56"/>
      <c r="CE141" s="56"/>
      <c r="CF141" s="56"/>
      <c r="CG141" s="56"/>
      <c r="CH141" s="56"/>
      <c r="CI141" s="56"/>
      <c r="CJ141" s="56"/>
      <c r="CK141" s="56"/>
      <c r="CL141" s="56"/>
      <c r="CM141" s="56"/>
      <c r="CN141" s="56"/>
      <c r="CO141" s="56"/>
      <c r="CP141" s="56"/>
      <c r="CQ141" s="56"/>
      <c r="CR141" s="56"/>
      <c r="CS141" s="56"/>
      <c r="CT141" s="56"/>
      <c r="CU141" s="56"/>
      <c r="CV141" s="56"/>
      <c r="CW141" s="56"/>
      <c r="CX141" s="56"/>
      <c r="CY141" s="56"/>
      <c r="CZ141" s="56"/>
      <c r="DA141" s="56"/>
      <c r="DB141" s="56"/>
      <c r="DC141" s="56"/>
      <c r="DD141" s="56"/>
      <c r="DE141" s="56"/>
      <c r="DF141" s="56"/>
      <c r="DG141" s="56"/>
      <c r="DH141" s="56"/>
      <c r="DI141" s="56"/>
      <c r="DJ141" s="56"/>
      <c r="DK141" s="56"/>
      <c r="DL141" s="56"/>
      <c r="DM141" s="56"/>
      <c r="DN141" s="56"/>
      <c r="DO141" s="56"/>
      <c r="DP141" s="56"/>
      <c r="DQ141" s="56"/>
      <c r="DR141" s="56"/>
      <c r="DS141" s="56"/>
      <c r="DT141" s="56"/>
      <c r="DU141" s="56"/>
      <c r="DV141" s="56"/>
      <c r="DW141" s="56"/>
      <c r="DX141" s="56"/>
      <c r="DY141" s="56"/>
      <c r="DZ141" s="56"/>
      <c r="EA141" s="56"/>
      <c r="EB141" s="56"/>
      <c r="EC141" s="56"/>
      <c r="ED141" s="56"/>
      <c r="EE141" s="56"/>
      <c r="EF141" s="56"/>
      <c r="EG141" s="56"/>
      <c r="EH141" s="56"/>
      <c r="EI141" s="56"/>
      <c r="EJ141" s="56"/>
      <c r="EK141" s="56"/>
      <c r="EL141" s="56"/>
      <c r="EM141" s="56"/>
      <c r="EN141" s="56"/>
      <c r="EO141" s="56"/>
      <c r="EP141" s="56"/>
      <c r="EQ141" s="56"/>
      <c r="ER141" s="56"/>
      <c r="ES141" s="56"/>
      <c r="ET141" s="56"/>
      <c r="EU141" s="56"/>
      <c r="EV141" s="56"/>
      <c r="EW141" s="56"/>
      <c r="EX141" s="56"/>
      <c r="EY141" s="56"/>
      <c r="EZ141" s="56"/>
      <c r="FA141" s="56"/>
      <c r="FB141" s="56"/>
      <c r="FC141" s="56"/>
      <c r="FD141" s="56"/>
      <c r="FE141" s="56"/>
    </row>
    <row r="142" spans="1:1001" x14ac:dyDescent="0.2">
      <c r="A142" s="230">
        <v>1</v>
      </c>
      <c r="B142" s="230">
        <v>2</v>
      </c>
      <c r="C142" s="230">
        <v>2</v>
      </c>
      <c r="D142" s="230">
        <v>5</v>
      </c>
      <c r="E142" s="230">
        <v>2</v>
      </c>
      <c r="F142" s="230">
        <v>0</v>
      </c>
      <c r="G142" s="56" t="s">
        <v>36</v>
      </c>
      <c r="H142" s="8">
        <f>+H143</f>
        <v>612000</v>
      </c>
      <c r="I142" s="8">
        <f t="shared" ref="I142:K142" si="173">+I143</f>
        <v>134640</v>
      </c>
      <c r="J142" s="8">
        <f t="shared" si="173"/>
        <v>19125</v>
      </c>
      <c r="K142" s="8">
        <f t="shared" si="173"/>
        <v>4207.5</v>
      </c>
      <c r="L142" s="42">
        <f>+J142+K142</f>
        <v>23332.5</v>
      </c>
      <c r="M142" s="10">
        <f t="shared" si="169"/>
        <v>0.81967213114754101</v>
      </c>
      <c r="N142" s="10">
        <f t="shared" si="170"/>
        <v>0.18032786885245899</v>
      </c>
      <c r="O142" s="45"/>
      <c r="R142" s="171">
        <f t="shared" ref="R142:W142" si="174">+R143</f>
        <v>0</v>
      </c>
      <c r="S142" s="173">
        <f t="shared" si="174"/>
        <v>0</v>
      </c>
      <c r="T142" s="171">
        <f t="shared" si="174"/>
        <v>4781.25</v>
      </c>
      <c r="U142" s="172">
        <f t="shared" si="174"/>
        <v>4781.25</v>
      </c>
      <c r="V142" s="172">
        <f t="shared" si="174"/>
        <v>4781.25</v>
      </c>
      <c r="W142" s="173">
        <f t="shared" si="174"/>
        <v>4781.25</v>
      </c>
      <c r="X142" s="220">
        <f t="shared" si="162"/>
        <v>0</v>
      </c>
      <c r="Y142" s="153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AV142" s="56"/>
      <c r="AW142" s="56"/>
      <c r="AX142" s="56"/>
      <c r="AY142" s="56"/>
      <c r="AZ142" s="56"/>
      <c r="BA142" s="56"/>
      <c r="BB142" s="56"/>
      <c r="BC142" s="56"/>
      <c r="BD142" s="56"/>
      <c r="BE142" s="56"/>
      <c r="BF142" s="56"/>
      <c r="BG142" s="56"/>
      <c r="BH142" s="56"/>
      <c r="BI142" s="56"/>
      <c r="BJ142" s="56"/>
      <c r="BK142" s="56"/>
      <c r="BL142" s="56"/>
      <c r="BM142" s="56"/>
      <c r="BN142" s="56"/>
      <c r="BO142" s="56"/>
      <c r="BP142" s="56"/>
      <c r="BQ142" s="56"/>
      <c r="BR142" s="56"/>
      <c r="BS142" s="56"/>
      <c r="BT142" s="56"/>
      <c r="BU142" s="56"/>
      <c r="BV142" s="56"/>
      <c r="BW142" s="56"/>
      <c r="BX142" s="56"/>
      <c r="BY142" s="56"/>
      <c r="BZ142" s="56"/>
      <c r="CA142" s="56"/>
      <c r="CB142" s="56"/>
      <c r="CC142" s="56"/>
      <c r="CD142" s="56"/>
      <c r="CE142" s="56"/>
      <c r="CF142" s="56"/>
      <c r="CG142" s="56"/>
      <c r="CH142" s="56"/>
      <c r="CI142" s="56"/>
      <c r="CJ142" s="56"/>
      <c r="CK142" s="56"/>
      <c r="CL142" s="56"/>
      <c r="CM142" s="56"/>
      <c r="CN142" s="56"/>
      <c r="CO142" s="56"/>
      <c r="CP142" s="56"/>
      <c r="CQ142" s="56"/>
      <c r="CR142" s="56"/>
      <c r="CS142" s="56"/>
      <c r="CT142" s="56"/>
      <c r="CU142" s="56"/>
      <c r="CV142" s="56"/>
      <c r="CW142" s="56"/>
      <c r="CX142" s="56"/>
      <c r="CY142" s="56"/>
      <c r="CZ142" s="56"/>
      <c r="DA142" s="56"/>
      <c r="DB142" s="56"/>
      <c r="DC142" s="56"/>
      <c r="DD142" s="56"/>
      <c r="DE142" s="56"/>
      <c r="DF142" s="56"/>
      <c r="DG142" s="56"/>
      <c r="DH142" s="56"/>
      <c r="DI142" s="56"/>
      <c r="DJ142" s="56"/>
      <c r="DK142" s="56"/>
      <c r="DL142" s="56"/>
      <c r="DM142" s="56"/>
      <c r="DN142" s="56"/>
      <c r="DO142" s="56"/>
      <c r="DP142" s="56"/>
      <c r="DQ142" s="56"/>
      <c r="DR142" s="56"/>
      <c r="DS142" s="56"/>
      <c r="DT142" s="56"/>
      <c r="DU142" s="56"/>
      <c r="DV142" s="56"/>
      <c r="DW142" s="56"/>
      <c r="DX142" s="56"/>
      <c r="DY142" s="56"/>
      <c r="DZ142" s="56"/>
      <c r="EA142" s="56"/>
      <c r="EB142" s="56"/>
      <c r="EC142" s="56"/>
      <c r="ED142" s="56"/>
      <c r="EE142" s="56"/>
      <c r="EF142" s="56"/>
      <c r="EG142" s="56"/>
      <c r="EH142" s="56"/>
      <c r="EI142" s="56"/>
      <c r="EJ142" s="56"/>
      <c r="EK142" s="56"/>
      <c r="EL142" s="56"/>
      <c r="EM142" s="56"/>
      <c r="EN142" s="56"/>
      <c r="EO142" s="56"/>
      <c r="EP142" s="56"/>
      <c r="EQ142" s="56"/>
      <c r="ER142" s="56"/>
      <c r="ES142" s="56"/>
      <c r="ET142" s="56"/>
      <c r="EU142" s="56"/>
      <c r="EV142" s="56"/>
      <c r="EW142" s="56"/>
      <c r="EX142" s="56"/>
      <c r="EY142" s="56"/>
      <c r="EZ142" s="56"/>
      <c r="FA142" s="56"/>
      <c r="FB142" s="56"/>
      <c r="FC142" s="56"/>
      <c r="FD142" s="56"/>
      <c r="FE142" s="56"/>
    </row>
    <row r="143" spans="1:1001" ht="36" x14ac:dyDescent="0.2">
      <c r="A143" s="230">
        <v>1</v>
      </c>
      <c r="B143" s="230">
        <v>2</v>
      </c>
      <c r="C143" s="230">
        <v>2</v>
      </c>
      <c r="D143" s="230">
        <v>5</v>
      </c>
      <c r="E143" s="230">
        <v>2</v>
      </c>
      <c r="F143" s="230">
        <v>1</v>
      </c>
      <c r="G143" s="132" t="s">
        <v>101</v>
      </c>
      <c r="H143" s="69">
        <f>+P143*O143*Q143</f>
        <v>612000</v>
      </c>
      <c r="I143" s="42">
        <f>+H143*0.22</f>
        <v>134640</v>
      </c>
      <c r="J143" s="42">
        <f>+H143/$H$1</f>
        <v>19125</v>
      </c>
      <c r="K143" s="42">
        <f>+I143/$H$1</f>
        <v>4207.5</v>
      </c>
      <c r="L143" s="42">
        <f>+J143+K143</f>
        <v>23332.5</v>
      </c>
      <c r="M143" s="67">
        <f t="shared" si="169"/>
        <v>0.81967213114754101</v>
      </c>
      <c r="N143" s="67">
        <f t="shared" si="170"/>
        <v>0.18032786885245899</v>
      </c>
      <c r="O143" s="45">
        <v>12</v>
      </c>
      <c r="P143" s="68">
        <v>1</v>
      </c>
      <c r="Q143" s="231">
        <v>51000</v>
      </c>
      <c r="R143" s="237"/>
      <c r="S143" s="238"/>
      <c r="T143" s="232">
        <f t="shared" ref="T143:W143" si="175">+$J143/4</f>
        <v>4781.25</v>
      </c>
      <c r="U143" s="234">
        <f t="shared" si="175"/>
        <v>4781.25</v>
      </c>
      <c r="V143" s="234">
        <f t="shared" si="175"/>
        <v>4781.25</v>
      </c>
      <c r="W143" s="233">
        <f t="shared" si="175"/>
        <v>4781.25</v>
      </c>
      <c r="X143" s="220">
        <f t="shared" si="162"/>
        <v>0</v>
      </c>
      <c r="Y143" s="153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56"/>
      <c r="AT143" s="56"/>
      <c r="AU143" s="56"/>
      <c r="AV143" s="56"/>
      <c r="AW143" s="56"/>
      <c r="AX143" s="56"/>
      <c r="AY143" s="56"/>
      <c r="AZ143" s="56"/>
      <c r="BA143" s="56"/>
      <c r="BB143" s="56"/>
      <c r="BC143" s="56"/>
      <c r="BD143" s="56"/>
      <c r="BE143" s="56"/>
      <c r="BF143" s="56"/>
      <c r="BG143" s="56"/>
      <c r="BH143" s="56"/>
      <c r="BI143" s="56"/>
      <c r="BJ143" s="56"/>
      <c r="BK143" s="56"/>
      <c r="BL143" s="56"/>
      <c r="BM143" s="56"/>
      <c r="BN143" s="56"/>
      <c r="BO143" s="56"/>
      <c r="BP143" s="56"/>
      <c r="BQ143" s="56"/>
      <c r="BR143" s="56"/>
      <c r="BS143" s="56"/>
      <c r="BT143" s="56"/>
      <c r="BU143" s="56"/>
      <c r="BV143" s="56"/>
      <c r="BW143" s="56"/>
      <c r="BX143" s="56"/>
      <c r="BY143" s="56"/>
      <c r="BZ143" s="56"/>
      <c r="CA143" s="56"/>
      <c r="CB143" s="56"/>
      <c r="CC143" s="56"/>
      <c r="CD143" s="56"/>
      <c r="CE143" s="56"/>
      <c r="CF143" s="56"/>
      <c r="CG143" s="56"/>
      <c r="CH143" s="56"/>
      <c r="CI143" s="56"/>
      <c r="CJ143" s="56"/>
      <c r="CK143" s="56"/>
      <c r="CL143" s="56"/>
      <c r="CM143" s="56"/>
      <c r="CN143" s="56"/>
      <c r="CO143" s="56"/>
      <c r="CP143" s="56"/>
      <c r="CQ143" s="56"/>
      <c r="CR143" s="56"/>
      <c r="CS143" s="56"/>
      <c r="CT143" s="56"/>
      <c r="CU143" s="56"/>
      <c r="CV143" s="56"/>
      <c r="CW143" s="56"/>
      <c r="CX143" s="56"/>
      <c r="CY143" s="56"/>
      <c r="CZ143" s="56"/>
      <c r="DA143" s="56"/>
      <c r="DB143" s="56"/>
      <c r="DC143" s="56"/>
      <c r="DD143" s="56"/>
      <c r="DE143" s="56"/>
      <c r="DF143" s="56"/>
      <c r="DG143" s="56"/>
      <c r="DH143" s="56"/>
      <c r="DI143" s="56"/>
      <c r="DJ143" s="56"/>
      <c r="DK143" s="56"/>
      <c r="DL143" s="56"/>
      <c r="DM143" s="56"/>
      <c r="DN143" s="56"/>
      <c r="DO143" s="56"/>
      <c r="DP143" s="56"/>
      <c r="DQ143" s="56"/>
      <c r="DR143" s="56"/>
      <c r="DS143" s="56"/>
      <c r="DT143" s="56"/>
      <c r="DU143" s="56"/>
      <c r="DV143" s="56"/>
      <c r="DW143" s="56"/>
      <c r="DX143" s="56"/>
      <c r="DY143" s="56"/>
      <c r="DZ143" s="56"/>
      <c r="EA143" s="56"/>
      <c r="EB143" s="56"/>
      <c r="EC143" s="56"/>
      <c r="ED143" s="56"/>
      <c r="EE143" s="56"/>
      <c r="EF143" s="56"/>
      <c r="EG143" s="56"/>
      <c r="EH143" s="56"/>
      <c r="EI143" s="56"/>
      <c r="EJ143" s="56"/>
      <c r="EK143" s="56"/>
      <c r="EL143" s="56"/>
      <c r="EM143" s="56"/>
      <c r="EN143" s="56"/>
      <c r="EO143" s="56"/>
      <c r="EP143" s="56"/>
      <c r="EQ143" s="56"/>
      <c r="ER143" s="56"/>
      <c r="ES143" s="56"/>
      <c r="ET143" s="56"/>
      <c r="EU143" s="56"/>
      <c r="EV143" s="56"/>
      <c r="EW143" s="56"/>
      <c r="EX143" s="56"/>
      <c r="EY143" s="56"/>
      <c r="EZ143" s="56"/>
      <c r="FA143" s="56"/>
      <c r="FB143" s="56"/>
      <c r="FC143" s="56"/>
      <c r="FD143" s="56"/>
      <c r="FE143" s="56"/>
    </row>
    <row r="144" spans="1:1001" ht="24" x14ac:dyDescent="0.2">
      <c r="A144" s="254">
        <v>2</v>
      </c>
      <c r="B144" s="254">
        <v>0</v>
      </c>
      <c r="C144" s="254">
        <v>0</v>
      </c>
      <c r="D144" s="254">
        <v>0</v>
      </c>
      <c r="E144" s="254">
        <v>0</v>
      </c>
      <c r="F144" s="254"/>
      <c r="G144" s="110" t="s">
        <v>102</v>
      </c>
      <c r="H144" s="4">
        <f>+H145+H158</f>
        <v>11780000</v>
      </c>
      <c r="I144" s="4">
        <f t="shared" ref="I144:K144" si="176">+I145+I158</f>
        <v>2591600</v>
      </c>
      <c r="J144" s="4">
        <f t="shared" si="176"/>
        <v>368125</v>
      </c>
      <c r="K144" s="4">
        <f t="shared" si="176"/>
        <v>80987.5</v>
      </c>
      <c r="L144" s="4">
        <f>+L145+L158</f>
        <v>372252.5</v>
      </c>
      <c r="M144" s="111">
        <f t="shared" si="169"/>
        <v>0.81967213114754101</v>
      </c>
      <c r="N144" s="111">
        <f t="shared" si="170"/>
        <v>0.18032786885245899</v>
      </c>
      <c r="O144" s="255"/>
      <c r="P144" s="112"/>
      <c r="Q144" s="256"/>
      <c r="R144" s="186">
        <f>+R145+R158</f>
        <v>44500</v>
      </c>
      <c r="S144" s="188">
        <f t="shared" ref="S144:W144" si="177">+S145+S158</f>
        <v>44500</v>
      </c>
      <c r="T144" s="186">
        <f t="shared" si="177"/>
        <v>60250</v>
      </c>
      <c r="U144" s="187">
        <f t="shared" si="177"/>
        <v>60250</v>
      </c>
      <c r="V144" s="187">
        <f t="shared" si="177"/>
        <v>60250</v>
      </c>
      <c r="W144" s="188">
        <f t="shared" si="177"/>
        <v>98375</v>
      </c>
      <c r="X144" s="220">
        <f t="shared" si="162"/>
        <v>0</v>
      </c>
      <c r="Y144" s="153" t="e">
        <f>+#REF!+#REF!</f>
        <v>#REF!</v>
      </c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  <c r="BG144" s="56"/>
      <c r="BH144" s="56"/>
      <c r="BI144" s="56"/>
      <c r="BJ144" s="56"/>
      <c r="BK144" s="56"/>
      <c r="BL144" s="56"/>
      <c r="BM144" s="56"/>
      <c r="BN144" s="56"/>
      <c r="BO144" s="56"/>
      <c r="BP144" s="56"/>
      <c r="BQ144" s="56"/>
      <c r="BR144" s="56"/>
      <c r="BS144" s="56"/>
      <c r="BT144" s="56"/>
      <c r="BU144" s="56"/>
      <c r="BV144" s="56"/>
      <c r="BW144" s="56"/>
      <c r="BX144" s="56"/>
      <c r="BY144" s="56"/>
      <c r="BZ144" s="56"/>
      <c r="CA144" s="56"/>
      <c r="CB144" s="56"/>
      <c r="CC144" s="56"/>
      <c r="CD144" s="56"/>
      <c r="CE144" s="56"/>
      <c r="CF144" s="56"/>
      <c r="CG144" s="56"/>
      <c r="CH144" s="56"/>
      <c r="CI144" s="56"/>
      <c r="CJ144" s="56"/>
      <c r="CK144" s="56"/>
      <c r="CL144" s="56"/>
      <c r="CM144" s="56"/>
      <c r="CN144" s="56"/>
      <c r="CO144" s="56"/>
      <c r="CP144" s="56"/>
      <c r="CQ144" s="56"/>
      <c r="CR144" s="56"/>
      <c r="CS144" s="56"/>
      <c r="CT144" s="56"/>
      <c r="CU144" s="56"/>
      <c r="CV144" s="56"/>
      <c r="CW144" s="56"/>
      <c r="CX144" s="56"/>
      <c r="CY144" s="56"/>
      <c r="CZ144" s="56"/>
      <c r="DA144" s="56"/>
      <c r="DB144" s="56"/>
      <c r="DC144" s="56"/>
      <c r="DD144" s="56"/>
      <c r="DE144" s="56"/>
      <c r="DF144" s="56"/>
      <c r="DG144" s="56"/>
      <c r="DH144" s="56"/>
      <c r="DI144" s="56"/>
      <c r="DJ144" s="56"/>
      <c r="DK144" s="56"/>
      <c r="DL144" s="56"/>
      <c r="DM144" s="56"/>
      <c r="DN144" s="56"/>
      <c r="DO144" s="56"/>
      <c r="DP144" s="56"/>
      <c r="DQ144" s="56"/>
      <c r="DR144" s="56"/>
      <c r="DS144" s="56"/>
      <c r="DT144" s="56"/>
      <c r="DU144" s="56"/>
      <c r="DV144" s="56"/>
      <c r="DW144" s="56"/>
      <c r="DX144" s="56"/>
      <c r="DY144" s="56"/>
      <c r="DZ144" s="56"/>
      <c r="EA144" s="56"/>
      <c r="EB144" s="56"/>
      <c r="EC144" s="56"/>
      <c r="ED144" s="56"/>
      <c r="EE144" s="56"/>
      <c r="EF144" s="56"/>
      <c r="EG144" s="56"/>
      <c r="EH144" s="56"/>
      <c r="EI144" s="56"/>
      <c r="EJ144" s="56"/>
      <c r="EK144" s="56"/>
      <c r="EL144" s="56"/>
      <c r="EM144" s="56"/>
      <c r="EN144" s="56"/>
      <c r="EO144" s="56"/>
      <c r="EP144" s="56"/>
      <c r="EQ144" s="56"/>
      <c r="ER144" s="56"/>
      <c r="ES144" s="56"/>
      <c r="ET144" s="56"/>
      <c r="EU144" s="56"/>
      <c r="EV144" s="56"/>
      <c r="EW144" s="56"/>
      <c r="EX144" s="56"/>
      <c r="EY144" s="56"/>
      <c r="EZ144" s="56"/>
      <c r="FA144" s="56"/>
      <c r="FB144" s="56"/>
      <c r="FC144" s="56"/>
      <c r="FD144" s="56"/>
      <c r="FE144" s="56"/>
    </row>
    <row r="145" spans="1:1001" ht="24" x14ac:dyDescent="0.2">
      <c r="A145" s="221">
        <v>2</v>
      </c>
      <c r="B145" s="221">
        <v>1</v>
      </c>
      <c r="C145" s="221">
        <v>0</v>
      </c>
      <c r="D145" s="221">
        <v>0</v>
      </c>
      <c r="E145" s="221">
        <v>0</v>
      </c>
      <c r="F145" s="221"/>
      <c r="G145" s="87" t="s">
        <v>103</v>
      </c>
      <c r="H145" s="13">
        <f>+H146+H152</f>
        <v>11780000</v>
      </c>
      <c r="I145" s="13">
        <f t="shared" ref="I145:K145" si="178">+I146+I152</f>
        <v>2591600</v>
      </c>
      <c r="J145" s="13">
        <f t="shared" si="178"/>
        <v>368125</v>
      </c>
      <c r="K145" s="13">
        <f t="shared" si="178"/>
        <v>80987.5</v>
      </c>
      <c r="L145" s="13">
        <f>+L146+L152</f>
        <v>372252.5</v>
      </c>
      <c r="M145" s="113">
        <f t="shared" si="169"/>
        <v>0.81967213114754101</v>
      </c>
      <c r="N145" s="113">
        <f t="shared" si="170"/>
        <v>0.18032786885245899</v>
      </c>
      <c r="O145" s="222"/>
      <c r="P145" s="114"/>
      <c r="Q145" s="223"/>
      <c r="R145" s="189">
        <f>+R146+R152</f>
        <v>44500</v>
      </c>
      <c r="S145" s="191">
        <f t="shared" ref="S145:W145" si="179">+S146+S152</f>
        <v>44500</v>
      </c>
      <c r="T145" s="189">
        <f t="shared" si="179"/>
        <v>60250</v>
      </c>
      <c r="U145" s="190">
        <f t="shared" si="179"/>
        <v>60250</v>
      </c>
      <c r="V145" s="190">
        <f t="shared" si="179"/>
        <v>60250</v>
      </c>
      <c r="W145" s="191">
        <f t="shared" si="179"/>
        <v>98375</v>
      </c>
      <c r="X145" s="220">
        <f t="shared" si="162"/>
        <v>0</v>
      </c>
      <c r="Y145" s="153" t="e">
        <f>+#REF!+#REF!</f>
        <v>#REF!</v>
      </c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56"/>
      <c r="AT145" s="56"/>
      <c r="AU145" s="56"/>
      <c r="AV145" s="56"/>
      <c r="AW145" s="56"/>
      <c r="AX145" s="56"/>
      <c r="AY145" s="56"/>
      <c r="AZ145" s="56"/>
      <c r="BA145" s="56"/>
      <c r="BB145" s="56"/>
      <c r="BC145" s="56"/>
      <c r="BD145" s="56"/>
      <c r="BE145" s="56"/>
      <c r="BF145" s="56"/>
      <c r="BG145" s="56"/>
      <c r="BH145" s="56"/>
      <c r="BI145" s="56"/>
      <c r="BJ145" s="56"/>
      <c r="BK145" s="56"/>
      <c r="BL145" s="56"/>
      <c r="BM145" s="56"/>
      <c r="BN145" s="56"/>
      <c r="BO145" s="56"/>
      <c r="BP145" s="56"/>
      <c r="BQ145" s="56"/>
      <c r="BR145" s="56"/>
      <c r="BS145" s="56"/>
      <c r="BT145" s="56"/>
      <c r="BU145" s="56"/>
      <c r="BV145" s="56"/>
      <c r="BW145" s="56"/>
      <c r="BX145" s="56"/>
      <c r="BY145" s="56"/>
      <c r="BZ145" s="56"/>
      <c r="CA145" s="56"/>
      <c r="CB145" s="56"/>
      <c r="CC145" s="56"/>
      <c r="CD145" s="56"/>
      <c r="CE145" s="56"/>
      <c r="CF145" s="56"/>
      <c r="CG145" s="56"/>
      <c r="CH145" s="56"/>
      <c r="CI145" s="56"/>
      <c r="CJ145" s="56"/>
      <c r="CK145" s="56"/>
      <c r="CL145" s="56"/>
      <c r="CM145" s="56"/>
      <c r="CN145" s="56"/>
      <c r="CO145" s="56"/>
      <c r="CP145" s="56"/>
      <c r="CQ145" s="56"/>
      <c r="CR145" s="56"/>
      <c r="CS145" s="56"/>
      <c r="CT145" s="56"/>
      <c r="CU145" s="56"/>
      <c r="CV145" s="56"/>
      <c r="CW145" s="56"/>
      <c r="CX145" s="56"/>
      <c r="CY145" s="56"/>
      <c r="CZ145" s="56"/>
      <c r="DA145" s="56"/>
      <c r="DB145" s="56"/>
      <c r="DC145" s="56"/>
      <c r="DD145" s="56"/>
      <c r="DE145" s="56"/>
      <c r="DF145" s="56"/>
      <c r="DG145" s="56"/>
      <c r="DH145" s="56"/>
      <c r="DI145" s="56"/>
      <c r="DJ145" s="56"/>
      <c r="DK145" s="56"/>
      <c r="DL145" s="56"/>
      <c r="DM145" s="56"/>
      <c r="DN145" s="56"/>
      <c r="DO145" s="56"/>
      <c r="DP145" s="56"/>
      <c r="DQ145" s="56"/>
      <c r="DR145" s="56"/>
      <c r="DS145" s="56"/>
      <c r="DT145" s="56"/>
      <c r="DU145" s="56"/>
      <c r="DV145" s="56"/>
      <c r="DW145" s="56"/>
      <c r="DX145" s="56"/>
      <c r="DY145" s="56"/>
      <c r="DZ145" s="56"/>
      <c r="EA145" s="56"/>
      <c r="EB145" s="56"/>
      <c r="EC145" s="56"/>
      <c r="ED145" s="56"/>
      <c r="EE145" s="56"/>
      <c r="EF145" s="56"/>
      <c r="EG145" s="56"/>
      <c r="EH145" s="56"/>
      <c r="EI145" s="56"/>
      <c r="EJ145" s="56"/>
      <c r="EK145" s="56"/>
      <c r="EL145" s="56"/>
      <c r="EM145" s="56"/>
      <c r="EN145" s="56"/>
      <c r="EO145" s="56"/>
      <c r="EP145" s="56"/>
      <c r="EQ145" s="56"/>
      <c r="ER145" s="56"/>
      <c r="ES145" s="56"/>
      <c r="ET145" s="56"/>
      <c r="EU145" s="56"/>
      <c r="EV145" s="56"/>
      <c r="EW145" s="56"/>
      <c r="EX145" s="56"/>
      <c r="EY145" s="56"/>
      <c r="EZ145" s="56"/>
      <c r="FA145" s="56"/>
      <c r="FB145" s="56"/>
      <c r="FC145" s="56"/>
      <c r="FD145" s="56"/>
      <c r="FE145" s="56"/>
    </row>
    <row r="146" spans="1:1001" ht="24" x14ac:dyDescent="0.2">
      <c r="A146" s="257">
        <v>2</v>
      </c>
      <c r="B146" s="257">
        <v>1</v>
      </c>
      <c r="C146" s="257">
        <v>1</v>
      </c>
      <c r="D146" s="257">
        <v>0</v>
      </c>
      <c r="E146" s="257">
        <v>0</v>
      </c>
      <c r="F146" s="257"/>
      <c r="G146" s="115" t="s">
        <v>165</v>
      </c>
      <c r="H146" s="116">
        <f>+H147</f>
        <v>8544000</v>
      </c>
      <c r="I146" s="116">
        <f t="shared" ref="I146:K146" si="180">+I147</f>
        <v>1879680</v>
      </c>
      <c r="J146" s="116">
        <f t="shared" si="180"/>
        <v>267000</v>
      </c>
      <c r="K146" s="116">
        <f t="shared" si="180"/>
        <v>58740</v>
      </c>
      <c r="L146" s="116">
        <f>+L147</f>
        <v>248880</v>
      </c>
      <c r="M146" s="117"/>
      <c r="N146" s="117"/>
      <c r="O146" s="258"/>
      <c r="P146" s="118"/>
      <c r="Q146" s="259"/>
      <c r="R146" s="192">
        <f>+R147</f>
        <v>44500</v>
      </c>
      <c r="S146" s="194">
        <f t="shared" ref="S146:W146" si="181">+S147</f>
        <v>44500</v>
      </c>
      <c r="T146" s="192">
        <f t="shared" si="181"/>
        <v>44500</v>
      </c>
      <c r="U146" s="193">
        <f t="shared" si="181"/>
        <v>44500</v>
      </c>
      <c r="V146" s="193">
        <f t="shared" si="181"/>
        <v>44500</v>
      </c>
      <c r="W146" s="194">
        <f t="shared" si="181"/>
        <v>44500</v>
      </c>
      <c r="X146" s="220">
        <f t="shared" si="162"/>
        <v>0</v>
      </c>
      <c r="Y146" s="153" t="e">
        <f>+#REF!+#REF!</f>
        <v>#REF!</v>
      </c>
      <c r="Z146" s="119"/>
      <c r="AA146" s="119"/>
      <c r="AB146" s="119"/>
      <c r="AC146" s="119"/>
      <c r="AD146" s="119"/>
      <c r="AE146" s="119"/>
      <c r="AF146" s="119"/>
      <c r="AG146" s="119"/>
      <c r="AH146" s="119"/>
      <c r="AI146" s="119"/>
      <c r="AJ146" s="119"/>
      <c r="AK146" s="119"/>
      <c r="AL146" s="119"/>
      <c r="AM146" s="119"/>
      <c r="AN146" s="119"/>
      <c r="AO146" s="119"/>
      <c r="AP146" s="119"/>
      <c r="AQ146" s="119"/>
      <c r="AR146" s="119"/>
      <c r="AS146" s="119"/>
      <c r="AT146" s="119"/>
      <c r="AU146" s="119"/>
      <c r="AV146" s="119"/>
      <c r="AW146" s="119"/>
      <c r="AX146" s="119"/>
      <c r="AY146" s="119"/>
      <c r="AZ146" s="119"/>
      <c r="BA146" s="119"/>
      <c r="BB146" s="119"/>
      <c r="BC146" s="119"/>
      <c r="BD146" s="119"/>
      <c r="BE146" s="119"/>
      <c r="BF146" s="119"/>
      <c r="BG146" s="119"/>
      <c r="BH146" s="119"/>
      <c r="BI146" s="119"/>
      <c r="BJ146" s="119"/>
      <c r="BK146" s="119"/>
      <c r="BL146" s="119"/>
      <c r="BM146" s="119"/>
      <c r="BN146" s="119"/>
      <c r="BO146" s="119"/>
      <c r="BP146" s="119"/>
      <c r="BQ146" s="119"/>
      <c r="BR146" s="119"/>
      <c r="BS146" s="119"/>
      <c r="BT146" s="119"/>
      <c r="BU146" s="119"/>
      <c r="BV146" s="119"/>
      <c r="BW146" s="119"/>
      <c r="BX146" s="119"/>
      <c r="BY146" s="119"/>
      <c r="BZ146" s="119"/>
      <c r="CA146" s="119"/>
      <c r="CB146" s="119"/>
      <c r="CC146" s="119"/>
      <c r="CD146" s="119"/>
      <c r="CE146" s="119"/>
      <c r="CF146" s="119"/>
      <c r="CG146" s="119"/>
      <c r="CH146" s="119"/>
      <c r="CI146" s="119"/>
      <c r="CJ146" s="119"/>
      <c r="CK146" s="119"/>
      <c r="CL146" s="119"/>
      <c r="CM146" s="119"/>
      <c r="CN146" s="119"/>
      <c r="CO146" s="119"/>
      <c r="CP146" s="119"/>
      <c r="CQ146" s="119"/>
      <c r="CR146" s="119"/>
      <c r="CS146" s="119"/>
      <c r="CT146" s="119"/>
      <c r="CU146" s="119"/>
      <c r="CV146" s="119"/>
      <c r="CW146" s="119"/>
      <c r="CX146" s="119"/>
      <c r="CY146" s="119"/>
      <c r="CZ146" s="119"/>
      <c r="DA146" s="119"/>
      <c r="DB146" s="119"/>
      <c r="DC146" s="119"/>
      <c r="DD146" s="119"/>
      <c r="DE146" s="119"/>
      <c r="DF146" s="119"/>
      <c r="DG146" s="119"/>
      <c r="DH146" s="119"/>
      <c r="DI146" s="119"/>
      <c r="DJ146" s="119"/>
      <c r="DK146" s="119"/>
      <c r="DL146" s="119"/>
      <c r="DM146" s="119"/>
      <c r="DN146" s="119"/>
      <c r="DO146" s="119"/>
      <c r="DP146" s="119"/>
      <c r="DQ146" s="119"/>
      <c r="DR146" s="119"/>
      <c r="DS146" s="119"/>
      <c r="DT146" s="119"/>
      <c r="DU146" s="119"/>
      <c r="DV146" s="119"/>
      <c r="DW146" s="119"/>
      <c r="DX146" s="119"/>
      <c r="DY146" s="119"/>
      <c r="DZ146" s="119"/>
      <c r="EA146" s="119"/>
      <c r="EB146" s="119"/>
      <c r="EC146" s="119"/>
      <c r="ED146" s="119"/>
      <c r="EE146" s="119"/>
      <c r="EF146" s="119"/>
      <c r="EG146" s="119"/>
      <c r="EH146" s="119"/>
      <c r="EI146" s="119"/>
      <c r="EJ146" s="119"/>
      <c r="EK146" s="119"/>
      <c r="EL146" s="119"/>
      <c r="EM146" s="119"/>
      <c r="EN146" s="119"/>
      <c r="EO146" s="119"/>
      <c r="EP146" s="119"/>
      <c r="EQ146" s="119"/>
      <c r="ER146" s="119"/>
      <c r="ES146" s="119"/>
      <c r="ET146" s="119"/>
      <c r="EU146" s="119"/>
      <c r="EV146" s="119"/>
      <c r="EW146" s="119"/>
      <c r="EX146" s="119"/>
      <c r="EY146" s="119"/>
      <c r="EZ146" s="119"/>
      <c r="FA146" s="119"/>
      <c r="FB146" s="119"/>
      <c r="FC146" s="119"/>
      <c r="FD146" s="119"/>
      <c r="FE146" s="119"/>
      <c r="FF146" s="120"/>
      <c r="FG146" s="120"/>
      <c r="FH146" s="120"/>
      <c r="FI146" s="120"/>
      <c r="FJ146" s="120"/>
      <c r="FK146" s="120"/>
      <c r="FL146" s="120"/>
      <c r="FM146" s="120"/>
      <c r="FN146" s="120"/>
      <c r="FO146" s="120"/>
      <c r="FP146" s="120"/>
      <c r="FQ146" s="120"/>
      <c r="FR146" s="120"/>
      <c r="FS146" s="120"/>
      <c r="FT146" s="120"/>
      <c r="FU146" s="120"/>
      <c r="FV146" s="120"/>
      <c r="FW146" s="120"/>
      <c r="FX146" s="120"/>
      <c r="FY146" s="120"/>
      <c r="FZ146" s="120"/>
      <c r="GA146" s="120"/>
      <c r="GB146" s="120"/>
      <c r="GC146" s="120"/>
      <c r="GD146" s="120"/>
      <c r="GE146" s="120"/>
      <c r="GF146" s="120"/>
      <c r="GG146" s="120"/>
      <c r="GH146" s="120"/>
      <c r="GI146" s="120"/>
      <c r="GJ146" s="120"/>
      <c r="GK146" s="120"/>
      <c r="GL146" s="120"/>
      <c r="GM146" s="120"/>
      <c r="GN146" s="120"/>
      <c r="GO146" s="120"/>
      <c r="GP146" s="120"/>
      <c r="GQ146" s="120"/>
      <c r="GR146" s="120"/>
      <c r="GS146" s="120"/>
      <c r="GT146" s="120"/>
      <c r="GU146" s="120"/>
      <c r="GV146" s="120"/>
      <c r="GW146" s="120"/>
      <c r="GX146" s="120"/>
      <c r="GY146" s="120"/>
      <c r="GZ146" s="120"/>
      <c r="HA146" s="120"/>
      <c r="HB146" s="120"/>
      <c r="HC146" s="120"/>
      <c r="HD146" s="120"/>
      <c r="HE146" s="120"/>
      <c r="HF146" s="120"/>
      <c r="HG146" s="120"/>
      <c r="HH146" s="120"/>
      <c r="HI146" s="120"/>
      <c r="HJ146" s="120"/>
      <c r="HK146" s="120"/>
      <c r="HL146" s="120"/>
      <c r="HM146" s="120"/>
      <c r="HN146" s="120"/>
      <c r="HO146" s="120"/>
      <c r="HP146" s="120"/>
      <c r="HQ146" s="120"/>
      <c r="HR146" s="120"/>
      <c r="HS146" s="120"/>
      <c r="HT146" s="120"/>
      <c r="HU146" s="120"/>
      <c r="HV146" s="120"/>
      <c r="HW146" s="120"/>
      <c r="HX146" s="120"/>
      <c r="HY146" s="120"/>
      <c r="HZ146" s="120"/>
      <c r="IA146" s="120"/>
      <c r="IB146" s="120"/>
      <c r="IC146" s="120"/>
      <c r="ID146" s="120"/>
      <c r="IE146" s="120"/>
      <c r="IF146" s="120"/>
      <c r="IG146" s="120"/>
      <c r="IH146" s="120"/>
      <c r="II146" s="120"/>
      <c r="IJ146" s="120"/>
      <c r="IK146" s="120"/>
      <c r="IL146" s="120"/>
      <c r="IM146" s="120"/>
      <c r="IN146" s="120"/>
      <c r="IO146" s="120"/>
      <c r="IP146" s="120"/>
      <c r="IQ146" s="120"/>
      <c r="IR146" s="120"/>
      <c r="IS146" s="120"/>
      <c r="IT146" s="120"/>
      <c r="IU146" s="120"/>
      <c r="IV146" s="120"/>
      <c r="IW146" s="120"/>
      <c r="IX146" s="120"/>
      <c r="IY146" s="120"/>
      <c r="IZ146" s="120"/>
      <c r="JA146" s="120"/>
      <c r="JB146" s="120"/>
      <c r="JC146" s="120"/>
      <c r="JD146" s="120"/>
      <c r="JE146" s="120"/>
      <c r="JF146" s="120"/>
      <c r="JG146" s="120"/>
      <c r="JH146" s="120"/>
      <c r="JI146" s="120"/>
      <c r="JJ146" s="120"/>
      <c r="JK146" s="120"/>
      <c r="JL146" s="120"/>
      <c r="JM146" s="120"/>
      <c r="JN146" s="120"/>
      <c r="JO146" s="120"/>
      <c r="JP146" s="120"/>
      <c r="JQ146" s="120"/>
      <c r="JR146" s="120"/>
      <c r="JS146" s="120"/>
      <c r="JT146" s="120"/>
      <c r="JU146" s="120"/>
      <c r="JV146" s="120"/>
      <c r="JW146" s="120"/>
      <c r="JX146" s="120"/>
      <c r="JY146" s="120"/>
      <c r="JZ146" s="120"/>
      <c r="KA146" s="120"/>
      <c r="KB146" s="120"/>
      <c r="KC146" s="120"/>
      <c r="KD146" s="120"/>
      <c r="KE146" s="120"/>
      <c r="KF146" s="120"/>
      <c r="KG146" s="120"/>
      <c r="KH146" s="120"/>
      <c r="KI146" s="120"/>
      <c r="KJ146" s="120"/>
      <c r="KK146" s="120"/>
      <c r="KL146" s="120"/>
      <c r="KM146" s="120"/>
      <c r="KN146" s="120"/>
      <c r="KO146" s="120"/>
      <c r="KP146" s="120"/>
      <c r="KQ146" s="120"/>
      <c r="KR146" s="120"/>
      <c r="KS146" s="120"/>
      <c r="KT146" s="120"/>
      <c r="KU146" s="120"/>
      <c r="KV146" s="120"/>
      <c r="KW146" s="120"/>
      <c r="KX146" s="120"/>
      <c r="KY146" s="120"/>
      <c r="KZ146" s="120"/>
      <c r="LA146" s="120"/>
      <c r="LB146" s="120"/>
      <c r="LC146" s="120"/>
      <c r="LD146" s="120"/>
      <c r="LE146" s="120"/>
      <c r="LF146" s="120"/>
      <c r="LG146" s="120"/>
      <c r="LH146" s="120"/>
      <c r="LI146" s="120"/>
      <c r="LJ146" s="120"/>
      <c r="LK146" s="120"/>
      <c r="LL146" s="120"/>
      <c r="LM146" s="120"/>
      <c r="LN146" s="120"/>
      <c r="LO146" s="120"/>
      <c r="LP146" s="120"/>
      <c r="LQ146" s="120"/>
      <c r="LR146" s="120"/>
      <c r="LS146" s="120"/>
      <c r="LT146" s="120"/>
      <c r="LU146" s="120"/>
      <c r="LV146" s="120"/>
      <c r="LW146" s="120"/>
      <c r="LX146" s="120"/>
      <c r="LY146" s="120"/>
      <c r="LZ146" s="120"/>
      <c r="MA146" s="120"/>
      <c r="MB146" s="120"/>
      <c r="MC146" s="120"/>
      <c r="MD146" s="120"/>
      <c r="ME146" s="120"/>
      <c r="MF146" s="120"/>
      <c r="MG146" s="120"/>
      <c r="MH146" s="120"/>
      <c r="MI146" s="120"/>
      <c r="MJ146" s="120"/>
      <c r="MK146" s="120"/>
      <c r="ML146" s="120"/>
      <c r="MM146" s="120"/>
      <c r="MN146" s="120"/>
      <c r="MO146" s="120"/>
      <c r="MP146" s="120"/>
      <c r="MQ146" s="120"/>
      <c r="MR146" s="120"/>
      <c r="MS146" s="120"/>
      <c r="MT146" s="120"/>
      <c r="MU146" s="120"/>
      <c r="MV146" s="120"/>
      <c r="MW146" s="120"/>
      <c r="MX146" s="120"/>
      <c r="MY146" s="120"/>
      <c r="MZ146" s="120"/>
      <c r="NA146" s="120"/>
      <c r="NB146" s="120"/>
      <c r="NC146" s="120"/>
      <c r="ND146" s="120"/>
      <c r="NE146" s="120"/>
      <c r="NF146" s="120"/>
      <c r="NG146" s="120"/>
      <c r="NH146" s="120"/>
      <c r="NI146" s="120"/>
      <c r="NJ146" s="120"/>
      <c r="NK146" s="120"/>
      <c r="NL146" s="120"/>
      <c r="NM146" s="120"/>
      <c r="NN146" s="120"/>
      <c r="NO146" s="120"/>
      <c r="NP146" s="120"/>
      <c r="NQ146" s="120"/>
      <c r="NR146" s="120"/>
      <c r="NS146" s="120"/>
      <c r="NT146" s="120"/>
      <c r="NU146" s="120"/>
      <c r="NV146" s="120"/>
      <c r="NW146" s="120"/>
      <c r="NX146" s="120"/>
      <c r="NY146" s="120"/>
      <c r="NZ146" s="120"/>
      <c r="OA146" s="120"/>
      <c r="OB146" s="120"/>
      <c r="OC146" s="120"/>
      <c r="OD146" s="120"/>
      <c r="OE146" s="120"/>
      <c r="OF146" s="120"/>
      <c r="OG146" s="120"/>
      <c r="OH146" s="120"/>
      <c r="OI146" s="120"/>
      <c r="OJ146" s="120"/>
      <c r="OK146" s="120"/>
      <c r="OL146" s="120"/>
      <c r="OM146" s="120"/>
      <c r="ON146" s="120"/>
      <c r="OO146" s="120"/>
      <c r="OP146" s="120"/>
      <c r="OQ146" s="120"/>
      <c r="OR146" s="120"/>
      <c r="OS146" s="120"/>
      <c r="OT146" s="120"/>
      <c r="OU146" s="120"/>
      <c r="OV146" s="120"/>
      <c r="OW146" s="120"/>
      <c r="OX146" s="120"/>
      <c r="OY146" s="120"/>
      <c r="OZ146" s="120"/>
      <c r="PA146" s="120"/>
      <c r="PB146" s="120"/>
      <c r="PC146" s="120"/>
      <c r="PD146" s="120"/>
      <c r="PE146" s="120"/>
      <c r="PF146" s="120"/>
      <c r="PG146" s="120"/>
      <c r="PH146" s="120"/>
      <c r="PI146" s="120"/>
      <c r="PJ146" s="120"/>
      <c r="PK146" s="120"/>
      <c r="PL146" s="120"/>
      <c r="PM146" s="120"/>
      <c r="PN146" s="120"/>
      <c r="PO146" s="120"/>
      <c r="PP146" s="120"/>
      <c r="PQ146" s="120"/>
      <c r="PR146" s="120"/>
      <c r="PS146" s="120"/>
      <c r="PT146" s="120"/>
      <c r="PU146" s="120"/>
      <c r="PV146" s="120"/>
      <c r="PW146" s="120"/>
      <c r="PX146" s="120"/>
      <c r="PY146" s="120"/>
      <c r="PZ146" s="120"/>
      <c r="QA146" s="120"/>
      <c r="QB146" s="120"/>
      <c r="QC146" s="120"/>
      <c r="QD146" s="120"/>
      <c r="QE146" s="120"/>
      <c r="QF146" s="120"/>
      <c r="QG146" s="120"/>
      <c r="QH146" s="120"/>
      <c r="QI146" s="120"/>
      <c r="QJ146" s="120"/>
      <c r="QK146" s="120"/>
      <c r="QL146" s="120"/>
      <c r="QM146" s="120"/>
      <c r="QN146" s="120"/>
      <c r="QO146" s="120"/>
      <c r="QP146" s="120"/>
      <c r="QQ146" s="120"/>
      <c r="QR146" s="120"/>
      <c r="QS146" s="120"/>
      <c r="QT146" s="120"/>
      <c r="QU146" s="120"/>
      <c r="QV146" s="120"/>
      <c r="QW146" s="120"/>
      <c r="QX146" s="120"/>
      <c r="QY146" s="120"/>
      <c r="QZ146" s="120"/>
      <c r="RA146" s="120"/>
      <c r="RB146" s="120"/>
      <c r="RC146" s="120"/>
      <c r="RD146" s="120"/>
      <c r="RE146" s="120"/>
      <c r="RF146" s="120"/>
      <c r="RG146" s="120"/>
      <c r="RH146" s="120"/>
      <c r="RI146" s="120"/>
      <c r="RJ146" s="120"/>
      <c r="RK146" s="120"/>
      <c r="RL146" s="120"/>
      <c r="RM146" s="120"/>
      <c r="RN146" s="120"/>
      <c r="RO146" s="120"/>
      <c r="RP146" s="120"/>
      <c r="RQ146" s="120"/>
      <c r="RR146" s="120"/>
      <c r="RS146" s="120"/>
      <c r="RT146" s="120"/>
      <c r="RU146" s="120"/>
      <c r="RV146" s="120"/>
      <c r="RW146" s="120"/>
      <c r="RX146" s="120"/>
      <c r="RY146" s="120"/>
      <c r="RZ146" s="120"/>
      <c r="SA146" s="120"/>
      <c r="SB146" s="120"/>
      <c r="SC146" s="120"/>
      <c r="SD146" s="120"/>
      <c r="SE146" s="120"/>
      <c r="SF146" s="120"/>
      <c r="SG146" s="120"/>
      <c r="SH146" s="120"/>
      <c r="SI146" s="120"/>
      <c r="SJ146" s="120"/>
      <c r="SK146" s="120"/>
      <c r="SL146" s="120"/>
      <c r="SM146" s="120"/>
      <c r="SN146" s="120"/>
      <c r="SO146" s="120"/>
      <c r="SP146" s="120"/>
      <c r="SQ146" s="120"/>
      <c r="SR146" s="120"/>
      <c r="SS146" s="120"/>
      <c r="ST146" s="120"/>
      <c r="SU146" s="120"/>
      <c r="SV146" s="120"/>
      <c r="SW146" s="120"/>
      <c r="SX146" s="120"/>
      <c r="SY146" s="120"/>
      <c r="SZ146" s="120"/>
      <c r="TA146" s="120"/>
      <c r="TB146" s="120"/>
      <c r="TC146" s="120"/>
      <c r="TD146" s="120"/>
      <c r="TE146" s="120"/>
      <c r="TF146" s="120"/>
      <c r="TG146" s="120"/>
      <c r="TH146" s="120"/>
      <c r="TI146" s="120"/>
      <c r="TJ146" s="120"/>
      <c r="TK146" s="120"/>
      <c r="TL146" s="120"/>
      <c r="TM146" s="120"/>
      <c r="TN146" s="120"/>
      <c r="TO146" s="120"/>
      <c r="TP146" s="120"/>
      <c r="TQ146" s="120"/>
      <c r="TR146" s="120"/>
      <c r="TS146" s="120"/>
      <c r="TT146" s="120"/>
      <c r="TU146" s="120"/>
      <c r="TV146" s="120"/>
      <c r="TW146" s="120"/>
      <c r="TX146" s="120"/>
      <c r="TY146" s="120"/>
      <c r="TZ146" s="120"/>
      <c r="UA146" s="120"/>
      <c r="UB146" s="120"/>
      <c r="UC146" s="120"/>
      <c r="UD146" s="120"/>
      <c r="UE146" s="120"/>
      <c r="UF146" s="120"/>
      <c r="UG146" s="120"/>
      <c r="UH146" s="120"/>
      <c r="UI146" s="120"/>
      <c r="UJ146" s="120"/>
      <c r="UK146" s="120"/>
      <c r="UL146" s="120"/>
      <c r="UM146" s="120"/>
      <c r="UN146" s="120"/>
      <c r="UO146" s="120"/>
      <c r="UP146" s="120"/>
      <c r="UQ146" s="120"/>
      <c r="UR146" s="120"/>
      <c r="US146" s="120"/>
      <c r="UT146" s="120"/>
      <c r="UU146" s="120"/>
      <c r="UV146" s="120"/>
      <c r="UW146" s="120"/>
      <c r="UX146" s="120"/>
      <c r="UY146" s="120"/>
      <c r="UZ146" s="120"/>
      <c r="VA146" s="120"/>
      <c r="VB146" s="120"/>
      <c r="VC146" s="120"/>
      <c r="VD146" s="120"/>
      <c r="VE146" s="120"/>
      <c r="VF146" s="120"/>
      <c r="VG146" s="120"/>
      <c r="VH146" s="120"/>
      <c r="VI146" s="120"/>
      <c r="VJ146" s="120"/>
      <c r="VK146" s="120"/>
      <c r="VL146" s="120"/>
      <c r="VM146" s="120"/>
      <c r="VN146" s="120"/>
      <c r="VO146" s="120"/>
      <c r="VP146" s="120"/>
      <c r="VQ146" s="120"/>
      <c r="VR146" s="120"/>
      <c r="VS146" s="120"/>
      <c r="VT146" s="120"/>
      <c r="VU146" s="120"/>
      <c r="VV146" s="120"/>
      <c r="VW146" s="120"/>
      <c r="VX146" s="120"/>
      <c r="VY146" s="120"/>
      <c r="VZ146" s="120"/>
      <c r="WA146" s="120"/>
      <c r="WB146" s="120"/>
      <c r="WC146" s="120"/>
      <c r="WD146" s="120"/>
      <c r="WE146" s="120"/>
      <c r="WF146" s="120"/>
      <c r="WG146" s="120"/>
      <c r="WH146" s="120"/>
      <c r="WI146" s="120"/>
      <c r="WJ146" s="120"/>
      <c r="WK146" s="120"/>
      <c r="WL146" s="120"/>
      <c r="WM146" s="120"/>
      <c r="WN146" s="120"/>
      <c r="WO146" s="120"/>
      <c r="WP146" s="120"/>
      <c r="WQ146" s="120"/>
      <c r="WR146" s="120"/>
      <c r="WS146" s="120"/>
      <c r="WT146" s="120"/>
      <c r="WU146" s="120"/>
      <c r="WV146" s="120"/>
      <c r="WW146" s="120"/>
      <c r="WX146" s="120"/>
      <c r="WY146" s="120"/>
      <c r="WZ146" s="120"/>
      <c r="XA146" s="120"/>
      <c r="XB146" s="120"/>
      <c r="XC146" s="120"/>
      <c r="XD146" s="120"/>
      <c r="XE146" s="120"/>
      <c r="XF146" s="120"/>
      <c r="XG146" s="120"/>
      <c r="XH146" s="120"/>
      <c r="XI146" s="120"/>
      <c r="XJ146" s="120"/>
      <c r="XK146" s="120"/>
      <c r="XL146" s="120"/>
      <c r="XM146" s="120"/>
      <c r="XN146" s="120"/>
      <c r="XO146" s="120"/>
      <c r="XP146" s="120"/>
      <c r="XQ146" s="120"/>
      <c r="XR146" s="120"/>
      <c r="XS146" s="120"/>
      <c r="XT146" s="120"/>
      <c r="XU146" s="120"/>
      <c r="XV146" s="120"/>
      <c r="XW146" s="120"/>
      <c r="XX146" s="120"/>
      <c r="XY146" s="120"/>
      <c r="XZ146" s="120"/>
      <c r="YA146" s="120"/>
      <c r="YB146" s="120"/>
      <c r="YC146" s="120"/>
      <c r="YD146" s="120"/>
      <c r="YE146" s="120"/>
      <c r="YF146" s="120"/>
      <c r="YG146" s="120"/>
      <c r="YH146" s="120"/>
      <c r="YI146" s="120"/>
      <c r="YJ146" s="120"/>
      <c r="YK146" s="120"/>
      <c r="YL146" s="120"/>
      <c r="YM146" s="120"/>
      <c r="YN146" s="120"/>
      <c r="YO146" s="120"/>
      <c r="YP146" s="120"/>
      <c r="YQ146" s="120"/>
      <c r="YR146" s="120"/>
      <c r="YS146" s="120"/>
      <c r="YT146" s="120"/>
      <c r="YU146" s="120"/>
      <c r="YV146" s="120"/>
      <c r="YW146" s="120"/>
      <c r="YX146" s="120"/>
      <c r="YY146" s="120"/>
      <c r="YZ146" s="120"/>
      <c r="ZA146" s="120"/>
      <c r="ZB146" s="120"/>
      <c r="ZC146" s="120"/>
      <c r="ZD146" s="120"/>
      <c r="ZE146" s="120"/>
      <c r="ZF146" s="120"/>
      <c r="ZG146" s="120"/>
      <c r="ZH146" s="120"/>
      <c r="ZI146" s="120"/>
      <c r="ZJ146" s="120"/>
      <c r="ZK146" s="120"/>
      <c r="ZL146" s="120"/>
      <c r="ZM146" s="120"/>
      <c r="ZN146" s="120"/>
      <c r="ZO146" s="120"/>
      <c r="ZP146" s="120"/>
      <c r="ZQ146" s="120"/>
      <c r="ZR146" s="120"/>
      <c r="ZS146" s="120"/>
      <c r="ZT146" s="120"/>
      <c r="ZU146" s="120"/>
      <c r="ZV146" s="120"/>
      <c r="ZW146" s="120"/>
      <c r="ZX146" s="120"/>
      <c r="ZY146" s="120"/>
      <c r="ZZ146" s="120"/>
      <c r="AAA146" s="120"/>
      <c r="AAB146" s="120"/>
      <c r="AAC146" s="120"/>
      <c r="AAD146" s="120"/>
      <c r="AAE146" s="120"/>
      <c r="AAF146" s="120"/>
      <c r="AAG146" s="120"/>
      <c r="AAH146" s="120"/>
      <c r="AAI146" s="120"/>
      <c r="AAJ146" s="120"/>
      <c r="AAK146" s="120"/>
      <c r="AAL146" s="120"/>
      <c r="AAM146" s="120"/>
      <c r="AAN146" s="120"/>
      <c r="AAO146" s="120"/>
      <c r="AAP146" s="120"/>
      <c r="AAQ146" s="120"/>
      <c r="AAR146" s="120"/>
      <c r="AAS146" s="120"/>
      <c r="AAT146" s="120"/>
      <c r="AAU146" s="120"/>
      <c r="AAV146" s="120"/>
      <c r="AAW146" s="120"/>
      <c r="AAX146" s="120"/>
      <c r="AAY146" s="120"/>
      <c r="AAZ146" s="120"/>
      <c r="ABA146" s="120"/>
      <c r="ABB146" s="120"/>
      <c r="ABC146" s="120"/>
      <c r="ABD146" s="120"/>
      <c r="ABE146" s="120"/>
      <c r="ABF146" s="120"/>
      <c r="ABG146" s="120"/>
      <c r="ABH146" s="120"/>
      <c r="ABI146" s="120"/>
      <c r="ABJ146" s="120"/>
      <c r="ABK146" s="120"/>
      <c r="ABL146" s="120"/>
      <c r="ABM146" s="120"/>
      <c r="ABN146" s="120"/>
      <c r="ABO146" s="120"/>
      <c r="ABP146" s="120"/>
      <c r="ABQ146" s="120"/>
      <c r="ABR146" s="120"/>
      <c r="ABS146" s="120"/>
      <c r="ABT146" s="120"/>
      <c r="ABU146" s="120"/>
      <c r="ABV146" s="120"/>
      <c r="ABW146" s="120"/>
      <c r="ABX146" s="120"/>
      <c r="ABY146" s="120"/>
      <c r="ABZ146" s="120"/>
      <c r="ACA146" s="120"/>
      <c r="ACB146" s="120"/>
      <c r="ACC146" s="120"/>
      <c r="ACD146" s="120"/>
      <c r="ACE146" s="120"/>
      <c r="ACF146" s="120"/>
      <c r="ACG146" s="120"/>
      <c r="ACH146" s="120"/>
      <c r="ACI146" s="120"/>
      <c r="ACJ146" s="120"/>
      <c r="ACK146" s="120"/>
      <c r="ACL146" s="120"/>
      <c r="ACM146" s="120"/>
      <c r="ACN146" s="120"/>
      <c r="ACO146" s="120"/>
      <c r="ACP146" s="120"/>
      <c r="ACQ146" s="120"/>
      <c r="ACR146" s="120"/>
      <c r="ACS146" s="120"/>
      <c r="ACT146" s="120"/>
      <c r="ACU146" s="120"/>
      <c r="ACV146" s="120"/>
      <c r="ACW146" s="120"/>
      <c r="ACX146" s="120"/>
      <c r="ACY146" s="120"/>
      <c r="ACZ146" s="120"/>
      <c r="ADA146" s="120"/>
      <c r="ADB146" s="120"/>
      <c r="ADC146" s="120"/>
      <c r="ADD146" s="120"/>
      <c r="ADE146" s="120"/>
      <c r="ADF146" s="120"/>
      <c r="ADG146" s="120"/>
      <c r="ADH146" s="120"/>
      <c r="ADI146" s="120"/>
      <c r="ADJ146" s="120"/>
      <c r="ADK146" s="120"/>
      <c r="ADL146" s="120"/>
      <c r="ADM146" s="120"/>
      <c r="ADN146" s="120"/>
      <c r="ADO146" s="120"/>
      <c r="ADP146" s="120"/>
      <c r="ADQ146" s="120"/>
      <c r="ADR146" s="120"/>
      <c r="ADS146" s="120"/>
      <c r="ADT146" s="120"/>
      <c r="ADU146" s="120"/>
      <c r="ADV146" s="120"/>
      <c r="ADW146" s="120"/>
      <c r="ADX146" s="120"/>
      <c r="ADY146" s="120"/>
      <c r="ADZ146" s="120"/>
      <c r="AEA146" s="120"/>
      <c r="AEB146" s="120"/>
      <c r="AEC146" s="120"/>
      <c r="AED146" s="120"/>
      <c r="AEE146" s="120"/>
      <c r="AEF146" s="120"/>
      <c r="AEG146" s="120"/>
      <c r="AEH146" s="120"/>
      <c r="AEI146" s="120"/>
      <c r="AEJ146" s="120"/>
      <c r="AEK146" s="120"/>
      <c r="AEL146" s="120"/>
      <c r="AEM146" s="120"/>
      <c r="AEN146" s="120"/>
      <c r="AEO146" s="120"/>
      <c r="AEP146" s="120"/>
      <c r="AEQ146" s="120"/>
      <c r="AER146" s="120"/>
      <c r="AES146" s="120"/>
      <c r="AET146" s="120"/>
      <c r="AEU146" s="120"/>
      <c r="AEV146" s="120"/>
      <c r="AEW146" s="120"/>
      <c r="AEX146" s="120"/>
      <c r="AEY146" s="120"/>
      <c r="AEZ146" s="120"/>
      <c r="AFA146" s="120"/>
      <c r="AFB146" s="120"/>
      <c r="AFC146" s="120"/>
      <c r="AFD146" s="120"/>
      <c r="AFE146" s="120"/>
      <c r="AFF146" s="120"/>
      <c r="AFG146" s="120"/>
      <c r="AFH146" s="120"/>
      <c r="AFI146" s="120"/>
      <c r="AFJ146" s="120"/>
      <c r="AFK146" s="120"/>
      <c r="AFL146" s="120"/>
      <c r="AFM146" s="120"/>
      <c r="AFN146" s="120"/>
      <c r="AFO146" s="120"/>
      <c r="AFP146" s="120"/>
      <c r="AFQ146" s="120"/>
      <c r="AFR146" s="120"/>
      <c r="AFS146" s="120"/>
      <c r="AFT146" s="120"/>
      <c r="AFU146" s="120"/>
      <c r="AFV146" s="120"/>
      <c r="AFW146" s="120"/>
      <c r="AFX146" s="120"/>
      <c r="AFY146" s="120"/>
      <c r="AFZ146" s="120"/>
      <c r="AGA146" s="120"/>
      <c r="AGB146" s="120"/>
      <c r="AGC146" s="120"/>
      <c r="AGD146" s="120"/>
      <c r="AGE146" s="120"/>
      <c r="AGF146" s="120"/>
      <c r="AGG146" s="120"/>
      <c r="AGH146" s="120"/>
      <c r="AGI146" s="120"/>
      <c r="AGJ146" s="120"/>
      <c r="AGK146" s="120"/>
      <c r="AGL146" s="120"/>
      <c r="AGM146" s="120"/>
      <c r="AGN146" s="120"/>
      <c r="AGO146" s="120"/>
      <c r="AGP146" s="120"/>
      <c r="AGQ146" s="120"/>
      <c r="AGR146" s="120"/>
      <c r="AGS146" s="120"/>
      <c r="AGT146" s="120"/>
      <c r="AGU146" s="120"/>
      <c r="AGV146" s="120"/>
      <c r="AGW146" s="120"/>
      <c r="AGX146" s="120"/>
      <c r="AGY146" s="120"/>
      <c r="AGZ146" s="120"/>
      <c r="AHA146" s="120"/>
      <c r="AHB146" s="120"/>
      <c r="AHC146" s="120"/>
      <c r="AHD146" s="120"/>
      <c r="AHE146" s="120"/>
      <c r="AHF146" s="120"/>
      <c r="AHG146" s="120"/>
      <c r="AHH146" s="120"/>
      <c r="AHI146" s="120"/>
      <c r="AHJ146" s="120"/>
      <c r="AHK146" s="120"/>
      <c r="AHL146" s="120"/>
      <c r="AHM146" s="120"/>
      <c r="AHN146" s="120"/>
      <c r="AHO146" s="120"/>
      <c r="AHP146" s="120"/>
      <c r="AHQ146" s="120"/>
      <c r="AHR146" s="120"/>
      <c r="AHS146" s="120"/>
      <c r="AHT146" s="120"/>
      <c r="AHU146" s="120"/>
      <c r="AHV146" s="120"/>
      <c r="AHW146" s="120"/>
      <c r="AHX146" s="120"/>
      <c r="AHY146" s="120"/>
      <c r="AHZ146" s="120"/>
      <c r="AIA146" s="120"/>
      <c r="AIB146" s="120"/>
      <c r="AIC146" s="120"/>
      <c r="AID146" s="120"/>
      <c r="AIE146" s="120"/>
      <c r="AIF146" s="120"/>
      <c r="AIG146" s="120"/>
      <c r="AIH146" s="120"/>
      <c r="AII146" s="120"/>
      <c r="AIJ146" s="120"/>
      <c r="AIK146" s="120"/>
      <c r="AIL146" s="120"/>
      <c r="AIM146" s="120"/>
      <c r="AIN146" s="120"/>
      <c r="AIO146" s="120"/>
      <c r="AIP146" s="120"/>
      <c r="AIQ146" s="120"/>
      <c r="AIR146" s="120"/>
      <c r="AIS146" s="120"/>
      <c r="AIT146" s="120"/>
      <c r="AIU146" s="120"/>
      <c r="AIV146" s="120"/>
      <c r="AIW146" s="120"/>
      <c r="AIX146" s="120"/>
      <c r="AIY146" s="120"/>
      <c r="AIZ146" s="120"/>
      <c r="AJA146" s="120"/>
      <c r="AJB146" s="120"/>
      <c r="AJC146" s="120"/>
      <c r="AJD146" s="120"/>
      <c r="AJE146" s="120"/>
      <c r="AJF146" s="120"/>
      <c r="AJG146" s="120"/>
      <c r="AJH146" s="120"/>
      <c r="AJI146" s="120"/>
      <c r="AJJ146" s="120"/>
      <c r="AJK146" s="120"/>
      <c r="AJL146" s="120"/>
      <c r="AJM146" s="120"/>
      <c r="AJN146" s="120"/>
      <c r="AJO146" s="120"/>
      <c r="AJP146" s="120"/>
      <c r="AJQ146" s="120"/>
      <c r="AJR146" s="120"/>
      <c r="AJS146" s="120"/>
      <c r="AJT146" s="120"/>
      <c r="AJU146" s="120"/>
      <c r="AJV146" s="120"/>
      <c r="AJW146" s="120"/>
      <c r="AJX146" s="120"/>
      <c r="AJY146" s="120"/>
      <c r="AJZ146" s="120"/>
      <c r="AKA146" s="120"/>
      <c r="AKB146" s="120"/>
      <c r="AKC146" s="120"/>
      <c r="AKD146" s="120"/>
      <c r="AKE146" s="120"/>
      <c r="AKF146" s="120"/>
      <c r="AKG146" s="120"/>
      <c r="AKH146" s="120"/>
      <c r="AKI146" s="120"/>
      <c r="AKJ146" s="120"/>
      <c r="AKK146" s="120"/>
      <c r="AKL146" s="120"/>
      <c r="AKM146" s="120"/>
      <c r="AKN146" s="120"/>
      <c r="AKO146" s="120"/>
      <c r="AKP146" s="120"/>
      <c r="AKQ146" s="120"/>
      <c r="AKR146" s="120"/>
      <c r="AKS146" s="120"/>
      <c r="AKT146" s="120"/>
      <c r="AKU146" s="120"/>
      <c r="AKV146" s="120"/>
      <c r="AKW146" s="120"/>
      <c r="AKX146" s="120"/>
      <c r="AKY146" s="120"/>
      <c r="AKZ146" s="120"/>
      <c r="ALA146" s="120"/>
      <c r="ALB146" s="120"/>
      <c r="ALC146" s="120"/>
      <c r="ALD146" s="120"/>
      <c r="ALE146" s="120"/>
      <c r="ALF146" s="120"/>
      <c r="ALG146" s="120"/>
      <c r="ALH146" s="120"/>
      <c r="ALI146" s="120"/>
      <c r="ALJ146" s="120"/>
      <c r="ALK146" s="83"/>
      <c r="ALL146" s="83"/>
      <c r="ALM146" s="83"/>
    </row>
    <row r="147" spans="1:1001" ht="24" x14ac:dyDescent="0.2">
      <c r="A147" s="227">
        <v>2</v>
      </c>
      <c r="B147" s="227">
        <v>1</v>
      </c>
      <c r="C147" s="227">
        <v>1</v>
      </c>
      <c r="D147" s="227">
        <v>1</v>
      </c>
      <c r="E147" s="227">
        <v>0</v>
      </c>
      <c r="F147" s="227">
        <v>0</v>
      </c>
      <c r="G147" s="70" t="s">
        <v>104</v>
      </c>
      <c r="H147" s="6">
        <f>+H148+H151</f>
        <v>8544000</v>
      </c>
      <c r="I147" s="6">
        <f t="shared" ref="I147:K147" si="182">+I148+I151</f>
        <v>1879680</v>
      </c>
      <c r="J147" s="6">
        <f t="shared" si="182"/>
        <v>267000</v>
      </c>
      <c r="K147" s="6">
        <f t="shared" si="182"/>
        <v>58740</v>
      </c>
      <c r="L147" s="6">
        <f>+L148+L151</f>
        <v>248880</v>
      </c>
      <c r="M147" s="9"/>
      <c r="N147" s="9"/>
      <c r="O147" s="239"/>
      <c r="P147" s="72"/>
      <c r="Q147" s="240"/>
      <c r="R147" s="168">
        <f>+R148+R151</f>
        <v>44500</v>
      </c>
      <c r="S147" s="170">
        <f t="shared" ref="S147:W147" si="183">+S148+S151</f>
        <v>44500</v>
      </c>
      <c r="T147" s="168">
        <f t="shared" si="183"/>
        <v>44500</v>
      </c>
      <c r="U147" s="169">
        <f t="shared" si="183"/>
        <v>44500</v>
      </c>
      <c r="V147" s="169">
        <f t="shared" si="183"/>
        <v>44500</v>
      </c>
      <c r="W147" s="170">
        <f t="shared" si="183"/>
        <v>44500</v>
      </c>
      <c r="X147" s="220">
        <f t="shared" si="162"/>
        <v>0</v>
      </c>
      <c r="Y147" s="153" t="e">
        <f>+#REF!+#REF!</f>
        <v>#REF!</v>
      </c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  <c r="BO147" s="56"/>
      <c r="BP147" s="56"/>
      <c r="BQ147" s="56"/>
      <c r="BR147" s="56"/>
      <c r="BS147" s="56"/>
      <c r="BT147" s="56"/>
      <c r="BU147" s="56"/>
      <c r="BV147" s="56"/>
      <c r="BW147" s="56"/>
      <c r="BX147" s="56"/>
      <c r="BY147" s="56"/>
      <c r="BZ147" s="56"/>
      <c r="CA147" s="56"/>
      <c r="CB147" s="56"/>
      <c r="CC147" s="56"/>
      <c r="CD147" s="56"/>
      <c r="CE147" s="56"/>
      <c r="CF147" s="56"/>
      <c r="CG147" s="56"/>
      <c r="CH147" s="56"/>
      <c r="CI147" s="56"/>
      <c r="CJ147" s="56"/>
      <c r="CK147" s="56"/>
      <c r="CL147" s="56"/>
      <c r="CM147" s="56"/>
      <c r="CN147" s="56"/>
      <c r="CO147" s="56"/>
      <c r="CP147" s="56"/>
      <c r="CQ147" s="56"/>
      <c r="CR147" s="56"/>
      <c r="CS147" s="56"/>
      <c r="CT147" s="56"/>
      <c r="CU147" s="56"/>
      <c r="CV147" s="56"/>
      <c r="CW147" s="56"/>
      <c r="CX147" s="56"/>
      <c r="CY147" s="56"/>
      <c r="CZ147" s="56"/>
      <c r="DA147" s="56"/>
      <c r="DB147" s="56"/>
      <c r="DC147" s="56"/>
      <c r="DD147" s="56"/>
      <c r="DE147" s="56"/>
      <c r="DF147" s="56"/>
      <c r="DG147" s="56"/>
      <c r="DH147" s="56"/>
      <c r="DI147" s="56"/>
      <c r="DJ147" s="56"/>
      <c r="DK147" s="56"/>
      <c r="DL147" s="56"/>
      <c r="DM147" s="56"/>
      <c r="DN147" s="56"/>
      <c r="DO147" s="56"/>
      <c r="DP147" s="56"/>
      <c r="DQ147" s="56"/>
      <c r="DR147" s="56"/>
      <c r="DS147" s="56"/>
      <c r="DT147" s="56"/>
      <c r="DU147" s="56"/>
      <c r="DV147" s="56"/>
      <c r="DW147" s="56"/>
      <c r="DX147" s="56"/>
      <c r="DY147" s="56"/>
      <c r="DZ147" s="56"/>
      <c r="EA147" s="56"/>
      <c r="EB147" s="56"/>
      <c r="EC147" s="56"/>
      <c r="ED147" s="56"/>
      <c r="EE147" s="56"/>
      <c r="EF147" s="56"/>
      <c r="EG147" s="56"/>
      <c r="EH147" s="56"/>
      <c r="EI147" s="56"/>
      <c r="EJ147" s="56"/>
      <c r="EK147" s="56"/>
      <c r="EL147" s="56"/>
      <c r="EM147" s="56"/>
      <c r="EN147" s="56"/>
      <c r="EO147" s="56"/>
      <c r="EP147" s="56"/>
      <c r="EQ147" s="56"/>
      <c r="ER147" s="56"/>
      <c r="ES147" s="56"/>
      <c r="ET147" s="56"/>
      <c r="EU147" s="56"/>
      <c r="EV147" s="56"/>
      <c r="EW147" s="56"/>
      <c r="EX147" s="56"/>
      <c r="EY147" s="56"/>
      <c r="EZ147" s="56"/>
      <c r="FA147" s="56"/>
      <c r="FB147" s="56"/>
      <c r="FC147" s="56"/>
      <c r="FD147" s="56"/>
      <c r="FE147" s="56"/>
    </row>
    <row r="148" spans="1:1001" x14ac:dyDescent="0.2">
      <c r="A148" s="230">
        <v>2</v>
      </c>
      <c r="B148" s="230">
        <v>1</v>
      </c>
      <c r="C148" s="230">
        <v>1</v>
      </c>
      <c r="D148" s="230">
        <v>1</v>
      </c>
      <c r="E148" s="230">
        <v>1</v>
      </c>
      <c r="G148" s="56" t="s">
        <v>36</v>
      </c>
      <c r="H148" s="42">
        <f>+H149+H150</f>
        <v>7344000</v>
      </c>
      <c r="I148" s="42">
        <f t="shared" ref="I148:K148" si="184">+I149+I150</f>
        <v>1615680</v>
      </c>
      <c r="J148" s="42">
        <f t="shared" si="184"/>
        <v>229500</v>
      </c>
      <c r="K148" s="42">
        <f t="shared" si="184"/>
        <v>50490</v>
      </c>
      <c r="L148" s="42">
        <f>+L149</f>
        <v>203130</v>
      </c>
      <c r="M148" s="67">
        <f t="shared" ref="M148:M157" si="185">+J148/(J148+K148)</f>
        <v>0.81967213114754101</v>
      </c>
      <c r="N148" s="10">
        <f t="shared" ref="N148:N157" si="186">1-M148</f>
        <v>0.18032786885245899</v>
      </c>
      <c r="O148" s="45"/>
      <c r="R148" s="180">
        <f>+R149+R150</f>
        <v>38250</v>
      </c>
      <c r="S148" s="182">
        <f t="shared" ref="S148:W148" si="187">+S149+S150</f>
        <v>38250</v>
      </c>
      <c r="T148" s="180">
        <f t="shared" si="187"/>
        <v>38250</v>
      </c>
      <c r="U148" s="181">
        <f t="shared" si="187"/>
        <v>38250</v>
      </c>
      <c r="V148" s="181">
        <f t="shared" si="187"/>
        <v>38250</v>
      </c>
      <c r="W148" s="182">
        <f t="shared" si="187"/>
        <v>38250</v>
      </c>
      <c r="X148" s="220">
        <f t="shared" si="162"/>
        <v>0</v>
      </c>
      <c r="Y148" s="153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  <c r="BI148" s="56"/>
      <c r="BJ148" s="56"/>
      <c r="BK148" s="56"/>
      <c r="BL148" s="56"/>
      <c r="BM148" s="56"/>
      <c r="BN148" s="56"/>
      <c r="BO148" s="56"/>
      <c r="BP148" s="56"/>
      <c r="BQ148" s="56"/>
      <c r="BR148" s="56"/>
      <c r="BS148" s="56"/>
      <c r="BT148" s="56"/>
      <c r="BU148" s="56"/>
      <c r="BV148" s="56"/>
      <c r="BW148" s="56"/>
      <c r="BX148" s="56"/>
      <c r="BY148" s="56"/>
      <c r="BZ148" s="56"/>
      <c r="CA148" s="56"/>
      <c r="CB148" s="56"/>
      <c r="CC148" s="56"/>
      <c r="CD148" s="56"/>
      <c r="CE148" s="56"/>
      <c r="CF148" s="56"/>
      <c r="CG148" s="56"/>
      <c r="CH148" s="56"/>
      <c r="CI148" s="56"/>
      <c r="CJ148" s="56"/>
      <c r="CK148" s="56"/>
      <c r="CL148" s="56"/>
      <c r="CM148" s="56"/>
      <c r="CN148" s="56"/>
      <c r="CO148" s="56"/>
      <c r="CP148" s="56"/>
      <c r="CQ148" s="56"/>
      <c r="CR148" s="56"/>
      <c r="CS148" s="56"/>
      <c r="CT148" s="56"/>
      <c r="CU148" s="56"/>
      <c r="CV148" s="56"/>
      <c r="CW148" s="56"/>
      <c r="CX148" s="56"/>
      <c r="CY148" s="56"/>
      <c r="CZ148" s="56"/>
      <c r="DA148" s="56"/>
      <c r="DB148" s="56"/>
      <c r="DC148" s="56"/>
      <c r="DD148" s="56"/>
      <c r="DE148" s="56"/>
      <c r="DF148" s="56"/>
      <c r="DG148" s="56"/>
      <c r="DH148" s="56"/>
      <c r="DI148" s="56"/>
      <c r="DJ148" s="56"/>
      <c r="DK148" s="56"/>
      <c r="DL148" s="56"/>
      <c r="DM148" s="56"/>
      <c r="DN148" s="56"/>
      <c r="DO148" s="56"/>
      <c r="DP148" s="56"/>
      <c r="DQ148" s="56"/>
      <c r="DR148" s="56"/>
      <c r="DS148" s="56"/>
      <c r="DT148" s="56"/>
      <c r="DU148" s="56"/>
      <c r="DV148" s="56"/>
      <c r="DW148" s="56"/>
      <c r="DX148" s="56"/>
      <c r="DY148" s="56"/>
      <c r="DZ148" s="56"/>
      <c r="EA148" s="56"/>
      <c r="EB148" s="56"/>
      <c r="EC148" s="56"/>
      <c r="ED148" s="56"/>
      <c r="EE148" s="56"/>
      <c r="EF148" s="56"/>
      <c r="EG148" s="56"/>
      <c r="EH148" s="56"/>
      <c r="EI148" s="56"/>
      <c r="EJ148" s="56"/>
      <c r="EK148" s="56"/>
      <c r="EL148" s="56"/>
      <c r="EM148" s="56"/>
      <c r="EN148" s="56"/>
      <c r="EO148" s="56"/>
      <c r="EP148" s="56"/>
      <c r="EQ148" s="56"/>
      <c r="ER148" s="56"/>
      <c r="ES148" s="56"/>
      <c r="ET148" s="56"/>
      <c r="EU148" s="56"/>
      <c r="EV148" s="56"/>
      <c r="EW148" s="56"/>
      <c r="EX148" s="56"/>
      <c r="EY148" s="56"/>
      <c r="EZ148" s="56"/>
      <c r="FA148" s="56"/>
      <c r="FB148" s="56"/>
      <c r="FC148" s="56"/>
      <c r="FD148" s="56"/>
      <c r="FE148" s="56"/>
    </row>
    <row r="149" spans="1:1001" ht="24" x14ac:dyDescent="0.2">
      <c r="G149" s="132" t="s">
        <v>105</v>
      </c>
      <c r="H149" s="69">
        <f>+P149*O149*Q149</f>
        <v>5328000</v>
      </c>
      <c r="I149" s="42">
        <f>+H149*0.22</f>
        <v>1172160</v>
      </c>
      <c r="J149" s="42">
        <f t="shared" ref="J149:K151" si="188">+H149/$H$1</f>
        <v>166500</v>
      </c>
      <c r="K149" s="42">
        <f t="shared" si="188"/>
        <v>36630</v>
      </c>
      <c r="L149" s="42">
        <f>+J149+K149</f>
        <v>203130</v>
      </c>
      <c r="M149" s="67">
        <f t="shared" si="185"/>
        <v>0.81967213114754101</v>
      </c>
      <c r="N149" s="67">
        <f t="shared" si="186"/>
        <v>0.18032786885245899</v>
      </c>
      <c r="O149" s="68">
        <v>18</v>
      </c>
      <c r="P149" s="68">
        <v>4</v>
      </c>
      <c r="Q149" s="231">
        <v>74000</v>
      </c>
      <c r="R149" s="232">
        <f t="shared" ref="R149:W151" si="189">+$J149/6</f>
        <v>27750</v>
      </c>
      <c r="S149" s="233">
        <f t="shared" si="189"/>
        <v>27750</v>
      </c>
      <c r="T149" s="232">
        <f t="shared" si="189"/>
        <v>27750</v>
      </c>
      <c r="U149" s="234">
        <f t="shared" si="189"/>
        <v>27750</v>
      </c>
      <c r="V149" s="234">
        <f t="shared" si="189"/>
        <v>27750</v>
      </c>
      <c r="W149" s="233">
        <f t="shared" si="189"/>
        <v>27750</v>
      </c>
      <c r="X149" s="220">
        <f t="shared" si="162"/>
        <v>0</v>
      </c>
      <c r="Y149" s="153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  <c r="BG149" s="56"/>
      <c r="BH149" s="56"/>
      <c r="BI149" s="56"/>
      <c r="BJ149" s="56"/>
      <c r="BK149" s="56"/>
      <c r="BL149" s="56"/>
      <c r="BM149" s="56"/>
      <c r="BN149" s="56"/>
      <c r="BO149" s="56"/>
      <c r="BP149" s="56"/>
      <c r="BQ149" s="56"/>
      <c r="BR149" s="56"/>
      <c r="BS149" s="56"/>
      <c r="BT149" s="56"/>
      <c r="BU149" s="56"/>
      <c r="BV149" s="56"/>
      <c r="BW149" s="56"/>
      <c r="BX149" s="56"/>
      <c r="BY149" s="56"/>
      <c r="BZ149" s="56"/>
      <c r="CA149" s="56"/>
      <c r="CB149" s="56"/>
      <c r="CC149" s="56"/>
      <c r="CD149" s="56"/>
      <c r="CE149" s="56"/>
      <c r="CF149" s="56"/>
      <c r="CG149" s="56"/>
      <c r="CH149" s="56"/>
      <c r="CI149" s="56"/>
      <c r="CJ149" s="56"/>
      <c r="CK149" s="56"/>
      <c r="CL149" s="56"/>
      <c r="CM149" s="56"/>
      <c r="CN149" s="56"/>
      <c r="CO149" s="56"/>
      <c r="CP149" s="56"/>
      <c r="CQ149" s="56"/>
      <c r="CR149" s="56"/>
      <c r="CS149" s="56"/>
      <c r="CT149" s="56"/>
      <c r="CU149" s="56"/>
      <c r="CV149" s="56"/>
      <c r="CW149" s="56"/>
      <c r="CX149" s="56"/>
      <c r="CY149" s="56"/>
      <c r="CZ149" s="56"/>
      <c r="DA149" s="56"/>
      <c r="DB149" s="56"/>
      <c r="DC149" s="56"/>
      <c r="DD149" s="56"/>
      <c r="DE149" s="56"/>
      <c r="DF149" s="56"/>
      <c r="DG149" s="56"/>
      <c r="DH149" s="56"/>
      <c r="DI149" s="56"/>
      <c r="DJ149" s="56"/>
      <c r="DK149" s="56"/>
      <c r="DL149" s="56"/>
      <c r="DM149" s="56"/>
      <c r="DN149" s="56"/>
      <c r="DO149" s="56"/>
      <c r="DP149" s="56"/>
      <c r="DQ149" s="56"/>
      <c r="DR149" s="56"/>
      <c r="DS149" s="56"/>
      <c r="DT149" s="56"/>
      <c r="DU149" s="56"/>
      <c r="DV149" s="56"/>
      <c r="DW149" s="56"/>
      <c r="DX149" s="56"/>
      <c r="DY149" s="56"/>
      <c r="DZ149" s="56"/>
      <c r="EA149" s="56"/>
      <c r="EB149" s="56"/>
      <c r="EC149" s="56"/>
      <c r="ED149" s="56"/>
      <c r="EE149" s="56"/>
      <c r="EF149" s="56"/>
      <c r="EG149" s="56"/>
      <c r="EH149" s="56"/>
      <c r="EI149" s="56"/>
      <c r="EJ149" s="56"/>
      <c r="EK149" s="56"/>
      <c r="EL149" s="56"/>
      <c r="EM149" s="56"/>
      <c r="EN149" s="56"/>
      <c r="EO149" s="56"/>
      <c r="EP149" s="56"/>
      <c r="EQ149" s="56"/>
      <c r="ER149" s="56"/>
      <c r="ES149" s="56"/>
      <c r="ET149" s="56"/>
      <c r="EU149" s="56"/>
      <c r="EV149" s="56"/>
      <c r="EW149" s="56"/>
      <c r="EX149" s="56"/>
      <c r="EY149" s="56"/>
      <c r="EZ149" s="56"/>
      <c r="FA149" s="56"/>
      <c r="FB149" s="56"/>
      <c r="FC149" s="56"/>
      <c r="FD149" s="56"/>
      <c r="FE149" s="56"/>
    </row>
    <row r="150" spans="1:1001" ht="24" x14ac:dyDescent="0.2">
      <c r="G150" s="132" t="s">
        <v>106</v>
      </c>
      <c r="H150" s="69">
        <f>+P150*O150*Q150</f>
        <v>2016000</v>
      </c>
      <c r="I150" s="42">
        <f>+H150*0.22</f>
        <v>443520</v>
      </c>
      <c r="J150" s="42">
        <f t="shared" si="188"/>
        <v>63000</v>
      </c>
      <c r="K150" s="42">
        <f t="shared" si="188"/>
        <v>13860</v>
      </c>
      <c r="L150" s="42">
        <f>+J150+K150</f>
        <v>76860</v>
      </c>
      <c r="M150" s="67">
        <f t="shared" si="185"/>
        <v>0.81967213114754101</v>
      </c>
      <c r="N150" s="67">
        <f t="shared" si="186"/>
        <v>0.18032786885245899</v>
      </c>
      <c r="O150" s="68">
        <v>18</v>
      </c>
      <c r="P150" s="68">
        <v>2</v>
      </c>
      <c r="Q150" s="231">
        <v>56000</v>
      </c>
      <c r="R150" s="232">
        <f t="shared" si="189"/>
        <v>10500</v>
      </c>
      <c r="S150" s="233">
        <f t="shared" si="189"/>
        <v>10500</v>
      </c>
      <c r="T150" s="232">
        <f t="shared" si="189"/>
        <v>10500</v>
      </c>
      <c r="U150" s="234">
        <f t="shared" si="189"/>
        <v>10500</v>
      </c>
      <c r="V150" s="234">
        <f t="shared" si="189"/>
        <v>10500</v>
      </c>
      <c r="W150" s="233">
        <f t="shared" si="189"/>
        <v>10500</v>
      </c>
      <c r="X150" s="220">
        <f t="shared" si="162"/>
        <v>0</v>
      </c>
      <c r="Y150" s="153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  <c r="BI150" s="56"/>
      <c r="BJ150" s="56"/>
      <c r="BK150" s="56"/>
      <c r="BL150" s="56"/>
      <c r="BM150" s="56"/>
      <c r="BN150" s="56"/>
      <c r="BO150" s="56"/>
      <c r="BP150" s="56"/>
      <c r="BQ150" s="56"/>
      <c r="BR150" s="56"/>
      <c r="BS150" s="56"/>
      <c r="BT150" s="56"/>
      <c r="BU150" s="56"/>
      <c r="BV150" s="56"/>
      <c r="BW150" s="56"/>
      <c r="BX150" s="56"/>
      <c r="BY150" s="56"/>
      <c r="BZ150" s="56"/>
      <c r="CA150" s="56"/>
      <c r="CB150" s="56"/>
      <c r="CC150" s="56"/>
      <c r="CD150" s="56"/>
      <c r="CE150" s="56"/>
      <c r="CF150" s="56"/>
      <c r="CG150" s="56"/>
      <c r="CH150" s="56"/>
      <c r="CI150" s="56"/>
      <c r="CJ150" s="56"/>
      <c r="CK150" s="56"/>
      <c r="CL150" s="56"/>
      <c r="CM150" s="56"/>
      <c r="CN150" s="56"/>
      <c r="CO150" s="56"/>
      <c r="CP150" s="56"/>
      <c r="CQ150" s="56"/>
      <c r="CR150" s="56"/>
      <c r="CS150" s="56"/>
      <c r="CT150" s="56"/>
      <c r="CU150" s="56"/>
      <c r="CV150" s="56"/>
      <c r="CW150" s="56"/>
      <c r="CX150" s="56"/>
      <c r="CY150" s="56"/>
      <c r="CZ150" s="56"/>
      <c r="DA150" s="56"/>
      <c r="DB150" s="56"/>
      <c r="DC150" s="56"/>
      <c r="DD150" s="56"/>
      <c r="DE150" s="56"/>
      <c r="DF150" s="56"/>
      <c r="DG150" s="56"/>
      <c r="DH150" s="56"/>
      <c r="DI150" s="56"/>
      <c r="DJ150" s="56"/>
      <c r="DK150" s="56"/>
      <c r="DL150" s="56"/>
      <c r="DM150" s="56"/>
      <c r="DN150" s="56"/>
      <c r="DO150" s="56"/>
      <c r="DP150" s="56"/>
      <c r="DQ150" s="56"/>
      <c r="DR150" s="56"/>
      <c r="DS150" s="56"/>
      <c r="DT150" s="56"/>
      <c r="DU150" s="56"/>
      <c r="DV150" s="56"/>
      <c r="DW150" s="56"/>
      <c r="DX150" s="56"/>
      <c r="DY150" s="56"/>
      <c r="DZ150" s="56"/>
      <c r="EA150" s="56"/>
      <c r="EB150" s="56"/>
      <c r="EC150" s="56"/>
      <c r="ED150" s="56"/>
      <c r="EE150" s="56"/>
      <c r="EF150" s="56"/>
      <c r="EG150" s="56"/>
      <c r="EH150" s="56"/>
      <c r="EI150" s="56"/>
      <c r="EJ150" s="56"/>
      <c r="EK150" s="56"/>
      <c r="EL150" s="56"/>
      <c r="EM150" s="56"/>
      <c r="EN150" s="56"/>
      <c r="EO150" s="56"/>
      <c r="EP150" s="56"/>
      <c r="EQ150" s="56"/>
      <c r="ER150" s="56"/>
      <c r="ES150" s="56"/>
      <c r="ET150" s="56"/>
      <c r="EU150" s="56"/>
      <c r="EV150" s="56"/>
      <c r="EW150" s="56"/>
      <c r="EX150" s="56"/>
      <c r="EY150" s="56"/>
      <c r="EZ150" s="56"/>
      <c r="FA150" s="56"/>
      <c r="FB150" s="56"/>
      <c r="FC150" s="56"/>
      <c r="FD150" s="56"/>
      <c r="FE150" s="56"/>
    </row>
    <row r="151" spans="1:1001" ht="48" x14ac:dyDescent="0.2">
      <c r="A151" s="230">
        <v>2</v>
      </c>
      <c r="B151" s="230">
        <v>1</v>
      </c>
      <c r="C151" s="230">
        <v>1</v>
      </c>
      <c r="D151" s="230">
        <v>1</v>
      </c>
      <c r="E151" s="230">
        <v>3</v>
      </c>
      <c r="G151" s="56" t="s">
        <v>166</v>
      </c>
      <c r="H151" s="42">
        <f>100000*32/48*18</f>
        <v>1200000</v>
      </c>
      <c r="I151" s="42">
        <f>+H151*0.22</f>
        <v>264000</v>
      </c>
      <c r="J151" s="42">
        <f t="shared" si="188"/>
        <v>37500</v>
      </c>
      <c r="K151" s="42">
        <f t="shared" si="188"/>
        <v>8250</v>
      </c>
      <c r="L151" s="42">
        <f>+J151+K151</f>
        <v>45750</v>
      </c>
      <c r="M151" s="10">
        <f t="shared" si="185"/>
        <v>0.81967213114754101</v>
      </c>
      <c r="N151" s="10">
        <f t="shared" si="186"/>
        <v>0.18032786885245899</v>
      </c>
      <c r="O151" s="45">
        <v>18</v>
      </c>
      <c r="R151" s="232">
        <f t="shared" si="189"/>
        <v>6250</v>
      </c>
      <c r="S151" s="233">
        <f t="shared" si="189"/>
        <v>6250</v>
      </c>
      <c r="T151" s="232">
        <f t="shared" si="189"/>
        <v>6250</v>
      </c>
      <c r="U151" s="234">
        <f t="shared" si="189"/>
        <v>6250</v>
      </c>
      <c r="V151" s="234">
        <f t="shared" si="189"/>
        <v>6250</v>
      </c>
      <c r="W151" s="233">
        <f t="shared" si="189"/>
        <v>6250</v>
      </c>
      <c r="X151" s="220">
        <f t="shared" si="162"/>
        <v>0</v>
      </c>
      <c r="Y151" s="153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  <c r="BG151" s="56"/>
      <c r="BH151" s="56"/>
      <c r="BI151" s="56"/>
      <c r="BJ151" s="56"/>
      <c r="BK151" s="56"/>
      <c r="BL151" s="56"/>
      <c r="BM151" s="56"/>
      <c r="BN151" s="56"/>
      <c r="BO151" s="56"/>
      <c r="BP151" s="56"/>
      <c r="BQ151" s="56"/>
      <c r="BR151" s="56"/>
      <c r="BS151" s="56"/>
      <c r="BT151" s="56"/>
      <c r="BU151" s="56"/>
      <c r="BV151" s="56"/>
      <c r="BW151" s="56"/>
      <c r="BX151" s="56"/>
      <c r="BY151" s="56"/>
      <c r="BZ151" s="56"/>
      <c r="CA151" s="56"/>
      <c r="CB151" s="56"/>
      <c r="CC151" s="56"/>
      <c r="CD151" s="56"/>
      <c r="CE151" s="56"/>
      <c r="CF151" s="56"/>
      <c r="CG151" s="56"/>
      <c r="CH151" s="56"/>
      <c r="CI151" s="56"/>
      <c r="CJ151" s="56"/>
      <c r="CK151" s="56"/>
      <c r="CL151" s="56"/>
      <c r="CM151" s="56"/>
      <c r="CN151" s="56"/>
      <c r="CO151" s="56"/>
      <c r="CP151" s="56"/>
      <c r="CQ151" s="56"/>
      <c r="CR151" s="56"/>
      <c r="CS151" s="56"/>
      <c r="CT151" s="56"/>
      <c r="CU151" s="56"/>
      <c r="CV151" s="56"/>
      <c r="CW151" s="56"/>
      <c r="CX151" s="56"/>
      <c r="CY151" s="56"/>
      <c r="CZ151" s="56"/>
      <c r="DA151" s="56"/>
      <c r="DB151" s="56"/>
      <c r="DC151" s="56"/>
      <c r="DD151" s="56"/>
      <c r="DE151" s="56"/>
      <c r="DF151" s="56"/>
      <c r="DG151" s="56"/>
      <c r="DH151" s="56"/>
      <c r="DI151" s="56"/>
      <c r="DJ151" s="56"/>
      <c r="DK151" s="56"/>
      <c r="DL151" s="56"/>
      <c r="DM151" s="56"/>
      <c r="DN151" s="56"/>
      <c r="DO151" s="56"/>
      <c r="DP151" s="56"/>
      <c r="DQ151" s="56"/>
      <c r="DR151" s="56"/>
      <c r="DS151" s="56"/>
      <c r="DT151" s="56"/>
      <c r="DU151" s="56"/>
      <c r="DV151" s="56"/>
      <c r="DW151" s="56"/>
      <c r="DX151" s="56"/>
      <c r="DY151" s="56"/>
      <c r="DZ151" s="56"/>
      <c r="EA151" s="56"/>
      <c r="EB151" s="56"/>
      <c r="EC151" s="56"/>
      <c r="ED151" s="56"/>
      <c r="EE151" s="56"/>
      <c r="EF151" s="56"/>
      <c r="EG151" s="56"/>
      <c r="EH151" s="56"/>
      <c r="EI151" s="56"/>
      <c r="EJ151" s="56"/>
      <c r="EK151" s="56"/>
      <c r="EL151" s="56"/>
      <c r="EM151" s="56"/>
      <c r="EN151" s="56"/>
      <c r="EO151" s="56"/>
      <c r="EP151" s="56"/>
      <c r="EQ151" s="56"/>
      <c r="ER151" s="56"/>
      <c r="ES151" s="56"/>
      <c r="ET151" s="56"/>
      <c r="EU151" s="56"/>
      <c r="EV151" s="56"/>
      <c r="EW151" s="56"/>
      <c r="EX151" s="56"/>
      <c r="EY151" s="56"/>
      <c r="EZ151" s="56"/>
      <c r="FA151" s="56"/>
      <c r="FB151" s="56"/>
      <c r="FC151" s="56"/>
      <c r="FD151" s="56"/>
      <c r="FE151" s="56"/>
    </row>
    <row r="152" spans="1:1001" x14ac:dyDescent="0.2">
      <c r="A152" s="260">
        <v>2</v>
      </c>
      <c r="B152" s="260">
        <v>1</v>
      </c>
      <c r="C152" s="260">
        <v>3</v>
      </c>
      <c r="D152" s="260">
        <v>0</v>
      </c>
      <c r="E152" s="260">
        <v>0</v>
      </c>
      <c r="F152" s="260"/>
      <c r="G152" s="121" t="s">
        <v>167</v>
      </c>
      <c r="H152" s="122">
        <f>+H153</f>
        <v>3236000</v>
      </c>
      <c r="I152" s="122">
        <f>+I153</f>
        <v>711920</v>
      </c>
      <c r="J152" s="122">
        <f>+J153</f>
        <v>101125</v>
      </c>
      <c r="K152" s="122">
        <f>+K153</f>
        <v>22247.5</v>
      </c>
      <c r="L152" s="122">
        <f>+L153</f>
        <v>123372.5</v>
      </c>
      <c r="M152" s="123">
        <f t="shared" si="185"/>
        <v>0.81967213114754101</v>
      </c>
      <c r="N152" s="123">
        <f t="shared" si="186"/>
        <v>0.18032786885245899</v>
      </c>
      <c r="O152" s="261"/>
      <c r="P152" s="124"/>
      <c r="Q152" s="262"/>
      <c r="R152" s="195">
        <f>+R153</f>
        <v>0</v>
      </c>
      <c r="S152" s="197">
        <f t="shared" ref="S152:W152" si="190">+S153</f>
        <v>0</v>
      </c>
      <c r="T152" s="195">
        <f t="shared" si="190"/>
        <v>15750</v>
      </c>
      <c r="U152" s="196">
        <f t="shared" si="190"/>
        <v>15750</v>
      </c>
      <c r="V152" s="196">
        <f t="shared" si="190"/>
        <v>15750</v>
      </c>
      <c r="W152" s="197">
        <f t="shared" si="190"/>
        <v>53875</v>
      </c>
      <c r="X152" s="220">
        <f t="shared" si="162"/>
        <v>0</v>
      </c>
      <c r="Y152" s="157" t="e">
        <f>+#REF!+#REF!</f>
        <v>#REF!</v>
      </c>
      <c r="Z152" s="125"/>
      <c r="AA152" s="125"/>
      <c r="AB152" s="125"/>
      <c r="AC152" s="125"/>
      <c r="AD152" s="125"/>
      <c r="AE152" s="125"/>
      <c r="AF152" s="125"/>
      <c r="AG152" s="125"/>
      <c r="AH152" s="125"/>
      <c r="AI152" s="125"/>
      <c r="AJ152" s="125"/>
      <c r="AK152" s="125"/>
      <c r="AL152" s="125"/>
      <c r="AM152" s="125"/>
      <c r="AN152" s="125"/>
      <c r="AO152" s="125"/>
      <c r="AP152" s="125"/>
      <c r="AQ152" s="125"/>
      <c r="AR152" s="125"/>
      <c r="AS152" s="125"/>
      <c r="AT152" s="125"/>
      <c r="AU152" s="125"/>
      <c r="AV152" s="125"/>
      <c r="AW152" s="125"/>
      <c r="AX152" s="125"/>
      <c r="AY152" s="125"/>
      <c r="AZ152" s="125"/>
      <c r="BA152" s="125"/>
      <c r="BB152" s="125"/>
      <c r="BC152" s="125"/>
      <c r="BD152" s="125"/>
      <c r="BE152" s="125"/>
      <c r="BF152" s="125"/>
      <c r="BG152" s="125"/>
      <c r="BH152" s="125"/>
      <c r="BI152" s="125"/>
      <c r="BJ152" s="125"/>
      <c r="BK152" s="125"/>
      <c r="BL152" s="125"/>
      <c r="BM152" s="125"/>
      <c r="BN152" s="125"/>
      <c r="BO152" s="125"/>
      <c r="BP152" s="125"/>
      <c r="BQ152" s="125"/>
      <c r="BR152" s="125"/>
      <c r="BS152" s="125"/>
      <c r="BT152" s="125"/>
      <c r="BU152" s="125"/>
      <c r="BV152" s="125"/>
      <c r="BW152" s="125"/>
      <c r="BX152" s="125"/>
      <c r="BY152" s="125"/>
      <c r="BZ152" s="125"/>
      <c r="CA152" s="125"/>
      <c r="CB152" s="125"/>
      <c r="CC152" s="125"/>
      <c r="CD152" s="125"/>
      <c r="CE152" s="125"/>
      <c r="CF152" s="125"/>
      <c r="CG152" s="125"/>
      <c r="CH152" s="125"/>
      <c r="CI152" s="125"/>
      <c r="CJ152" s="125"/>
      <c r="CK152" s="125"/>
      <c r="CL152" s="125"/>
      <c r="CM152" s="125"/>
      <c r="CN152" s="125"/>
      <c r="CO152" s="125"/>
      <c r="CP152" s="125"/>
      <c r="CQ152" s="125"/>
      <c r="CR152" s="125"/>
      <c r="CS152" s="125"/>
      <c r="CT152" s="125"/>
      <c r="CU152" s="125"/>
      <c r="CV152" s="125"/>
      <c r="CW152" s="125"/>
      <c r="CX152" s="125"/>
      <c r="CY152" s="125"/>
      <c r="CZ152" s="125"/>
      <c r="DA152" s="125"/>
      <c r="DB152" s="125"/>
      <c r="DC152" s="125"/>
      <c r="DD152" s="125"/>
      <c r="DE152" s="125"/>
      <c r="DF152" s="125"/>
      <c r="DG152" s="125"/>
      <c r="DH152" s="125"/>
      <c r="DI152" s="125"/>
      <c r="DJ152" s="125"/>
      <c r="DK152" s="125"/>
      <c r="DL152" s="125"/>
      <c r="DM152" s="125"/>
      <c r="DN152" s="125"/>
      <c r="DO152" s="125"/>
      <c r="DP152" s="125"/>
      <c r="DQ152" s="125"/>
      <c r="DR152" s="125"/>
      <c r="DS152" s="125"/>
      <c r="DT152" s="125"/>
      <c r="DU152" s="125"/>
      <c r="DV152" s="125"/>
      <c r="DW152" s="125"/>
      <c r="DX152" s="125"/>
      <c r="DY152" s="125"/>
      <c r="DZ152" s="125"/>
      <c r="EA152" s="125"/>
      <c r="EB152" s="125"/>
      <c r="EC152" s="125"/>
      <c r="ED152" s="125"/>
      <c r="EE152" s="125"/>
      <c r="EF152" s="125"/>
      <c r="EG152" s="125"/>
      <c r="EH152" s="125"/>
      <c r="EI152" s="125"/>
      <c r="EJ152" s="125"/>
      <c r="EK152" s="125"/>
      <c r="EL152" s="125"/>
      <c r="EM152" s="125"/>
      <c r="EN152" s="125"/>
      <c r="EO152" s="125"/>
      <c r="EP152" s="125"/>
      <c r="EQ152" s="125"/>
      <c r="ER152" s="125"/>
      <c r="ES152" s="125"/>
      <c r="ET152" s="125"/>
      <c r="EU152" s="125"/>
      <c r="EV152" s="125"/>
      <c r="EW152" s="125"/>
      <c r="EX152" s="125"/>
      <c r="EY152" s="125"/>
      <c r="EZ152" s="125"/>
      <c r="FA152" s="125"/>
      <c r="FB152" s="125"/>
      <c r="FC152" s="125"/>
      <c r="FD152" s="125"/>
      <c r="FE152" s="125"/>
      <c r="FF152" s="125"/>
      <c r="FG152" s="125"/>
      <c r="FH152" s="125"/>
      <c r="FI152" s="125"/>
      <c r="FJ152" s="125"/>
      <c r="FK152" s="125"/>
      <c r="FL152" s="125"/>
      <c r="FM152" s="125"/>
      <c r="FN152" s="125"/>
      <c r="FO152" s="125"/>
      <c r="FP152" s="125"/>
      <c r="FQ152" s="125"/>
      <c r="FR152" s="125"/>
      <c r="FS152" s="125"/>
      <c r="FT152" s="125"/>
      <c r="FU152" s="125"/>
      <c r="FV152" s="125"/>
      <c r="FW152" s="125"/>
      <c r="FX152" s="125"/>
      <c r="FY152" s="125"/>
      <c r="FZ152" s="125"/>
      <c r="GA152" s="125"/>
      <c r="GB152" s="125"/>
      <c r="GC152" s="125"/>
      <c r="GD152" s="125"/>
      <c r="GE152" s="125"/>
      <c r="GF152" s="125"/>
      <c r="GG152" s="125"/>
      <c r="GH152" s="125"/>
      <c r="GI152" s="125"/>
      <c r="GJ152" s="125"/>
      <c r="GK152" s="125"/>
      <c r="GL152" s="125"/>
      <c r="GM152" s="125"/>
      <c r="GN152" s="125"/>
      <c r="GO152" s="125"/>
      <c r="GP152" s="125"/>
      <c r="GQ152" s="125"/>
      <c r="GR152" s="125"/>
      <c r="GS152" s="125"/>
      <c r="GT152" s="125"/>
      <c r="GU152" s="125"/>
      <c r="GV152" s="125"/>
      <c r="GW152" s="125"/>
      <c r="GX152" s="125"/>
      <c r="GY152" s="125"/>
      <c r="GZ152" s="125"/>
      <c r="HA152" s="125"/>
      <c r="HB152" s="125"/>
      <c r="HC152" s="125"/>
      <c r="HD152" s="125"/>
      <c r="HE152" s="125"/>
      <c r="HF152" s="125"/>
      <c r="HG152" s="125"/>
      <c r="HH152" s="125"/>
      <c r="HI152" s="125"/>
      <c r="HJ152" s="125"/>
      <c r="HK152" s="125"/>
      <c r="HL152" s="125"/>
      <c r="HM152" s="125"/>
      <c r="HN152" s="125"/>
      <c r="HO152" s="125"/>
      <c r="HP152" s="125"/>
      <c r="HQ152" s="125"/>
      <c r="HR152" s="125"/>
      <c r="HS152" s="125"/>
      <c r="HT152" s="125"/>
      <c r="HU152" s="125"/>
      <c r="HV152" s="125"/>
      <c r="HW152" s="125"/>
      <c r="HX152" s="125"/>
      <c r="HY152" s="125"/>
      <c r="HZ152" s="125"/>
      <c r="IA152" s="125"/>
      <c r="IB152" s="125"/>
      <c r="IC152" s="125"/>
      <c r="ID152" s="125"/>
      <c r="IE152" s="125"/>
      <c r="IF152" s="125"/>
      <c r="IG152" s="125"/>
      <c r="IH152" s="125"/>
      <c r="II152" s="125"/>
      <c r="IJ152" s="125"/>
      <c r="IK152" s="125"/>
      <c r="IL152" s="125"/>
      <c r="IM152" s="125"/>
      <c r="IN152" s="125"/>
      <c r="IO152" s="125"/>
      <c r="IP152" s="125"/>
      <c r="IQ152" s="125"/>
      <c r="IR152" s="125"/>
      <c r="IS152" s="125"/>
      <c r="IT152" s="125"/>
      <c r="IU152" s="125"/>
      <c r="IV152" s="125"/>
      <c r="IW152" s="125"/>
      <c r="IX152" s="125"/>
      <c r="IY152" s="125"/>
      <c r="IZ152" s="125"/>
      <c r="JA152" s="125"/>
      <c r="JB152" s="125"/>
      <c r="JC152" s="125"/>
      <c r="JD152" s="125"/>
      <c r="JE152" s="125"/>
      <c r="JF152" s="125"/>
      <c r="JG152" s="125"/>
      <c r="JH152" s="125"/>
      <c r="JI152" s="125"/>
      <c r="JJ152" s="125"/>
      <c r="JK152" s="125"/>
      <c r="JL152" s="125"/>
      <c r="JM152" s="125"/>
      <c r="JN152" s="125"/>
      <c r="JO152" s="125"/>
      <c r="JP152" s="125"/>
      <c r="JQ152" s="125"/>
      <c r="JR152" s="125"/>
      <c r="JS152" s="125"/>
      <c r="JT152" s="125"/>
      <c r="JU152" s="125"/>
      <c r="JV152" s="125"/>
      <c r="JW152" s="125"/>
      <c r="JX152" s="125"/>
      <c r="JY152" s="125"/>
      <c r="JZ152" s="125"/>
      <c r="KA152" s="125"/>
      <c r="KB152" s="125"/>
      <c r="KC152" s="125"/>
      <c r="KD152" s="125"/>
      <c r="KE152" s="125"/>
      <c r="KF152" s="125"/>
      <c r="KG152" s="125"/>
      <c r="KH152" s="125"/>
      <c r="KI152" s="125"/>
      <c r="KJ152" s="125"/>
      <c r="KK152" s="125"/>
      <c r="KL152" s="125"/>
      <c r="KM152" s="125"/>
      <c r="KN152" s="125"/>
      <c r="KO152" s="125"/>
      <c r="KP152" s="125"/>
      <c r="KQ152" s="125"/>
      <c r="KR152" s="125"/>
      <c r="KS152" s="125"/>
      <c r="KT152" s="125"/>
      <c r="KU152" s="125"/>
      <c r="KV152" s="125"/>
      <c r="KW152" s="125"/>
      <c r="KX152" s="125"/>
      <c r="KY152" s="125"/>
      <c r="KZ152" s="125"/>
      <c r="LA152" s="125"/>
      <c r="LB152" s="125"/>
      <c r="LC152" s="125"/>
      <c r="LD152" s="125"/>
      <c r="LE152" s="125"/>
      <c r="LF152" s="125"/>
      <c r="LG152" s="125"/>
      <c r="LH152" s="125"/>
      <c r="LI152" s="125"/>
      <c r="LJ152" s="125"/>
      <c r="LK152" s="125"/>
      <c r="LL152" s="125"/>
      <c r="LM152" s="125"/>
      <c r="LN152" s="125"/>
      <c r="LO152" s="125"/>
      <c r="LP152" s="125"/>
      <c r="LQ152" s="125"/>
      <c r="LR152" s="125"/>
      <c r="LS152" s="125"/>
      <c r="LT152" s="125"/>
      <c r="LU152" s="125"/>
      <c r="LV152" s="125"/>
      <c r="LW152" s="125"/>
      <c r="LX152" s="125"/>
      <c r="LY152" s="125"/>
      <c r="LZ152" s="125"/>
      <c r="MA152" s="125"/>
      <c r="MB152" s="125"/>
      <c r="MC152" s="125"/>
      <c r="MD152" s="125"/>
      <c r="ME152" s="125"/>
      <c r="MF152" s="125"/>
      <c r="MG152" s="125"/>
      <c r="MH152" s="125"/>
      <c r="MI152" s="125"/>
      <c r="MJ152" s="125"/>
      <c r="MK152" s="125"/>
      <c r="ML152" s="125"/>
      <c r="MM152" s="125"/>
      <c r="MN152" s="125"/>
      <c r="MO152" s="125"/>
      <c r="MP152" s="125"/>
      <c r="MQ152" s="125"/>
      <c r="MR152" s="125"/>
      <c r="MS152" s="125"/>
      <c r="MT152" s="125"/>
      <c r="MU152" s="125"/>
      <c r="MV152" s="125"/>
      <c r="MW152" s="125"/>
      <c r="MX152" s="125"/>
      <c r="MY152" s="125"/>
      <c r="MZ152" s="125"/>
      <c r="NA152" s="125"/>
      <c r="NB152" s="125"/>
      <c r="NC152" s="125"/>
      <c r="ND152" s="125"/>
      <c r="NE152" s="125"/>
      <c r="NF152" s="125"/>
      <c r="NG152" s="125"/>
      <c r="NH152" s="125"/>
      <c r="NI152" s="125"/>
      <c r="NJ152" s="125"/>
      <c r="NK152" s="125"/>
      <c r="NL152" s="125"/>
      <c r="NM152" s="125"/>
      <c r="NN152" s="125"/>
      <c r="NO152" s="125"/>
      <c r="NP152" s="125"/>
      <c r="NQ152" s="125"/>
      <c r="NR152" s="125"/>
      <c r="NS152" s="125"/>
      <c r="NT152" s="125"/>
      <c r="NU152" s="125"/>
      <c r="NV152" s="125"/>
      <c r="NW152" s="125"/>
      <c r="NX152" s="125"/>
      <c r="NY152" s="125"/>
      <c r="NZ152" s="125"/>
      <c r="OA152" s="125"/>
      <c r="OB152" s="125"/>
      <c r="OC152" s="125"/>
      <c r="OD152" s="125"/>
      <c r="OE152" s="125"/>
      <c r="OF152" s="125"/>
      <c r="OG152" s="125"/>
      <c r="OH152" s="125"/>
      <c r="OI152" s="125"/>
      <c r="OJ152" s="125"/>
      <c r="OK152" s="125"/>
      <c r="OL152" s="125"/>
      <c r="OM152" s="125"/>
      <c r="ON152" s="125"/>
      <c r="OO152" s="125"/>
      <c r="OP152" s="125"/>
      <c r="OQ152" s="125"/>
      <c r="OR152" s="125"/>
      <c r="OS152" s="125"/>
      <c r="OT152" s="125"/>
      <c r="OU152" s="125"/>
      <c r="OV152" s="125"/>
      <c r="OW152" s="125"/>
      <c r="OX152" s="125"/>
      <c r="OY152" s="125"/>
      <c r="OZ152" s="125"/>
      <c r="PA152" s="125"/>
      <c r="PB152" s="125"/>
      <c r="PC152" s="125"/>
      <c r="PD152" s="125"/>
      <c r="PE152" s="125"/>
      <c r="PF152" s="125"/>
      <c r="PG152" s="125"/>
      <c r="PH152" s="125"/>
      <c r="PI152" s="125"/>
      <c r="PJ152" s="125"/>
      <c r="PK152" s="125"/>
      <c r="PL152" s="125"/>
      <c r="PM152" s="125"/>
      <c r="PN152" s="125"/>
      <c r="PO152" s="125"/>
      <c r="PP152" s="125"/>
      <c r="PQ152" s="125"/>
      <c r="PR152" s="125"/>
      <c r="PS152" s="125"/>
      <c r="PT152" s="125"/>
      <c r="PU152" s="125"/>
      <c r="PV152" s="125"/>
      <c r="PW152" s="125"/>
      <c r="PX152" s="125"/>
      <c r="PY152" s="125"/>
      <c r="PZ152" s="125"/>
      <c r="QA152" s="125"/>
      <c r="QB152" s="125"/>
      <c r="QC152" s="125"/>
      <c r="QD152" s="125"/>
      <c r="QE152" s="125"/>
      <c r="QF152" s="125"/>
      <c r="QG152" s="125"/>
      <c r="QH152" s="125"/>
      <c r="QI152" s="125"/>
      <c r="QJ152" s="125"/>
      <c r="QK152" s="125"/>
      <c r="QL152" s="125"/>
      <c r="QM152" s="125"/>
      <c r="QN152" s="125"/>
      <c r="QO152" s="125"/>
      <c r="QP152" s="125"/>
      <c r="QQ152" s="125"/>
      <c r="QR152" s="125"/>
      <c r="QS152" s="125"/>
      <c r="QT152" s="125"/>
      <c r="QU152" s="125"/>
      <c r="QV152" s="125"/>
      <c r="QW152" s="125"/>
      <c r="QX152" s="125"/>
      <c r="QY152" s="125"/>
      <c r="QZ152" s="125"/>
      <c r="RA152" s="125"/>
      <c r="RB152" s="125"/>
      <c r="RC152" s="125"/>
      <c r="RD152" s="125"/>
      <c r="RE152" s="125"/>
      <c r="RF152" s="125"/>
      <c r="RG152" s="125"/>
      <c r="RH152" s="125"/>
      <c r="RI152" s="125"/>
      <c r="RJ152" s="125"/>
      <c r="RK152" s="125"/>
      <c r="RL152" s="125"/>
      <c r="RM152" s="125"/>
      <c r="RN152" s="125"/>
      <c r="RO152" s="125"/>
      <c r="RP152" s="125"/>
      <c r="RQ152" s="125"/>
      <c r="RR152" s="125"/>
      <c r="RS152" s="125"/>
      <c r="RT152" s="125"/>
      <c r="RU152" s="125"/>
      <c r="RV152" s="125"/>
      <c r="RW152" s="125"/>
      <c r="RX152" s="125"/>
      <c r="RY152" s="125"/>
      <c r="RZ152" s="125"/>
      <c r="SA152" s="125"/>
      <c r="SB152" s="125"/>
      <c r="SC152" s="125"/>
      <c r="SD152" s="125"/>
      <c r="SE152" s="125"/>
      <c r="SF152" s="125"/>
      <c r="SG152" s="125"/>
      <c r="SH152" s="125"/>
      <c r="SI152" s="125"/>
      <c r="SJ152" s="125"/>
      <c r="SK152" s="125"/>
      <c r="SL152" s="125"/>
      <c r="SM152" s="125"/>
      <c r="SN152" s="125"/>
      <c r="SO152" s="125"/>
      <c r="SP152" s="125"/>
      <c r="SQ152" s="125"/>
      <c r="SR152" s="125"/>
      <c r="SS152" s="125"/>
      <c r="ST152" s="125"/>
      <c r="SU152" s="125"/>
      <c r="SV152" s="125"/>
      <c r="SW152" s="125"/>
      <c r="SX152" s="125"/>
      <c r="SY152" s="125"/>
      <c r="SZ152" s="125"/>
      <c r="TA152" s="125"/>
      <c r="TB152" s="125"/>
      <c r="TC152" s="125"/>
      <c r="TD152" s="125"/>
      <c r="TE152" s="125"/>
      <c r="TF152" s="125"/>
      <c r="TG152" s="125"/>
      <c r="TH152" s="125"/>
      <c r="TI152" s="125"/>
      <c r="TJ152" s="125"/>
      <c r="TK152" s="125"/>
      <c r="TL152" s="125"/>
      <c r="TM152" s="125"/>
      <c r="TN152" s="125"/>
      <c r="TO152" s="125"/>
      <c r="TP152" s="125"/>
      <c r="TQ152" s="125"/>
      <c r="TR152" s="125"/>
      <c r="TS152" s="125"/>
      <c r="TT152" s="125"/>
      <c r="TU152" s="125"/>
      <c r="TV152" s="125"/>
      <c r="TW152" s="125"/>
      <c r="TX152" s="125"/>
      <c r="TY152" s="125"/>
      <c r="TZ152" s="125"/>
      <c r="UA152" s="125"/>
      <c r="UB152" s="125"/>
      <c r="UC152" s="125"/>
      <c r="UD152" s="125"/>
      <c r="UE152" s="125"/>
      <c r="UF152" s="125"/>
      <c r="UG152" s="125"/>
      <c r="UH152" s="125"/>
      <c r="UI152" s="125"/>
      <c r="UJ152" s="125"/>
      <c r="UK152" s="125"/>
      <c r="UL152" s="125"/>
      <c r="UM152" s="125"/>
      <c r="UN152" s="125"/>
      <c r="UO152" s="125"/>
      <c r="UP152" s="125"/>
      <c r="UQ152" s="125"/>
      <c r="UR152" s="125"/>
      <c r="US152" s="125"/>
      <c r="UT152" s="125"/>
      <c r="UU152" s="125"/>
      <c r="UV152" s="125"/>
      <c r="UW152" s="125"/>
      <c r="UX152" s="125"/>
      <c r="UY152" s="125"/>
      <c r="UZ152" s="125"/>
      <c r="VA152" s="125"/>
      <c r="VB152" s="125"/>
      <c r="VC152" s="125"/>
      <c r="VD152" s="125"/>
      <c r="VE152" s="125"/>
      <c r="VF152" s="125"/>
      <c r="VG152" s="125"/>
      <c r="VH152" s="125"/>
      <c r="VI152" s="125"/>
      <c r="VJ152" s="125"/>
      <c r="VK152" s="125"/>
      <c r="VL152" s="125"/>
      <c r="VM152" s="125"/>
      <c r="VN152" s="125"/>
      <c r="VO152" s="125"/>
      <c r="VP152" s="125"/>
      <c r="VQ152" s="125"/>
      <c r="VR152" s="125"/>
      <c r="VS152" s="125"/>
      <c r="VT152" s="125"/>
      <c r="VU152" s="125"/>
      <c r="VV152" s="125"/>
      <c r="VW152" s="125"/>
      <c r="VX152" s="125"/>
      <c r="VY152" s="125"/>
      <c r="VZ152" s="125"/>
      <c r="WA152" s="125"/>
      <c r="WB152" s="125"/>
      <c r="WC152" s="125"/>
      <c r="WD152" s="125"/>
      <c r="WE152" s="125"/>
      <c r="WF152" s="125"/>
      <c r="WG152" s="125"/>
      <c r="WH152" s="125"/>
      <c r="WI152" s="125"/>
      <c r="WJ152" s="125"/>
      <c r="WK152" s="125"/>
      <c r="WL152" s="125"/>
      <c r="WM152" s="125"/>
      <c r="WN152" s="125"/>
      <c r="WO152" s="125"/>
      <c r="WP152" s="125"/>
      <c r="WQ152" s="125"/>
      <c r="WR152" s="125"/>
      <c r="WS152" s="125"/>
      <c r="WT152" s="125"/>
      <c r="WU152" s="125"/>
      <c r="WV152" s="125"/>
      <c r="WW152" s="125"/>
      <c r="WX152" s="125"/>
      <c r="WY152" s="125"/>
      <c r="WZ152" s="125"/>
      <c r="XA152" s="125"/>
      <c r="XB152" s="125"/>
      <c r="XC152" s="125"/>
      <c r="XD152" s="125"/>
      <c r="XE152" s="125"/>
      <c r="XF152" s="125"/>
      <c r="XG152" s="125"/>
      <c r="XH152" s="125"/>
      <c r="XI152" s="125"/>
      <c r="XJ152" s="125"/>
      <c r="XK152" s="125"/>
      <c r="XL152" s="125"/>
      <c r="XM152" s="125"/>
      <c r="XN152" s="125"/>
      <c r="XO152" s="125"/>
      <c r="XP152" s="125"/>
      <c r="XQ152" s="125"/>
      <c r="XR152" s="125"/>
      <c r="XS152" s="125"/>
      <c r="XT152" s="125"/>
      <c r="XU152" s="125"/>
      <c r="XV152" s="125"/>
      <c r="XW152" s="125"/>
      <c r="XX152" s="125"/>
      <c r="XY152" s="125"/>
      <c r="XZ152" s="125"/>
      <c r="YA152" s="125"/>
      <c r="YB152" s="125"/>
      <c r="YC152" s="125"/>
      <c r="YD152" s="125"/>
      <c r="YE152" s="125"/>
      <c r="YF152" s="125"/>
      <c r="YG152" s="125"/>
      <c r="YH152" s="125"/>
      <c r="YI152" s="125"/>
      <c r="YJ152" s="125"/>
      <c r="YK152" s="125"/>
      <c r="YL152" s="125"/>
      <c r="YM152" s="125"/>
      <c r="YN152" s="125"/>
      <c r="YO152" s="125"/>
      <c r="YP152" s="125"/>
      <c r="YQ152" s="125"/>
      <c r="YR152" s="125"/>
      <c r="YS152" s="125"/>
      <c r="YT152" s="125"/>
      <c r="YU152" s="125"/>
      <c r="YV152" s="125"/>
      <c r="YW152" s="125"/>
      <c r="YX152" s="125"/>
      <c r="YY152" s="125"/>
      <c r="YZ152" s="125"/>
      <c r="ZA152" s="125"/>
      <c r="ZB152" s="125"/>
      <c r="ZC152" s="125"/>
      <c r="ZD152" s="125"/>
      <c r="ZE152" s="125"/>
      <c r="ZF152" s="125"/>
      <c r="ZG152" s="125"/>
      <c r="ZH152" s="125"/>
      <c r="ZI152" s="125"/>
      <c r="ZJ152" s="125"/>
      <c r="ZK152" s="125"/>
      <c r="ZL152" s="125"/>
      <c r="ZM152" s="125"/>
      <c r="ZN152" s="125"/>
      <c r="ZO152" s="125"/>
      <c r="ZP152" s="125"/>
      <c r="ZQ152" s="125"/>
      <c r="ZR152" s="125"/>
      <c r="ZS152" s="125"/>
      <c r="ZT152" s="125"/>
      <c r="ZU152" s="125"/>
      <c r="ZV152" s="125"/>
      <c r="ZW152" s="125"/>
      <c r="ZX152" s="125"/>
      <c r="ZY152" s="125"/>
      <c r="ZZ152" s="125"/>
      <c r="AAA152" s="125"/>
      <c r="AAB152" s="125"/>
      <c r="AAC152" s="125"/>
      <c r="AAD152" s="125"/>
      <c r="AAE152" s="125"/>
      <c r="AAF152" s="125"/>
      <c r="AAG152" s="125"/>
      <c r="AAH152" s="125"/>
      <c r="AAI152" s="125"/>
      <c r="AAJ152" s="125"/>
      <c r="AAK152" s="125"/>
      <c r="AAL152" s="125"/>
      <c r="AAM152" s="125"/>
      <c r="AAN152" s="125"/>
      <c r="AAO152" s="125"/>
      <c r="AAP152" s="125"/>
      <c r="AAQ152" s="125"/>
      <c r="AAR152" s="125"/>
      <c r="AAS152" s="125"/>
      <c r="AAT152" s="125"/>
      <c r="AAU152" s="125"/>
      <c r="AAV152" s="125"/>
      <c r="AAW152" s="125"/>
      <c r="AAX152" s="125"/>
      <c r="AAY152" s="125"/>
      <c r="AAZ152" s="125"/>
      <c r="ABA152" s="125"/>
      <c r="ABB152" s="125"/>
      <c r="ABC152" s="125"/>
      <c r="ABD152" s="125"/>
      <c r="ABE152" s="125"/>
      <c r="ABF152" s="125"/>
      <c r="ABG152" s="125"/>
      <c r="ABH152" s="125"/>
      <c r="ABI152" s="125"/>
      <c r="ABJ152" s="125"/>
      <c r="ABK152" s="125"/>
      <c r="ABL152" s="125"/>
      <c r="ABM152" s="125"/>
      <c r="ABN152" s="125"/>
      <c r="ABO152" s="125"/>
      <c r="ABP152" s="125"/>
      <c r="ABQ152" s="125"/>
      <c r="ABR152" s="125"/>
      <c r="ABS152" s="125"/>
      <c r="ABT152" s="125"/>
      <c r="ABU152" s="125"/>
      <c r="ABV152" s="125"/>
      <c r="ABW152" s="125"/>
      <c r="ABX152" s="125"/>
      <c r="ABY152" s="125"/>
      <c r="ABZ152" s="125"/>
      <c r="ACA152" s="125"/>
      <c r="ACB152" s="125"/>
      <c r="ACC152" s="125"/>
      <c r="ACD152" s="125"/>
      <c r="ACE152" s="125"/>
      <c r="ACF152" s="125"/>
      <c r="ACG152" s="125"/>
      <c r="ACH152" s="125"/>
      <c r="ACI152" s="125"/>
      <c r="ACJ152" s="125"/>
      <c r="ACK152" s="125"/>
      <c r="ACL152" s="125"/>
      <c r="ACM152" s="125"/>
      <c r="ACN152" s="125"/>
      <c r="ACO152" s="125"/>
      <c r="ACP152" s="125"/>
      <c r="ACQ152" s="125"/>
      <c r="ACR152" s="125"/>
      <c r="ACS152" s="125"/>
      <c r="ACT152" s="125"/>
      <c r="ACU152" s="125"/>
      <c r="ACV152" s="125"/>
      <c r="ACW152" s="125"/>
      <c r="ACX152" s="125"/>
      <c r="ACY152" s="125"/>
      <c r="ACZ152" s="125"/>
      <c r="ADA152" s="125"/>
      <c r="ADB152" s="125"/>
      <c r="ADC152" s="125"/>
      <c r="ADD152" s="125"/>
      <c r="ADE152" s="125"/>
      <c r="ADF152" s="125"/>
      <c r="ADG152" s="125"/>
      <c r="ADH152" s="125"/>
      <c r="ADI152" s="125"/>
      <c r="ADJ152" s="125"/>
      <c r="ADK152" s="125"/>
      <c r="ADL152" s="125"/>
      <c r="ADM152" s="125"/>
      <c r="ADN152" s="125"/>
      <c r="ADO152" s="125"/>
      <c r="ADP152" s="125"/>
      <c r="ADQ152" s="125"/>
      <c r="ADR152" s="125"/>
      <c r="ADS152" s="125"/>
      <c r="ADT152" s="125"/>
      <c r="ADU152" s="125"/>
      <c r="ADV152" s="125"/>
      <c r="ADW152" s="125"/>
      <c r="ADX152" s="125"/>
      <c r="ADY152" s="125"/>
      <c r="ADZ152" s="125"/>
      <c r="AEA152" s="125"/>
      <c r="AEB152" s="125"/>
      <c r="AEC152" s="125"/>
      <c r="AED152" s="125"/>
      <c r="AEE152" s="125"/>
      <c r="AEF152" s="125"/>
      <c r="AEG152" s="125"/>
      <c r="AEH152" s="125"/>
      <c r="AEI152" s="125"/>
      <c r="AEJ152" s="125"/>
      <c r="AEK152" s="125"/>
      <c r="AEL152" s="125"/>
      <c r="AEM152" s="125"/>
      <c r="AEN152" s="125"/>
      <c r="AEO152" s="125"/>
      <c r="AEP152" s="125"/>
      <c r="AEQ152" s="125"/>
      <c r="AER152" s="125"/>
      <c r="AES152" s="125"/>
      <c r="AET152" s="125"/>
      <c r="AEU152" s="125"/>
      <c r="AEV152" s="125"/>
      <c r="AEW152" s="125"/>
      <c r="AEX152" s="125"/>
      <c r="AEY152" s="125"/>
      <c r="AEZ152" s="125"/>
      <c r="AFA152" s="125"/>
      <c r="AFB152" s="125"/>
      <c r="AFC152" s="125"/>
      <c r="AFD152" s="125"/>
      <c r="AFE152" s="125"/>
      <c r="AFF152" s="125"/>
      <c r="AFG152" s="125"/>
      <c r="AFH152" s="125"/>
      <c r="AFI152" s="125"/>
      <c r="AFJ152" s="125"/>
      <c r="AFK152" s="125"/>
      <c r="AFL152" s="125"/>
      <c r="AFM152" s="125"/>
      <c r="AFN152" s="125"/>
      <c r="AFO152" s="125"/>
      <c r="AFP152" s="125"/>
      <c r="AFQ152" s="125"/>
      <c r="AFR152" s="125"/>
      <c r="AFS152" s="125"/>
      <c r="AFT152" s="125"/>
      <c r="AFU152" s="125"/>
      <c r="AFV152" s="125"/>
      <c r="AFW152" s="125"/>
      <c r="AFX152" s="125"/>
      <c r="AFY152" s="125"/>
      <c r="AFZ152" s="125"/>
      <c r="AGA152" s="125"/>
      <c r="AGB152" s="125"/>
      <c r="AGC152" s="125"/>
      <c r="AGD152" s="125"/>
      <c r="AGE152" s="125"/>
      <c r="AGF152" s="125"/>
      <c r="AGG152" s="125"/>
      <c r="AGH152" s="125"/>
      <c r="AGI152" s="125"/>
      <c r="AGJ152" s="125"/>
      <c r="AGK152" s="125"/>
      <c r="AGL152" s="125"/>
      <c r="AGM152" s="125"/>
      <c r="AGN152" s="125"/>
      <c r="AGO152" s="125"/>
      <c r="AGP152" s="125"/>
      <c r="AGQ152" s="125"/>
      <c r="AGR152" s="125"/>
      <c r="AGS152" s="125"/>
      <c r="AGT152" s="125"/>
      <c r="AGU152" s="125"/>
      <c r="AGV152" s="125"/>
      <c r="AGW152" s="125"/>
      <c r="AGX152" s="125"/>
      <c r="AGY152" s="125"/>
      <c r="AGZ152" s="125"/>
      <c r="AHA152" s="125"/>
      <c r="AHB152" s="125"/>
      <c r="AHC152" s="125"/>
      <c r="AHD152" s="125"/>
      <c r="AHE152" s="125"/>
      <c r="AHF152" s="125"/>
      <c r="AHG152" s="125"/>
      <c r="AHH152" s="125"/>
      <c r="AHI152" s="125"/>
      <c r="AHJ152" s="125"/>
      <c r="AHK152" s="125"/>
      <c r="AHL152" s="125"/>
      <c r="AHM152" s="125"/>
      <c r="AHN152" s="125"/>
      <c r="AHO152" s="125"/>
      <c r="AHP152" s="125"/>
      <c r="AHQ152" s="125"/>
      <c r="AHR152" s="125"/>
      <c r="AHS152" s="125"/>
      <c r="AHT152" s="125"/>
      <c r="AHU152" s="125"/>
      <c r="AHV152" s="125"/>
      <c r="AHW152" s="125"/>
      <c r="AHX152" s="125"/>
      <c r="AHY152" s="125"/>
      <c r="AHZ152" s="125"/>
      <c r="AIA152" s="125"/>
      <c r="AIB152" s="125"/>
      <c r="AIC152" s="125"/>
      <c r="AID152" s="125"/>
      <c r="AIE152" s="125"/>
      <c r="AIF152" s="125"/>
      <c r="AIG152" s="125"/>
      <c r="AIH152" s="125"/>
      <c r="AII152" s="125"/>
      <c r="AIJ152" s="125"/>
      <c r="AIK152" s="125"/>
      <c r="AIL152" s="125"/>
      <c r="AIM152" s="125"/>
      <c r="AIN152" s="125"/>
      <c r="AIO152" s="125"/>
      <c r="AIP152" s="125"/>
      <c r="AIQ152" s="125"/>
      <c r="AIR152" s="125"/>
      <c r="AIS152" s="125"/>
      <c r="AIT152" s="125"/>
      <c r="AIU152" s="125"/>
      <c r="AIV152" s="125"/>
      <c r="AIW152" s="125"/>
      <c r="AIX152" s="125"/>
      <c r="AIY152" s="125"/>
      <c r="AIZ152" s="125"/>
      <c r="AJA152" s="125"/>
      <c r="AJB152" s="125"/>
      <c r="AJC152" s="125"/>
      <c r="AJD152" s="125"/>
      <c r="AJE152" s="125"/>
      <c r="AJF152" s="125"/>
      <c r="AJG152" s="125"/>
      <c r="AJH152" s="125"/>
      <c r="AJI152" s="125"/>
      <c r="AJJ152" s="125"/>
      <c r="AJK152" s="125"/>
      <c r="AJL152" s="125"/>
      <c r="AJM152" s="125"/>
      <c r="AJN152" s="125"/>
      <c r="AJO152" s="125"/>
      <c r="AJP152" s="125"/>
      <c r="AJQ152" s="125"/>
      <c r="AJR152" s="125"/>
      <c r="AJS152" s="125"/>
      <c r="AJT152" s="125"/>
      <c r="AJU152" s="125"/>
      <c r="AJV152" s="125"/>
      <c r="AJW152" s="125"/>
      <c r="AJX152" s="125"/>
      <c r="AJY152" s="125"/>
      <c r="AJZ152" s="125"/>
      <c r="AKA152" s="125"/>
      <c r="AKB152" s="125"/>
      <c r="AKC152" s="125"/>
      <c r="AKD152" s="125"/>
      <c r="AKE152" s="125"/>
      <c r="AKF152" s="125"/>
      <c r="AKG152" s="125"/>
      <c r="AKH152" s="125"/>
      <c r="AKI152" s="125"/>
      <c r="AKJ152" s="125"/>
      <c r="AKK152" s="125"/>
      <c r="AKL152" s="125"/>
      <c r="AKM152" s="125"/>
      <c r="AKN152" s="125"/>
      <c r="AKO152" s="125"/>
      <c r="AKP152" s="125"/>
      <c r="AKQ152" s="125"/>
      <c r="AKR152" s="125"/>
      <c r="AKS152" s="125"/>
      <c r="AKT152" s="125"/>
      <c r="AKU152" s="125"/>
      <c r="AKV152" s="125"/>
      <c r="AKW152" s="125"/>
      <c r="AKX152" s="125"/>
      <c r="AKY152" s="125"/>
      <c r="AKZ152" s="125"/>
      <c r="ALA152" s="125"/>
      <c r="ALB152" s="125"/>
      <c r="ALC152" s="125"/>
      <c r="ALD152" s="125"/>
      <c r="ALE152" s="125"/>
      <c r="ALF152" s="125"/>
      <c r="ALG152" s="125"/>
      <c r="ALH152" s="125"/>
      <c r="ALI152" s="125"/>
      <c r="ALJ152" s="125"/>
    </row>
    <row r="153" spans="1:1001" x14ac:dyDescent="0.2">
      <c r="A153" s="263">
        <v>2</v>
      </c>
      <c r="B153" s="263">
        <v>1</v>
      </c>
      <c r="C153" s="263">
        <v>3</v>
      </c>
      <c r="D153" s="263">
        <v>1</v>
      </c>
      <c r="E153" s="263">
        <v>0</v>
      </c>
      <c r="F153" s="263"/>
      <c r="G153" s="94" t="s">
        <v>147</v>
      </c>
      <c r="H153" s="126">
        <f>+H154+H156+H157</f>
        <v>3236000</v>
      </c>
      <c r="I153" s="126">
        <f t="shared" ref="I153:K153" si="191">+I154+I156+I157</f>
        <v>711920</v>
      </c>
      <c r="J153" s="126">
        <f t="shared" si="191"/>
        <v>101125</v>
      </c>
      <c r="K153" s="126">
        <f t="shared" si="191"/>
        <v>22247.5</v>
      </c>
      <c r="L153" s="126">
        <f>+L154+L156+L157</f>
        <v>123372.5</v>
      </c>
      <c r="M153" s="127">
        <f t="shared" si="185"/>
        <v>0.81967213114754101</v>
      </c>
      <c r="N153" s="127">
        <f t="shared" si="186"/>
        <v>0.18032786885245899</v>
      </c>
      <c r="O153" s="264"/>
      <c r="P153" s="128"/>
      <c r="Q153" s="265"/>
      <c r="R153" s="198">
        <f>+R154+R156+R157</f>
        <v>0</v>
      </c>
      <c r="S153" s="200">
        <f t="shared" ref="S153:W153" si="192">+S154+S156+S157</f>
        <v>0</v>
      </c>
      <c r="T153" s="198">
        <f t="shared" si="192"/>
        <v>15750</v>
      </c>
      <c r="U153" s="199">
        <f t="shared" si="192"/>
        <v>15750</v>
      </c>
      <c r="V153" s="199">
        <f t="shared" si="192"/>
        <v>15750</v>
      </c>
      <c r="W153" s="200">
        <f t="shared" si="192"/>
        <v>53875</v>
      </c>
      <c r="X153" s="220">
        <f t="shared" si="162"/>
        <v>0</v>
      </c>
      <c r="Y153" s="157" t="e">
        <f>+#REF!+#REF!</f>
        <v>#REF!</v>
      </c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  <c r="AN153" s="125"/>
      <c r="AO153" s="125"/>
      <c r="AP153" s="125"/>
      <c r="AQ153" s="125"/>
      <c r="AR153" s="125"/>
      <c r="AS153" s="125"/>
      <c r="AT153" s="125"/>
      <c r="AU153" s="125"/>
      <c r="AV153" s="125"/>
      <c r="AW153" s="125"/>
      <c r="AX153" s="125"/>
      <c r="AY153" s="125"/>
      <c r="AZ153" s="125"/>
      <c r="BA153" s="125"/>
      <c r="BB153" s="125"/>
      <c r="BC153" s="125"/>
      <c r="BD153" s="125"/>
      <c r="BE153" s="125"/>
      <c r="BF153" s="125"/>
      <c r="BG153" s="125"/>
      <c r="BH153" s="125"/>
      <c r="BI153" s="125"/>
      <c r="BJ153" s="125"/>
      <c r="BK153" s="125"/>
      <c r="BL153" s="125"/>
      <c r="BM153" s="125"/>
      <c r="BN153" s="125"/>
      <c r="BO153" s="125"/>
      <c r="BP153" s="125"/>
      <c r="BQ153" s="125"/>
      <c r="BR153" s="125"/>
      <c r="BS153" s="125"/>
      <c r="BT153" s="125"/>
      <c r="BU153" s="125"/>
      <c r="BV153" s="125"/>
      <c r="BW153" s="125"/>
      <c r="BX153" s="125"/>
      <c r="BY153" s="125"/>
      <c r="BZ153" s="125"/>
      <c r="CA153" s="125"/>
      <c r="CB153" s="125"/>
      <c r="CC153" s="125"/>
      <c r="CD153" s="125"/>
      <c r="CE153" s="125"/>
      <c r="CF153" s="125"/>
      <c r="CG153" s="125"/>
      <c r="CH153" s="125"/>
      <c r="CI153" s="125"/>
      <c r="CJ153" s="125"/>
      <c r="CK153" s="125"/>
      <c r="CL153" s="125"/>
      <c r="CM153" s="125"/>
      <c r="CN153" s="125"/>
      <c r="CO153" s="125"/>
      <c r="CP153" s="125"/>
      <c r="CQ153" s="125"/>
      <c r="CR153" s="125"/>
      <c r="CS153" s="125"/>
      <c r="CT153" s="125"/>
      <c r="CU153" s="125"/>
      <c r="CV153" s="125"/>
      <c r="CW153" s="125"/>
      <c r="CX153" s="125"/>
      <c r="CY153" s="125"/>
      <c r="CZ153" s="125"/>
      <c r="DA153" s="125"/>
      <c r="DB153" s="125"/>
      <c r="DC153" s="125"/>
      <c r="DD153" s="125"/>
      <c r="DE153" s="125"/>
      <c r="DF153" s="125"/>
      <c r="DG153" s="125"/>
      <c r="DH153" s="125"/>
      <c r="DI153" s="125"/>
      <c r="DJ153" s="125"/>
      <c r="DK153" s="125"/>
      <c r="DL153" s="125"/>
      <c r="DM153" s="125"/>
      <c r="DN153" s="125"/>
      <c r="DO153" s="125"/>
      <c r="DP153" s="125"/>
      <c r="DQ153" s="125"/>
      <c r="DR153" s="125"/>
      <c r="DS153" s="125"/>
      <c r="DT153" s="125"/>
      <c r="DU153" s="125"/>
      <c r="DV153" s="125"/>
      <c r="DW153" s="125"/>
      <c r="DX153" s="125"/>
      <c r="DY153" s="125"/>
      <c r="DZ153" s="125"/>
      <c r="EA153" s="125"/>
      <c r="EB153" s="125"/>
      <c r="EC153" s="125"/>
      <c r="ED153" s="125"/>
      <c r="EE153" s="125"/>
      <c r="EF153" s="125"/>
      <c r="EG153" s="125"/>
      <c r="EH153" s="125"/>
      <c r="EI153" s="125"/>
      <c r="EJ153" s="125"/>
      <c r="EK153" s="125"/>
      <c r="EL153" s="125"/>
      <c r="EM153" s="125"/>
      <c r="EN153" s="125"/>
      <c r="EO153" s="125"/>
      <c r="EP153" s="125"/>
      <c r="EQ153" s="125"/>
      <c r="ER153" s="125"/>
      <c r="ES153" s="125"/>
      <c r="ET153" s="125"/>
      <c r="EU153" s="125"/>
      <c r="EV153" s="125"/>
      <c r="EW153" s="125"/>
      <c r="EX153" s="125"/>
      <c r="EY153" s="125"/>
      <c r="EZ153" s="125"/>
      <c r="FA153" s="125"/>
      <c r="FB153" s="125"/>
      <c r="FC153" s="125"/>
      <c r="FD153" s="125"/>
      <c r="FE153" s="125"/>
      <c r="FF153" s="125"/>
      <c r="FG153" s="125"/>
      <c r="FH153" s="125"/>
      <c r="FI153" s="125"/>
      <c r="FJ153" s="125"/>
      <c r="FK153" s="125"/>
      <c r="FL153" s="125"/>
      <c r="FM153" s="125"/>
      <c r="FN153" s="125"/>
      <c r="FO153" s="125"/>
      <c r="FP153" s="125"/>
      <c r="FQ153" s="125"/>
      <c r="FR153" s="125"/>
      <c r="FS153" s="125"/>
      <c r="FT153" s="125"/>
      <c r="FU153" s="125"/>
      <c r="FV153" s="125"/>
      <c r="FW153" s="125"/>
      <c r="FX153" s="125"/>
      <c r="FY153" s="125"/>
      <c r="FZ153" s="125"/>
      <c r="GA153" s="125"/>
      <c r="GB153" s="125"/>
      <c r="GC153" s="125"/>
      <c r="GD153" s="125"/>
      <c r="GE153" s="125"/>
      <c r="GF153" s="125"/>
      <c r="GG153" s="125"/>
      <c r="GH153" s="125"/>
      <c r="GI153" s="125"/>
      <c r="GJ153" s="125"/>
      <c r="GK153" s="125"/>
      <c r="GL153" s="125"/>
      <c r="GM153" s="125"/>
      <c r="GN153" s="125"/>
      <c r="GO153" s="125"/>
      <c r="GP153" s="125"/>
      <c r="GQ153" s="125"/>
      <c r="GR153" s="125"/>
      <c r="GS153" s="125"/>
      <c r="GT153" s="125"/>
      <c r="GU153" s="125"/>
      <c r="GV153" s="125"/>
      <c r="GW153" s="125"/>
      <c r="GX153" s="125"/>
      <c r="GY153" s="125"/>
      <c r="GZ153" s="125"/>
      <c r="HA153" s="125"/>
      <c r="HB153" s="125"/>
      <c r="HC153" s="125"/>
      <c r="HD153" s="125"/>
      <c r="HE153" s="125"/>
      <c r="HF153" s="125"/>
      <c r="HG153" s="125"/>
      <c r="HH153" s="125"/>
      <c r="HI153" s="125"/>
      <c r="HJ153" s="125"/>
      <c r="HK153" s="125"/>
      <c r="HL153" s="125"/>
      <c r="HM153" s="125"/>
      <c r="HN153" s="125"/>
      <c r="HO153" s="125"/>
      <c r="HP153" s="125"/>
      <c r="HQ153" s="125"/>
      <c r="HR153" s="125"/>
      <c r="HS153" s="125"/>
      <c r="HT153" s="125"/>
      <c r="HU153" s="125"/>
      <c r="HV153" s="125"/>
      <c r="HW153" s="125"/>
      <c r="HX153" s="125"/>
      <c r="HY153" s="125"/>
      <c r="HZ153" s="125"/>
      <c r="IA153" s="125"/>
      <c r="IB153" s="125"/>
      <c r="IC153" s="125"/>
      <c r="ID153" s="125"/>
      <c r="IE153" s="125"/>
      <c r="IF153" s="125"/>
      <c r="IG153" s="125"/>
      <c r="IH153" s="125"/>
      <c r="II153" s="125"/>
      <c r="IJ153" s="125"/>
      <c r="IK153" s="125"/>
      <c r="IL153" s="125"/>
      <c r="IM153" s="125"/>
      <c r="IN153" s="125"/>
      <c r="IO153" s="125"/>
      <c r="IP153" s="125"/>
      <c r="IQ153" s="125"/>
      <c r="IR153" s="125"/>
      <c r="IS153" s="125"/>
      <c r="IT153" s="125"/>
      <c r="IU153" s="125"/>
      <c r="IV153" s="125"/>
      <c r="IW153" s="125"/>
      <c r="IX153" s="125"/>
      <c r="IY153" s="125"/>
      <c r="IZ153" s="125"/>
      <c r="JA153" s="125"/>
      <c r="JB153" s="125"/>
      <c r="JC153" s="125"/>
      <c r="JD153" s="125"/>
      <c r="JE153" s="125"/>
      <c r="JF153" s="125"/>
      <c r="JG153" s="125"/>
      <c r="JH153" s="125"/>
      <c r="JI153" s="125"/>
      <c r="JJ153" s="125"/>
      <c r="JK153" s="125"/>
      <c r="JL153" s="125"/>
      <c r="JM153" s="125"/>
      <c r="JN153" s="125"/>
      <c r="JO153" s="125"/>
      <c r="JP153" s="125"/>
      <c r="JQ153" s="125"/>
      <c r="JR153" s="125"/>
      <c r="JS153" s="125"/>
      <c r="JT153" s="125"/>
      <c r="JU153" s="125"/>
      <c r="JV153" s="125"/>
      <c r="JW153" s="125"/>
      <c r="JX153" s="125"/>
      <c r="JY153" s="125"/>
      <c r="JZ153" s="125"/>
      <c r="KA153" s="125"/>
      <c r="KB153" s="125"/>
      <c r="KC153" s="125"/>
      <c r="KD153" s="125"/>
      <c r="KE153" s="125"/>
      <c r="KF153" s="125"/>
      <c r="KG153" s="125"/>
      <c r="KH153" s="125"/>
      <c r="KI153" s="125"/>
      <c r="KJ153" s="125"/>
      <c r="KK153" s="125"/>
      <c r="KL153" s="125"/>
      <c r="KM153" s="125"/>
      <c r="KN153" s="125"/>
      <c r="KO153" s="125"/>
      <c r="KP153" s="125"/>
      <c r="KQ153" s="125"/>
      <c r="KR153" s="125"/>
      <c r="KS153" s="125"/>
      <c r="KT153" s="125"/>
      <c r="KU153" s="125"/>
      <c r="KV153" s="125"/>
      <c r="KW153" s="125"/>
      <c r="KX153" s="125"/>
      <c r="KY153" s="125"/>
      <c r="KZ153" s="125"/>
      <c r="LA153" s="125"/>
      <c r="LB153" s="125"/>
      <c r="LC153" s="125"/>
      <c r="LD153" s="125"/>
      <c r="LE153" s="125"/>
      <c r="LF153" s="125"/>
      <c r="LG153" s="125"/>
      <c r="LH153" s="125"/>
      <c r="LI153" s="125"/>
      <c r="LJ153" s="125"/>
      <c r="LK153" s="125"/>
      <c r="LL153" s="125"/>
      <c r="LM153" s="125"/>
      <c r="LN153" s="125"/>
      <c r="LO153" s="125"/>
      <c r="LP153" s="125"/>
      <c r="LQ153" s="125"/>
      <c r="LR153" s="125"/>
      <c r="LS153" s="125"/>
      <c r="LT153" s="125"/>
      <c r="LU153" s="125"/>
      <c r="LV153" s="125"/>
      <c r="LW153" s="125"/>
      <c r="LX153" s="125"/>
      <c r="LY153" s="125"/>
      <c r="LZ153" s="125"/>
      <c r="MA153" s="125"/>
      <c r="MB153" s="125"/>
      <c r="MC153" s="125"/>
      <c r="MD153" s="125"/>
      <c r="ME153" s="125"/>
      <c r="MF153" s="125"/>
      <c r="MG153" s="125"/>
      <c r="MH153" s="125"/>
      <c r="MI153" s="125"/>
      <c r="MJ153" s="125"/>
      <c r="MK153" s="125"/>
      <c r="ML153" s="125"/>
      <c r="MM153" s="125"/>
      <c r="MN153" s="125"/>
      <c r="MO153" s="125"/>
      <c r="MP153" s="125"/>
      <c r="MQ153" s="125"/>
      <c r="MR153" s="125"/>
      <c r="MS153" s="125"/>
      <c r="MT153" s="125"/>
      <c r="MU153" s="125"/>
      <c r="MV153" s="125"/>
      <c r="MW153" s="125"/>
      <c r="MX153" s="125"/>
      <c r="MY153" s="125"/>
      <c r="MZ153" s="125"/>
      <c r="NA153" s="125"/>
      <c r="NB153" s="125"/>
      <c r="NC153" s="125"/>
      <c r="ND153" s="125"/>
      <c r="NE153" s="125"/>
      <c r="NF153" s="125"/>
      <c r="NG153" s="125"/>
      <c r="NH153" s="125"/>
      <c r="NI153" s="125"/>
      <c r="NJ153" s="125"/>
      <c r="NK153" s="125"/>
      <c r="NL153" s="125"/>
      <c r="NM153" s="125"/>
      <c r="NN153" s="125"/>
      <c r="NO153" s="125"/>
      <c r="NP153" s="125"/>
      <c r="NQ153" s="125"/>
      <c r="NR153" s="125"/>
      <c r="NS153" s="125"/>
      <c r="NT153" s="125"/>
      <c r="NU153" s="125"/>
      <c r="NV153" s="125"/>
      <c r="NW153" s="125"/>
      <c r="NX153" s="125"/>
      <c r="NY153" s="125"/>
      <c r="NZ153" s="125"/>
      <c r="OA153" s="125"/>
      <c r="OB153" s="125"/>
      <c r="OC153" s="125"/>
      <c r="OD153" s="125"/>
      <c r="OE153" s="125"/>
      <c r="OF153" s="125"/>
      <c r="OG153" s="125"/>
      <c r="OH153" s="125"/>
      <c r="OI153" s="125"/>
      <c r="OJ153" s="125"/>
      <c r="OK153" s="125"/>
      <c r="OL153" s="125"/>
      <c r="OM153" s="125"/>
      <c r="ON153" s="125"/>
      <c r="OO153" s="125"/>
      <c r="OP153" s="125"/>
      <c r="OQ153" s="125"/>
      <c r="OR153" s="125"/>
      <c r="OS153" s="125"/>
      <c r="OT153" s="125"/>
      <c r="OU153" s="125"/>
      <c r="OV153" s="125"/>
      <c r="OW153" s="125"/>
      <c r="OX153" s="125"/>
      <c r="OY153" s="125"/>
      <c r="OZ153" s="125"/>
      <c r="PA153" s="125"/>
      <c r="PB153" s="125"/>
      <c r="PC153" s="125"/>
      <c r="PD153" s="125"/>
      <c r="PE153" s="125"/>
      <c r="PF153" s="125"/>
      <c r="PG153" s="125"/>
      <c r="PH153" s="125"/>
      <c r="PI153" s="125"/>
      <c r="PJ153" s="125"/>
      <c r="PK153" s="125"/>
      <c r="PL153" s="125"/>
      <c r="PM153" s="125"/>
      <c r="PN153" s="125"/>
      <c r="PO153" s="125"/>
      <c r="PP153" s="125"/>
      <c r="PQ153" s="125"/>
      <c r="PR153" s="125"/>
      <c r="PS153" s="125"/>
      <c r="PT153" s="125"/>
      <c r="PU153" s="125"/>
      <c r="PV153" s="125"/>
      <c r="PW153" s="125"/>
      <c r="PX153" s="125"/>
      <c r="PY153" s="125"/>
      <c r="PZ153" s="125"/>
      <c r="QA153" s="125"/>
      <c r="QB153" s="125"/>
      <c r="QC153" s="125"/>
      <c r="QD153" s="125"/>
      <c r="QE153" s="125"/>
      <c r="QF153" s="125"/>
      <c r="QG153" s="125"/>
      <c r="QH153" s="125"/>
      <c r="QI153" s="125"/>
      <c r="QJ153" s="125"/>
      <c r="QK153" s="125"/>
      <c r="QL153" s="125"/>
      <c r="QM153" s="125"/>
      <c r="QN153" s="125"/>
      <c r="QO153" s="125"/>
      <c r="QP153" s="125"/>
      <c r="QQ153" s="125"/>
      <c r="QR153" s="125"/>
      <c r="QS153" s="125"/>
      <c r="QT153" s="125"/>
      <c r="QU153" s="125"/>
      <c r="QV153" s="125"/>
      <c r="QW153" s="125"/>
      <c r="QX153" s="125"/>
      <c r="QY153" s="125"/>
      <c r="QZ153" s="125"/>
      <c r="RA153" s="125"/>
      <c r="RB153" s="125"/>
      <c r="RC153" s="125"/>
      <c r="RD153" s="125"/>
      <c r="RE153" s="125"/>
      <c r="RF153" s="125"/>
      <c r="RG153" s="125"/>
      <c r="RH153" s="125"/>
      <c r="RI153" s="125"/>
      <c r="RJ153" s="125"/>
      <c r="RK153" s="125"/>
      <c r="RL153" s="125"/>
      <c r="RM153" s="125"/>
      <c r="RN153" s="125"/>
      <c r="RO153" s="125"/>
      <c r="RP153" s="125"/>
      <c r="RQ153" s="125"/>
      <c r="RR153" s="125"/>
      <c r="RS153" s="125"/>
      <c r="RT153" s="125"/>
      <c r="RU153" s="125"/>
      <c r="RV153" s="125"/>
      <c r="RW153" s="125"/>
      <c r="RX153" s="125"/>
      <c r="RY153" s="125"/>
      <c r="RZ153" s="125"/>
      <c r="SA153" s="125"/>
      <c r="SB153" s="125"/>
      <c r="SC153" s="125"/>
      <c r="SD153" s="125"/>
      <c r="SE153" s="125"/>
      <c r="SF153" s="125"/>
      <c r="SG153" s="125"/>
      <c r="SH153" s="125"/>
      <c r="SI153" s="125"/>
      <c r="SJ153" s="125"/>
      <c r="SK153" s="125"/>
      <c r="SL153" s="125"/>
      <c r="SM153" s="125"/>
      <c r="SN153" s="125"/>
      <c r="SO153" s="125"/>
      <c r="SP153" s="125"/>
      <c r="SQ153" s="125"/>
      <c r="SR153" s="125"/>
      <c r="SS153" s="125"/>
      <c r="ST153" s="125"/>
      <c r="SU153" s="125"/>
      <c r="SV153" s="125"/>
      <c r="SW153" s="125"/>
      <c r="SX153" s="125"/>
      <c r="SY153" s="125"/>
      <c r="SZ153" s="125"/>
      <c r="TA153" s="125"/>
      <c r="TB153" s="125"/>
      <c r="TC153" s="125"/>
      <c r="TD153" s="125"/>
      <c r="TE153" s="125"/>
      <c r="TF153" s="125"/>
      <c r="TG153" s="125"/>
      <c r="TH153" s="125"/>
      <c r="TI153" s="125"/>
      <c r="TJ153" s="125"/>
      <c r="TK153" s="125"/>
      <c r="TL153" s="125"/>
      <c r="TM153" s="125"/>
      <c r="TN153" s="125"/>
      <c r="TO153" s="125"/>
      <c r="TP153" s="125"/>
      <c r="TQ153" s="125"/>
      <c r="TR153" s="125"/>
      <c r="TS153" s="125"/>
      <c r="TT153" s="125"/>
      <c r="TU153" s="125"/>
      <c r="TV153" s="125"/>
      <c r="TW153" s="125"/>
      <c r="TX153" s="125"/>
      <c r="TY153" s="125"/>
      <c r="TZ153" s="125"/>
      <c r="UA153" s="125"/>
      <c r="UB153" s="125"/>
      <c r="UC153" s="125"/>
      <c r="UD153" s="125"/>
      <c r="UE153" s="125"/>
      <c r="UF153" s="125"/>
      <c r="UG153" s="125"/>
      <c r="UH153" s="125"/>
      <c r="UI153" s="125"/>
      <c r="UJ153" s="125"/>
      <c r="UK153" s="125"/>
      <c r="UL153" s="125"/>
      <c r="UM153" s="125"/>
      <c r="UN153" s="125"/>
      <c r="UO153" s="125"/>
      <c r="UP153" s="125"/>
      <c r="UQ153" s="125"/>
      <c r="UR153" s="125"/>
      <c r="US153" s="125"/>
      <c r="UT153" s="125"/>
      <c r="UU153" s="125"/>
      <c r="UV153" s="125"/>
      <c r="UW153" s="125"/>
      <c r="UX153" s="125"/>
      <c r="UY153" s="125"/>
      <c r="UZ153" s="125"/>
      <c r="VA153" s="125"/>
      <c r="VB153" s="125"/>
      <c r="VC153" s="125"/>
      <c r="VD153" s="125"/>
      <c r="VE153" s="125"/>
      <c r="VF153" s="125"/>
      <c r="VG153" s="125"/>
      <c r="VH153" s="125"/>
      <c r="VI153" s="125"/>
      <c r="VJ153" s="125"/>
      <c r="VK153" s="125"/>
      <c r="VL153" s="125"/>
      <c r="VM153" s="125"/>
      <c r="VN153" s="125"/>
      <c r="VO153" s="125"/>
      <c r="VP153" s="125"/>
      <c r="VQ153" s="125"/>
      <c r="VR153" s="125"/>
      <c r="VS153" s="125"/>
      <c r="VT153" s="125"/>
      <c r="VU153" s="125"/>
      <c r="VV153" s="125"/>
      <c r="VW153" s="125"/>
      <c r="VX153" s="125"/>
      <c r="VY153" s="125"/>
      <c r="VZ153" s="125"/>
      <c r="WA153" s="125"/>
      <c r="WB153" s="125"/>
      <c r="WC153" s="125"/>
      <c r="WD153" s="125"/>
      <c r="WE153" s="125"/>
      <c r="WF153" s="125"/>
      <c r="WG153" s="125"/>
      <c r="WH153" s="125"/>
      <c r="WI153" s="125"/>
      <c r="WJ153" s="125"/>
      <c r="WK153" s="125"/>
      <c r="WL153" s="125"/>
      <c r="WM153" s="125"/>
      <c r="WN153" s="125"/>
      <c r="WO153" s="125"/>
      <c r="WP153" s="125"/>
      <c r="WQ153" s="125"/>
      <c r="WR153" s="125"/>
      <c r="WS153" s="125"/>
      <c r="WT153" s="125"/>
      <c r="WU153" s="125"/>
      <c r="WV153" s="125"/>
      <c r="WW153" s="125"/>
      <c r="WX153" s="125"/>
      <c r="WY153" s="125"/>
      <c r="WZ153" s="125"/>
      <c r="XA153" s="125"/>
      <c r="XB153" s="125"/>
      <c r="XC153" s="125"/>
      <c r="XD153" s="125"/>
      <c r="XE153" s="125"/>
      <c r="XF153" s="125"/>
      <c r="XG153" s="125"/>
      <c r="XH153" s="125"/>
      <c r="XI153" s="125"/>
      <c r="XJ153" s="125"/>
      <c r="XK153" s="125"/>
      <c r="XL153" s="125"/>
      <c r="XM153" s="125"/>
      <c r="XN153" s="125"/>
      <c r="XO153" s="125"/>
      <c r="XP153" s="125"/>
      <c r="XQ153" s="125"/>
      <c r="XR153" s="125"/>
      <c r="XS153" s="125"/>
      <c r="XT153" s="125"/>
      <c r="XU153" s="125"/>
      <c r="XV153" s="125"/>
      <c r="XW153" s="125"/>
      <c r="XX153" s="125"/>
      <c r="XY153" s="125"/>
      <c r="XZ153" s="125"/>
      <c r="YA153" s="125"/>
      <c r="YB153" s="125"/>
      <c r="YC153" s="125"/>
      <c r="YD153" s="125"/>
      <c r="YE153" s="125"/>
      <c r="YF153" s="125"/>
      <c r="YG153" s="125"/>
      <c r="YH153" s="125"/>
      <c r="YI153" s="125"/>
      <c r="YJ153" s="125"/>
      <c r="YK153" s="125"/>
      <c r="YL153" s="125"/>
      <c r="YM153" s="125"/>
      <c r="YN153" s="125"/>
      <c r="YO153" s="125"/>
      <c r="YP153" s="125"/>
      <c r="YQ153" s="125"/>
      <c r="YR153" s="125"/>
      <c r="YS153" s="125"/>
      <c r="YT153" s="125"/>
      <c r="YU153" s="125"/>
      <c r="YV153" s="125"/>
      <c r="YW153" s="125"/>
      <c r="YX153" s="125"/>
      <c r="YY153" s="125"/>
      <c r="YZ153" s="125"/>
      <c r="ZA153" s="125"/>
      <c r="ZB153" s="125"/>
      <c r="ZC153" s="125"/>
      <c r="ZD153" s="125"/>
      <c r="ZE153" s="125"/>
      <c r="ZF153" s="125"/>
      <c r="ZG153" s="125"/>
      <c r="ZH153" s="125"/>
      <c r="ZI153" s="125"/>
      <c r="ZJ153" s="125"/>
      <c r="ZK153" s="125"/>
      <c r="ZL153" s="125"/>
      <c r="ZM153" s="125"/>
      <c r="ZN153" s="125"/>
      <c r="ZO153" s="125"/>
      <c r="ZP153" s="125"/>
      <c r="ZQ153" s="125"/>
      <c r="ZR153" s="125"/>
      <c r="ZS153" s="125"/>
      <c r="ZT153" s="125"/>
      <c r="ZU153" s="125"/>
      <c r="ZV153" s="125"/>
      <c r="ZW153" s="125"/>
      <c r="ZX153" s="125"/>
      <c r="ZY153" s="125"/>
      <c r="ZZ153" s="125"/>
      <c r="AAA153" s="125"/>
      <c r="AAB153" s="125"/>
      <c r="AAC153" s="125"/>
      <c r="AAD153" s="125"/>
      <c r="AAE153" s="125"/>
      <c r="AAF153" s="125"/>
      <c r="AAG153" s="125"/>
      <c r="AAH153" s="125"/>
      <c r="AAI153" s="125"/>
      <c r="AAJ153" s="125"/>
      <c r="AAK153" s="125"/>
      <c r="AAL153" s="125"/>
      <c r="AAM153" s="125"/>
      <c r="AAN153" s="125"/>
      <c r="AAO153" s="125"/>
      <c r="AAP153" s="125"/>
      <c r="AAQ153" s="125"/>
      <c r="AAR153" s="125"/>
      <c r="AAS153" s="125"/>
      <c r="AAT153" s="125"/>
      <c r="AAU153" s="125"/>
      <c r="AAV153" s="125"/>
      <c r="AAW153" s="125"/>
      <c r="AAX153" s="125"/>
      <c r="AAY153" s="125"/>
      <c r="AAZ153" s="125"/>
      <c r="ABA153" s="125"/>
      <c r="ABB153" s="125"/>
      <c r="ABC153" s="125"/>
      <c r="ABD153" s="125"/>
      <c r="ABE153" s="125"/>
      <c r="ABF153" s="125"/>
      <c r="ABG153" s="125"/>
      <c r="ABH153" s="125"/>
      <c r="ABI153" s="125"/>
      <c r="ABJ153" s="125"/>
      <c r="ABK153" s="125"/>
      <c r="ABL153" s="125"/>
      <c r="ABM153" s="125"/>
      <c r="ABN153" s="125"/>
      <c r="ABO153" s="125"/>
      <c r="ABP153" s="125"/>
      <c r="ABQ153" s="125"/>
      <c r="ABR153" s="125"/>
      <c r="ABS153" s="125"/>
      <c r="ABT153" s="125"/>
      <c r="ABU153" s="125"/>
      <c r="ABV153" s="125"/>
      <c r="ABW153" s="125"/>
      <c r="ABX153" s="125"/>
      <c r="ABY153" s="125"/>
      <c r="ABZ153" s="125"/>
      <c r="ACA153" s="125"/>
      <c r="ACB153" s="125"/>
      <c r="ACC153" s="125"/>
      <c r="ACD153" s="125"/>
      <c r="ACE153" s="125"/>
      <c r="ACF153" s="125"/>
      <c r="ACG153" s="125"/>
      <c r="ACH153" s="125"/>
      <c r="ACI153" s="125"/>
      <c r="ACJ153" s="125"/>
      <c r="ACK153" s="125"/>
      <c r="ACL153" s="125"/>
      <c r="ACM153" s="125"/>
      <c r="ACN153" s="125"/>
      <c r="ACO153" s="125"/>
      <c r="ACP153" s="125"/>
      <c r="ACQ153" s="125"/>
      <c r="ACR153" s="125"/>
      <c r="ACS153" s="125"/>
      <c r="ACT153" s="125"/>
      <c r="ACU153" s="125"/>
      <c r="ACV153" s="125"/>
      <c r="ACW153" s="125"/>
      <c r="ACX153" s="125"/>
      <c r="ACY153" s="125"/>
      <c r="ACZ153" s="125"/>
      <c r="ADA153" s="125"/>
      <c r="ADB153" s="125"/>
      <c r="ADC153" s="125"/>
      <c r="ADD153" s="125"/>
      <c r="ADE153" s="125"/>
      <c r="ADF153" s="125"/>
      <c r="ADG153" s="125"/>
      <c r="ADH153" s="125"/>
      <c r="ADI153" s="125"/>
      <c r="ADJ153" s="125"/>
      <c r="ADK153" s="125"/>
      <c r="ADL153" s="125"/>
      <c r="ADM153" s="125"/>
      <c r="ADN153" s="125"/>
      <c r="ADO153" s="125"/>
      <c r="ADP153" s="125"/>
      <c r="ADQ153" s="125"/>
      <c r="ADR153" s="125"/>
      <c r="ADS153" s="125"/>
      <c r="ADT153" s="125"/>
      <c r="ADU153" s="125"/>
      <c r="ADV153" s="125"/>
      <c r="ADW153" s="125"/>
      <c r="ADX153" s="125"/>
      <c r="ADY153" s="125"/>
      <c r="ADZ153" s="125"/>
      <c r="AEA153" s="125"/>
      <c r="AEB153" s="125"/>
      <c r="AEC153" s="125"/>
      <c r="AED153" s="125"/>
      <c r="AEE153" s="125"/>
      <c r="AEF153" s="125"/>
      <c r="AEG153" s="125"/>
      <c r="AEH153" s="125"/>
      <c r="AEI153" s="125"/>
      <c r="AEJ153" s="125"/>
      <c r="AEK153" s="125"/>
      <c r="AEL153" s="125"/>
      <c r="AEM153" s="125"/>
      <c r="AEN153" s="125"/>
      <c r="AEO153" s="125"/>
      <c r="AEP153" s="125"/>
      <c r="AEQ153" s="125"/>
      <c r="AER153" s="125"/>
      <c r="AES153" s="125"/>
      <c r="AET153" s="125"/>
      <c r="AEU153" s="125"/>
      <c r="AEV153" s="125"/>
      <c r="AEW153" s="125"/>
      <c r="AEX153" s="125"/>
      <c r="AEY153" s="125"/>
      <c r="AEZ153" s="125"/>
      <c r="AFA153" s="125"/>
      <c r="AFB153" s="125"/>
      <c r="AFC153" s="125"/>
      <c r="AFD153" s="125"/>
      <c r="AFE153" s="125"/>
      <c r="AFF153" s="125"/>
      <c r="AFG153" s="125"/>
      <c r="AFH153" s="125"/>
      <c r="AFI153" s="125"/>
      <c r="AFJ153" s="125"/>
      <c r="AFK153" s="125"/>
      <c r="AFL153" s="125"/>
      <c r="AFM153" s="125"/>
      <c r="AFN153" s="125"/>
      <c r="AFO153" s="125"/>
      <c r="AFP153" s="125"/>
      <c r="AFQ153" s="125"/>
      <c r="AFR153" s="125"/>
      <c r="AFS153" s="125"/>
      <c r="AFT153" s="125"/>
      <c r="AFU153" s="125"/>
      <c r="AFV153" s="125"/>
      <c r="AFW153" s="125"/>
      <c r="AFX153" s="125"/>
      <c r="AFY153" s="125"/>
      <c r="AFZ153" s="125"/>
      <c r="AGA153" s="125"/>
      <c r="AGB153" s="125"/>
      <c r="AGC153" s="125"/>
      <c r="AGD153" s="125"/>
      <c r="AGE153" s="125"/>
      <c r="AGF153" s="125"/>
      <c r="AGG153" s="125"/>
      <c r="AGH153" s="125"/>
      <c r="AGI153" s="125"/>
      <c r="AGJ153" s="125"/>
      <c r="AGK153" s="125"/>
      <c r="AGL153" s="125"/>
      <c r="AGM153" s="125"/>
      <c r="AGN153" s="125"/>
      <c r="AGO153" s="125"/>
      <c r="AGP153" s="125"/>
      <c r="AGQ153" s="125"/>
      <c r="AGR153" s="125"/>
      <c r="AGS153" s="125"/>
      <c r="AGT153" s="125"/>
      <c r="AGU153" s="125"/>
      <c r="AGV153" s="125"/>
      <c r="AGW153" s="125"/>
      <c r="AGX153" s="125"/>
      <c r="AGY153" s="125"/>
      <c r="AGZ153" s="125"/>
      <c r="AHA153" s="125"/>
      <c r="AHB153" s="125"/>
      <c r="AHC153" s="125"/>
      <c r="AHD153" s="125"/>
      <c r="AHE153" s="125"/>
      <c r="AHF153" s="125"/>
      <c r="AHG153" s="125"/>
      <c r="AHH153" s="125"/>
      <c r="AHI153" s="125"/>
      <c r="AHJ153" s="125"/>
      <c r="AHK153" s="125"/>
      <c r="AHL153" s="125"/>
      <c r="AHM153" s="125"/>
      <c r="AHN153" s="125"/>
      <c r="AHO153" s="125"/>
      <c r="AHP153" s="125"/>
      <c r="AHQ153" s="125"/>
      <c r="AHR153" s="125"/>
      <c r="AHS153" s="125"/>
      <c r="AHT153" s="125"/>
      <c r="AHU153" s="125"/>
      <c r="AHV153" s="125"/>
      <c r="AHW153" s="125"/>
      <c r="AHX153" s="125"/>
      <c r="AHY153" s="125"/>
      <c r="AHZ153" s="125"/>
      <c r="AIA153" s="125"/>
      <c r="AIB153" s="125"/>
      <c r="AIC153" s="125"/>
      <c r="AID153" s="125"/>
      <c r="AIE153" s="125"/>
      <c r="AIF153" s="125"/>
      <c r="AIG153" s="125"/>
      <c r="AIH153" s="125"/>
      <c r="AII153" s="125"/>
      <c r="AIJ153" s="125"/>
      <c r="AIK153" s="125"/>
      <c r="AIL153" s="125"/>
      <c r="AIM153" s="125"/>
      <c r="AIN153" s="125"/>
      <c r="AIO153" s="125"/>
      <c r="AIP153" s="125"/>
      <c r="AIQ153" s="125"/>
      <c r="AIR153" s="125"/>
      <c r="AIS153" s="125"/>
      <c r="AIT153" s="125"/>
      <c r="AIU153" s="125"/>
      <c r="AIV153" s="125"/>
      <c r="AIW153" s="125"/>
      <c r="AIX153" s="125"/>
      <c r="AIY153" s="125"/>
      <c r="AIZ153" s="125"/>
      <c r="AJA153" s="125"/>
      <c r="AJB153" s="125"/>
      <c r="AJC153" s="125"/>
      <c r="AJD153" s="125"/>
      <c r="AJE153" s="125"/>
      <c r="AJF153" s="125"/>
      <c r="AJG153" s="125"/>
      <c r="AJH153" s="125"/>
      <c r="AJI153" s="125"/>
      <c r="AJJ153" s="125"/>
      <c r="AJK153" s="125"/>
      <c r="AJL153" s="125"/>
      <c r="AJM153" s="125"/>
      <c r="AJN153" s="125"/>
      <c r="AJO153" s="125"/>
      <c r="AJP153" s="125"/>
      <c r="AJQ153" s="125"/>
      <c r="AJR153" s="125"/>
      <c r="AJS153" s="125"/>
      <c r="AJT153" s="125"/>
      <c r="AJU153" s="125"/>
      <c r="AJV153" s="125"/>
      <c r="AJW153" s="125"/>
      <c r="AJX153" s="125"/>
      <c r="AJY153" s="125"/>
      <c r="AJZ153" s="125"/>
      <c r="AKA153" s="125"/>
      <c r="AKB153" s="125"/>
      <c r="AKC153" s="125"/>
      <c r="AKD153" s="125"/>
      <c r="AKE153" s="125"/>
      <c r="AKF153" s="125"/>
      <c r="AKG153" s="125"/>
      <c r="AKH153" s="125"/>
      <c r="AKI153" s="125"/>
      <c r="AKJ153" s="125"/>
      <c r="AKK153" s="125"/>
      <c r="AKL153" s="125"/>
      <c r="AKM153" s="125"/>
      <c r="AKN153" s="125"/>
      <c r="AKO153" s="125"/>
      <c r="AKP153" s="125"/>
      <c r="AKQ153" s="125"/>
      <c r="AKR153" s="125"/>
      <c r="AKS153" s="125"/>
      <c r="AKT153" s="125"/>
      <c r="AKU153" s="125"/>
      <c r="AKV153" s="125"/>
      <c r="AKW153" s="125"/>
      <c r="AKX153" s="125"/>
      <c r="AKY153" s="125"/>
      <c r="AKZ153" s="125"/>
      <c r="ALA153" s="125"/>
      <c r="ALB153" s="125"/>
      <c r="ALC153" s="125"/>
      <c r="ALD153" s="125"/>
      <c r="ALE153" s="125"/>
      <c r="ALF153" s="125"/>
      <c r="ALG153" s="125"/>
      <c r="ALH153" s="125"/>
      <c r="ALI153" s="125"/>
      <c r="ALJ153" s="125"/>
    </row>
    <row r="154" spans="1:1001" x14ac:dyDescent="0.2">
      <c r="A154" s="230">
        <v>2</v>
      </c>
      <c r="B154" s="230">
        <v>1</v>
      </c>
      <c r="C154" s="230">
        <v>3</v>
      </c>
      <c r="D154" s="230">
        <v>1</v>
      </c>
      <c r="E154" s="230">
        <v>1</v>
      </c>
      <c r="F154" s="230">
        <v>0</v>
      </c>
      <c r="G154" s="56" t="s">
        <v>36</v>
      </c>
      <c r="H154" s="42">
        <f>+H155</f>
        <v>2016000</v>
      </c>
      <c r="I154" s="42">
        <f t="shared" ref="I154:K154" si="193">+I155</f>
        <v>443520</v>
      </c>
      <c r="J154" s="42">
        <f t="shared" si="193"/>
        <v>63000</v>
      </c>
      <c r="K154" s="42">
        <f t="shared" si="193"/>
        <v>13860</v>
      </c>
      <c r="L154" s="42">
        <f>+J154+K154</f>
        <v>76860</v>
      </c>
      <c r="M154" s="10">
        <f t="shared" si="185"/>
        <v>0.81967213114754101</v>
      </c>
      <c r="N154" s="10">
        <f t="shared" si="186"/>
        <v>0.18032786885245899</v>
      </c>
      <c r="O154" s="45"/>
      <c r="R154" s="180">
        <f>+R155</f>
        <v>0</v>
      </c>
      <c r="S154" s="182">
        <f t="shared" ref="S154:W154" si="194">+S155</f>
        <v>0</v>
      </c>
      <c r="T154" s="180">
        <f t="shared" si="194"/>
        <v>15750</v>
      </c>
      <c r="U154" s="181">
        <f t="shared" si="194"/>
        <v>15750</v>
      </c>
      <c r="V154" s="181">
        <f t="shared" si="194"/>
        <v>15750</v>
      </c>
      <c r="W154" s="182">
        <f t="shared" si="194"/>
        <v>15750</v>
      </c>
      <c r="X154" s="220">
        <f t="shared" si="162"/>
        <v>0</v>
      </c>
    </row>
    <row r="155" spans="1:1001" ht="24" x14ac:dyDescent="0.2">
      <c r="A155" s="230">
        <v>2</v>
      </c>
      <c r="B155" s="230">
        <v>1</v>
      </c>
      <c r="C155" s="230">
        <v>3</v>
      </c>
      <c r="D155" s="230">
        <v>1</v>
      </c>
      <c r="E155" s="230">
        <v>1</v>
      </c>
      <c r="F155" s="230">
        <v>1</v>
      </c>
      <c r="G155" s="132" t="s">
        <v>107</v>
      </c>
      <c r="H155" s="69">
        <f>+P155*O155*Q155</f>
        <v>2016000</v>
      </c>
      <c r="I155" s="42">
        <f>+H155*0.22</f>
        <v>443520</v>
      </c>
      <c r="J155" s="42">
        <f t="shared" ref="J155:K157" si="195">+H155/$H$1</f>
        <v>63000</v>
      </c>
      <c r="K155" s="42">
        <f t="shared" si="195"/>
        <v>13860</v>
      </c>
      <c r="L155" s="42">
        <f>+J155+K155</f>
        <v>76860</v>
      </c>
      <c r="M155" s="67">
        <f t="shared" si="185"/>
        <v>0.81967213114754101</v>
      </c>
      <c r="N155" s="67">
        <f t="shared" si="186"/>
        <v>0.18032786885245899</v>
      </c>
      <c r="O155" s="45">
        <v>12</v>
      </c>
      <c r="P155" s="68">
        <v>3</v>
      </c>
      <c r="Q155" s="231">
        <v>56000</v>
      </c>
      <c r="R155" s="237"/>
      <c r="S155" s="238"/>
      <c r="T155" s="232">
        <f t="shared" ref="T155:W155" si="196">+$J155/4</f>
        <v>15750</v>
      </c>
      <c r="U155" s="234">
        <f t="shared" si="196"/>
        <v>15750</v>
      </c>
      <c r="V155" s="234">
        <f t="shared" si="196"/>
        <v>15750</v>
      </c>
      <c r="W155" s="233">
        <f t="shared" si="196"/>
        <v>15750</v>
      </c>
      <c r="X155" s="220">
        <f t="shared" si="162"/>
        <v>0</v>
      </c>
    </row>
    <row r="156" spans="1:1001" ht="48" x14ac:dyDescent="0.2">
      <c r="A156" s="230">
        <v>2</v>
      </c>
      <c r="B156" s="230">
        <v>1</v>
      </c>
      <c r="C156" s="230">
        <v>3</v>
      </c>
      <c r="D156" s="230">
        <v>1</v>
      </c>
      <c r="E156" s="230">
        <v>2</v>
      </c>
      <c r="F156" s="230">
        <v>0</v>
      </c>
      <c r="G156" s="93" t="s">
        <v>108</v>
      </c>
      <c r="H156" s="42">
        <f>96000*5*3*3/18*3</f>
        <v>720000</v>
      </c>
      <c r="I156" s="42">
        <f>+H156*0.22</f>
        <v>158400</v>
      </c>
      <c r="J156" s="42">
        <f t="shared" si="195"/>
        <v>22500</v>
      </c>
      <c r="K156" s="42">
        <f t="shared" si="195"/>
        <v>4950</v>
      </c>
      <c r="L156" s="42">
        <f>+J156+K156</f>
        <v>27450</v>
      </c>
      <c r="M156" s="10">
        <f t="shared" si="185"/>
        <v>0.81967213114754101</v>
      </c>
      <c r="N156" s="10">
        <f t="shared" si="186"/>
        <v>0.18032786885245899</v>
      </c>
      <c r="O156" s="45">
        <v>3</v>
      </c>
      <c r="R156" s="237"/>
      <c r="S156" s="238"/>
      <c r="T156" s="237"/>
      <c r="W156" s="233">
        <f>+$J156</f>
        <v>22500</v>
      </c>
      <c r="X156" s="220">
        <f t="shared" si="162"/>
        <v>0</v>
      </c>
    </row>
    <row r="157" spans="1:1001" ht="36" x14ac:dyDescent="0.2">
      <c r="A157" s="230">
        <v>2</v>
      </c>
      <c r="B157" s="230">
        <v>1</v>
      </c>
      <c r="C157" s="230">
        <v>3</v>
      </c>
      <c r="D157" s="230">
        <v>1</v>
      </c>
      <c r="E157" s="230">
        <v>3</v>
      </c>
      <c r="F157" s="230">
        <v>0</v>
      </c>
      <c r="G157" s="56" t="s">
        <v>109</v>
      </c>
      <c r="H157" s="42">
        <f>2000000/4</f>
        <v>500000</v>
      </c>
      <c r="I157" s="42">
        <f>+H157*0.22</f>
        <v>110000</v>
      </c>
      <c r="J157" s="42">
        <f t="shared" si="195"/>
        <v>15625</v>
      </c>
      <c r="K157" s="42">
        <f t="shared" si="195"/>
        <v>3437.5</v>
      </c>
      <c r="L157" s="42">
        <f>+J157+K157</f>
        <v>19062.5</v>
      </c>
      <c r="M157" s="10">
        <f t="shared" si="185"/>
        <v>0.81967213114754101</v>
      </c>
      <c r="N157" s="10">
        <f t="shared" si="186"/>
        <v>0.18032786885245899</v>
      </c>
      <c r="O157" s="45">
        <v>3</v>
      </c>
      <c r="R157" s="237"/>
      <c r="S157" s="238"/>
      <c r="T157" s="237"/>
      <c r="W157" s="233">
        <f>+$J157</f>
        <v>15625</v>
      </c>
      <c r="X157" s="220">
        <f t="shared" si="162"/>
        <v>0</v>
      </c>
    </row>
    <row r="158" spans="1:1001" x14ac:dyDescent="0.2">
      <c r="A158" s="221">
        <v>2</v>
      </c>
      <c r="B158" s="221">
        <v>2</v>
      </c>
      <c r="C158" s="221">
        <v>0</v>
      </c>
      <c r="D158" s="221">
        <v>0</v>
      </c>
      <c r="E158" s="221">
        <v>0</v>
      </c>
      <c r="F158" s="221">
        <v>0</v>
      </c>
      <c r="G158" s="87" t="s">
        <v>110</v>
      </c>
      <c r="H158" s="13">
        <f t="shared" ref="H158:L159" si="197">+H159</f>
        <v>0</v>
      </c>
      <c r="I158" s="13">
        <f t="shared" si="197"/>
        <v>0</v>
      </c>
      <c r="J158" s="13">
        <f t="shared" si="197"/>
        <v>0</v>
      </c>
      <c r="K158" s="13">
        <f t="shared" si="197"/>
        <v>0</v>
      </c>
      <c r="L158" s="13">
        <f t="shared" si="197"/>
        <v>0</v>
      </c>
      <c r="M158" s="113"/>
      <c r="N158" s="113"/>
      <c r="O158" s="222"/>
      <c r="P158" s="266"/>
      <c r="Q158" s="267"/>
      <c r="R158" s="189">
        <f t="shared" ref="R158:W159" si="198">+R159</f>
        <v>0</v>
      </c>
      <c r="S158" s="191">
        <f t="shared" si="198"/>
        <v>0</v>
      </c>
      <c r="T158" s="189">
        <f t="shared" si="198"/>
        <v>0</v>
      </c>
      <c r="U158" s="190">
        <f t="shared" si="198"/>
        <v>0</v>
      </c>
      <c r="V158" s="190">
        <f t="shared" si="198"/>
        <v>0</v>
      </c>
      <c r="W158" s="191">
        <f t="shared" si="198"/>
        <v>0</v>
      </c>
      <c r="X158" s="220">
        <f t="shared" si="162"/>
        <v>0</v>
      </c>
      <c r="Y158" s="153" t="e">
        <f>+#REF!+#REF!</f>
        <v>#REF!</v>
      </c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6"/>
      <c r="BE158" s="56"/>
      <c r="BF158" s="56"/>
      <c r="BG158" s="56"/>
      <c r="BH158" s="56"/>
      <c r="BI158" s="56"/>
      <c r="BJ158" s="56"/>
      <c r="BK158" s="56"/>
      <c r="BL158" s="56"/>
      <c r="BM158" s="56"/>
      <c r="BN158" s="56"/>
      <c r="BO158" s="56"/>
      <c r="BP158" s="56"/>
      <c r="BQ158" s="56"/>
      <c r="BR158" s="56"/>
      <c r="BS158" s="56"/>
      <c r="BT158" s="56"/>
      <c r="BU158" s="56"/>
      <c r="BV158" s="56"/>
      <c r="BW158" s="56"/>
      <c r="BX158" s="56"/>
      <c r="BY158" s="56"/>
      <c r="BZ158" s="56"/>
      <c r="CA158" s="56"/>
      <c r="CB158" s="56"/>
      <c r="CC158" s="56"/>
      <c r="CD158" s="56"/>
      <c r="CE158" s="56"/>
      <c r="CF158" s="56"/>
      <c r="CG158" s="56"/>
      <c r="CH158" s="56"/>
      <c r="CI158" s="56"/>
      <c r="CJ158" s="56"/>
      <c r="CK158" s="56"/>
      <c r="CL158" s="56"/>
      <c r="CM158" s="56"/>
      <c r="CN158" s="56"/>
      <c r="CO158" s="56"/>
      <c r="CP158" s="56"/>
      <c r="CQ158" s="56"/>
      <c r="CR158" s="56"/>
      <c r="CS158" s="56"/>
      <c r="CT158" s="56"/>
      <c r="CU158" s="56"/>
      <c r="CV158" s="56"/>
      <c r="CW158" s="56"/>
      <c r="CX158" s="56"/>
      <c r="CY158" s="56"/>
      <c r="CZ158" s="56"/>
      <c r="DA158" s="56"/>
      <c r="DB158" s="56"/>
      <c r="DC158" s="56"/>
      <c r="DD158" s="56"/>
      <c r="DE158" s="56"/>
      <c r="DF158" s="56"/>
      <c r="DG158" s="56"/>
      <c r="DH158" s="56"/>
      <c r="DI158" s="56"/>
      <c r="DJ158" s="56"/>
      <c r="DK158" s="56"/>
      <c r="DL158" s="56"/>
      <c r="DM158" s="56"/>
      <c r="DN158" s="56"/>
      <c r="DO158" s="56"/>
      <c r="DP158" s="56"/>
      <c r="DQ158" s="56"/>
      <c r="DR158" s="56"/>
      <c r="DS158" s="56"/>
      <c r="DT158" s="56"/>
      <c r="DU158" s="56"/>
      <c r="DV158" s="56"/>
      <c r="DW158" s="56"/>
      <c r="DX158" s="56"/>
      <c r="DY158" s="56"/>
      <c r="DZ158" s="56"/>
      <c r="EA158" s="56"/>
      <c r="EB158" s="56"/>
      <c r="EC158" s="56"/>
      <c r="ED158" s="56"/>
      <c r="EE158" s="56"/>
      <c r="EF158" s="56"/>
      <c r="EG158" s="56"/>
      <c r="EH158" s="56"/>
    </row>
    <row r="159" spans="1:1001" x14ac:dyDescent="0.2">
      <c r="A159" s="224">
        <v>2</v>
      </c>
      <c r="B159" s="224">
        <v>1</v>
      </c>
      <c r="C159" s="224">
        <v>2</v>
      </c>
      <c r="D159" s="224">
        <v>0</v>
      </c>
      <c r="E159" s="224">
        <v>0</v>
      </c>
      <c r="F159" s="224"/>
      <c r="G159" s="86" t="s">
        <v>111</v>
      </c>
      <c r="H159" s="14">
        <f t="shared" si="197"/>
        <v>0</v>
      </c>
      <c r="I159" s="14">
        <f t="shared" si="197"/>
        <v>0</v>
      </c>
      <c r="J159" s="14">
        <f t="shared" si="197"/>
        <v>0</v>
      </c>
      <c r="K159" s="14">
        <f t="shared" si="197"/>
        <v>0</v>
      </c>
      <c r="L159" s="14">
        <f t="shared" si="197"/>
        <v>0</v>
      </c>
      <c r="M159" s="101"/>
      <c r="N159" s="101"/>
      <c r="O159" s="249"/>
      <c r="P159" s="102"/>
      <c r="Q159" s="250"/>
      <c r="R159" s="201">
        <f t="shared" si="198"/>
        <v>0</v>
      </c>
      <c r="S159" s="203">
        <f t="shared" si="198"/>
        <v>0</v>
      </c>
      <c r="T159" s="201">
        <f t="shared" si="198"/>
        <v>0</v>
      </c>
      <c r="U159" s="202">
        <f t="shared" si="198"/>
        <v>0</v>
      </c>
      <c r="V159" s="202">
        <f t="shared" si="198"/>
        <v>0</v>
      </c>
      <c r="W159" s="203">
        <f t="shared" si="198"/>
        <v>0</v>
      </c>
      <c r="X159" s="220">
        <f t="shared" si="162"/>
        <v>0</v>
      </c>
      <c r="Y159" s="153" t="e">
        <f>+#REF!+#REF!</f>
        <v>#REF!</v>
      </c>
      <c r="Z159" s="91"/>
      <c r="AA159" s="91"/>
      <c r="AB159" s="91"/>
      <c r="AC159" s="91"/>
      <c r="AD159" s="91"/>
      <c r="AE159" s="91"/>
      <c r="AF159" s="91"/>
      <c r="AG159" s="91"/>
      <c r="AH159" s="91"/>
      <c r="AI159" s="91"/>
      <c r="AJ159" s="91"/>
      <c r="AK159" s="91"/>
      <c r="AL159" s="91"/>
      <c r="AM159" s="91"/>
      <c r="AN159" s="91"/>
      <c r="AO159" s="91"/>
      <c r="AP159" s="91"/>
      <c r="AQ159" s="91"/>
      <c r="AR159" s="91"/>
      <c r="AS159" s="91"/>
      <c r="AT159" s="91"/>
      <c r="AU159" s="91"/>
      <c r="AV159" s="91"/>
      <c r="AW159" s="91"/>
      <c r="AX159" s="91"/>
      <c r="AY159" s="91"/>
      <c r="AZ159" s="91"/>
      <c r="BA159" s="91"/>
      <c r="BB159" s="91"/>
      <c r="BC159" s="91"/>
      <c r="BD159" s="91"/>
      <c r="BE159" s="91"/>
      <c r="BF159" s="91"/>
      <c r="BG159" s="91"/>
      <c r="BH159" s="91"/>
      <c r="BI159" s="91"/>
      <c r="BJ159" s="91"/>
      <c r="BK159" s="91"/>
      <c r="BL159" s="91"/>
      <c r="BM159" s="91"/>
      <c r="BN159" s="91"/>
      <c r="BO159" s="91"/>
      <c r="BP159" s="91"/>
      <c r="BQ159" s="91"/>
      <c r="BR159" s="91"/>
      <c r="BS159" s="91"/>
      <c r="BT159" s="91"/>
      <c r="BU159" s="91"/>
      <c r="BV159" s="91"/>
      <c r="BW159" s="91"/>
      <c r="BX159" s="91"/>
      <c r="BY159" s="91"/>
      <c r="BZ159" s="91"/>
      <c r="CA159" s="91"/>
      <c r="CB159" s="91"/>
      <c r="CC159" s="91"/>
      <c r="CD159" s="91"/>
      <c r="CE159" s="91"/>
      <c r="CF159" s="91"/>
      <c r="CG159" s="91"/>
      <c r="CH159" s="91"/>
      <c r="CI159" s="91"/>
      <c r="CJ159" s="91"/>
      <c r="CK159" s="91"/>
      <c r="CL159" s="91"/>
      <c r="CM159" s="91"/>
      <c r="CN159" s="91"/>
      <c r="CO159" s="91"/>
      <c r="CP159" s="91"/>
      <c r="CQ159" s="91"/>
      <c r="CR159" s="91"/>
      <c r="CS159" s="91"/>
      <c r="CT159" s="91"/>
      <c r="CU159" s="91"/>
      <c r="CV159" s="91"/>
      <c r="CW159" s="91"/>
      <c r="CX159" s="91"/>
      <c r="CY159" s="91"/>
      <c r="CZ159" s="91"/>
      <c r="DA159" s="91"/>
      <c r="DB159" s="91"/>
      <c r="DC159" s="91"/>
      <c r="DD159" s="91"/>
      <c r="DE159" s="91"/>
      <c r="DF159" s="91"/>
      <c r="DG159" s="91"/>
      <c r="DH159" s="91"/>
      <c r="DI159" s="91"/>
      <c r="DJ159" s="91"/>
      <c r="DK159" s="91"/>
      <c r="DL159" s="91"/>
      <c r="DM159" s="91"/>
      <c r="DN159" s="91"/>
      <c r="DO159" s="91"/>
      <c r="DP159" s="91"/>
      <c r="DQ159" s="91"/>
      <c r="DR159" s="91"/>
      <c r="DS159" s="91"/>
      <c r="DT159" s="91"/>
      <c r="DU159" s="91"/>
      <c r="DV159" s="91"/>
      <c r="DW159" s="91"/>
      <c r="DX159" s="91"/>
      <c r="DY159" s="91"/>
      <c r="DZ159" s="91"/>
      <c r="EA159" s="91"/>
      <c r="EB159" s="91"/>
      <c r="EC159" s="91"/>
      <c r="ED159" s="91"/>
      <c r="EE159" s="91"/>
      <c r="EF159" s="91"/>
      <c r="EG159" s="91"/>
      <c r="EH159" s="91"/>
      <c r="EI159" s="91"/>
      <c r="EJ159" s="91"/>
      <c r="EK159" s="91"/>
      <c r="EL159" s="91"/>
      <c r="EM159" s="91"/>
      <c r="EN159" s="91"/>
      <c r="EO159" s="91"/>
      <c r="EP159" s="91"/>
      <c r="EQ159" s="91"/>
      <c r="ER159" s="91"/>
      <c r="ES159" s="91"/>
      <c r="ET159" s="91"/>
      <c r="EU159" s="91"/>
      <c r="EV159" s="91"/>
      <c r="EW159" s="91"/>
      <c r="EX159" s="91"/>
      <c r="EY159" s="91"/>
      <c r="EZ159" s="91"/>
      <c r="FA159" s="91"/>
      <c r="FB159" s="91"/>
      <c r="FC159" s="91"/>
      <c r="FD159" s="91"/>
      <c r="FE159" s="91"/>
    </row>
    <row r="160" spans="1:1001" x14ac:dyDescent="0.2">
      <c r="A160" s="227">
        <v>2</v>
      </c>
      <c r="B160" s="227">
        <v>1</v>
      </c>
      <c r="C160" s="227">
        <v>2</v>
      </c>
      <c r="D160" s="227">
        <v>1</v>
      </c>
      <c r="E160" s="227">
        <v>0</v>
      </c>
      <c r="F160" s="227"/>
      <c r="G160" s="64" t="s">
        <v>168</v>
      </c>
      <c r="H160" s="6">
        <v>0</v>
      </c>
      <c r="I160" s="6">
        <v>0</v>
      </c>
      <c r="J160" s="6">
        <v>0</v>
      </c>
      <c r="K160" s="6">
        <v>0</v>
      </c>
      <c r="L160" s="6">
        <f>+J160+K160</f>
        <v>0</v>
      </c>
      <c r="M160" s="9"/>
      <c r="N160" s="9"/>
      <c r="O160" s="239"/>
      <c r="P160" s="72"/>
      <c r="Q160" s="240"/>
      <c r="R160" s="168">
        <v>0</v>
      </c>
      <c r="S160" s="170">
        <v>0</v>
      </c>
      <c r="T160" s="168">
        <v>0</v>
      </c>
      <c r="U160" s="169">
        <v>0</v>
      </c>
      <c r="V160" s="169">
        <v>0</v>
      </c>
      <c r="W160" s="170">
        <v>0</v>
      </c>
      <c r="X160" s="220">
        <f t="shared" si="162"/>
        <v>0</v>
      </c>
      <c r="Y160" s="153" t="e">
        <f>+#REF!+#REF!</f>
        <v>#REF!</v>
      </c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56"/>
      <c r="AT160" s="56"/>
      <c r="AU160" s="56"/>
      <c r="AV160" s="56"/>
      <c r="AW160" s="56"/>
      <c r="AX160" s="56"/>
      <c r="AY160" s="56"/>
      <c r="AZ160" s="56"/>
      <c r="BA160" s="56"/>
      <c r="BB160" s="56"/>
      <c r="BC160" s="56"/>
      <c r="BD160" s="56"/>
      <c r="BE160" s="56"/>
      <c r="BF160" s="56"/>
      <c r="BG160" s="56"/>
      <c r="BH160" s="56"/>
      <c r="BI160" s="56"/>
      <c r="BJ160" s="56"/>
      <c r="BK160" s="56"/>
      <c r="BL160" s="56"/>
      <c r="BM160" s="56"/>
      <c r="BN160" s="56"/>
      <c r="BO160" s="56"/>
      <c r="BP160" s="56"/>
      <c r="BQ160" s="56"/>
      <c r="BR160" s="56"/>
      <c r="BS160" s="56"/>
      <c r="BT160" s="56"/>
      <c r="BU160" s="56"/>
      <c r="BV160" s="56"/>
      <c r="BW160" s="56"/>
      <c r="BX160" s="56"/>
      <c r="BY160" s="56"/>
      <c r="BZ160" s="56"/>
      <c r="CA160" s="56"/>
      <c r="CB160" s="56"/>
      <c r="CC160" s="56"/>
      <c r="CD160" s="56"/>
      <c r="CE160" s="56"/>
      <c r="CF160" s="56"/>
      <c r="CG160" s="56"/>
      <c r="CH160" s="56"/>
      <c r="CI160" s="56"/>
      <c r="CJ160" s="56"/>
      <c r="CK160" s="56"/>
      <c r="CL160" s="56"/>
      <c r="CM160" s="56"/>
      <c r="CN160" s="56"/>
      <c r="CO160" s="56"/>
      <c r="CP160" s="56"/>
      <c r="CQ160" s="56"/>
      <c r="CR160" s="56"/>
      <c r="CS160" s="56"/>
      <c r="CT160" s="56"/>
      <c r="CU160" s="56"/>
      <c r="CV160" s="56"/>
      <c r="CW160" s="56"/>
      <c r="CX160" s="56"/>
      <c r="CY160" s="56"/>
      <c r="CZ160" s="56"/>
      <c r="DA160" s="56"/>
      <c r="DB160" s="56"/>
      <c r="DC160" s="56"/>
      <c r="DD160" s="56"/>
      <c r="DE160" s="56"/>
      <c r="DF160" s="56"/>
      <c r="DG160" s="56"/>
      <c r="DH160" s="56"/>
      <c r="DI160" s="56"/>
      <c r="DJ160" s="56"/>
      <c r="DK160" s="56"/>
      <c r="DL160" s="56"/>
      <c r="DM160" s="56"/>
      <c r="DN160" s="56"/>
      <c r="DO160" s="56"/>
      <c r="DP160" s="56"/>
      <c r="DQ160" s="56"/>
      <c r="DR160" s="56"/>
      <c r="DS160" s="56"/>
      <c r="DT160" s="56"/>
      <c r="DU160" s="56"/>
      <c r="DV160" s="56"/>
      <c r="DW160" s="56"/>
      <c r="DX160" s="56"/>
      <c r="DY160" s="56"/>
      <c r="DZ160" s="56"/>
      <c r="EA160" s="56"/>
      <c r="EB160" s="56"/>
      <c r="EC160" s="56"/>
      <c r="ED160" s="56"/>
      <c r="EE160" s="56"/>
      <c r="EF160" s="56"/>
      <c r="EG160" s="56"/>
      <c r="EH160" s="56"/>
      <c r="EI160" s="56"/>
      <c r="EJ160" s="56"/>
      <c r="EK160" s="56"/>
      <c r="EL160" s="56"/>
      <c r="EM160" s="56"/>
      <c r="EN160" s="56"/>
      <c r="EO160" s="56"/>
      <c r="EP160" s="56"/>
      <c r="EQ160" s="56"/>
      <c r="ER160" s="56"/>
      <c r="ES160" s="56"/>
      <c r="ET160" s="56"/>
      <c r="EU160" s="56"/>
      <c r="EV160" s="56"/>
      <c r="EW160" s="56"/>
      <c r="EX160" s="56"/>
      <c r="EY160" s="56"/>
      <c r="EZ160" s="56"/>
      <c r="FA160" s="56"/>
      <c r="FB160" s="56"/>
      <c r="FC160" s="56"/>
      <c r="FD160" s="56"/>
      <c r="FE160" s="56"/>
    </row>
    <row r="161" spans="1:1001" x14ac:dyDescent="0.2">
      <c r="A161" s="254">
        <v>3</v>
      </c>
      <c r="B161" s="254">
        <v>0</v>
      </c>
      <c r="C161" s="254">
        <v>0</v>
      </c>
      <c r="D161" s="254">
        <v>0</v>
      </c>
      <c r="E161" s="254">
        <v>0</v>
      </c>
      <c r="F161" s="254"/>
      <c r="G161" s="110" t="s">
        <v>112</v>
      </c>
      <c r="H161" s="4">
        <f>+H162</f>
        <v>45836550</v>
      </c>
      <c r="I161" s="4">
        <f>+I162</f>
        <v>26243791.5</v>
      </c>
      <c r="J161" s="4">
        <f>+J162</f>
        <v>1393523.4</v>
      </c>
      <c r="K161" s="4">
        <f>+K162</f>
        <v>1106575.1000000001</v>
      </c>
      <c r="L161" s="4">
        <f>+L162</f>
        <v>2500098.5</v>
      </c>
      <c r="M161" s="54">
        <f>+J161/(J161+K161)</f>
        <v>0.55738739893648181</v>
      </c>
      <c r="N161" s="54">
        <f>1-M161</f>
        <v>0.44261260106351819</v>
      </c>
      <c r="O161" s="268"/>
      <c r="P161" s="55"/>
      <c r="Q161" s="269"/>
      <c r="R161" s="186">
        <f>+R162</f>
        <v>232253.9</v>
      </c>
      <c r="S161" s="188">
        <f t="shared" ref="S161:W161" si="199">+S162</f>
        <v>232253.9</v>
      </c>
      <c r="T161" s="186">
        <f t="shared" si="199"/>
        <v>232253.9</v>
      </c>
      <c r="U161" s="187">
        <f t="shared" si="199"/>
        <v>232253.9</v>
      </c>
      <c r="V161" s="187">
        <f t="shared" si="199"/>
        <v>232253.9</v>
      </c>
      <c r="W161" s="188">
        <f t="shared" si="199"/>
        <v>232253.9</v>
      </c>
      <c r="X161" s="220">
        <f t="shared" si="162"/>
        <v>0</v>
      </c>
      <c r="Y161" s="153" t="e">
        <f>+#REF!+#REF!</f>
        <v>#REF!</v>
      </c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  <c r="AV161" s="56"/>
      <c r="AW161" s="56"/>
      <c r="AX161" s="56"/>
      <c r="AY161" s="56"/>
      <c r="AZ161" s="56"/>
      <c r="BA161" s="56"/>
      <c r="BB161" s="56"/>
      <c r="BC161" s="56"/>
      <c r="BD161" s="56"/>
      <c r="BE161" s="56"/>
      <c r="BF161" s="56"/>
      <c r="BG161" s="56"/>
      <c r="BH161" s="56"/>
      <c r="BI161" s="56"/>
      <c r="BJ161" s="56"/>
      <c r="BK161" s="56"/>
      <c r="BL161" s="56"/>
      <c r="BM161" s="56"/>
      <c r="BN161" s="56"/>
      <c r="BO161" s="56"/>
      <c r="BP161" s="56"/>
      <c r="BQ161" s="56"/>
      <c r="BR161" s="56"/>
      <c r="BS161" s="56"/>
      <c r="BT161" s="56"/>
      <c r="BU161" s="56"/>
      <c r="BV161" s="56"/>
      <c r="BW161" s="56"/>
      <c r="BX161" s="56"/>
      <c r="BY161" s="56"/>
      <c r="BZ161" s="56"/>
      <c r="CA161" s="56"/>
      <c r="CB161" s="56"/>
      <c r="CC161" s="56"/>
      <c r="CD161" s="56"/>
      <c r="CE161" s="56"/>
      <c r="CF161" s="56"/>
      <c r="CG161" s="56"/>
      <c r="CH161" s="56"/>
      <c r="CI161" s="56"/>
      <c r="CJ161" s="56"/>
      <c r="CK161" s="56"/>
      <c r="CL161" s="56"/>
      <c r="CM161" s="56"/>
      <c r="CN161" s="56"/>
      <c r="CO161" s="56"/>
      <c r="CP161" s="56"/>
      <c r="CQ161" s="56"/>
      <c r="CR161" s="56"/>
      <c r="CS161" s="56"/>
      <c r="CT161" s="56"/>
      <c r="CU161" s="56"/>
      <c r="CV161" s="56"/>
      <c r="CW161" s="56"/>
      <c r="CX161" s="56"/>
      <c r="CY161" s="56"/>
      <c r="CZ161" s="56"/>
      <c r="DA161" s="56"/>
      <c r="DB161" s="56"/>
      <c r="DC161" s="56"/>
      <c r="DD161" s="56"/>
      <c r="DE161" s="56"/>
      <c r="DF161" s="56"/>
      <c r="DG161" s="56"/>
      <c r="DH161" s="56"/>
      <c r="DI161" s="56"/>
      <c r="DJ161" s="56"/>
      <c r="DK161" s="56"/>
      <c r="DL161" s="56"/>
      <c r="DM161" s="56"/>
      <c r="DN161" s="56"/>
      <c r="DO161" s="56"/>
      <c r="DP161" s="56"/>
      <c r="DQ161" s="56"/>
      <c r="DR161" s="56"/>
      <c r="DS161" s="56"/>
      <c r="DT161" s="56"/>
      <c r="DU161" s="56"/>
      <c r="DV161" s="56"/>
      <c r="DW161" s="56"/>
      <c r="DX161" s="56"/>
      <c r="DY161" s="56"/>
      <c r="DZ161" s="56"/>
      <c r="EA161" s="56"/>
      <c r="EB161" s="56"/>
      <c r="EC161" s="56"/>
      <c r="ED161" s="56"/>
      <c r="EE161" s="56"/>
      <c r="EF161" s="56"/>
      <c r="EG161" s="56"/>
      <c r="EH161" s="56"/>
      <c r="EI161" s="56"/>
      <c r="EJ161" s="56"/>
      <c r="EK161" s="56"/>
      <c r="EL161" s="56"/>
      <c r="EM161" s="56"/>
      <c r="EN161" s="56"/>
      <c r="EO161" s="56"/>
      <c r="EP161" s="56"/>
      <c r="EQ161" s="56"/>
      <c r="ER161" s="56"/>
      <c r="ES161" s="56"/>
      <c r="ET161" s="56"/>
      <c r="EU161" s="56"/>
      <c r="EV161" s="56"/>
      <c r="EW161" s="56"/>
      <c r="EX161" s="56"/>
      <c r="EY161" s="56"/>
      <c r="EZ161" s="56"/>
      <c r="FA161" s="56"/>
      <c r="FB161" s="56"/>
      <c r="FC161" s="56"/>
      <c r="FD161" s="56"/>
      <c r="FE161" s="56"/>
    </row>
    <row r="162" spans="1:1001" x14ac:dyDescent="0.2">
      <c r="A162" s="221">
        <v>3</v>
      </c>
      <c r="B162" s="221">
        <v>1</v>
      </c>
      <c r="C162" s="221">
        <v>0</v>
      </c>
      <c r="D162" s="221">
        <v>0</v>
      </c>
      <c r="E162" s="221">
        <v>0</v>
      </c>
      <c r="F162" s="221">
        <v>0</v>
      </c>
      <c r="G162" s="87" t="s">
        <v>113</v>
      </c>
      <c r="H162" s="13">
        <f>+H163+H168+H177+H178+H179</f>
        <v>45836550</v>
      </c>
      <c r="I162" s="13">
        <f>+I163+I168+I177+I178+I179</f>
        <v>26243791.5</v>
      </c>
      <c r="J162" s="13">
        <f>+J163+J168+J177+J178+J179</f>
        <v>1393523.4</v>
      </c>
      <c r="K162" s="13">
        <f>+K163+K168+K177+K178+K179</f>
        <v>1106575.1000000001</v>
      </c>
      <c r="L162" s="13">
        <f>+L163+L168+L177+L178+L179</f>
        <v>2500098.5</v>
      </c>
      <c r="M162" s="113"/>
      <c r="N162" s="113"/>
      <c r="O162" s="222"/>
      <c r="P162" s="266"/>
      <c r="Q162" s="267"/>
      <c r="R162" s="189">
        <f t="shared" ref="R162:W162" si="200">+R163+R168+R177+R178+R179</f>
        <v>232253.9</v>
      </c>
      <c r="S162" s="191">
        <f t="shared" si="200"/>
        <v>232253.9</v>
      </c>
      <c r="T162" s="189">
        <f t="shared" si="200"/>
        <v>232253.9</v>
      </c>
      <c r="U162" s="190">
        <f t="shared" si="200"/>
        <v>232253.9</v>
      </c>
      <c r="V162" s="190">
        <f t="shared" si="200"/>
        <v>232253.9</v>
      </c>
      <c r="W162" s="191">
        <f t="shared" si="200"/>
        <v>232253.9</v>
      </c>
      <c r="X162" s="220">
        <f t="shared" si="162"/>
        <v>0</v>
      </c>
      <c r="Y162" s="153" t="e">
        <f>+#REF!+#REF!</f>
        <v>#REF!</v>
      </c>
      <c r="Z162" s="107"/>
      <c r="AA162" s="107"/>
      <c r="AB162" s="107"/>
      <c r="AC162" s="107"/>
      <c r="AD162" s="107"/>
      <c r="AE162" s="107"/>
      <c r="AF162" s="107"/>
      <c r="AG162" s="107"/>
      <c r="AH162" s="107"/>
      <c r="AI162" s="107"/>
      <c r="AJ162" s="107"/>
      <c r="AK162" s="107"/>
      <c r="AL162" s="107"/>
      <c r="AM162" s="107"/>
      <c r="AN162" s="107"/>
      <c r="AO162" s="107"/>
      <c r="AP162" s="107"/>
      <c r="AQ162" s="107"/>
      <c r="AR162" s="107"/>
      <c r="AS162" s="107"/>
      <c r="AT162" s="107"/>
      <c r="AU162" s="107"/>
      <c r="AV162" s="107"/>
      <c r="AW162" s="107"/>
      <c r="AX162" s="107"/>
      <c r="AY162" s="107"/>
      <c r="AZ162" s="107"/>
      <c r="BA162" s="107"/>
      <c r="BB162" s="107"/>
      <c r="BC162" s="107"/>
      <c r="BD162" s="107"/>
      <c r="BE162" s="107"/>
      <c r="BF162" s="107"/>
      <c r="BG162" s="107"/>
      <c r="BH162" s="107"/>
      <c r="BI162" s="107"/>
      <c r="BJ162" s="107"/>
      <c r="BK162" s="107"/>
      <c r="BL162" s="107"/>
      <c r="BM162" s="107"/>
      <c r="BN162" s="107"/>
      <c r="BO162" s="107"/>
      <c r="BP162" s="107"/>
      <c r="BQ162" s="107"/>
      <c r="BR162" s="107"/>
      <c r="BS162" s="107"/>
      <c r="BT162" s="107"/>
      <c r="BU162" s="107"/>
      <c r="BV162" s="107"/>
      <c r="BW162" s="107"/>
      <c r="BX162" s="107"/>
      <c r="BY162" s="107"/>
      <c r="BZ162" s="107"/>
      <c r="CA162" s="107"/>
      <c r="CB162" s="107"/>
      <c r="CC162" s="107"/>
      <c r="CD162" s="107"/>
      <c r="CE162" s="107"/>
      <c r="CF162" s="107"/>
      <c r="CG162" s="107"/>
      <c r="CH162" s="107"/>
      <c r="CI162" s="107"/>
      <c r="CJ162" s="107"/>
      <c r="CK162" s="107"/>
      <c r="CL162" s="107"/>
      <c r="CM162" s="107"/>
      <c r="CN162" s="107"/>
      <c r="CO162" s="107"/>
      <c r="CP162" s="107"/>
      <c r="CQ162" s="107"/>
      <c r="CR162" s="107"/>
      <c r="CS162" s="107"/>
      <c r="CT162" s="107"/>
      <c r="CU162" s="107"/>
      <c r="CV162" s="107"/>
      <c r="CW162" s="107"/>
      <c r="CX162" s="107"/>
      <c r="CY162" s="107"/>
      <c r="CZ162" s="107"/>
      <c r="DA162" s="107"/>
      <c r="DB162" s="107"/>
      <c r="DC162" s="107"/>
      <c r="DD162" s="107"/>
      <c r="DE162" s="107"/>
      <c r="DF162" s="107"/>
      <c r="DG162" s="107"/>
      <c r="DH162" s="107"/>
      <c r="DI162" s="107"/>
      <c r="DJ162" s="107"/>
      <c r="DK162" s="107"/>
      <c r="DL162" s="107"/>
      <c r="DM162" s="107"/>
      <c r="DN162" s="107"/>
      <c r="DO162" s="107"/>
      <c r="DP162" s="107"/>
      <c r="DQ162" s="107"/>
      <c r="DR162" s="107"/>
      <c r="DS162" s="107"/>
      <c r="DT162" s="107"/>
      <c r="DU162" s="107"/>
      <c r="DV162" s="107"/>
      <c r="DW162" s="107"/>
      <c r="DX162" s="107"/>
      <c r="DY162" s="107"/>
      <c r="DZ162" s="107"/>
      <c r="EA162" s="107"/>
      <c r="EB162" s="107"/>
      <c r="EC162" s="107"/>
      <c r="ED162" s="107"/>
      <c r="EE162" s="107"/>
      <c r="EF162" s="107"/>
      <c r="EG162" s="107"/>
      <c r="EH162" s="107"/>
      <c r="EI162" s="107"/>
      <c r="EJ162" s="107"/>
      <c r="EK162" s="107"/>
      <c r="EL162" s="107"/>
      <c r="EM162" s="107"/>
      <c r="EN162" s="107"/>
      <c r="EO162" s="107"/>
      <c r="EP162" s="107"/>
      <c r="EQ162" s="107"/>
      <c r="ER162" s="107"/>
      <c r="ES162" s="107"/>
      <c r="ET162" s="107"/>
      <c r="EU162" s="107"/>
      <c r="EV162" s="107"/>
      <c r="EW162" s="107"/>
      <c r="EX162" s="107"/>
      <c r="EY162" s="107"/>
      <c r="EZ162" s="107"/>
      <c r="FA162" s="107"/>
      <c r="FB162" s="107"/>
      <c r="FC162" s="107"/>
      <c r="FD162" s="107"/>
      <c r="FE162" s="107"/>
      <c r="FF162" s="108"/>
      <c r="FG162" s="108"/>
      <c r="FH162" s="108"/>
      <c r="FI162" s="108"/>
      <c r="FJ162" s="108"/>
      <c r="FK162" s="108"/>
      <c r="FL162" s="108"/>
      <c r="FM162" s="108"/>
      <c r="FN162" s="108"/>
      <c r="FO162" s="108"/>
      <c r="FP162" s="108"/>
      <c r="FQ162" s="108"/>
      <c r="FR162" s="108"/>
      <c r="FS162" s="108"/>
      <c r="FT162" s="108"/>
      <c r="FU162" s="108"/>
      <c r="FV162" s="108"/>
      <c r="FW162" s="108"/>
      <c r="FX162" s="108"/>
      <c r="FY162" s="108"/>
      <c r="FZ162" s="108"/>
      <c r="GA162" s="108"/>
      <c r="GB162" s="108"/>
      <c r="GC162" s="108"/>
      <c r="GD162" s="108"/>
      <c r="GE162" s="108"/>
      <c r="GF162" s="108"/>
      <c r="GG162" s="108"/>
      <c r="GH162" s="108"/>
      <c r="GI162" s="108"/>
      <c r="GJ162" s="108"/>
      <c r="GK162" s="108"/>
      <c r="GL162" s="108"/>
      <c r="GM162" s="108"/>
      <c r="GN162" s="108"/>
      <c r="GO162" s="108"/>
      <c r="GP162" s="108"/>
      <c r="GQ162" s="108"/>
      <c r="GR162" s="108"/>
      <c r="GS162" s="108"/>
      <c r="GT162" s="108"/>
      <c r="GU162" s="108"/>
      <c r="GV162" s="108"/>
      <c r="GW162" s="108"/>
      <c r="GX162" s="108"/>
      <c r="GY162" s="108"/>
      <c r="GZ162" s="108"/>
      <c r="HA162" s="108"/>
      <c r="HB162" s="108"/>
      <c r="HC162" s="108"/>
      <c r="HD162" s="108"/>
      <c r="HE162" s="108"/>
      <c r="HF162" s="108"/>
      <c r="HG162" s="108"/>
      <c r="HH162" s="108"/>
      <c r="HI162" s="108"/>
      <c r="HJ162" s="108"/>
      <c r="HK162" s="108"/>
      <c r="HL162" s="108"/>
      <c r="HM162" s="108"/>
      <c r="HN162" s="108"/>
      <c r="HO162" s="108"/>
      <c r="HP162" s="108"/>
      <c r="HQ162" s="108"/>
      <c r="HR162" s="108"/>
      <c r="HS162" s="108"/>
      <c r="HT162" s="108"/>
      <c r="HU162" s="108"/>
      <c r="HV162" s="108"/>
      <c r="HW162" s="108"/>
      <c r="HX162" s="108"/>
      <c r="HY162" s="108"/>
      <c r="HZ162" s="108"/>
      <c r="IA162" s="108"/>
      <c r="IB162" s="108"/>
      <c r="IC162" s="108"/>
      <c r="ID162" s="108"/>
      <c r="IE162" s="108"/>
      <c r="IF162" s="108"/>
      <c r="IG162" s="108"/>
      <c r="IH162" s="108"/>
      <c r="II162" s="108"/>
      <c r="IJ162" s="108"/>
      <c r="IK162" s="108"/>
      <c r="IL162" s="108"/>
      <c r="IM162" s="108"/>
      <c r="IN162" s="108"/>
      <c r="IO162" s="108"/>
      <c r="IP162" s="108"/>
      <c r="IQ162" s="108"/>
      <c r="IR162" s="108"/>
      <c r="IS162" s="108"/>
      <c r="IT162" s="108"/>
      <c r="IU162" s="108"/>
      <c r="IV162" s="108"/>
      <c r="IW162" s="108"/>
      <c r="IX162" s="108"/>
      <c r="IY162" s="108"/>
      <c r="IZ162" s="108"/>
      <c r="JA162" s="108"/>
      <c r="JB162" s="108"/>
      <c r="JC162" s="108"/>
      <c r="JD162" s="108"/>
      <c r="JE162" s="108"/>
      <c r="JF162" s="108"/>
      <c r="JG162" s="108"/>
      <c r="JH162" s="108"/>
      <c r="JI162" s="108"/>
      <c r="JJ162" s="108"/>
      <c r="JK162" s="108"/>
      <c r="JL162" s="108"/>
      <c r="JM162" s="108"/>
      <c r="JN162" s="108"/>
      <c r="JO162" s="108"/>
      <c r="JP162" s="108"/>
      <c r="JQ162" s="108"/>
      <c r="JR162" s="108"/>
      <c r="JS162" s="108"/>
      <c r="JT162" s="108"/>
      <c r="JU162" s="108"/>
      <c r="JV162" s="108"/>
      <c r="JW162" s="108"/>
      <c r="JX162" s="108"/>
      <c r="JY162" s="108"/>
      <c r="JZ162" s="108"/>
      <c r="KA162" s="108"/>
      <c r="KB162" s="108"/>
      <c r="KC162" s="108"/>
      <c r="KD162" s="108"/>
      <c r="KE162" s="108"/>
      <c r="KF162" s="108"/>
      <c r="KG162" s="108"/>
      <c r="KH162" s="108"/>
      <c r="KI162" s="108"/>
      <c r="KJ162" s="108"/>
      <c r="KK162" s="108"/>
      <c r="KL162" s="108"/>
      <c r="KM162" s="108"/>
      <c r="KN162" s="108"/>
      <c r="KO162" s="108"/>
      <c r="KP162" s="108"/>
      <c r="KQ162" s="108"/>
      <c r="KR162" s="108"/>
      <c r="KS162" s="108"/>
      <c r="KT162" s="108"/>
      <c r="KU162" s="108"/>
      <c r="KV162" s="108"/>
      <c r="KW162" s="108"/>
      <c r="KX162" s="108"/>
      <c r="KY162" s="108"/>
      <c r="KZ162" s="108"/>
      <c r="LA162" s="108"/>
      <c r="LB162" s="108"/>
      <c r="LC162" s="108"/>
      <c r="LD162" s="108"/>
      <c r="LE162" s="108"/>
      <c r="LF162" s="108"/>
      <c r="LG162" s="108"/>
      <c r="LH162" s="108"/>
      <c r="LI162" s="108"/>
      <c r="LJ162" s="108"/>
      <c r="LK162" s="108"/>
      <c r="LL162" s="108"/>
      <c r="LM162" s="108"/>
      <c r="LN162" s="108"/>
      <c r="LO162" s="108"/>
      <c r="LP162" s="108"/>
      <c r="LQ162" s="108"/>
      <c r="LR162" s="108"/>
      <c r="LS162" s="108"/>
      <c r="LT162" s="108"/>
      <c r="LU162" s="108"/>
      <c r="LV162" s="108"/>
      <c r="LW162" s="108"/>
      <c r="LX162" s="108"/>
      <c r="LY162" s="108"/>
      <c r="LZ162" s="108"/>
      <c r="MA162" s="108"/>
      <c r="MB162" s="108"/>
      <c r="MC162" s="108"/>
      <c r="MD162" s="108"/>
      <c r="ME162" s="108"/>
      <c r="MF162" s="108"/>
      <c r="MG162" s="108"/>
      <c r="MH162" s="108"/>
      <c r="MI162" s="108"/>
      <c r="MJ162" s="108"/>
      <c r="MK162" s="108"/>
      <c r="ML162" s="108"/>
      <c r="MM162" s="108"/>
      <c r="MN162" s="108"/>
      <c r="MO162" s="108"/>
      <c r="MP162" s="108"/>
      <c r="MQ162" s="108"/>
      <c r="MR162" s="108"/>
      <c r="MS162" s="108"/>
      <c r="MT162" s="108"/>
      <c r="MU162" s="108"/>
      <c r="MV162" s="108"/>
      <c r="MW162" s="108"/>
      <c r="MX162" s="108"/>
      <c r="MY162" s="108"/>
      <c r="MZ162" s="108"/>
      <c r="NA162" s="108"/>
      <c r="NB162" s="108"/>
      <c r="NC162" s="108"/>
      <c r="ND162" s="108"/>
      <c r="NE162" s="108"/>
      <c r="NF162" s="108"/>
      <c r="NG162" s="108"/>
      <c r="NH162" s="108"/>
      <c r="NI162" s="108"/>
      <c r="NJ162" s="108"/>
      <c r="NK162" s="108"/>
      <c r="NL162" s="108"/>
      <c r="NM162" s="108"/>
      <c r="NN162" s="108"/>
      <c r="NO162" s="108"/>
      <c r="NP162" s="108"/>
      <c r="NQ162" s="108"/>
      <c r="NR162" s="108"/>
      <c r="NS162" s="108"/>
      <c r="NT162" s="108"/>
      <c r="NU162" s="108"/>
      <c r="NV162" s="108"/>
      <c r="NW162" s="108"/>
      <c r="NX162" s="108"/>
      <c r="NY162" s="108"/>
      <c r="NZ162" s="108"/>
      <c r="OA162" s="108"/>
      <c r="OB162" s="108"/>
      <c r="OC162" s="108"/>
      <c r="OD162" s="108"/>
      <c r="OE162" s="108"/>
      <c r="OF162" s="108"/>
      <c r="OG162" s="108"/>
      <c r="OH162" s="108"/>
      <c r="OI162" s="108"/>
      <c r="OJ162" s="108"/>
      <c r="OK162" s="108"/>
      <c r="OL162" s="108"/>
      <c r="OM162" s="108"/>
      <c r="ON162" s="108"/>
      <c r="OO162" s="108"/>
      <c r="OP162" s="108"/>
      <c r="OQ162" s="108"/>
      <c r="OR162" s="108"/>
      <c r="OS162" s="108"/>
      <c r="OT162" s="108"/>
      <c r="OU162" s="108"/>
      <c r="OV162" s="108"/>
      <c r="OW162" s="108"/>
      <c r="OX162" s="108"/>
      <c r="OY162" s="108"/>
      <c r="OZ162" s="108"/>
      <c r="PA162" s="108"/>
      <c r="PB162" s="108"/>
      <c r="PC162" s="108"/>
      <c r="PD162" s="108"/>
      <c r="PE162" s="108"/>
      <c r="PF162" s="108"/>
      <c r="PG162" s="108"/>
      <c r="PH162" s="108"/>
      <c r="PI162" s="108"/>
      <c r="PJ162" s="108"/>
      <c r="PK162" s="108"/>
      <c r="PL162" s="108"/>
      <c r="PM162" s="108"/>
      <c r="PN162" s="108"/>
      <c r="PO162" s="108"/>
      <c r="PP162" s="108"/>
      <c r="PQ162" s="108"/>
      <c r="PR162" s="108"/>
      <c r="PS162" s="108"/>
      <c r="PT162" s="108"/>
      <c r="PU162" s="108"/>
      <c r="PV162" s="108"/>
      <c r="PW162" s="108"/>
      <c r="PX162" s="108"/>
      <c r="PY162" s="108"/>
      <c r="PZ162" s="108"/>
      <c r="QA162" s="108"/>
      <c r="QB162" s="108"/>
      <c r="QC162" s="108"/>
      <c r="QD162" s="108"/>
      <c r="QE162" s="108"/>
      <c r="QF162" s="108"/>
      <c r="QG162" s="108"/>
      <c r="QH162" s="108"/>
      <c r="QI162" s="108"/>
      <c r="QJ162" s="108"/>
      <c r="QK162" s="108"/>
      <c r="QL162" s="108"/>
      <c r="QM162" s="108"/>
      <c r="QN162" s="108"/>
      <c r="QO162" s="108"/>
      <c r="QP162" s="108"/>
      <c r="QQ162" s="108"/>
      <c r="QR162" s="108"/>
      <c r="QS162" s="108"/>
      <c r="QT162" s="108"/>
      <c r="QU162" s="108"/>
      <c r="QV162" s="108"/>
      <c r="QW162" s="108"/>
      <c r="QX162" s="108"/>
      <c r="QY162" s="108"/>
      <c r="QZ162" s="108"/>
      <c r="RA162" s="108"/>
      <c r="RB162" s="108"/>
      <c r="RC162" s="108"/>
      <c r="RD162" s="108"/>
      <c r="RE162" s="108"/>
      <c r="RF162" s="108"/>
      <c r="RG162" s="108"/>
      <c r="RH162" s="108"/>
      <c r="RI162" s="108"/>
      <c r="RJ162" s="108"/>
      <c r="RK162" s="108"/>
      <c r="RL162" s="108"/>
      <c r="RM162" s="108"/>
      <c r="RN162" s="108"/>
      <c r="RO162" s="108"/>
      <c r="RP162" s="108"/>
      <c r="RQ162" s="108"/>
      <c r="RR162" s="108"/>
      <c r="RS162" s="108"/>
      <c r="RT162" s="108"/>
      <c r="RU162" s="108"/>
      <c r="RV162" s="108"/>
      <c r="RW162" s="108"/>
      <c r="RX162" s="108"/>
      <c r="RY162" s="108"/>
      <c r="RZ162" s="108"/>
      <c r="SA162" s="108"/>
      <c r="SB162" s="108"/>
      <c r="SC162" s="108"/>
      <c r="SD162" s="108"/>
      <c r="SE162" s="108"/>
      <c r="SF162" s="108"/>
      <c r="SG162" s="108"/>
      <c r="SH162" s="108"/>
      <c r="SI162" s="108"/>
      <c r="SJ162" s="108"/>
      <c r="SK162" s="108"/>
      <c r="SL162" s="108"/>
      <c r="SM162" s="108"/>
      <c r="SN162" s="108"/>
      <c r="SO162" s="108"/>
      <c r="SP162" s="108"/>
      <c r="SQ162" s="108"/>
      <c r="SR162" s="108"/>
      <c r="SS162" s="108"/>
      <c r="ST162" s="108"/>
      <c r="SU162" s="108"/>
      <c r="SV162" s="108"/>
      <c r="SW162" s="108"/>
      <c r="SX162" s="108"/>
      <c r="SY162" s="108"/>
      <c r="SZ162" s="108"/>
      <c r="TA162" s="108"/>
      <c r="TB162" s="108"/>
      <c r="TC162" s="108"/>
      <c r="TD162" s="108"/>
      <c r="TE162" s="108"/>
      <c r="TF162" s="108"/>
      <c r="TG162" s="108"/>
      <c r="TH162" s="108"/>
      <c r="TI162" s="108"/>
      <c r="TJ162" s="108"/>
      <c r="TK162" s="108"/>
      <c r="TL162" s="108"/>
      <c r="TM162" s="108"/>
      <c r="TN162" s="108"/>
      <c r="TO162" s="108"/>
      <c r="TP162" s="108"/>
      <c r="TQ162" s="108"/>
      <c r="TR162" s="108"/>
      <c r="TS162" s="108"/>
      <c r="TT162" s="108"/>
      <c r="TU162" s="108"/>
      <c r="TV162" s="108"/>
      <c r="TW162" s="108"/>
      <c r="TX162" s="108"/>
      <c r="TY162" s="108"/>
      <c r="TZ162" s="108"/>
      <c r="UA162" s="108"/>
      <c r="UB162" s="108"/>
      <c r="UC162" s="108"/>
      <c r="UD162" s="108"/>
      <c r="UE162" s="108"/>
      <c r="UF162" s="108"/>
      <c r="UG162" s="108"/>
      <c r="UH162" s="108"/>
      <c r="UI162" s="108"/>
      <c r="UJ162" s="108"/>
      <c r="UK162" s="108"/>
      <c r="UL162" s="108"/>
      <c r="UM162" s="108"/>
      <c r="UN162" s="108"/>
      <c r="UO162" s="108"/>
      <c r="UP162" s="108"/>
      <c r="UQ162" s="108"/>
      <c r="UR162" s="108"/>
      <c r="US162" s="108"/>
      <c r="UT162" s="108"/>
      <c r="UU162" s="108"/>
      <c r="UV162" s="108"/>
      <c r="UW162" s="108"/>
      <c r="UX162" s="108"/>
      <c r="UY162" s="108"/>
      <c r="UZ162" s="108"/>
      <c r="VA162" s="108"/>
      <c r="VB162" s="108"/>
      <c r="VC162" s="108"/>
      <c r="VD162" s="108"/>
      <c r="VE162" s="108"/>
      <c r="VF162" s="108"/>
      <c r="VG162" s="108"/>
      <c r="VH162" s="108"/>
      <c r="VI162" s="108"/>
      <c r="VJ162" s="108"/>
      <c r="VK162" s="108"/>
      <c r="VL162" s="108"/>
      <c r="VM162" s="108"/>
      <c r="VN162" s="108"/>
      <c r="VO162" s="108"/>
      <c r="VP162" s="108"/>
      <c r="VQ162" s="108"/>
      <c r="VR162" s="108"/>
      <c r="VS162" s="108"/>
      <c r="VT162" s="108"/>
      <c r="VU162" s="108"/>
      <c r="VV162" s="108"/>
      <c r="VW162" s="108"/>
      <c r="VX162" s="108"/>
      <c r="VY162" s="108"/>
      <c r="VZ162" s="108"/>
      <c r="WA162" s="108"/>
      <c r="WB162" s="108"/>
      <c r="WC162" s="108"/>
      <c r="WD162" s="108"/>
      <c r="WE162" s="108"/>
      <c r="WF162" s="108"/>
      <c r="WG162" s="108"/>
      <c r="WH162" s="108"/>
      <c r="WI162" s="108"/>
      <c r="WJ162" s="108"/>
      <c r="WK162" s="108"/>
      <c r="WL162" s="108"/>
      <c r="WM162" s="108"/>
      <c r="WN162" s="108"/>
      <c r="WO162" s="108"/>
      <c r="WP162" s="108"/>
      <c r="WQ162" s="108"/>
      <c r="WR162" s="108"/>
      <c r="WS162" s="108"/>
      <c r="WT162" s="108"/>
      <c r="WU162" s="108"/>
      <c r="WV162" s="108"/>
      <c r="WW162" s="108"/>
      <c r="WX162" s="108"/>
      <c r="WY162" s="108"/>
      <c r="WZ162" s="108"/>
      <c r="XA162" s="108"/>
      <c r="XB162" s="108"/>
      <c r="XC162" s="108"/>
      <c r="XD162" s="108"/>
      <c r="XE162" s="108"/>
      <c r="XF162" s="108"/>
      <c r="XG162" s="108"/>
      <c r="XH162" s="108"/>
      <c r="XI162" s="108"/>
      <c r="XJ162" s="108"/>
      <c r="XK162" s="108"/>
      <c r="XL162" s="108"/>
      <c r="XM162" s="108"/>
      <c r="XN162" s="108"/>
      <c r="XO162" s="108"/>
      <c r="XP162" s="108"/>
      <c r="XQ162" s="108"/>
      <c r="XR162" s="108"/>
      <c r="XS162" s="108"/>
      <c r="XT162" s="108"/>
      <c r="XU162" s="108"/>
      <c r="XV162" s="108"/>
      <c r="XW162" s="108"/>
      <c r="XX162" s="108"/>
      <c r="XY162" s="108"/>
      <c r="XZ162" s="108"/>
      <c r="YA162" s="108"/>
      <c r="YB162" s="108"/>
      <c r="YC162" s="108"/>
      <c r="YD162" s="108"/>
      <c r="YE162" s="108"/>
      <c r="YF162" s="108"/>
      <c r="YG162" s="108"/>
      <c r="YH162" s="108"/>
      <c r="YI162" s="108"/>
      <c r="YJ162" s="108"/>
      <c r="YK162" s="108"/>
      <c r="YL162" s="108"/>
      <c r="YM162" s="108"/>
      <c r="YN162" s="108"/>
      <c r="YO162" s="108"/>
      <c r="YP162" s="108"/>
      <c r="YQ162" s="108"/>
      <c r="YR162" s="108"/>
      <c r="YS162" s="108"/>
      <c r="YT162" s="108"/>
      <c r="YU162" s="108"/>
      <c r="YV162" s="108"/>
      <c r="YW162" s="108"/>
      <c r="YX162" s="108"/>
      <c r="YY162" s="108"/>
      <c r="YZ162" s="108"/>
      <c r="ZA162" s="108"/>
      <c r="ZB162" s="108"/>
      <c r="ZC162" s="108"/>
      <c r="ZD162" s="108"/>
      <c r="ZE162" s="108"/>
      <c r="ZF162" s="108"/>
      <c r="ZG162" s="108"/>
      <c r="ZH162" s="108"/>
      <c r="ZI162" s="108"/>
      <c r="ZJ162" s="108"/>
      <c r="ZK162" s="108"/>
      <c r="ZL162" s="108"/>
      <c r="ZM162" s="108"/>
      <c r="ZN162" s="108"/>
      <c r="ZO162" s="108"/>
      <c r="ZP162" s="108"/>
      <c r="ZQ162" s="108"/>
      <c r="ZR162" s="108"/>
      <c r="ZS162" s="108"/>
      <c r="ZT162" s="108"/>
      <c r="ZU162" s="108"/>
      <c r="ZV162" s="108"/>
      <c r="ZW162" s="108"/>
      <c r="ZX162" s="108"/>
      <c r="ZY162" s="108"/>
      <c r="ZZ162" s="108"/>
      <c r="AAA162" s="108"/>
      <c r="AAB162" s="108"/>
      <c r="AAC162" s="108"/>
      <c r="AAD162" s="108"/>
      <c r="AAE162" s="108"/>
      <c r="AAF162" s="108"/>
      <c r="AAG162" s="108"/>
      <c r="AAH162" s="108"/>
      <c r="AAI162" s="108"/>
      <c r="AAJ162" s="108"/>
      <c r="AAK162" s="108"/>
      <c r="AAL162" s="108"/>
      <c r="AAM162" s="108"/>
      <c r="AAN162" s="108"/>
      <c r="AAO162" s="108"/>
      <c r="AAP162" s="108"/>
      <c r="AAQ162" s="108"/>
      <c r="AAR162" s="108"/>
      <c r="AAS162" s="108"/>
      <c r="AAT162" s="108"/>
      <c r="AAU162" s="108"/>
      <c r="AAV162" s="108"/>
      <c r="AAW162" s="108"/>
      <c r="AAX162" s="108"/>
      <c r="AAY162" s="108"/>
      <c r="AAZ162" s="108"/>
      <c r="ABA162" s="108"/>
      <c r="ABB162" s="108"/>
      <c r="ABC162" s="108"/>
      <c r="ABD162" s="108"/>
      <c r="ABE162" s="108"/>
      <c r="ABF162" s="108"/>
      <c r="ABG162" s="108"/>
      <c r="ABH162" s="108"/>
      <c r="ABI162" s="108"/>
      <c r="ABJ162" s="108"/>
      <c r="ABK162" s="108"/>
      <c r="ABL162" s="108"/>
      <c r="ABM162" s="108"/>
      <c r="ABN162" s="108"/>
      <c r="ABO162" s="108"/>
      <c r="ABP162" s="108"/>
      <c r="ABQ162" s="108"/>
      <c r="ABR162" s="108"/>
      <c r="ABS162" s="108"/>
      <c r="ABT162" s="108"/>
      <c r="ABU162" s="108"/>
      <c r="ABV162" s="108"/>
      <c r="ABW162" s="108"/>
      <c r="ABX162" s="108"/>
      <c r="ABY162" s="108"/>
      <c r="ABZ162" s="108"/>
      <c r="ACA162" s="108"/>
      <c r="ACB162" s="108"/>
      <c r="ACC162" s="108"/>
      <c r="ACD162" s="108"/>
      <c r="ACE162" s="108"/>
      <c r="ACF162" s="108"/>
      <c r="ACG162" s="108"/>
      <c r="ACH162" s="108"/>
      <c r="ACI162" s="108"/>
      <c r="ACJ162" s="108"/>
      <c r="ACK162" s="108"/>
      <c r="ACL162" s="108"/>
      <c r="ACM162" s="108"/>
      <c r="ACN162" s="108"/>
      <c r="ACO162" s="108"/>
      <c r="ACP162" s="108"/>
      <c r="ACQ162" s="108"/>
      <c r="ACR162" s="108"/>
      <c r="ACS162" s="108"/>
      <c r="ACT162" s="108"/>
      <c r="ACU162" s="108"/>
      <c r="ACV162" s="108"/>
      <c r="ACW162" s="108"/>
      <c r="ACX162" s="108"/>
      <c r="ACY162" s="108"/>
      <c r="ACZ162" s="108"/>
      <c r="ADA162" s="108"/>
      <c r="ADB162" s="108"/>
      <c r="ADC162" s="108"/>
      <c r="ADD162" s="108"/>
      <c r="ADE162" s="108"/>
      <c r="ADF162" s="108"/>
      <c r="ADG162" s="108"/>
      <c r="ADH162" s="108"/>
      <c r="ADI162" s="108"/>
      <c r="ADJ162" s="108"/>
      <c r="ADK162" s="108"/>
      <c r="ADL162" s="108"/>
      <c r="ADM162" s="108"/>
      <c r="ADN162" s="108"/>
      <c r="ADO162" s="108"/>
      <c r="ADP162" s="108"/>
      <c r="ADQ162" s="108"/>
      <c r="ADR162" s="108"/>
      <c r="ADS162" s="108"/>
      <c r="ADT162" s="108"/>
      <c r="ADU162" s="108"/>
      <c r="ADV162" s="108"/>
      <c r="ADW162" s="108"/>
      <c r="ADX162" s="108"/>
      <c r="ADY162" s="108"/>
      <c r="ADZ162" s="108"/>
      <c r="AEA162" s="108"/>
      <c r="AEB162" s="108"/>
      <c r="AEC162" s="108"/>
      <c r="AED162" s="108"/>
      <c r="AEE162" s="108"/>
      <c r="AEF162" s="108"/>
      <c r="AEG162" s="108"/>
      <c r="AEH162" s="108"/>
      <c r="AEI162" s="108"/>
      <c r="AEJ162" s="108"/>
      <c r="AEK162" s="108"/>
      <c r="AEL162" s="108"/>
      <c r="AEM162" s="108"/>
      <c r="AEN162" s="108"/>
      <c r="AEO162" s="108"/>
      <c r="AEP162" s="108"/>
      <c r="AEQ162" s="108"/>
      <c r="AER162" s="108"/>
      <c r="AES162" s="108"/>
      <c r="AET162" s="108"/>
      <c r="AEU162" s="108"/>
      <c r="AEV162" s="108"/>
      <c r="AEW162" s="108"/>
      <c r="AEX162" s="108"/>
      <c r="AEY162" s="108"/>
      <c r="AEZ162" s="108"/>
      <c r="AFA162" s="108"/>
      <c r="AFB162" s="108"/>
      <c r="AFC162" s="108"/>
      <c r="AFD162" s="108"/>
      <c r="AFE162" s="108"/>
      <c r="AFF162" s="108"/>
      <c r="AFG162" s="108"/>
      <c r="AFH162" s="108"/>
      <c r="AFI162" s="108"/>
      <c r="AFJ162" s="108"/>
      <c r="AFK162" s="108"/>
      <c r="AFL162" s="108"/>
      <c r="AFM162" s="108"/>
      <c r="AFN162" s="108"/>
      <c r="AFO162" s="108"/>
      <c r="AFP162" s="108"/>
      <c r="AFQ162" s="108"/>
      <c r="AFR162" s="108"/>
      <c r="AFS162" s="108"/>
      <c r="AFT162" s="108"/>
      <c r="AFU162" s="108"/>
      <c r="AFV162" s="108"/>
      <c r="AFW162" s="108"/>
      <c r="AFX162" s="108"/>
      <c r="AFY162" s="108"/>
      <c r="AFZ162" s="108"/>
      <c r="AGA162" s="108"/>
      <c r="AGB162" s="108"/>
      <c r="AGC162" s="108"/>
      <c r="AGD162" s="108"/>
      <c r="AGE162" s="108"/>
      <c r="AGF162" s="108"/>
      <c r="AGG162" s="108"/>
      <c r="AGH162" s="108"/>
      <c r="AGI162" s="108"/>
      <c r="AGJ162" s="108"/>
      <c r="AGK162" s="108"/>
      <c r="AGL162" s="108"/>
      <c r="AGM162" s="108"/>
      <c r="AGN162" s="108"/>
      <c r="AGO162" s="108"/>
      <c r="AGP162" s="108"/>
      <c r="AGQ162" s="108"/>
      <c r="AGR162" s="108"/>
      <c r="AGS162" s="108"/>
      <c r="AGT162" s="108"/>
      <c r="AGU162" s="108"/>
      <c r="AGV162" s="108"/>
      <c r="AGW162" s="108"/>
      <c r="AGX162" s="108"/>
      <c r="AGY162" s="108"/>
      <c r="AGZ162" s="108"/>
      <c r="AHA162" s="108"/>
      <c r="AHB162" s="108"/>
      <c r="AHC162" s="108"/>
      <c r="AHD162" s="108"/>
      <c r="AHE162" s="108"/>
      <c r="AHF162" s="108"/>
      <c r="AHG162" s="108"/>
      <c r="AHH162" s="108"/>
      <c r="AHI162" s="108"/>
      <c r="AHJ162" s="108"/>
      <c r="AHK162" s="108"/>
      <c r="AHL162" s="108"/>
      <c r="AHM162" s="108"/>
      <c r="AHN162" s="108"/>
      <c r="AHO162" s="108"/>
      <c r="AHP162" s="108"/>
      <c r="AHQ162" s="108"/>
      <c r="AHR162" s="108"/>
      <c r="AHS162" s="108"/>
      <c r="AHT162" s="108"/>
      <c r="AHU162" s="108"/>
      <c r="AHV162" s="108"/>
      <c r="AHW162" s="108"/>
      <c r="AHX162" s="108"/>
      <c r="AHY162" s="108"/>
      <c r="AHZ162" s="108"/>
      <c r="AIA162" s="108"/>
      <c r="AIB162" s="108"/>
      <c r="AIC162" s="108"/>
      <c r="AID162" s="108"/>
      <c r="AIE162" s="108"/>
      <c r="AIF162" s="108"/>
      <c r="AIG162" s="108"/>
      <c r="AIH162" s="108"/>
      <c r="AII162" s="108"/>
      <c r="AIJ162" s="108"/>
      <c r="AIK162" s="108"/>
      <c r="AIL162" s="108"/>
      <c r="AIM162" s="108"/>
      <c r="AIN162" s="108"/>
      <c r="AIO162" s="108"/>
      <c r="AIP162" s="108"/>
      <c r="AIQ162" s="108"/>
      <c r="AIR162" s="108"/>
      <c r="AIS162" s="108"/>
      <c r="AIT162" s="108"/>
      <c r="AIU162" s="108"/>
      <c r="AIV162" s="108"/>
      <c r="AIW162" s="108"/>
      <c r="AIX162" s="108"/>
      <c r="AIY162" s="108"/>
      <c r="AIZ162" s="108"/>
      <c r="AJA162" s="108"/>
      <c r="AJB162" s="108"/>
      <c r="AJC162" s="108"/>
      <c r="AJD162" s="108"/>
      <c r="AJE162" s="108"/>
      <c r="AJF162" s="108"/>
      <c r="AJG162" s="108"/>
      <c r="AJH162" s="108"/>
      <c r="AJI162" s="108"/>
      <c r="AJJ162" s="108"/>
      <c r="AJK162" s="108"/>
      <c r="AJL162" s="108"/>
      <c r="AJM162" s="108"/>
      <c r="AJN162" s="108"/>
      <c r="AJO162" s="108"/>
      <c r="AJP162" s="108"/>
      <c r="AJQ162" s="108"/>
      <c r="AJR162" s="108"/>
      <c r="AJS162" s="108"/>
      <c r="AJT162" s="108"/>
      <c r="AJU162" s="108"/>
      <c r="AJV162" s="108"/>
      <c r="AJW162" s="108"/>
      <c r="AJX162" s="108"/>
      <c r="AJY162" s="108"/>
      <c r="AJZ162" s="108"/>
      <c r="AKA162" s="108"/>
      <c r="AKB162" s="108"/>
      <c r="AKC162" s="108"/>
      <c r="AKD162" s="108"/>
      <c r="AKE162" s="108"/>
      <c r="AKF162" s="108"/>
      <c r="AKG162" s="108"/>
      <c r="AKH162" s="108"/>
      <c r="AKI162" s="108"/>
      <c r="AKJ162" s="108"/>
      <c r="AKK162" s="108"/>
      <c r="AKL162" s="108"/>
      <c r="AKM162" s="108"/>
      <c r="AKN162" s="108"/>
      <c r="AKO162" s="108"/>
      <c r="AKP162" s="108"/>
      <c r="AKQ162" s="108"/>
      <c r="AKR162" s="108"/>
      <c r="AKS162" s="108"/>
      <c r="AKT162" s="108"/>
      <c r="AKU162" s="108"/>
      <c r="AKV162" s="108"/>
      <c r="AKW162" s="108"/>
      <c r="AKX162" s="108"/>
      <c r="AKY162" s="108"/>
      <c r="AKZ162" s="108"/>
      <c r="ALA162" s="108"/>
      <c r="ALB162" s="108"/>
      <c r="ALC162" s="108"/>
      <c r="ALD162" s="108"/>
      <c r="ALE162" s="108"/>
      <c r="ALF162" s="108"/>
      <c r="ALG162" s="108"/>
      <c r="ALH162" s="108"/>
      <c r="ALI162" s="108"/>
      <c r="ALJ162" s="108"/>
    </row>
    <row r="163" spans="1:1001" x14ac:dyDescent="0.2">
      <c r="A163" s="270">
        <v>3</v>
      </c>
      <c r="B163" s="270">
        <v>1</v>
      </c>
      <c r="C163" s="270">
        <v>0</v>
      </c>
      <c r="D163" s="270">
        <v>0</v>
      </c>
      <c r="E163" s="270">
        <v>1</v>
      </c>
      <c r="F163" s="270">
        <v>0</v>
      </c>
      <c r="G163" s="129" t="s">
        <v>114</v>
      </c>
      <c r="H163" s="130">
        <f>SUM(H164:H167)</f>
        <v>13032000</v>
      </c>
      <c r="I163" s="130">
        <f>SUM(I164:I167)</f>
        <v>2867040</v>
      </c>
      <c r="J163" s="130">
        <f>SUM(J164:J167)</f>
        <v>407250</v>
      </c>
      <c r="K163" s="130">
        <f>SUM(K164:K167)</f>
        <v>89595</v>
      </c>
      <c r="L163" s="130">
        <f>SUM(L164:L167)</f>
        <v>496845</v>
      </c>
      <c r="M163" s="131">
        <f t="shared" ref="M163:M179" si="201">+J163/(J163+K163)</f>
        <v>0.81967213114754101</v>
      </c>
      <c r="N163" s="131">
        <f t="shared" ref="N163:N179" si="202">1-M163</f>
        <v>0.18032786885245899</v>
      </c>
      <c r="P163" s="80"/>
      <c r="Q163" s="81"/>
      <c r="R163" s="204">
        <f t="shared" ref="R163:W163" si="203">SUM(R164:R167)</f>
        <v>67875</v>
      </c>
      <c r="S163" s="206">
        <f t="shared" si="203"/>
        <v>67875</v>
      </c>
      <c r="T163" s="204">
        <f t="shared" si="203"/>
        <v>67875</v>
      </c>
      <c r="U163" s="205">
        <f t="shared" si="203"/>
        <v>67875</v>
      </c>
      <c r="V163" s="205">
        <f t="shared" si="203"/>
        <v>67875</v>
      </c>
      <c r="W163" s="206">
        <f t="shared" si="203"/>
        <v>67875</v>
      </c>
      <c r="X163" s="220">
        <f t="shared" si="162"/>
        <v>0</v>
      </c>
      <c r="Y163" s="153" t="e">
        <f>+#REF!+#REF!</f>
        <v>#REF!</v>
      </c>
      <c r="Z163" s="77"/>
      <c r="AA163" s="77"/>
      <c r="AB163" s="77"/>
      <c r="AC163" s="77"/>
      <c r="AD163" s="77"/>
      <c r="AE163" s="77"/>
      <c r="AF163" s="77"/>
      <c r="AG163" s="77"/>
      <c r="AH163" s="77"/>
      <c r="AI163" s="77"/>
      <c r="AJ163" s="77"/>
      <c r="AK163" s="77"/>
      <c r="AL163" s="77"/>
      <c r="AM163" s="77"/>
      <c r="AN163" s="77"/>
      <c r="AO163" s="77"/>
      <c r="AP163" s="77"/>
      <c r="AQ163" s="77"/>
      <c r="AR163" s="77"/>
      <c r="AS163" s="77"/>
      <c r="AT163" s="77"/>
      <c r="AU163" s="77"/>
      <c r="AV163" s="77"/>
      <c r="AW163" s="77"/>
      <c r="AX163" s="77"/>
      <c r="AY163" s="77"/>
      <c r="AZ163" s="77"/>
      <c r="BA163" s="77"/>
      <c r="BB163" s="77"/>
      <c r="BC163" s="77"/>
      <c r="BD163" s="77"/>
      <c r="BE163" s="77"/>
      <c r="BF163" s="77"/>
      <c r="BG163" s="77"/>
      <c r="BH163" s="77"/>
      <c r="BI163" s="77"/>
      <c r="BJ163" s="77"/>
      <c r="BK163" s="77"/>
      <c r="BL163" s="77"/>
      <c r="BM163" s="77"/>
      <c r="BN163" s="77"/>
      <c r="BO163" s="77"/>
      <c r="BP163" s="77"/>
      <c r="BQ163" s="77"/>
      <c r="BR163" s="77"/>
      <c r="BS163" s="77"/>
      <c r="BT163" s="77"/>
      <c r="BU163" s="77"/>
      <c r="BV163" s="77"/>
      <c r="BW163" s="77"/>
      <c r="BX163" s="77"/>
      <c r="BY163" s="77"/>
      <c r="BZ163" s="77"/>
      <c r="CA163" s="77"/>
      <c r="CB163" s="77"/>
      <c r="CC163" s="77"/>
      <c r="CD163" s="77"/>
      <c r="CE163" s="77"/>
      <c r="CF163" s="77"/>
      <c r="CG163" s="77"/>
      <c r="CH163" s="77"/>
      <c r="CI163" s="77"/>
      <c r="CJ163" s="77"/>
      <c r="CK163" s="77"/>
      <c r="CL163" s="77"/>
      <c r="CM163" s="77"/>
      <c r="CN163" s="77"/>
      <c r="CO163" s="77"/>
      <c r="CP163" s="77"/>
      <c r="CQ163" s="77"/>
      <c r="CR163" s="77"/>
      <c r="CS163" s="77"/>
      <c r="CT163" s="77"/>
      <c r="CU163" s="77"/>
      <c r="CV163" s="77"/>
      <c r="CW163" s="77"/>
      <c r="CX163" s="77"/>
      <c r="CY163" s="77"/>
      <c r="CZ163" s="77"/>
      <c r="DA163" s="77"/>
      <c r="DB163" s="77"/>
      <c r="DC163" s="77"/>
      <c r="DD163" s="77"/>
      <c r="DE163" s="77"/>
      <c r="DF163" s="77"/>
      <c r="DG163" s="77"/>
      <c r="DH163" s="77"/>
      <c r="DI163" s="77"/>
      <c r="DJ163" s="77"/>
      <c r="DK163" s="77"/>
      <c r="DL163" s="77"/>
      <c r="DM163" s="77"/>
      <c r="DN163" s="77"/>
      <c r="DO163" s="77"/>
      <c r="DP163" s="77"/>
      <c r="DQ163" s="77"/>
      <c r="DR163" s="77"/>
      <c r="DS163" s="77"/>
      <c r="DT163" s="77"/>
      <c r="DU163" s="77"/>
      <c r="DV163" s="77"/>
      <c r="DW163" s="77"/>
      <c r="DX163" s="77"/>
      <c r="DY163" s="77"/>
      <c r="DZ163" s="77"/>
      <c r="EA163" s="77"/>
      <c r="EB163" s="77"/>
      <c r="EC163" s="77"/>
      <c r="ED163" s="77"/>
      <c r="EE163" s="77"/>
      <c r="EF163" s="77"/>
      <c r="EG163" s="77"/>
      <c r="EH163" s="77"/>
      <c r="EI163" s="77"/>
      <c r="EJ163" s="77"/>
      <c r="EK163" s="77"/>
      <c r="EL163" s="77"/>
      <c r="EM163" s="77"/>
      <c r="EN163" s="77"/>
      <c r="EO163" s="77"/>
      <c r="EP163" s="77"/>
      <c r="EQ163" s="77"/>
      <c r="ER163" s="77"/>
      <c r="ES163" s="77"/>
      <c r="ET163" s="77"/>
      <c r="EU163" s="77"/>
      <c r="EV163" s="77"/>
      <c r="EW163" s="77"/>
      <c r="EX163" s="77"/>
      <c r="EY163" s="77"/>
      <c r="EZ163" s="77"/>
      <c r="FA163" s="77"/>
      <c r="FB163" s="77"/>
      <c r="FC163" s="77"/>
      <c r="FD163" s="77"/>
      <c r="FE163" s="77"/>
      <c r="FF163" s="83"/>
      <c r="FG163" s="83"/>
      <c r="FH163" s="83"/>
      <c r="FI163" s="83"/>
      <c r="FJ163" s="83"/>
      <c r="FK163" s="83"/>
      <c r="FL163" s="83"/>
      <c r="FM163" s="83"/>
      <c r="FN163" s="83"/>
      <c r="FO163" s="83"/>
      <c r="FP163" s="83"/>
      <c r="FQ163" s="83"/>
      <c r="FR163" s="83"/>
      <c r="FS163" s="83"/>
      <c r="FT163" s="83"/>
      <c r="FU163" s="83"/>
      <c r="FV163" s="83"/>
      <c r="FW163" s="83"/>
      <c r="FX163" s="83"/>
      <c r="FY163" s="83"/>
      <c r="FZ163" s="83"/>
      <c r="GA163" s="83"/>
      <c r="GB163" s="83"/>
      <c r="GC163" s="83"/>
      <c r="GD163" s="83"/>
      <c r="GE163" s="83"/>
      <c r="GF163" s="83"/>
      <c r="GG163" s="83"/>
      <c r="GH163" s="83"/>
      <c r="GI163" s="83"/>
      <c r="GJ163" s="83"/>
      <c r="GK163" s="83"/>
      <c r="GL163" s="83"/>
      <c r="GM163" s="83"/>
      <c r="GN163" s="83"/>
      <c r="GO163" s="83"/>
      <c r="GP163" s="83"/>
      <c r="GQ163" s="83"/>
      <c r="GR163" s="83"/>
      <c r="GS163" s="83"/>
      <c r="GT163" s="83"/>
      <c r="GU163" s="83"/>
      <c r="GV163" s="83"/>
      <c r="GW163" s="83"/>
      <c r="GX163" s="83"/>
      <c r="GY163" s="83"/>
      <c r="GZ163" s="83"/>
      <c r="HA163" s="83"/>
      <c r="HB163" s="83"/>
      <c r="HC163" s="83"/>
      <c r="HD163" s="83"/>
      <c r="HE163" s="83"/>
      <c r="HF163" s="83"/>
      <c r="HG163" s="83"/>
      <c r="HH163" s="83"/>
      <c r="HI163" s="83"/>
      <c r="HJ163" s="83"/>
      <c r="HK163" s="83"/>
      <c r="HL163" s="83"/>
      <c r="HM163" s="83"/>
      <c r="HN163" s="83"/>
      <c r="HO163" s="83"/>
      <c r="HP163" s="83"/>
      <c r="HQ163" s="83"/>
      <c r="HR163" s="83"/>
      <c r="HS163" s="83"/>
      <c r="HT163" s="83"/>
      <c r="HU163" s="83"/>
      <c r="HV163" s="83"/>
      <c r="HW163" s="83"/>
      <c r="HX163" s="83"/>
      <c r="HY163" s="83"/>
      <c r="HZ163" s="83"/>
      <c r="IA163" s="83"/>
      <c r="IB163" s="83"/>
      <c r="IC163" s="83"/>
      <c r="ID163" s="83"/>
      <c r="IE163" s="83"/>
      <c r="IF163" s="83"/>
      <c r="IG163" s="83"/>
      <c r="IH163" s="83"/>
      <c r="II163" s="83"/>
      <c r="IJ163" s="83"/>
      <c r="IK163" s="83"/>
      <c r="IL163" s="83"/>
      <c r="IM163" s="83"/>
      <c r="IN163" s="83"/>
      <c r="IO163" s="83"/>
      <c r="IP163" s="83"/>
      <c r="IQ163" s="83"/>
      <c r="IR163" s="83"/>
      <c r="IS163" s="83"/>
      <c r="IT163" s="83"/>
      <c r="IU163" s="83"/>
      <c r="IV163" s="83"/>
      <c r="IW163" s="83"/>
      <c r="IX163" s="83"/>
      <c r="IY163" s="83"/>
      <c r="IZ163" s="83"/>
      <c r="JA163" s="83"/>
      <c r="JB163" s="83"/>
      <c r="JC163" s="83"/>
      <c r="JD163" s="83"/>
      <c r="JE163" s="83"/>
      <c r="JF163" s="83"/>
      <c r="JG163" s="83"/>
      <c r="JH163" s="83"/>
      <c r="JI163" s="83"/>
      <c r="JJ163" s="83"/>
      <c r="JK163" s="83"/>
      <c r="JL163" s="83"/>
      <c r="JM163" s="83"/>
      <c r="JN163" s="83"/>
      <c r="JO163" s="83"/>
      <c r="JP163" s="83"/>
      <c r="JQ163" s="83"/>
      <c r="JR163" s="83"/>
      <c r="JS163" s="83"/>
      <c r="JT163" s="83"/>
      <c r="JU163" s="83"/>
      <c r="JV163" s="83"/>
      <c r="JW163" s="83"/>
      <c r="JX163" s="83"/>
      <c r="JY163" s="83"/>
      <c r="JZ163" s="83"/>
      <c r="KA163" s="83"/>
      <c r="KB163" s="83"/>
      <c r="KC163" s="83"/>
      <c r="KD163" s="83"/>
      <c r="KE163" s="83"/>
      <c r="KF163" s="83"/>
      <c r="KG163" s="83"/>
      <c r="KH163" s="83"/>
      <c r="KI163" s="83"/>
      <c r="KJ163" s="83"/>
      <c r="KK163" s="83"/>
      <c r="KL163" s="83"/>
      <c r="KM163" s="83"/>
      <c r="KN163" s="83"/>
      <c r="KO163" s="83"/>
      <c r="KP163" s="83"/>
      <c r="KQ163" s="83"/>
      <c r="KR163" s="83"/>
      <c r="KS163" s="83"/>
      <c r="KT163" s="83"/>
      <c r="KU163" s="83"/>
      <c r="KV163" s="83"/>
      <c r="KW163" s="83"/>
      <c r="KX163" s="83"/>
      <c r="KY163" s="83"/>
      <c r="KZ163" s="83"/>
      <c r="LA163" s="83"/>
      <c r="LB163" s="83"/>
      <c r="LC163" s="83"/>
      <c r="LD163" s="83"/>
      <c r="LE163" s="83"/>
      <c r="LF163" s="83"/>
      <c r="LG163" s="83"/>
      <c r="LH163" s="83"/>
      <c r="LI163" s="83"/>
      <c r="LJ163" s="83"/>
      <c r="LK163" s="83"/>
      <c r="LL163" s="83"/>
      <c r="LM163" s="83"/>
      <c r="LN163" s="83"/>
      <c r="LO163" s="83"/>
      <c r="LP163" s="83"/>
      <c r="LQ163" s="83"/>
      <c r="LR163" s="83"/>
      <c r="LS163" s="83"/>
      <c r="LT163" s="83"/>
      <c r="LU163" s="83"/>
      <c r="LV163" s="83"/>
      <c r="LW163" s="83"/>
      <c r="LX163" s="83"/>
      <c r="LY163" s="83"/>
      <c r="LZ163" s="83"/>
      <c r="MA163" s="83"/>
      <c r="MB163" s="83"/>
      <c r="MC163" s="83"/>
      <c r="MD163" s="83"/>
      <c r="ME163" s="83"/>
      <c r="MF163" s="83"/>
      <c r="MG163" s="83"/>
      <c r="MH163" s="83"/>
      <c r="MI163" s="83"/>
      <c r="MJ163" s="83"/>
      <c r="MK163" s="83"/>
      <c r="ML163" s="83"/>
      <c r="MM163" s="83"/>
      <c r="MN163" s="83"/>
      <c r="MO163" s="83"/>
      <c r="MP163" s="83"/>
      <c r="MQ163" s="83"/>
      <c r="MR163" s="83"/>
      <c r="MS163" s="83"/>
      <c r="MT163" s="83"/>
      <c r="MU163" s="83"/>
      <c r="MV163" s="83"/>
      <c r="MW163" s="83"/>
      <c r="MX163" s="83"/>
      <c r="MY163" s="83"/>
      <c r="MZ163" s="83"/>
      <c r="NA163" s="83"/>
      <c r="NB163" s="83"/>
      <c r="NC163" s="83"/>
      <c r="ND163" s="83"/>
      <c r="NE163" s="83"/>
      <c r="NF163" s="83"/>
      <c r="NG163" s="83"/>
      <c r="NH163" s="83"/>
      <c r="NI163" s="83"/>
      <c r="NJ163" s="83"/>
      <c r="NK163" s="83"/>
      <c r="NL163" s="83"/>
      <c r="NM163" s="83"/>
      <c r="NN163" s="83"/>
      <c r="NO163" s="83"/>
      <c r="NP163" s="83"/>
      <c r="NQ163" s="83"/>
      <c r="NR163" s="83"/>
      <c r="NS163" s="83"/>
      <c r="NT163" s="83"/>
      <c r="NU163" s="83"/>
      <c r="NV163" s="83"/>
      <c r="NW163" s="83"/>
      <c r="NX163" s="83"/>
      <c r="NY163" s="83"/>
      <c r="NZ163" s="83"/>
      <c r="OA163" s="83"/>
      <c r="OB163" s="83"/>
      <c r="OC163" s="83"/>
      <c r="OD163" s="83"/>
      <c r="OE163" s="83"/>
      <c r="OF163" s="83"/>
      <c r="OG163" s="83"/>
      <c r="OH163" s="83"/>
      <c r="OI163" s="83"/>
      <c r="OJ163" s="83"/>
      <c r="OK163" s="83"/>
      <c r="OL163" s="83"/>
      <c r="OM163" s="83"/>
      <c r="ON163" s="83"/>
      <c r="OO163" s="83"/>
      <c r="OP163" s="83"/>
      <c r="OQ163" s="83"/>
      <c r="OR163" s="83"/>
      <c r="OS163" s="83"/>
      <c r="OT163" s="83"/>
      <c r="OU163" s="83"/>
      <c r="OV163" s="83"/>
      <c r="OW163" s="83"/>
      <c r="OX163" s="83"/>
      <c r="OY163" s="83"/>
      <c r="OZ163" s="83"/>
      <c r="PA163" s="83"/>
      <c r="PB163" s="83"/>
      <c r="PC163" s="83"/>
      <c r="PD163" s="83"/>
      <c r="PE163" s="83"/>
      <c r="PF163" s="83"/>
      <c r="PG163" s="83"/>
      <c r="PH163" s="83"/>
      <c r="PI163" s="83"/>
      <c r="PJ163" s="83"/>
      <c r="PK163" s="83"/>
      <c r="PL163" s="83"/>
      <c r="PM163" s="83"/>
      <c r="PN163" s="83"/>
      <c r="PO163" s="83"/>
      <c r="PP163" s="83"/>
      <c r="PQ163" s="83"/>
      <c r="PR163" s="83"/>
      <c r="PS163" s="83"/>
      <c r="PT163" s="83"/>
      <c r="PU163" s="83"/>
      <c r="PV163" s="83"/>
      <c r="PW163" s="83"/>
      <c r="PX163" s="83"/>
      <c r="PY163" s="83"/>
      <c r="PZ163" s="83"/>
      <c r="QA163" s="83"/>
      <c r="QB163" s="83"/>
      <c r="QC163" s="83"/>
      <c r="QD163" s="83"/>
      <c r="QE163" s="83"/>
      <c r="QF163" s="83"/>
      <c r="QG163" s="83"/>
      <c r="QH163" s="83"/>
      <c r="QI163" s="83"/>
      <c r="QJ163" s="83"/>
      <c r="QK163" s="83"/>
      <c r="QL163" s="83"/>
      <c r="QM163" s="83"/>
      <c r="QN163" s="83"/>
      <c r="QO163" s="83"/>
      <c r="QP163" s="83"/>
      <c r="QQ163" s="83"/>
      <c r="QR163" s="83"/>
      <c r="QS163" s="83"/>
      <c r="QT163" s="83"/>
      <c r="QU163" s="83"/>
      <c r="QV163" s="83"/>
      <c r="QW163" s="83"/>
      <c r="QX163" s="83"/>
      <c r="QY163" s="83"/>
      <c r="QZ163" s="83"/>
      <c r="RA163" s="83"/>
      <c r="RB163" s="83"/>
      <c r="RC163" s="83"/>
      <c r="RD163" s="83"/>
      <c r="RE163" s="83"/>
      <c r="RF163" s="83"/>
      <c r="RG163" s="83"/>
      <c r="RH163" s="83"/>
      <c r="RI163" s="83"/>
      <c r="RJ163" s="83"/>
      <c r="RK163" s="83"/>
      <c r="RL163" s="83"/>
      <c r="RM163" s="83"/>
      <c r="RN163" s="83"/>
      <c r="RO163" s="83"/>
      <c r="RP163" s="83"/>
      <c r="RQ163" s="83"/>
      <c r="RR163" s="83"/>
      <c r="RS163" s="83"/>
      <c r="RT163" s="83"/>
      <c r="RU163" s="83"/>
      <c r="RV163" s="83"/>
      <c r="RW163" s="83"/>
      <c r="RX163" s="83"/>
      <c r="RY163" s="83"/>
      <c r="RZ163" s="83"/>
      <c r="SA163" s="83"/>
      <c r="SB163" s="83"/>
      <c r="SC163" s="83"/>
      <c r="SD163" s="83"/>
      <c r="SE163" s="83"/>
      <c r="SF163" s="83"/>
      <c r="SG163" s="83"/>
      <c r="SH163" s="83"/>
      <c r="SI163" s="83"/>
      <c r="SJ163" s="83"/>
      <c r="SK163" s="83"/>
      <c r="SL163" s="83"/>
      <c r="SM163" s="83"/>
      <c r="SN163" s="83"/>
      <c r="SO163" s="83"/>
      <c r="SP163" s="83"/>
      <c r="SQ163" s="83"/>
      <c r="SR163" s="83"/>
      <c r="SS163" s="83"/>
      <c r="ST163" s="83"/>
      <c r="SU163" s="83"/>
      <c r="SV163" s="83"/>
      <c r="SW163" s="83"/>
      <c r="SX163" s="83"/>
      <c r="SY163" s="83"/>
      <c r="SZ163" s="83"/>
      <c r="TA163" s="83"/>
      <c r="TB163" s="83"/>
      <c r="TC163" s="83"/>
      <c r="TD163" s="83"/>
      <c r="TE163" s="83"/>
      <c r="TF163" s="83"/>
      <c r="TG163" s="83"/>
      <c r="TH163" s="83"/>
      <c r="TI163" s="83"/>
      <c r="TJ163" s="83"/>
      <c r="TK163" s="83"/>
      <c r="TL163" s="83"/>
      <c r="TM163" s="83"/>
      <c r="TN163" s="83"/>
      <c r="TO163" s="83"/>
      <c r="TP163" s="83"/>
      <c r="TQ163" s="83"/>
      <c r="TR163" s="83"/>
      <c r="TS163" s="83"/>
      <c r="TT163" s="83"/>
      <c r="TU163" s="83"/>
      <c r="TV163" s="83"/>
      <c r="TW163" s="83"/>
      <c r="TX163" s="83"/>
      <c r="TY163" s="83"/>
      <c r="TZ163" s="83"/>
      <c r="UA163" s="83"/>
      <c r="UB163" s="83"/>
      <c r="UC163" s="83"/>
      <c r="UD163" s="83"/>
      <c r="UE163" s="83"/>
      <c r="UF163" s="83"/>
      <c r="UG163" s="83"/>
      <c r="UH163" s="83"/>
      <c r="UI163" s="83"/>
      <c r="UJ163" s="83"/>
      <c r="UK163" s="83"/>
      <c r="UL163" s="83"/>
      <c r="UM163" s="83"/>
      <c r="UN163" s="83"/>
      <c r="UO163" s="83"/>
      <c r="UP163" s="83"/>
      <c r="UQ163" s="83"/>
      <c r="UR163" s="83"/>
      <c r="US163" s="83"/>
      <c r="UT163" s="83"/>
      <c r="UU163" s="83"/>
      <c r="UV163" s="83"/>
      <c r="UW163" s="83"/>
      <c r="UX163" s="83"/>
      <c r="UY163" s="83"/>
      <c r="UZ163" s="83"/>
      <c r="VA163" s="83"/>
      <c r="VB163" s="83"/>
      <c r="VC163" s="83"/>
      <c r="VD163" s="83"/>
      <c r="VE163" s="83"/>
      <c r="VF163" s="83"/>
      <c r="VG163" s="83"/>
      <c r="VH163" s="83"/>
      <c r="VI163" s="83"/>
      <c r="VJ163" s="83"/>
      <c r="VK163" s="83"/>
      <c r="VL163" s="83"/>
      <c r="VM163" s="83"/>
      <c r="VN163" s="83"/>
      <c r="VO163" s="83"/>
      <c r="VP163" s="83"/>
      <c r="VQ163" s="83"/>
      <c r="VR163" s="83"/>
      <c r="VS163" s="83"/>
      <c r="VT163" s="83"/>
      <c r="VU163" s="83"/>
      <c r="VV163" s="83"/>
      <c r="VW163" s="83"/>
      <c r="VX163" s="83"/>
      <c r="VY163" s="83"/>
      <c r="VZ163" s="83"/>
      <c r="WA163" s="83"/>
      <c r="WB163" s="83"/>
      <c r="WC163" s="83"/>
      <c r="WD163" s="83"/>
      <c r="WE163" s="83"/>
      <c r="WF163" s="83"/>
      <c r="WG163" s="83"/>
      <c r="WH163" s="83"/>
      <c r="WI163" s="83"/>
      <c r="WJ163" s="83"/>
      <c r="WK163" s="83"/>
      <c r="WL163" s="83"/>
      <c r="WM163" s="83"/>
      <c r="WN163" s="83"/>
      <c r="WO163" s="83"/>
      <c r="WP163" s="83"/>
      <c r="WQ163" s="83"/>
      <c r="WR163" s="83"/>
      <c r="WS163" s="83"/>
      <c r="WT163" s="83"/>
      <c r="WU163" s="83"/>
      <c r="WV163" s="83"/>
      <c r="WW163" s="83"/>
      <c r="WX163" s="83"/>
      <c r="WY163" s="83"/>
      <c r="WZ163" s="83"/>
      <c r="XA163" s="83"/>
      <c r="XB163" s="83"/>
      <c r="XC163" s="83"/>
      <c r="XD163" s="83"/>
      <c r="XE163" s="83"/>
      <c r="XF163" s="83"/>
      <c r="XG163" s="83"/>
      <c r="XH163" s="83"/>
      <c r="XI163" s="83"/>
      <c r="XJ163" s="83"/>
      <c r="XK163" s="83"/>
      <c r="XL163" s="83"/>
      <c r="XM163" s="83"/>
      <c r="XN163" s="83"/>
      <c r="XO163" s="83"/>
      <c r="XP163" s="83"/>
      <c r="XQ163" s="83"/>
      <c r="XR163" s="83"/>
      <c r="XS163" s="83"/>
      <c r="XT163" s="83"/>
      <c r="XU163" s="83"/>
      <c r="XV163" s="83"/>
      <c r="XW163" s="83"/>
      <c r="XX163" s="83"/>
      <c r="XY163" s="83"/>
      <c r="XZ163" s="83"/>
      <c r="YA163" s="83"/>
      <c r="YB163" s="83"/>
      <c r="YC163" s="83"/>
      <c r="YD163" s="83"/>
      <c r="YE163" s="83"/>
      <c r="YF163" s="83"/>
      <c r="YG163" s="83"/>
      <c r="YH163" s="83"/>
      <c r="YI163" s="83"/>
      <c r="YJ163" s="83"/>
      <c r="YK163" s="83"/>
      <c r="YL163" s="83"/>
      <c r="YM163" s="83"/>
      <c r="YN163" s="83"/>
      <c r="YO163" s="83"/>
      <c r="YP163" s="83"/>
      <c r="YQ163" s="83"/>
      <c r="YR163" s="83"/>
      <c r="YS163" s="83"/>
      <c r="YT163" s="83"/>
      <c r="YU163" s="83"/>
      <c r="YV163" s="83"/>
      <c r="YW163" s="83"/>
      <c r="YX163" s="83"/>
      <c r="YY163" s="83"/>
      <c r="YZ163" s="83"/>
      <c r="ZA163" s="83"/>
      <c r="ZB163" s="83"/>
      <c r="ZC163" s="83"/>
      <c r="ZD163" s="83"/>
      <c r="ZE163" s="83"/>
      <c r="ZF163" s="83"/>
      <c r="ZG163" s="83"/>
      <c r="ZH163" s="83"/>
      <c r="ZI163" s="83"/>
      <c r="ZJ163" s="83"/>
      <c r="ZK163" s="83"/>
      <c r="ZL163" s="83"/>
      <c r="ZM163" s="83"/>
      <c r="ZN163" s="83"/>
      <c r="ZO163" s="83"/>
      <c r="ZP163" s="83"/>
      <c r="ZQ163" s="83"/>
      <c r="ZR163" s="83"/>
      <c r="ZS163" s="83"/>
      <c r="ZT163" s="83"/>
      <c r="ZU163" s="83"/>
      <c r="ZV163" s="83"/>
      <c r="ZW163" s="83"/>
      <c r="ZX163" s="83"/>
      <c r="ZY163" s="83"/>
      <c r="ZZ163" s="83"/>
      <c r="AAA163" s="83"/>
      <c r="AAB163" s="83"/>
      <c r="AAC163" s="83"/>
      <c r="AAD163" s="83"/>
      <c r="AAE163" s="83"/>
      <c r="AAF163" s="83"/>
      <c r="AAG163" s="83"/>
      <c r="AAH163" s="83"/>
      <c r="AAI163" s="83"/>
      <c r="AAJ163" s="83"/>
      <c r="AAK163" s="83"/>
      <c r="AAL163" s="83"/>
      <c r="AAM163" s="83"/>
      <c r="AAN163" s="83"/>
      <c r="AAO163" s="83"/>
      <c r="AAP163" s="83"/>
      <c r="AAQ163" s="83"/>
      <c r="AAR163" s="83"/>
      <c r="AAS163" s="83"/>
      <c r="AAT163" s="83"/>
      <c r="AAU163" s="83"/>
      <c r="AAV163" s="83"/>
      <c r="AAW163" s="83"/>
      <c r="AAX163" s="83"/>
      <c r="AAY163" s="83"/>
      <c r="AAZ163" s="83"/>
      <c r="ABA163" s="83"/>
      <c r="ABB163" s="83"/>
      <c r="ABC163" s="83"/>
      <c r="ABD163" s="83"/>
      <c r="ABE163" s="83"/>
      <c r="ABF163" s="83"/>
      <c r="ABG163" s="83"/>
      <c r="ABH163" s="83"/>
      <c r="ABI163" s="83"/>
      <c r="ABJ163" s="83"/>
      <c r="ABK163" s="83"/>
      <c r="ABL163" s="83"/>
      <c r="ABM163" s="83"/>
      <c r="ABN163" s="83"/>
      <c r="ABO163" s="83"/>
      <c r="ABP163" s="83"/>
      <c r="ABQ163" s="83"/>
      <c r="ABR163" s="83"/>
      <c r="ABS163" s="83"/>
      <c r="ABT163" s="83"/>
      <c r="ABU163" s="83"/>
      <c r="ABV163" s="83"/>
      <c r="ABW163" s="83"/>
      <c r="ABX163" s="83"/>
      <c r="ABY163" s="83"/>
      <c r="ABZ163" s="83"/>
      <c r="ACA163" s="83"/>
      <c r="ACB163" s="83"/>
      <c r="ACC163" s="83"/>
      <c r="ACD163" s="83"/>
      <c r="ACE163" s="83"/>
      <c r="ACF163" s="83"/>
      <c r="ACG163" s="83"/>
      <c r="ACH163" s="83"/>
      <c r="ACI163" s="83"/>
      <c r="ACJ163" s="83"/>
      <c r="ACK163" s="83"/>
      <c r="ACL163" s="83"/>
      <c r="ACM163" s="83"/>
      <c r="ACN163" s="83"/>
      <c r="ACO163" s="83"/>
      <c r="ACP163" s="83"/>
      <c r="ACQ163" s="83"/>
      <c r="ACR163" s="83"/>
      <c r="ACS163" s="83"/>
      <c r="ACT163" s="83"/>
      <c r="ACU163" s="83"/>
      <c r="ACV163" s="83"/>
      <c r="ACW163" s="83"/>
      <c r="ACX163" s="83"/>
      <c r="ACY163" s="83"/>
      <c r="ACZ163" s="83"/>
      <c r="ADA163" s="83"/>
      <c r="ADB163" s="83"/>
      <c r="ADC163" s="83"/>
      <c r="ADD163" s="83"/>
      <c r="ADE163" s="83"/>
      <c r="ADF163" s="83"/>
      <c r="ADG163" s="83"/>
      <c r="ADH163" s="83"/>
      <c r="ADI163" s="83"/>
      <c r="ADJ163" s="83"/>
      <c r="ADK163" s="83"/>
      <c r="ADL163" s="83"/>
      <c r="ADM163" s="83"/>
      <c r="ADN163" s="83"/>
      <c r="ADO163" s="83"/>
      <c r="ADP163" s="83"/>
      <c r="ADQ163" s="83"/>
      <c r="ADR163" s="83"/>
      <c r="ADS163" s="83"/>
      <c r="ADT163" s="83"/>
      <c r="ADU163" s="83"/>
      <c r="ADV163" s="83"/>
      <c r="ADW163" s="83"/>
      <c r="ADX163" s="83"/>
      <c r="ADY163" s="83"/>
      <c r="ADZ163" s="83"/>
      <c r="AEA163" s="83"/>
      <c r="AEB163" s="83"/>
      <c r="AEC163" s="83"/>
      <c r="AED163" s="83"/>
      <c r="AEE163" s="83"/>
      <c r="AEF163" s="83"/>
      <c r="AEG163" s="83"/>
      <c r="AEH163" s="83"/>
      <c r="AEI163" s="83"/>
      <c r="AEJ163" s="83"/>
      <c r="AEK163" s="83"/>
      <c r="AEL163" s="83"/>
      <c r="AEM163" s="83"/>
      <c r="AEN163" s="83"/>
      <c r="AEO163" s="83"/>
      <c r="AEP163" s="83"/>
      <c r="AEQ163" s="83"/>
      <c r="AER163" s="83"/>
      <c r="AES163" s="83"/>
      <c r="AET163" s="83"/>
      <c r="AEU163" s="83"/>
      <c r="AEV163" s="83"/>
      <c r="AEW163" s="83"/>
      <c r="AEX163" s="83"/>
      <c r="AEY163" s="83"/>
      <c r="AEZ163" s="83"/>
      <c r="AFA163" s="83"/>
      <c r="AFB163" s="83"/>
      <c r="AFC163" s="83"/>
      <c r="AFD163" s="83"/>
      <c r="AFE163" s="83"/>
      <c r="AFF163" s="83"/>
      <c r="AFG163" s="83"/>
      <c r="AFH163" s="83"/>
      <c r="AFI163" s="83"/>
      <c r="AFJ163" s="83"/>
      <c r="AFK163" s="83"/>
      <c r="AFL163" s="83"/>
      <c r="AFM163" s="83"/>
      <c r="AFN163" s="83"/>
      <c r="AFO163" s="83"/>
      <c r="AFP163" s="83"/>
      <c r="AFQ163" s="83"/>
      <c r="AFR163" s="83"/>
      <c r="AFS163" s="83"/>
      <c r="AFT163" s="83"/>
      <c r="AFU163" s="83"/>
      <c r="AFV163" s="83"/>
      <c r="AFW163" s="83"/>
      <c r="AFX163" s="83"/>
      <c r="AFY163" s="83"/>
      <c r="AFZ163" s="83"/>
      <c r="AGA163" s="83"/>
      <c r="AGB163" s="83"/>
      <c r="AGC163" s="83"/>
      <c r="AGD163" s="83"/>
      <c r="AGE163" s="83"/>
      <c r="AGF163" s="83"/>
      <c r="AGG163" s="83"/>
      <c r="AGH163" s="83"/>
      <c r="AGI163" s="83"/>
      <c r="AGJ163" s="83"/>
      <c r="AGK163" s="83"/>
      <c r="AGL163" s="83"/>
      <c r="AGM163" s="83"/>
      <c r="AGN163" s="83"/>
      <c r="AGO163" s="83"/>
      <c r="AGP163" s="83"/>
      <c r="AGQ163" s="83"/>
      <c r="AGR163" s="83"/>
      <c r="AGS163" s="83"/>
      <c r="AGT163" s="83"/>
      <c r="AGU163" s="83"/>
      <c r="AGV163" s="83"/>
      <c r="AGW163" s="83"/>
      <c r="AGX163" s="83"/>
      <c r="AGY163" s="83"/>
      <c r="AGZ163" s="83"/>
      <c r="AHA163" s="83"/>
      <c r="AHB163" s="83"/>
      <c r="AHC163" s="83"/>
      <c r="AHD163" s="83"/>
      <c r="AHE163" s="83"/>
      <c r="AHF163" s="83"/>
      <c r="AHG163" s="83"/>
      <c r="AHH163" s="83"/>
      <c r="AHI163" s="83"/>
      <c r="AHJ163" s="83"/>
      <c r="AHK163" s="83"/>
      <c r="AHL163" s="83"/>
      <c r="AHM163" s="83"/>
      <c r="AHN163" s="83"/>
      <c r="AHO163" s="83"/>
      <c r="AHP163" s="83"/>
      <c r="AHQ163" s="83"/>
      <c r="AHR163" s="83"/>
      <c r="AHS163" s="83"/>
      <c r="AHT163" s="83"/>
      <c r="AHU163" s="83"/>
      <c r="AHV163" s="83"/>
      <c r="AHW163" s="83"/>
      <c r="AHX163" s="83"/>
      <c r="AHY163" s="83"/>
      <c r="AHZ163" s="83"/>
      <c r="AIA163" s="83"/>
      <c r="AIB163" s="83"/>
      <c r="AIC163" s="83"/>
      <c r="AID163" s="83"/>
      <c r="AIE163" s="83"/>
      <c r="AIF163" s="83"/>
      <c r="AIG163" s="83"/>
      <c r="AIH163" s="83"/>
      <c r="AII163" s="83"/>
      <c r="AIJ163" s="83"/>
      <c r="AIK163" s="83"/>
      <c r="AIL163" s="83"/>
      <c r="AIM163" s="83"/>
      <c r="AIN163" s="83"/>
      <c r="AIO163" s="83"/>
      <c r="AIP163" s="83"/>
      <c r="AIQ163" s="83"/>
      <c r="AIR163" s="83"/>
      <c r="AIS163" s="83"/>
      <c r="AIT163" s="83"/>
      <c r="AIU163" s="83"/>
      <c r="AIV163" s="83"/>
      <c r="AIW163" s="83"/>
      <c r="AIX163" s="83"/>
      <c r="AIY163" s="83"/>
      <c r="AIZ163" s="83"/>
      <c r="AJA163" s="83"/>
      <c r="AJB163" s="83"/>
      <c r="AJC163" s="83"/>
      <c r="AJD163" s="83"/>
      <c r="AJE163" s="83"/>
      <c r="AJF163" s="83"/>
      <c r="AJG163" s="83"/>
      <c r="AJH163" s="83"/>
      <c r="AJI163" s="83"/>
      <c r="AJJ163" s="83"/>
      <c r="AJK163" s="83"/>
      <c r="AJL163" s="83"/>
      <c r="AJM163" s="83"/>
      <c r="AJN163" s="83"/>
      <c r="AJO163" s="83"/>
      <c r="AJP163" s="83"/>
      <c r="AJQ163" s="83"/>
      <c r="AJR163" s="83"/>
      <c r="AJS163" s="83"/>
      <c r="AJT163" s="83"/>
      <c r="AJU163" s="83"/>
      <c r="AJV163" s="83"/>
      <c r="AJW163" s="83"/>
      <c r="AJX163" s="83"/>
      <c r="AJY163" s="83"/>
      <c r="AJZ163" s="83"/>
      <c r="AKA163" s="83"/>
      <c r="AKB163" s="83"/>
      <c r="AKC163" s="83"/>
      <c r="AKD163" s="83"/>
      <c r="AKE163" s="83"/>
      <c r="AKF163" s="83"/>
      <c r="AKG163" s="83"/>
      <c r="AKH163" s="83"/>
      <c r="AKI163" s="83"/>
      <c r="AKJ163" s="83"/>
      <c r="AKK163" s="83"/>
      <c r="AKL163" s="83"/>
      <c r="AKM163" s="83"/>
      <c r="AKN163" s="83"/>
      <c r="AKO163" s="83"/>
      <c r="AKP163" s="83"/>
      <c r="AKQ163" s="83"/>
      <c r="AKR163" s="83"/>
      <c r="AKS163" s="83"/>
      <c r="AKT163" s="83"/>
      <c r="AKU163" s="83"/>
      <c r="AKV163" s="83"/>
      <c r="AKW163" s="83"/>
      <c r="AKX163" s="83"/>
      <c r="AKY163" s="83"/>
      <c r="AKZ163" s="83"/>
      <c r="ALA163" s="83"/>
      <c r="ALB163" s="83"/>
      <c r="ALC163" s="83"/>
      <c r="ALD163" s="83"/>
      <c r="ALE163" s="83"/>
      <c r="ALF163" s="83"/>
      <c r="ALG163" s="83"/>
      <c r="ALH163" s="83"/>
      <c r="ALI163" s="83"/>
      <c r="ALJ163" s="83"/>
      <c r="ALK163" s="83"/>
      <c r="ALL163" s="83"/>
      <c r="ALM163" s="83"/>
    </row>
    <row r="164" spans="1:1001" x14ac:dyDescent="0.2">
      <c r="A164" s="230">
        <v>3</v>
      </c>
      <c r="B164" s="230">
        <v>1</v>
      </c>
      <c r="C164" s="230">
        <v>0</v>
      </c>
      <c r="D164" s="230">
        <v>0</v>
      </c>
      <c r="E164" s="230">
        <v>1</v>
      </c>
      <c r="F164" s="230">
        <v>1</v>
      </c>
      <c r="G164" s="132" t="s">
        <v>115</v>
      </c>
      <c r="H164" s="69">
        <f>+P164*O164*Q164</f>
        <v>5184000</v>
      </c>
      <c r="I164" s="42">
        <f t="shared" ref="I164:I177" si="204">+H164*0.22</f>
        <v>1140480</v>
      </c>
      <c r="J164" s="42">
        <f t="shared" ref="J164:K177" si="205">+H164/$H$1</f>
        <v>162000</v>
      </c>
      <c r="K164" s="42">
        <f t="shared" si="205"/>
        <v>35640</v>
      </c>
      <c r="L164" s="42">
        <f t="shared" ref="L164:L178" si="206">+J164+K164</f>
        <v>197640</v>
      </c>
      <c r="M164" s="67">
        <f t="shared" si="201"/>
        <v>0.81967213114754101</v>
      </c>
      <c r="N164" s="67">
        <f t="shared" si="202"/>
        <v>0.18032786885245899</v>
      </c>
      <c r="O164" s="45">
        <v>18</v>
      </c>
      <c r="P164" s="68">
        <v>3</v>
      </c>
      <c r="Q164" s="231">
        <v>96000</v>
      </c>
      <c r="R164" s="232">
        <f t="shared" ref="R164:W178" si="207">+$J164/6</f>
        <v>27000</v>
      </c>
      <c r="S164" s="233">
        <f t="shared" si="207"/>
        <v>27000</v>
      </c>
      <c r="T164" s="232">
        <f t="shared" si="207"/>
        <v>27000</v>
      </c>
      <c r="U164" s="234">
        <f t="shared" si="207"/>
        <v>27000</v>
      </c>
      <c r="V164" s="234">
        <f t="shared" si="207"/>
        <v>27000</v>
      </c>
      <c r="W164" s="233">
        <f t="shared" si="207"/>
        <v>27000</v>
      </c>
      <c r="X164" s="220">
        <f t="shared" si="162"/>
        <v>0</v>
      </c>
      <c r="Y164" s="153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  <c r="BG164" s="56"/>
      <c r="BH164" s="56"/>
      <c r="BI164" s="56"/>
      <c r="BJ164" s="56"/>
      <c r="BK164" s="56"/>
      <c r="BL164" s="56"/>
      <c r="BM164" s="56"/>
      <c r="BN164" s="56"/>
      <c r="BO164" s="56"/>
      <c r="BP164" s="56"/>
      <c r="BQ164" s="56"/>
      <c r="BR164" s="56"/>
      <c r="BS164" s="56"/>
      <c r="BT164" s="56"/>
      <c r="BU164" s="56"/>
      <c r="BV164" s="56"/>
      <c r="BW164" s="56"/>
      <c r="BX164" s="56"/>
      <c r="BY164" s="56"/>
      <c r="BZ164" s="56"/>
      <c r="CA164" s="56"/>
      <c r="CB164" s="56"/>
      <c r="CC164" s="56"/>
      <c r="CD164" s="56"/>
      <c r="CE164" s="56"/>
      <c r="CF164" s="56"/>
      <c r="CG164" s="56"/>
      <c r="CH164" s="56"/>
      <c r="CI164" s="56"/>
      <c r="CJ164" s="56"/>
      <c r="CK164" s="56"/>
      <c r="CL164" s="56"/>
      <c r="CM164" s="56"/>
      <c r="CN164" s="56"/>
      <c r="CO164" s="56"/>
      <c r="CP164" s="56"/>
      <c r="CQ164" s="56"/>
      <c r="CR164" s="56"/>
      <c r="CS164" s="56"/>
      <c r="CT164" s="56"/>
      <c r="CU164" s="56"/>
      <c r="CV164" s="56"/>
      <c r="CW164" s="56"/>
      <c r="CX164" s="56"/>
      <c r="CY164" s="56"/>
      <c r="CZ164" s="56"/>
      <c r="DA164" s="56"/>
      <c r="DB164" s="56"/>
      <c r="DC164" s="56"/>
      <c r="DD164" s="56"/>
      <c r="DE164" s="56"/>
      <c r="DF164" s="56"/>
      <c r="DG164" s="56"/>
      <c r="DH164" s="56"/>
      <c r="DI164" s="56"/>
      <c r="DJ164" s="56"/>
      <c r="DK164" s="56"/>
      <c r="DL164" s="56"/>
      <c r="DM164" s="56"/>
      <c r="DN164" s="56"/>
      <c r="DO164" s="56"/>
      <c r="DP164" s="56"/>
      <c r="DQ164" s="56"/>
      <c r="DR164" s="56"/>
      <c r="DS164" s="56"/>
      <c r="DT164" s="56"/>
      <c r="DU164" s="56"/>
      <c r="DV164" s="56"/>
      <c r="DW164" s="56"/>
      <c r="DX164" s="56"/>
      <c r="DY164" s="56"/>
      <c r="DZ164" s="56"/>
      <c r="EA164" s="56"/>
      <c r="EB164" s="56"/>
      <c r="EC164" s="56"/>
      <c r="ED164" s="56"/>
      <c r="EE164" s="56"/>
      <c r="EF164" s="56"/>
      <c r="EG164" s="56"/>
      <c r="EH164" s="56"/>
      <c r="EI164" s="56"/>
      <c r="EJ164" s="56"/>
      <c r="EK164" s="56"/>
      <c r="EL164" s="56"/>
      <c r="EM164" s="56"/>
      <c r="EN164" s="56"/>
      <c r="EO164" s="56"/>
      <c r="EP164" s="56"/>
      <c r="EQ164" s="56"/>
      <c r="ER164" s="56"/>
      <c r="ES164" s="56"/>
      <c r="ET164" s="56"/>
      <c r="EU164" s="56"/>
      <c r="EV164" s="56"/>
      <c r="EW164" s="56"/>
      <c r="EX164" s="56"/>
      <c r="EY164" s="56"/>
      <c r="EZ164" s="56"/>
      <c r="FA164" s="56"/>
      <c r="FB164" s="56"/>
      <c r="FC164" s="56"/>
      <c r="FD164" s="56"/>
      <c r="FE164" s="56"/>
    </row>
    <row r="165" spans="1:1001" x14ac:dyDescent="0.2">
      <c r="A165" s="230">
        <v>3</v>
      </c>
      <c r="B165" s="230">
        <v>1</v>
      </c>
      <c r="C165" s="230">
        <v>0</v>
      </c>
      <c r="D165" s="230">
        <v>0</v>
      </c>
      <c r="E165" s="230">
        <v>1</v>
      </c>
      <c r="F165" s="230">
        <v>2</v>
      </c>
      <c r="G165" s="132" t="s">
        <v>116</v>
      </c>
      <c r="H165" s="69">
        <f>+P165*O165*Q165</f>
        <v>2664000</v>
      </c>
      <c r="I165" s="42">
        <f t="shared" si="204"/>
        <v>586080</v>
      </c>
      <c r="J165" s="42">
        <f t="shared" si="205"/>
        <v>83250</v>
      </c>
      <c r="K165" s="42">
        <f t="shared" si="205"/>
        <v>18315</v>
      </c>
      <c r="L165" s="42">
        <f t="shared" si="206"/>
        <v>101565</v>
      </c>
      <c r="M165" s="67">
        <f t="shared" si="201"/>
        <v>0.81967213114754101</v>
      </c>
      <c r="N165" s="67">
        <f t="shared" si="202"/>
        <v>0.18032786885245899</v>
      </c>
      <c r="O165" s="45">
        <v>18</v>
      </c>
      <c r="P165" s="68">
        <v>2</v>
      </c>
      <c r="Q165" s="231">
        <v>74000</v>
      </c>
      <c r="R165" s="232">
        <f t="shared" si="207"/>
        <v>13875</v>
      </c>
      <c r="S165" s="233">
        <f t="shared" si="207"/>
        <v>13875</v>
      </c>
      <c r="T165" s="232">
        <f t="shared" si="207"/>
        <v>13875</v>
      </c>
      <c r="U165" s="234">
        <f t="shared" si="207"/>
        <v>13875</v>
      </c>
      <c r="V165" s="234">
        <f t="shared" si="207"/>
        <v>13875</v>
      </c>
      <c r="W165" s="233">
        <f t="shared" si="207"/>
        <v>13875</v>
      </c>
      <c r="X165" s="220">
        <f t="shared" si="162"/>
        <v>0</v>
      </c>
      <c r="Y165" s="153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  <c r="BG165" s="56"/>
      <c r="BH165" s="56"/>
      <c r="BI165" s="56"/>
      <c r="BJ165" s="56"/>
      <c r="BK165" s="56"/>
      <c r="BL165" s="56"/>
      <c r="BM165" s="56"/>
      <c r="BN165" s="56"/>
      <c r="BO165" s="56"/>
      <c r="BP165" s="56"/>
      <c r="BQ165" s="56"/>
      <c r="BR165" s="56"/>
      <c r="BS165" s="56"/>
      <c r="BT165" s="56"/>
      <c r="BU165" s="56"/>
      <c r="BV165" s="56"/>
      <c r="BW165" s="56"/>
      <c r="BX165" s="56"/>
      <c r="BY165" s="56"/>
      <c r="BZ165" s="56"/>
      <c r="CA165" s="56"/>
      <c r="CB165" s="56"/>
      <c r="CC165" s="56"/>
      <c r="CD165" s="56"/>
      <c r="CE165" s="56"/>
      <c r="CF165" s="56"/>
      <c r="CG165" s="56"/>
      <c r="CH165" s="56"/>
      <c r="CI165" s="56"/>
      <c r="CJ165" s="56"/>
      <c r="CK165" s="56"/>
      <c r="CL165" s="56"/>
      <c r="CM165" s="56"/>
      <c r="CN165" s="56"/>
      <c r="CO165" s="56"/>
      <c r="CP165" s="56"/>
      <c r="CQ165" s="56"/>
      <c r="CR165" s="56"/>
      <c r="CS165" s="56"/>
      <c r="CT165" s="56"/>
      <c r="CU165" s="56"/>
      <c r="CV165" s="56"/>
      <c r="CW165" s="56"/>
      <c r="CX165" s="56"/>
      <c r="CY165" s="56"/>
      <c r="CZ165" s="56"/>
      <c r="DA165" s="56"/>
      <c r="DB165" s="56"/>
      <c r="DC165" s="56"/>
      <c r="DD165" s="56"/>
      <c r="DE165" s="56"/>
      <c r="DF165" s="56"/>
      <c r="DG165" s="56"/>
      <c r="DH165" s="56"/>
      <c r="DI165" s="56"/>
      <c r="DJ165" s="56"/>
      <c r="DK165" s="56"/>
      <c r="DL165" s="56"/>
      <c r="DM165" s="56"/>
      <c r="DN165" s="56"/>
      <c r="DO165" s="56"/>
      <c r="DP165" s="56"/>
      <c r="DQ165" s="56"/>
      <c r="DR165" s="56"/>
      <c r="DS165" s="56"/>
      <c r="DT165" s="56"/>
      <c r="DU165" s="56"/>
      <c r="DV165" s="56"/>
      <c r="DW165" s="56"/>
      <c r="DX165" s="56"/>
      <c r="DY165" s="56"/>
      <c r="DZ165" s="56"/>
      <c r="EA165" s="56"/>
      <c r="EB165" s="56"/>
      <c r="EC165" s="56"/>
      <c r="ED165" s="56"/>
      <c r="EE165" s="56"/>
      <c r="EF165" s="56"/>
      <c r="EG165" s="56"/>
      <c r="EH165" s="56"/>
      <c r="EI165" s="56"/>
      <c r="EJ165" s="56"/>
      <c r="EK165" s="56"/>
      <c r="EL165" s="56"/>
      <c r="EM165" s="56"/>
      <c r="EN165" s="56"/>
      <c r="EO165" s="56"/>
      <c r="EP165" s="56"/>
      <c r="EQ165" s="56"/>
      <c r="ER165" s="56"/>
      <c r="ES165" s="56"/>
      <c r="ET165" s="56"/>
      <c r="EU165" s="56"/>
      <c r="EV165" s="56"/>
      <c r="EW165" s="56"/>
      <c r="EX165" s="56"/>
      <c r="EY165" s="56"/>
      <c r="EZ165" s="56"/>
      <c r="FA165" s="56"/>
      <c r="FB165" s="56"/>
      <c r="FC165" s="56"/>
      <c r="FD165" s="56"/>
      <c r="FE165" s="56"/>
    </row>
    <row r="166" spans="1:1001" x14ac:dyDescent="0.2">
      <c r="A166" s="230">
        <v>3</v>
      </c>
      <c r="B166" s="230">
        <v>1</v>
      </c>
      <c r="C166" s="230">
        <v>0</v>
      </c>
      <c r="D166" s="230">
        <v>0</v>
      </c>
      <c r="E166" s="230">
        <v>1</v>
      </c>
      <c r="F166" s="230">
        <v>3</v>
      </c>
      <c r="G166" s="132" t="s">
        <v>117</v>
      </c>
      <c r="H166" s="69">
        <f>+P166*O166*Q166</f>
        <v>1728000</v>
      </c>
      <c r="I166" s="42">
        <f t="shared" si="204"/>
        <v>380160</v>
      </c>
      <c r="J166" s="42">
        <f t="shared" si="205"/>
        <v>54000</v>
      </c>
      <c r="K166" s="42">
        <f t="shared" si="205"/>
        <v>11880</v>
      </c>
      <c r="L166" s="42">
        <f t="shared" si="206"/>
        <v>65880</v>
      </c>
      <c r="M166" s="67">
        <f t="shared" si="201"/>
        <v>0.81967213114754101</v>
      </c>
      <c r="N166" s="67">
        <f t="shared" si="202"/>
        <v>0.18032786885245899</v>
      </c>
      <c r="O166" s="45">
        <v>18</v>
      </c>
      <c r="P166" s="68">
        <v>1</v>
      </c>
      <c r="Q166" s="231">
        <v>96000</v>
      </c>
      <c r="R166" s="232">
        <f t="shared" si="207"/>
        <v>9000</v>
      </c>
      <c r="S166" s="233">
        <f t="shared" si="207"/>
        <v>9000</v>
      </c>
      <c r="T166" s="232">
        <f t="shared" si="207"/>
        <v>9000</v>
      </c>
      <c r="U166" s="234">
        <f t="shared" si="207"/>
        <v>9000</v>
      </c>
      <c r="V166" s="234">
        <f t="shared" si="207"/>
        <v>9000</v>
      </c>
      <c r="W166" s="233">
        <f t="shared" si="207"/>
        <v>9000</v>
      </c>
      <c r="X166" s="220">
        <f t="shared" si="162"/>
        <v>0</v>
      </c>
      <c r="Y166" s="153"/>
      <c r="Z166" s="56"/>
      <c r="AA166" s="56"/>
      <c r="AB166" s="56"/>
      <c r="AC166" s="56"/>
      <c r="AD166" s="56"/>
      <c r="AE166" s="56"/>
      <c r="AF166" s="56"/>
      <c r="AG166" s="56"/>
      <c r="AH166" s="56"/>
      <c r="AI166" s="56"/>
      <c r="AJ166" s="56"/>
      <c r="AK166" s="56"/>
      <c r="AL166" s="56"/>
      <c r="AM166" s="56"/>
      <c r="AN166" s="56"/>
      <c r="AO166" s="56"/>
      <c r="AP166" s="56"/>
      <c r="AQ166" s="56"/>
      <c r="AR166" s="56"/>
      <c r="AS166" s="56"/>
      <c r="AT166" s="56"/>
      <c r="AU166" s="56"/>
      <c r="AV166" s="56"/>
      <c r="AW166" s="56"/>
      <c r="AX166" s="56"/>
      <c r="AY166" s="56"/>
      <c r="AZ166" s="56"/>
      <c r="BA166" s="56"/>
      <c r="BB166" s="56"/>
      <c r="BC166" s="56"/>
      <c r="BD166" s="56"/>
      <c r="BE166" s="56"/>
      <c r="BF166" s="56"/>
      <c r="BG166" s="56"/>
      <c r="BH166" s="56"/>
      <c r="BI166" s="56"/>
      <c r="BJ166" s="56"/>
      <c r="BK166" s="56"/>
      <c r="BL166" s="56"/>
      <c r="BM166" s="56"/>
      <c r="BN166" s="56"/>
      <c r="BO166" s="56"/>
      <c r="BP166" s="56"/>
      <c r="BQ166" s="56"/>
      <c r="BR166" s="56"/>
      <c r="BS166" s="56"/>
      <c r="BT166" s="56"/>
      <c r="BU166" s="56"/>
      <c r="BV166" s="56"/>
      <c r="BW166" s="56"/>
      <c r="BX166" s="56"/>
      <c r="BY166" s="56"/>
      <c r="BZ166" s="56"/>
      <c r="CA166" s="56"/>
      <c r="CB166" s="56"/>
      <c r="CC166" s="56"/>
      <c r="CD166" s="56"/>
      <c r="CE166" s="56"/>
      <c r="CF166" s="56"/>
      <c r="CG166" s="56"/>
      <c r="CH166" s="56"/>
      <c r="CI166" s="56"/>
      <c r="CJ166" s="56"/>
      <c r="CK166" s="56"/>
      <c r="CL166" s="56"/>
      <c r="CM166" s="56"/>
      <c r="CN166" s="56"/>
      <c r="CO166" s="56"/>
      <c r="CP166" s="56"/>
      <c r="CQ166" s="56"/>
      <c r="CR166" s="56"/>
      <c r="CS166" s="56"/>
      <c r="CT166" s="56"/>
      <c r="CU166" s="56"/>
      <c r="CV166" s="56"/>
      <c r="CW166" s="56"/>
      <c r="CX166" s="56"/>
      <c r="CY166" s="56"/>
      <c r="CZ166" s="56"/>
      <c r="DA166" s="56"/>
      <c r="DB166" s="56"/>
      <c r="DC166" s="56"/>
      <c r="DD166" s="56"/>
      <c r="DE166" s="56"/>
      <c r="DF166" s="56"/>
      <c r="DG166" s="56"/>
      <c r="DH166" s="56"/>
      <c r="DI166" s="56"/>
      <c r="DJ166" s="56"/>
      <c r="DK166" s="56"/>
      <c r="DL166" s="56"/>
      <c r="DM166" s="56"/>
      <c r="DN166" s="56"/>
      <c r="DO166" s="56"/>
      <c r="DP166" s="56"/>
      <c r="DQ166" s="56"/>
      <c r="DR166" s="56"/>
      <c r="DS166" s="56"/>
      <c r="DT166" s="56"/>
      <c r="DU166" s="56"/>
      <c r="DV166" s="56"/>
      <c r="DW166" s="56"/>
      <c r="DX166" s="56"/>
      <c r="DY166" s="56"/>
      <c r="DZ166" s="56"/>
      <c r="EA166" s="56"/>
      <c r="EB166" s="56"/>
      <c r="EC166" s="56"/>
      <c r="ED166" s="56"/>
      <c r="EE166" s="56"/>
      <c r="EF166" s="56"/>
      <c r="EG166" s="56"/>
      <c r="EH166" s="56"/>
      <c r="EI166" s="56"/>
      <c r="EJ166" s="56"/>
      <c r="EK166" s="56"/>
      <c r="EL166" s="56"/>
      <c r="EM166" s="56"/>
      <c r="EN166" s="56"/>
      <c r="EO166" s="56"/>
      <c r="EP166" s="56"/>
      <c r="EQ166" s="56"/>
      <c r="ER166" s="56"/>
      <c r="ES166" s="56"/>
      <c r="ET166" s="56"/>
      <c r="EU166" s="56"/>
      <c r="EV166" s="56"/>
      <c r="EW166" s="56"/>
      <c r="EX166" s="56"/>
      <c r="EY166" s="56"/>
      <c r="EZ166" s="56"/>
      <c r="FA166" s="56"/>
      <c r="FB166" s="56"/>
      <c r="FC166" s="56"/>
      <c r="FD166" s="56"/>
      <c r="FE166" s="56"/>
    </row>
    <row r="167" spans="1:1001" x14ac:dyDescent="0.2">
      <c r="A167" s="230">
        <v>3</v>
      </c>
      <c r="B167" s="230">
        <v>1</v>
      </c>
      <c r="C167" s="230">
        <v>0</v>
      </c>
      <c r="D167" s="230">
        <v>0</v>
      </c>
      <c r="E167" s="230">
        <v>1</v>
      </c>
      <c r="F167" s="230">
        <v>4</v>
      </c>
      <c r="G167" s="132" t="s">
        <v>118</v>
      </c>
      <c r="H167" s="69">
        <f>+P167*O167*Q167</f>
        <v>3456000</v>
      </c>
      <c r="I167" s="42">
        <f t="shared" si="204"/>
        <v>760320</v>
      </c>
      <c r="J167" s="42">
        <f t="shared" si="205"/>
        <v>108000</v>
      </c>
      <c r="K167" s="42">
        <f t="shared" si="205"/>
        <v>23760</v>
      </c>
      <c r="L167" s="42">
        <f t="shared" si="206"/>
        <v>131760</v>
      </c>
      <c r="M167" s="67">
        <f t="shared" si="201"/>
        <v>0.81967213114754101</v>
      </c>
      <c r="N167" s="67">
        <f t="shared" si="202"/>
        <v>0.18032786885245899</v>
      </c>
      <c r="O167" s="45">
        <v>18</v>
      </c>
      <c r="P167" s="68">
        <v>2</v>
      </c>
      <c r="Q167" s="231">
        <v>96000</v>
      </c>
      <c r="R167" s="232">
        <f t="shared" si="207"/>
        <v>18000</v>
      </c>
      <c r="S167" s="233">
        <f t="shared" si="207"/>
        <v>18000</v>
      </c>
      <c r="T167" s="232">
        <f t="shared" si="207"/>
        <v>18000</v>
      </c>
      <c r="U167" s="234">
        <f t="shared" si="207"/>
        <v>18000</v>
      </c>
      <c r="V167" s="234">
        <f t="shared" si="207"/>
        <v>18000</v>
      </c>
      <c r="W167" s="233">
        <f t="shared" si="207"/>
        <v>18000</v>
      </c>
      <c r="X167" s="220">
        <f t="shared" si="162"/>
        <v>0</v>
      </c>
      <c r="Y167" s="153"/>
      <c r="Z167" s="56"/>
      <c r="AA167" s="56"/>
      <c r="AB167" s="56"/>
      <c r="AC167" s="56"/>
      <c r="AD167" s="56"/>
      <c r="AE167" s="56"/>
      <c r="AF167" s="56"/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56"/>
      <c r="AT167" s="56"/>
      <c r="AU167" s="56"/>
      <c r="AV167" s="56"/>
      <c r="AW167" s="56"/>
      <c r="AX167" s="56"/>
      <c r="AY167" s="56"/>
      <c r="AZ167" s="56"/>
      <c r="BA167" s="56"/>
      <c r="BB167" s="56"/>
      <c r="BC167" s="56"/>
      <c r="BD167" s="56"/>
      <c r="BE167" s="56"/>
      <c r="BF167" s="56"/>
      <c r="BG167" s="56"/>
      <c r="BH167" s="56"/>
      <c r="BI167" s="56"/>
      <c r="BJ167" s="56"/>
      <c r="BK167" s="56"/>
      <c r="BL167" s="56"/>
      <c r="BM167" s="56"/>
      <c r="BN167" s="56"/>
      <c r="BO167" s="56"/>
      <c r="BP167" s="56"/>
      <c r="BQ167" s="56"/>
      <c r="BR167" s="56"/>
      <c r="BS167" s="56"/>
      <c r="BT167" s="56"/>
      <c r="BU167" s="56"/>
      <c r="BV167" s="56"/>
      <c r="BW167" s="56"/>
      <c r="BX167" s="56"/>
      <c r="BY167" s="56"/>
      <c r="BZ167" s="56"/>
      <c r="CA167" s="56"/>
      <c r="CB167" s="56"/>
      <c r="CC167" s="56"/>
      <c r="CD167" s="56"/>
      <c r="CE167" s="56"/>
      <c r="CF167" s="56"/>
      <c r="CG167" s="56"/>
      <c r="CH167" s="56"/>
      <c r="CI167" s="56"/>
      <c r="CJ167" s="56"/>
      <c r="CK167" s="56"/>
      <c r="CL167" s="56"/>
      <c r="CM167" s="56"/>
      <c r="CN167" s="56"/>
      <c r="CO167" s="56"/>
      <c r="CP167" s="56"/>
      <c r="CQ167" s="56"/>
      <c r="CR167" s="56"/>
      <c r="CS167" s="56"/>
      <c r="CT167" s="56"/>
      <c r="CU167" s="56"/>
      <c r="CV167" s="56"/>
      <c r="CW167" s="56"/>
      <c r="CX167" s="56"/>
      <c r="CY167" s="56"/>
      <c r="CZ167" s="56"/>
      <c r="DA167" s="56"/>
      <c r="DB167" s="56"/>
      <c r="DC167" s="56"/>
      <c r="DD167" s="56"/>
      <c r="DE167" s="56"/>
      <c r="DF167" s="56"/>
      <c r="DG167" s="56"/>
      <c r="DH167" s="56"/>
      <c r="DI167" s="56"/>
      <c r="DJ167" s="56"/>
      <c r="DK167" s="56"/>
      <c r="DL167" s="56"/>
      <c r="DM167" s="56"/>
      <c r="DN167" s="56"/>
      <c r="DO167" s="56"/>
      <c r="DP167" s="56"/>
      <c r="DQ167" s="56"/>
      <c r="DR167" s="56"/>
      <c r="DS167" s="56"/>
      <c r="DT167" s="56"/>
      <c r="DU167" s="56"/>
      <c r="DV167" s="56"/>
      <c r="DW167" s="56"/>
      <c r="DX167" s="56"/>
      <c r="DY167" s="56"/>
      <c r="DZ167" s="56"/>
      <c r="EA167" s="56"/>
      <c r="EB167" s="56"/>
      <c r="EC167" s="56"/>
      <c r="ED167" s="56"/>
      <c r="EE167" s="56"/>
      <c r="EF167" s="56"/>
      <c r="EG167" s="56"/>
      <c r="EH167" s="56"/>
      <c r="EI167" s="56"/>
      <c r="EJ167" s="56"/>
      <c r="EK167" s="56"/>
      <c r="EL167" s="56"/>
      <c r="EM167" s="56"/>
      <c r="EN167" s="56"/>
      <c r="EO167" s="56"/>
      <c r="EP167" s="56"/>
      <c r="EQ167" s="56"/>
      <c r="ER167" s="56"/>
      <c r="ES167" s="56"/>
      <c r="ET167" s="56"/>
      <c r="EU167" s="56"/>
      <c r="EV167" s="56"/>
      <c r="EW167" s="56"/>
      <c r="EX167" s="56"/>
      <c r="EY167" s="56"/>
      <c r="EZ167" s="56"/>
      <c r="FA167" s="56"/>
      <c r="FB167" s="56"/>
      <c r="FC167" s="56"/>
      <c r="FD167" s="56"/>
      <c r="FE167" s="56"/>
    </row>
    <row r="168" spans="1:1001" x14ac:dyDescent="0.2">
      <c r="A168" s="270">
        <v>3</v>
      </c>
      <c r="B168" s="270">
        <v>2</v>
      </c>
      <c r="C168" s="270">
        <v>0</v>
      </c>
      <c r="D168" s="270">
        <v>0</v>
      </c>
      <c r="E168" s="270">
        <v>0</v>
      </c>
      <c r="F168" s="270">
        <v>0</v>
      </c>
      <c r="G168" s="129" t="s">
        <v>119</v>
      </c>
      <c r="H168" s="130">
        <f>+SUM(H169:H176)</f>
        <v>11016000</v>
      </c>
      <c r="I168" s="130">
        <f t="shared" ref="I168:K168" si="208">+SUM(I169:I176)</f>
        <v>2423520</v>
      </c>
      <c r="J168" s="130">
        <f t="shared" si="208"/>
        <v>344250</v>
      </c>
      <c r="K168" s="130">
        <f t="shared" si="208"/>
        <v>75735</v>
      </c>
      <c r="L168" s="130">
        <f t="shared" si="206"/>
        <v>419985</v>
      </c>
      <c r="M168" s="133">
        <f t="shared" si="201"/>
        <v>0.81967213114754101</v>
      </c>
      <c r="N168" s="133">
        <f t="shared" si="202"/>
        <v>0.18032786885245899</v>
      </c>
      <c r="P168" s="80"/>
      <c r="Q168" s="81"/>
      <c r="R168" s="204">
        <f t="shared" ref="R168:W168" si="209">+SUM(R169:R176)</f>
        <v>57375</v>
      </c>
      <c r="S168" s="206">
        <f t="shared" si="209"/>
        <v>57375</v>
      </c>
      <c r="T168" s="204">
        <f t="shared" si="209"/>
        <v>57375</v>
      </c>
      <c r="U168" s="205">
        <f t="shared" si="209"/>
        <v>57375</v>
      </c>
      <c r="V168" s="205">
        <f t="shared" si="209"/>
        <v>57375</v>
      </c>
      <c r="W168" s="206">
        <f t="shared" si="209"/>
        <v>57375</v>
      </c>
      <c r="X168" s="220">
        <f t="shared" si="162"/>
        <v>0</v>
      </c>
      <c r="Y168" s="156"/>
      <c r="Z168" s="77"/>
      <c r="AA168" s="77"/>
      <c r="AB168" s="77"/>
      <c r="AC168" s="77"/>
      <c r="AD168" s="77"/>
      <c r="AE168" s="77"/>
      <c r="AF168" s="77"/>
      <c r="AG168" s="77"/>
      <c r="AH168" s="77"/>
      <c r="AI168" s="77"/>
      <c r="AJ168" s="77"/>
      <c r="AK168" s="77"/>
      <c r="AL168" s="77"/>
      <c r="AM168" s="77"/>
      <c r="AN168" s="77"/>
      <c r="AO168" s="77"/>
      <c r="AP168" s="77"/>
      <c r="AQ168" s="77"/>
      <c r="AR168" s="77"/>
      <c r="AS168" s="77"/>
      <c r="AT168" s="77"/>
      <c r="AU168" s="77"/>
      <c r="AV168" s="77"/>
      <c r="AW168" s="77"/>
      <c r="AX168" s="77"/>
      <c r="AY168" s="77"/>
      <c r="AZ168" s="77"/>
      <c r="BA168" s="77"/>
      <c r="BB168" s="77"/>
      <c r="BC168" s="77"/>
      <c r="BD168" s="77"/>
      <c r="BE168" s="77"/>
      <c r="BF168" s="77"/>
      <c r="BG168" s="77"/>
      <c r="BH168" s="77"/>
      <c r="BI168" s="77"/>
      <c r="BJ168" s="77"/>
      <c r="BK168" s="77"/>
      <c r="BL168" s="77"/>
      <c r="BM168" s="77"/>
      <c r="BN168" s="77"/>
      <c r="BO168" s="77"/>
      <c r="BP168" s="77"/>
      <c r="BQ168" s="77"/>
      <c r="BR168" s="77"/>
      <c r="BS168" s="77"/>
      <c r="BT168" s="77"/>
      <c r="BU168" s="77"/>
      <c r="BV168" s="77"/>
      <c r="BW168" s="77"/>
      <c r="BX168" s="77"/>
      <c r="BY168" s="77"/>
      <c r="BZ168" s="77"/>
      <c r="CA168" s="77"/>
      <c r="CB168" s="77"/>
      <c r="CC168" s="77"/>
      <c r="CD168" s="77"/>
      <c r="CE168" s="77"/>
      <c r="CF168" s="77"/>
      <c r="CG168" s="77"/>
      <c r="CH168" s="77"/>
      <c r="CI168" s="77"/>
      <c r="CJ168" s="77"/>
      <c r="CK168" s="77"/>
      <c r="CL168" s="77"/>
      <c r="CM168" s="77"/>
      <c r="CN168" s="77"/>
      <c r="CO168" s="77"/>
      <c r="CP168" s="77"/>
      <c r="CQ168" s="77"/>
      <c r="CR168" s="77"/>
      <c r="CS168" s="77"/>
      <c r="CT168" s="77"/>
      <c r="CU168" s="77"/>
      <c r="CV168" s="77"/>
      <c r="CW168" s="77"/>
      <c r="CX168" s="77"/>
      <c r="CY168" s="77"/>
      <c r="CZ168" s="77"/>
      <c r="DA168" s="77"/>
      <c r="DB168" s="77"/>
      <c r="DC168" s="77"/>
      <c r="DD168" s="77"/>
      <c r="DE168" s="77"/>
      <c r="DF168" s="77"/>
      <c r="DG168" s="77"/>
      <c r="DH168" s="77"/>
      <c r="DI168" s="77"/>
      <c r="DJ168" s="77"/>
      <c r="DK168" s="77"/>
      <c r="DL168" s="77"/>
      <c r="DM168" s="77"/>
      <c r="DN168" s="77"/>
      <c r="DO168" s="77"/>
      <c r="DP168" s="77"/>
      <c r="DQ168" s="77"/>
      <c r="DR168" s="77"/>
      <c r="DS168" s="77"/>
      <c r="DT168" s="77"/>
      <c r="DU168" s="77"/>
      <c r="DV168" s="77"/>
      <c r="DW168" s="77"/>
      <c r="DX168" s="77"/>
      <c r="DY168" s="77"/>
      <c r="DZ168" s="77"/>
      <c r="EA168" s="77"/>
      <c r="EB168" s="77"/>
      <c r="EC168" s="77"/>
      <c r="ED168" s="77"/>
      <c r="EE168" s="77"/>
      <c r="EF168" s="77"/>
      <c r="EG168" s="77"/>
      <c r="EH168" s="77"/>
      <c r="EI168" s="77"/>
      <c r="EJ168" s="77"/>
      <c r="EK168" s="77"/>
      <c r="EL168" s="77"/>
      <c r="EM168" s="77"/>
      <c r="EN168" s="77"/>
      <c r="EO168" s="77"/>
      <c r="EP168" s="77"/>
      <c r="EQ168" s="77"/>
      <c r="ER168" s="77"/>
      <c r="ES168" s="77"/>
      <c r="ET168" s="77"/>
      <c r="EU168" s="77"/>
      <c r="EV168" s="77"/>
      <c r="EW168" s="77"/>
      <c r="EX168" s="77"/>
      <c r="EY168" s="77"/>
      <c r="EZ168" s="77"/>
      <c r="FA168" s="77"/>
      <c r="FB168" s="77"/>
      <c r="FC168" s="77"/>
      <c r="FD168" s="77"/>
      <c r="FE168" s="77"/>
      <c r="FF168" s="83"/>
      <c r="FG168" s="83"/>
      <c r="FH168" s="83"/>
      <c r="FI168" s="83"/>
      <c r="FJ168" s="83"/>
      <c r="FK168" s="83"/>
      <c r="FL168" s="83"/>
      <c r="FM168" s="83"/>
      <c r="FN168" s="83"/>
      <c r="FO168" s="83"/>
      <c r="FP168" s="83"/>
      <c r="FQ168" s="83"/>
      <c r="FR168" s="83"/>
      <c r="FS168" s="83"/>
      <c r="FT168" s="83"/>
      <c r="FU168" s="83"/>
      <c r="FV168" s="83"/>
      <c r="FW168" s="83"/>
      <c r="FX168" s="83"/>
      <c r="FY168" s="83"/>
      <c r="FZ168" s="83"/>
      <c r="GA168" s="83"/>
      <c r="GB168" s="83"/>
      <c r="GC168" s="83"/>
      <c r="GD168" s="83"/>
      <c r="GE168" s="83"/>
      <c r="GF168" s="83"/>
      <c r="GG168" s="83"/>
      <c r="GH168" s="83"/>
      <c r="GI168" s="83"/>
      <c r="GJ168" s="83"/>
      <c r="GK168" s="83"/>
      <c r="GL168" s="83"/>
      <c r="GM168" s="83"/>
      <c r="GN168" s="83"/>
      <c r="GO168" s="83"/>
      <c r="GP168" s="83"/>
      <c r="GQ168" s="83"/>
      <c r="GR168" s="83"/>
      <c r="GS168" s="83"/>
      <c r="GT168" s="83"/>
      <c r="GU168" s="83"/>
      <c r="GV168" s="83"/>
      <c r="GW168" s="83"/>
      <c r="GX168" s="83"/>
      <c r="GY168" s="83"/>
      <c r="GZ168" s="83"/>
      <c r="HA168" s="83"/>
      <c r="HB168" s="83"/>
      <c r="HC168" s="83"/>
      <c r="HD168" s="83"/>
      <c r="HE168" s="83"/>
      <c r="HF168" s="83"/>
      <c r="HG168" s="83"/>
      <c r="HH168" s="83"/>
      <c r="HI168" s="83"/>
      <c r="HJ168" s="83"/>
      <c r="HK168" s="83"/>
      <c r="HL168" s="83"/>
      <c r="HM168" s="83"/>
      <c r="HN168" s="83"/>
      <c r="HO168" s="83"/>
      <c r="HP168" s="83"/>
      <c r="HQ168" s="83"/>
      <c r="HR168" s="83"/>
      <c r="HS168" s="83"/>
      <c r="HT168" s="83"/>
      <c r="HU168" s="83"/>
      <c r="HV168" s="83"/>
      <c r="HW168" s="83"/>
      <c r="HX168" s="83"/>
      <c r="HY168" s="83"/>
      <c r="HZ168" s="83"/>
      <c r="IA168" s="83"/>
      <c r="IB168" s="83"/>
      <c r="IC168" s="83"/>
      <c r="ID168" s="83"/>
      <c r="IE168" s="83"/>
      <c r="IF168" s="83"/>
      <c r="IG168" s="83"/>
      <c r="IH168" s="83"/>
      <c r="II168" s="83"/>
      <c r="IJ168" s="83"/>
      <c r="IK168" s="83"/>
      <c r="IL168" s="83"/>
      <c r="IM168" s="83"/>
      <c r="IN168" s="83"/>
      <c r="IO168" s="83"/>
      <c r="IP168" s="83"/>
      <c r="IQ168" s="83"/>
      <c r="IR168" s="83"/>
      <c r="IS168" s="83"/>
      <c r="IT168" s="83"/>
      <c r="IU168" s="83"/>
      <c r="IV168" s="83"/>
      <c r="IW168" s="83"/>
      <c r="IX168" s="83"/>
      <c r="IY168" s="83"/>
      <c r="IZ168" s="83"/>
      <c r="JA168" s="83"/>
      <c r="JB168" s="83"/>
      <c r="JC168" s="83"/>
      <c r="JD168" s="83"/>
      <c r="JE168" s="83"/>
      <c r="JF168" s="83"/>
      <c r="JG168" s="83"/>
      <c r="JH168" s="83"/>
      <c r="JI168" s="83"/>
      <c r="JJ168" s="83"/>
      <c r="JK168" s="83"/>
      <c r="JL168" s="83"/>
      <c r="JM168" s="83"/>
      <c r="JN168" s="83"/>
      <c r="JO168" s="83"/>
      <c r="JP168" s="83"/>
      <c r="JQ168" s="83"/>
      <c r="JR168" s="83"/>
      <c r="JS168" s="83"/>
      <c r="JT168" s="83"/>
      <c r="JU168" s="83"/>
      <c r="JV168" s="83"/>
      <c r="JW168" s="83"/>
      <c r="JX168" s="83"/>
      <c r="JY168" s="83"/>
      <c r="JZ168" s="83"/>
      <c r="KA168" s="83"/>
      <c r="KB168" s="83"/>
      <c r="KC168" s="83"/>
      <c r="KD168" s="83"/>
      <c r="KE168" s="83"/>
      <c r="KF168" s="83"/>
      <c r="KG168" s="83"/>
      <c r="KH168" s="83"/>
      <c r="KI168" s="83"/>
      <c r="KJ168" s="83"/>
      <c r="KK168" s="83"/>
      <c r="KL168" s="83"/>
      <c r="KM168" s="83"/>
      <c r="KN168" s="83"/>
      <c r="KO168" s="83"/>
      <c r="KP168" s="83"/>
      <c r="KQ168" s="83"/>
      <c r="KR168" s="83"/>
      <c r="KS168" s="83"/>
      <c r="KT168" s="83"/>
      <c r="KU168" s="83"/>
      <c r="KV168" s="83"/>
      <c r="KW168" s="83"/>
      <c r="KX168" s="83"/>
      <c r="KY168" s="83"/>
      <c r="KZ168" s="83"/>
      <c r="LA168" s="83"/>
      <c r="LB168" s="83"/>
      <c r="LC168" s="83"/>
      <c r="LD168" s="83"/>
      <c r="LE168" s="83"/>
      <c r="LF168" s="83"/>
      <c r="LG168" s="83"/>
      <c r="LH168" s="83"/>
      <c r="LI168" s="83"/>
      <c r="LJ168" s="83"/>
      <c r="LK168" s="83"/>
      <c r="LL168" s="83"/>
      <c r="LM168" s="83"/>
      <c r="LN168" s="83"/>
      <c r="LO168" s="83"/>
      <c r="LP168" s="83"/>
      <c r="LQ168" s="83"/>
      <c r="LR168" s="83"/>
      <c r="LS168" s="83"/>
      <c r="LT168" s="83"/>
      <c r="LU168" s="83"/>
      <c r="LV168" s="83"/>
      <c r="LW168" s="83"/>
      <c r="LX168" s="83"/>
      <c r="LY168" s="83"/>
      <c r="LZ168" s="83"/>
      <c r="MA168" s="83"/>
      <c r="MB168" s="83"/>
      <c r="MC168" s="83"/>
      <c r="MD168" s="83"/>
      <c r="ME168" s="83"/>
      <c r="MF168" s="83"/>
      <c r="MG168" s="83"/>
      <c r="MH168" s="83"/>
      <c r="MI168" s="83"/>
      <c r="MJ168" s="83"/>
      <c r="MK168" s="83"/>
      <c r="ML168" s="83"/>
      <c r="MM168" s="83"/>
      <c r="MN168" s="83"/>
      <c r="MO168" s="83"/>
      <c r="MP168" s="83"/>
      <c r="MQ168" s="83"/>
      <c r="MR168" s="83"/>
      <c r="MS168" s="83"/>
      <c r="MT168" s="83"/>
      <c r="MU168" s="83"/>
      <c r="MV168" s="83"/>
      <c r="MW168" s="83"/>
      <c r="MX168" s="83"/>
      <c r="MY168" s="83"/>
      <c r="MZ168" s="83"/>
      <c r="NA168" s="83"/>
      <c r="NB168" s="83"/>
      <c r="NC168" s="83"/>
      <c r="ND168" s="83"/>
      <c r="NE168" s="83"/>
      <c r="NF168" s="83"/>
      <c r="NG168" s="83"/>
      <c r="NH168" s="83"/>
      <c r="NI168" s="83"/>
      <c r="NJ168" s="83"/>
      <c r="NK168" s="83"/>
      <c r="NL168" s="83"/>
      <c r="NM168" s="83"/>
      <c r="NN168" s="83"/>
      <c r="NO168" s="83"/>
      <c r="NP168" s="83"/>
      <c r="NQ168" s="83"/>
      <c r="NR168" s="83"/>
      <c r="NS168" s="83"/>
      <c r="NT168" s="83"/>
      <c r="NU168" s="83"/>
      <c r="NV168" s="83"/>
      <c r="NW168" s="83"/>
      <c r="NX168" s="83"/>
      <c r="NY168" s="83"/>
      <c r="NZ168" s="83"/>
      <c r="OA168" s="83"/>
      <c r="OB168" s="83"/>
      <c r="OC168" s="83"/>
      <c r="OD168" s="83"/>
      <c r="OE168" s="83"/>
      <c r="OF168" s="83"/>
      <c r="OG168" s="83"/>
      <c r="OH168" s="83"/>
      <c r="OI168" s="83"/>
      <c r="OJ168" s="83"/>
      <c r="OK168" s="83"/>
      <c r="OL168" s="83"/>
      <c r="OM168" s="83"/>
      <c r="ON168" s="83"/>
      <c r="OO168" s="83"/>
      <c r="OP168" s="83"/>
      <c r="OQ168" s="83"/>
      <c r="OR168" s="83"/>
      <c r="OS168" s="83"/>
      <c r="OT168" s="83"/>
      <c r="OU168" s="83"/>
      <c r="OV168" s="83"/>
      <c r="OW168" s="83"/>
      <c r="OX168" s="83"/>
      <c r="OY168" s="83"/>
      <c r="OZ168" s="83"/>
      <c r="PA168" s="83"/>
      <c r="PB168" s="83"/>
      <c r="PC168" s="83"/>
      <c r="PD168" s="83"/>
      <c r="PE168" s="83"/>
      <c r="PF168" s="83"/>
      <c r="PG168" s="83"/>
      <c r="PH168" s="83"/>
      <c r="PI168" s="83"/>
      <c r="PJ168" s="83"/>
      <c r="PK168" s="83"/>
      <c r="PL168" s="83"/>
      <c r="PM168" s="83"/>
      <c r="PN168" s="83"/>
      <c r="PO168" s="83"/>
      <c r="PP168" s="83"/>
      <c r="PQ168" s="83"/>
      <c r="PR168" s="83"/>
      <c r="PS168" s="83"/>
      <c r="PT168" s="83"/>
      <c r="PU168" s="83"/>
      <c r="PV168" s="83"/>
      <c r="PW168" s="83"/>
      <c r="PX168" s="83"/>
      <c r="PY168" s="83"/>
      <c r="PZ168" s="83"/>
      <c r="QA168" s="83"/>
      <c r="QB168" s="83"/>
      <c r="QC168" s="83"/>
      <c r="QD168" s="83"/>
      <c r="QE168" s="83"/>
      <c r="QF168" s="83"/>
      <c r="QG168" s="83"/>
      <c r="QH168" s="83"/>
      <c r="QI168" s="83"/>
      <c r="QJ168" s="83"/>
      <c r="QK168" s="83"/>
      <c r="QL168" s="83"/>
      <c r="QM168" s="83"/>
      <c r="QN168" s="83"/>
      <c r="QO168" s="83"/>
      <c r="QP168" s="83"/>
      <c r="QQ168" s="83"/>
      <c r="QR168" s="83"/>
      <c r="QS168" s="83"/>
      <c r="QT168" s="83"/>
      <c r="QU168" s="83"/>
      <c r="QV168" s="83"/>
      <c r="QW168" s="83"/>
      <c r="QX168" s="83"/>
      <c r="QY168" s="83"/>
      <c r="QZ168" s="83"/>
      <c r="RA168" s="83"/>
      <c r="RB168" s="83"/>
      <c r="RC168" s="83"/>
      <c r="RD168" s="83"/>
      <c r="RE168" s="83"/>
      <c r="RF168" s="83"/>
      <c r="RG168" s="83"/>
      <c r="RH168" s="83"/>
      <c r="RI168" s="83"/>
      <c r="RJ168" s="83"/>
      <c r="RK168" s="83"/>
      <c r="RL168" s="83"/>
      <c r="RM168" s="83"/>
      <c r="RN168" s="83"/>
      <c r="RO168" s="83"/>
      <c r="RP168" s="83"/>
      <c r="RQ168" s="83"/>
      <c r="RR168" s="83"/>
      <c r="RS168" s="83"/>
      <c r="RT168" s="83"/>
      <c r="RU168" s="83"/>
      <c r="RV168" s="83"/>
      <c r="RW168" s="83"/>
      <c r="RX168" s="83"/>
      <c r="RY168" s="83"/>
      <c r="RZ168" s="83"/>
      <c r="SA168" s="83"/>
      <c r="SB168" s="83"/>
      <c r="SC168" s="83"/>
      <c r="SD168" s="83"/>
      <c r="SE168" s="83"/>
      <c r="SF168" s="83"/>
      <c r="SG168" s="83"/>
      <c r="SH168" s="83"/>
      <c r="SI168" s="83"/>
      <c r="SJ168" s="83"/>
      <c r="SK168" s="83"/>
      <c r="SL168" s="83"/>
      <c r="SM168" s="83"/>
      <c r="SN168" s="83"/>
      <c r="SO168" s="83"/>
      <c r="SP168" s="83"/>
      <c r="SQ168" s="83"/>
      <c r="SR168" s="83"/>
      <c r="SS168" s="83"/>
      <c r="ST168" s="83"/>
      <c r="SU168" s="83"/>
      <c r="SV168" s="83"/>
      <c r="SW168" s="83"/>
      <c r="SX168" s="83"/>
      <c r="SY168" s="83"/>
      <c r="SZ168" s="83"/>
      <c r="TA168" s="83"/>
      <c r="TB168" s="83"/>
      <c r="TC168" s="83"/>
      <c r="TD168" s="83"/>
      <c r="TE168" s="83"/>
      <c r="TF168" s="83"/>
      <c r="TG168" s="83"/>
      <c r="TH168" s="83"/>
      <c r="TI168" s="83"/>
      <c r="TJ168" s="83"/>
      <c r="TK168" s="83"/>
      <c r="TL168" s="83"/>
      <c r="TM168" s="83"/>
      <c r="TN168" s="83"/>
      <c r="TO168" s="83"/>
      <c r="TP168" s="83"/>
      <c r="TQ168" s="83"/>
      <c r="TR168" s="83"/>
      <c r="TS168" s="83"/>
      <c r="TT168" s="83"/>
      <c r="TU168" s="83"/>
      <c r="TV168" s="83"/>
      <c r="TW168" s="83"/>
      <c r="TX168" s="83"/>
      <c r="TY168" s="83"/>
      <c r="TZ168" s="83"/>
      <c r="UA168" s="83"/>
      <c r="UB168" s="83"/>
      <c r="UC168" s="83"/>
      <c r="UD168" s="83"/>
      <c r="UE168" s="83"/>
      <c r="UF168" s="83"/>
      <c r="UG168" s="83"/>
      <c r="UH168" s="83"/>
      <c r="UI168" s="83"/>
      <c r="UJ168" s="83"/>
      <c r="UK168" s="83"/>
      <c r="UL168" s="83"/>
      <c r="UM168" s="83"/>
      <c r="UN168" s="83"/>
      <c r="UO168" s="83"/>
      <c r="UP168" s="83"/>
      <c r="UQ168" s="83"/>
      <c r="UR168" s="83"/>
      <c r="US168" s="83"/>
      <c r="UT168" s="83"/>
      <c r="UU168" s="83"/>
      <c r="UV168" s="83"/>
      <c r="UW168" s="83"/>
      <c r="UX168" s="83"/>
      <c r="UY168" s="83"/>
      <c r="UZ168" s="83"/>
      <c r="VA168" s="83"/>
      <c r="VB168" s="83"/>
      <c r="VC168" s="83"/>
      <c r="VD168" s="83"/>
      <c r="VE168" s="83"/>
      <c r="VF168" s="83"/>
      <c r="VG168" s="83"/>
      <c r="VH168" s="83"/>
      <c r="VI168" s="83"/>
      <c r="VJ168" s="83"/>
      <c r="VK168" s="83"/>
      <c r="VL168" s="83"/>
      <c r="VM168" s="83"/>
      <c r="VN168" s="83"/>
      <c r="VO168" s="83"/>
      <c r="VP168" s="83"/>
      <c r="VQ168" s="83"/>
      <c r="VR168" s="83"/>
      <c r="VS168" s="83"/>
      <c r="VT168" s="83"/>
      <c r="VU168" s="83"/>
      <c r="VV168" s="83"/>
      <c r="VW168" s="83"/>
      <c r="VX168" s="83"/>
      <c r="VY168" s="83"/>
      <c r="VZ168" s="83"/>
      <c r="WA168" s="83"/>
      <c r="WB168" s="83"/>
      <c r="WC168" s="83"/>
      <c r="WD168" s="83"/>
      <c r="WE168" s="83"/>
      <c r="WF168" s="83"/>
      <c r="WG168" s="83"/>
      <c r="WH168" s="83"/>
      <c r="WI168" s="83"/>
      <c r="WJ168" s="83"/>
      <c r="WK168" s="83"/>
      <c r="WL168" s="83"/>
      <c r="WM168" s="83"/>
      <c r="WN168" s="83"/>
      <c r="WO168" s="83"/>
      <c r="WP168" s="83"/>
      <c r="WQ168" s="83"/>
      <c r="WR168" s="83"/>
      <c r="WS168" s="83"/>
      <c r="WT168" s="83"/>
      <c r="WU168" s="83"/>
      <c r="WV168" s="83"/>
      <c r="WW168" s="83"/>
      <c r="WX168" s="83"/>
      <c r="WY168" s="83"/>
      <c r="WZ168" s="83"/>
      <c r="XA168" s="83"/>
      <c r="XB168" s="83"/>
      <c r="XC168" s="83"/>
      <c r="XD168" s="83"/>
      <c r="XE168" s="83"/>
      <c r="XF168" s="83"/>
      <c r="XG168" s="83"/>
      <c r="XH168" s="83"/>
      <c r="XI168" s="83"/>
      <c r="XJ168" s="83"/>
      <c r="XK168" s="83"/>
      <c r="XL168" s="83"/>
      <c r="XM168" s="83"/>
      <c r="XN168" s="83"/>
      <c r="XO168" s="83"/>
      <c r="XP168" s="83"/>
      <c r="XQ168" s="83"/>
      <c r="XR168" s="83"/>
      <c r="XS168" s="83"/>
      <c r="XT168" s="83"/>
      <c r="XU168" s="83"/>
      <c r="XV168" s="83"/>
      <c r="XW168" s="83"/>
      <c r="XX168" s="83"/>
      <c r="XY168" s="83"/>
      <c r="XZ168" s="83"/>
      <c r="YA168" s="83"/>
      <c r="YB168" s="83"/>
      <c r="YC168" s="83"/>
      <c r="YD168" s="83"/>
      <c r="YE168" s="83"/>
      <c r="YF168" s="83"/>
      <c r="YG168" s="83"/>
      <c r="YH168" s="83"/>
      <c r="YI168" s="83"/>
      <c r="YJ168" s="83"/>
      <c r="YK168" s="83"/>
      <c r="YL168" s="83"/>
      <c r="YM168" s="83"/>
      <c r="YN168" s="83"/>
      <c r="YO168" s="83"/>
      <c r="YP168" s="83"/>
      <c r="YQ168" s="83"/>
      <c r="YR168" s="83"/>
      <c r="YS168" s="83"/>
      <c r="YT168" s="83"/>
      <c r="YU168" s="83"/>
      <c r="YV168" s="83"/>
      <c r="YW168" s="83"/>
      <c r="YX168" s="83"/>
      <c r="YY168" s="83"/>
      <c r="YZ168" s="83"/>
      <c r="ZA168" s="83"/>
      <c r="ZB168" s="83"/>
      <c r="ZC168" s="83"/>
      <c r="ZD168" s="83"/>
      <c r="ZE168" s="83"/>
      <c r="ZF168" s="83"/>
      <c r="ZG168" s="83"/>
      <c r="ZH168" s="83"/>
      <c r="ZI168" s="83"/>
      <c r="ZJ168" s="83"/>
      <c r="ZK168" s="83"/>
      <c r="ZL168" s="83"/>
      <c r="ZM168" s="83"/>
      <c r="ZN168" s="83"/>
      <c r="ZO168" s="83"/>
      <c r="ZP168" s="83"/>
      <c r="ZQ168" s="83"/>
      <c r="ZR168" s="83"/>
      <c r="ZS168" s="83"/>
      <c r="ZT168" s="83"/>
      <c r="ZU168" s="83"/>
      <c r="ZV168" s="83"/>
      <c r="ZW168" s="83"/>
      <c r="ZX168" s="83"/>
      <c r="ZY168" s="83"/>
      <c r="ZZ168" s="83"/>
      <c r="AAA168" s="83"/>
      <c r="AAB168" s="83"/>
      <c r="AAC168" s="83"/>
      <c r="AAD168" s="83"/>
      <c r="AAE168" s="83"/>
      <c r="AAF168" s="83"/>
      <c r="AAG168" s="83"/>
      <c r="AAH168" s="83"/>
      <c r="AAI168" s="83"/>
      <c r="AAJ168" s="83"/>
      <c r="AAK168" s="83"/>
      <c r="AAL168" s="83"/>
      <c r="AAM168" s="83"/>
      <c r="AAN168" s="83"/>
      <c r="AAO168" s="83"/>
      <c r="AAP168" s="83"/>
      <c r="AAQ168" s="83"/>
      <c r="AAR168" s="83"/>
      <c r="AAS168" s="83"/>
      <c r="AAT168" s="83"/>
      <c r="AAU168" s="83"/>
      <c r="AAV168" s="83"/>
      <c r="AAW168" s="83"/>
      <c r="AAX168" s="83"/>
      <c r="AAY168" s="83"/>
      <c r="AAZ168" s="83"/>
      <c r="ABA168" s="83"/>
      <c r="ABB168" s="83"/>
      <c r="ABC168" s="83"/>
      <c r="ABD168" s="83"/>
      <c r="ABE168" s="83"/>
      <c r="ABF168" s="83"/>
      <c r="ABG168" s="83"/>
      <c r="ABH168" s="83"/>
      <c r="ABI168" s="83"/>
      <c r="ABJ168" s="83"/>
      <c r="ABK168" s="83"/>
      <c r="ABL168" s="83"/>
      <c r="ABM168" s="83"/>
      <c r="ABN168" s="83"/>
      <c r="ABO168" s="83"/>
      <c r="ABP168" s="83"/>
      <c r="ABQ168" s="83"/>
      <c r="ABR168" s="83"/>
      <c r="ABS168" s="83"/>
      <c r="ABT168" s="83"/>
      <c r="ABU168" s="83"/>
      <c r="ABV168" s="83"/>
      <c r="ABW168" s="83"/>
      <c r="ABX168" s="83"/>
      <c r="ABY168" s="83"/>
      <c r="ABZ168" s="83"/>
      <c r="ACA168" s="83"/>
      <c r="ACB168" s="83"/>
      <c r="ACC168" s="83"/>
      <c r="ACD168" s="83"/>
      <c r="ACE168" s="83"/>
      <c r="ACF168" s="83"/>
      <c r="ACG168" s="83"/>
      <c r="ACH168" s="83"/>
      <c r="ACI168" s="83"/>
      <c r="ACJ168" s="83"/>
      <c r="ACK168" s="83"/>
      <c r="ACL168" s="83"/>
      <c r="ACM168" s="83"/>
      <c r="ACN168" s="83"/>
      <c r="ACO168" s="83"/>
      <c r="ACP168" s="83"/>
      <c r="ACQ168" s="83"/>
      <c r="ACR168" s="83"/>
      <c r="ACS168" s="83"/>
      <c r="ACT168" s="83"/>
      <c r="ACU168" s="83"/>
      <c r="ACV168" s="83"/>
      <c r="ACW168" s="83"/>
      <c r="ACX168" s="83"/>
      <c r="ACY168" s="83"/>
      <c r="ACZ168" s="83"/>
      <c r="ADA168" s="83"/>
      <c r="ADB168" s="83"/>
      <c r="ADC168" s="83"/>
      <c r="ADD168" s="83"/>
      <c r="ADE168" s="83"/>
      <c r="ADF168" s="83"/>
      <c r="ADG168" s="83"/>
      <c r="ADH168" s="83"/>
      <c r="ADI168" s="83"/>
      <c r="ADJ168" s="83"/>
      <c r="ADK168" s="83"/>
      <c r="ADL168" s="83"/>
      <c r="ADM168" s="83"/>
      <c r="ADN168" s="83"/>
      <c r="ADO168" s="83"/>
      <c r="ADP168" s="83"/>
      <c r="ADQ168" s="83"/>
      <c r="ADR168" s="83"/>
      <c r="ADS168" s="83"/>
      <c r="ADT168" s="83"/>
      <c r="ADU168" s="83"/>
      <c r="ADV168" s="83"/>
      <c r="ADW168" s="83"/>
      <c r="ADX168" s="83"/>
      <c r="ADY168" s="83"/>
      <c r="ADZ168" s="83"/>
      <c r="AEA168" s="83"/>
      <c r="AEB168" s="83"/>
      <c r="AEC168" s="83"/>
      <c r="AED168" s="83"/>
      <c r="AEE168" s="83"/>
      <c r="AEF168" s="83"/>
      <c r="AEG168" s="83"/>
      <c r="AEH168" s="83"/>
      <c r="AEI168" s="83"/>
      <c r="AEJ168" s="83"/>
      <c r="AEK168" s="83"/>
      <c r="AEL168" s="83"/>
      <c r="AEM168" s="83"/>
      <c r="AEN168" s="83"/>
      <c r="AEO168" s="83"/>
      <c r="AEP168" s="83"/>
      <c r="AEQ168" s="83"/>
      <c r="AER168" s="83"/>
      <c r="AES168" s="83"/>
      <c r="AET168" s="83"/>
      <c r="AEU168" s="83"/>
      <c r="AEV168" s="83"/>
      <c r="AEW168" s="83"/>
      <c r="AEX168" s="83"/>
      <c r="AEY168" s="83"/>
      <c r="AEZ168" s="83"/>
      <c r="AFA168" s="83"/>
      <c r="AFB168" s="83"/>
      <c r="AFC168" s="83"/>
      <c r="AFD168" s="83"/>
      <c r="AFE168" s="83"/>
      <c r="AFF168" s="83"/>
      <c r="AFG168" s="83"/>
      <c r="AFH168" s="83"/>
      <c r="AFI168" s="83"/>
      <c r="AFJ168" s="83"/>
      <c r="AFK168" s="83"/>
      <c r="AFL168" s="83"/>
      <c r="AFM168" s="83"/>
      <c r="AFN168" s="83"/>
      <c r="AFO168" s="83"/>
      <c r="AFP168" s="83"/>
      <c r="AFQ168" s="83"/>
      <c r="AFR168" s="83"/>
      <c r="AFS168" s="83"/>
      <c r="AFT168" s="83"/>
      <c r="AFU168" s="83"/>
      <c r="AFV168" s="83"/>
      <c r="AFW168" s="83"/>
      <c r="AFX168" s="83"/>
      <c r="AFY168" s="83"/>
      <c r="AFZ168" s="83"/>
      <c r="AGA168" s="83"/>
      <c r="AGB168" s="83"/>
      <c r="AGC168" s="83"/>
      <c r="AGD168" s="83"/>
      <c r="AGE168" s="83"/>
      <c r="AGF168" s="83"/>
      <c r="AGG168" s="83"/>
      <c r="AGH168" s="83"/>
      <c r="AGI168" s="83"/>
      <c r="AGJ168" s="83"/>
      <c r="AGK168" s="83"/>
      <c r="AGL168" s="83"/>
      <c r="AGM168" s="83"/>
      <c r="AGN168" s="83"/>
      <c r="AGO168" s="83"/>
      <c r="AGP168" s="83"/>
      <c r="AGQ168" s="83"/>
      <c r="AGR168" s="83"/>
      <c r="AGS168" s="83"/>
      <c r="AGT168" s="83"/>
      <c r="AGU168" s="83"/>
      <c r="AGV168" s="83"/>
      <c r="AGW168" s="83"/>
      <c r="AGX168" s="83"/>
      <c r="AGY168" s="83"/>
      <c r="AGZ168" s="83"/>
      <c r="AHA168" s="83"/>
      <c r="AHB168" s="83"/>
      <c r="AHC168" s="83"/>
      <c r="AHD168" s="83"/>
      <c r="AHE168" s="83"/>
      <c r="AHF168" s="83"/>
      <c r="AHG168" s="83"/>
      <c r="AHH168" s="83"/>
      <c r="AHI168" s="83"/>
      <c r="AHJ168" s="83"/>
      <c r="AHK168" s="83"/>
      <c r="AHL168" s="83"/>
      <c r="AHM168" s="83"/>
      <c r="AHN168" s="83"/>
      <c r="AHO168" s="83"/>
      <c r="AHP168" s="83"/>
      <c r="AHQ168" s="83"/>
      <c r="AHR168" s="83"/>
      <c r="AHS168" s="83"/>
      <c r="AHT168" s="83"/>
      <c r="AHU168" s="83"/>
      <c r="AHV168" s="83"/>
      <c r="AHW168" s="83"/>
      <c r="AHX168" s="83"/>
      <c r="AHY168" s="83"/>
      <c r="AHZ168" s="83"/>
      <c r="AIA168" s="83"/>
      <c r="AIB168" s="83"/>
      <c r="AIC168" s="83"/>
      <c r="AID168" s="83"/>
      <c r="AIE168" s="83"/>
      <c r="AIF168" s="83"/>
      <c r="AIG168" s="83"/>
      <c r="AIH168" s="83"/>
      <c r="AII168" s="83"/>
      <c r="AIJ168" s="83"/>
      <c r="AIK168" s="83"/>
      <c r="AIL168" s="83"/>
      <c r="AIM168" s="83"/>
      <c r="AIN168" s="83"/>
      <c r="AIO168" s="83"/>
      <c r="AIP168" s="83"/>
      <c r="AIQ168" s="83"/>
      <c r="AIR168" s="83"/>
      <c r="AIS168" s="83"/>
      <c r="AIT168" s="83"/>
      <c r="AIU168" s="83"/>
      <c r="AIV168" s="83"/>
      <c r="AIW168" s="83"/>
      <c r="AIX168" s="83"/>
      <c r="AIY168" s="83"/>
      <c r="AIZ168" s="83"/>
      <c r="AJA168" s="83"/>
      <c r="AJB168" s="83"/>
      <c r="AJC168" s="83"/>
      <c r="AJD168" s="83"/>
      <c r="AJE168" s="83"/>
      <c r="AJF168" s="83"/>
      <c r="AJG168" s="83"/>
      <c r="AJH168" s="83"/>
      <c r="AJI168" s="83"/>
      <c r="AJJ168" s="83"/>
      <c r="AJK168" s="83"/>
      <c r="AJL168" s="83"/>
      <c r="AJM168" s="83"/>
      <c r="AJN168" s="83"/>
      <c r="AJO168" s="83"/>
      <c r="AJP168" s="83"/>
      <c r="AJQ168" s="83"/>
      <c r="AJR168" s="83"/>
      <c r="AJS168" s="83"/>
      <c r="AJT168" s="83"/>
      <c r="AJU168" s="83"/>
      <c r="AJV168" s="83"/>
      <c r="AJW168" s="83"/>
      <c r="AJX168" s="83"/>
      <c r="AJY168" s="83"/>
      <c r="AJZ168" s="83"/>
      <c r="AKA168" s="83"/>
      <c r="AKB168" s="83"/>
      <c r="AKC168" s="83"/>
      <c r="AKD168" s="83"/>
      <c r="AKE168" s="83"/>
      <c r="AKF168" s="83"/>
      <c r="AKG168" s="83"/>
      <c r="AKH168" s="83"/>
      <c r="AKI168" s="83"/>
      <c r="AKJ168" s="83"/>
      <c r="AKK168" s="83"/>
      <c r="AKL168" s="83"/>
      <c r="AKM168" s="83"/>
      <c r="AKN168" s="83"/>
      <c r="AKO168" s="83"/>
      <c r="AKP168" s="83"/>
      <c r="AKQ168" s="83"/>
      <c r="AKR168" s="83"/>
      <c r="AKS168" s="83"/>
      <c r="AKT168" s="83"/>
      <c r="AKU168" s="83"/>
      <c r="AKV168" s="83"/>
      <c r="AKW168" s="83"/>
      <c r="AKX168" s="83"/>
      <c r="AKY168" s="83"/>
      <c r="AKZ168" s="83"/>
      <c r="ALA168" s="83"/>
      <c r="ALB168" s="83"/>
      <c r="ALC168" s="83"/>
      <c r="ALD168" s="83"/>
      <c r="ALE168" s="83"/>
      <c r="ALF168" s="83"/>
      <c r="ALG168" s="83"/>
      <c r="ALH168" s="83"/>
      <c r="ALI168" s="83"/>
      <c r="ALJ168" s="83"/>
      <c r="ALK168" s="83"/>
      <c r="ALL168" s="83"/>
      <c r="ALM168" s="83"/>
    </row>
    <row r="169" spans="1:1001" x14ac:dyDescent="0.2">
      <c r="A169" s="7">
        <v>3</v>
      </c>
      <c r="B169" s="7">
        <v>0</v>
      </c>
      <c r="C169" s="7">
        <v>1</v>
      </c>
      <c r="D169" s="7">
        <v>2</v>
      </c>
      <c r="E169" s="7">
        <v>1</v>
      </c>
      <c r="F169" s="230">
        <v>0</v>
      </c>
      <c r="G169" s="132" t="s">
        <v>120</v>
      </c>
      <c r="H169" s="69">
        <f t="shared" ref="H169:H176" si="210">+P169*O169*Q169</f>
        <v>1728000</v>
      </c>
      <c r="I169" s="42">
        <f t="shared" si="204"/>
        <v>380160</v>
      </c>
      <c r="J169" s="42">
        <f t="shared" si="205"/>
        <v>54000</v>
      </c>
      <c r="K169" s="42">
        <f t="shared" si="205"/>
        <v>11880</v>
      </c>
      <c r="L169" s="42">
        <f t="shared" si="206"/>
        <v>65880</v>
      </c>
      <c r="M169" s="67">
        <f t="shared" si="201"/>
        <v>0.81967213114754101</v>
      </c>
      <c r="N169" s="67">
        <f t="shared" si="202"/>
        <v>0.18032786885245899</v>
      </c>
      <c r="O169" s="45">
        <v>18</v>
      </c>
      <c r="P169" s="68">
        <v>1</v>
      </c>
      <c r="Q169" s="231">
        <v>96000</v>
      </c>
      <c r="R169" s="232">
        <f t="shared" si="207"/>
        <v>9000</v>
      </c>
      <c r="S169" s="233">
        <f t="shared" si="207"/>
        <v>9000</v>
      </c>
      <c r="T169" s="232">
        <f t="shared" si="207"/>
        <v>9000</v>
      </c>
      <c r="U169" s="234">
        <f t="shared" si="207"/>
        <v>9000</v>
      </c>
      <c r="V169" s="234">
        <f t="shared" si="207"/>
        <v>9000</v>
      </c>
      <c r="W169" s="233">
        <f t="shared" si="207"/>
        <v>9000</v>
      </c>
      <c r="X169" s="220">
        <f t="shared" si="162"/>
        <v>0</v>
      </c>
      <c r="Y169" s="153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56"/>
      <c r="AT169" s="56"/>
      <c r="AU169" s="56"/>
      <c r="AV169" s="56"/>
      <c r="AW169" s="56"/>
      <c r="AX169" s="56"/>
      <c r="AY169" s="56"/>
      <c r="AZ169" s="56"/>
      <c r="BA169" s="56"/>
      <c r="BB169" s="56"/>
      <c r="BC169" s="56"/>
      <c r="BD169" s="56"/>
      <c r="BE169" s="56"/>
      <c r="BF169" s="56"/>
      <c r="BG169" s="56"/>
      <c r="BH169" s="56"/>
      <c r="BI169" s="56"/>
      <c r="BJ169" s="56"/>
      <c r="BK169" s="56"/>
      <c r="BL169" s="56"/>
      <c r="BM169" s="56"/>
      <c r="BN169" s="56"/>
      <c r="BO169" s="56"/>
      <c r="BP169" s="56"/>
      <c r="BQ169" s="56"/>
      <c r="BR169" s="56"/>
      <c r="BS169" s="56"/>
      <c r="BT169" s="56"/>
      <c r="BU169" s="56"/>
      <c r="BV169" s="56"/>
      <c r="BW169" s="56"/>
      <c r="BX169" s="56"/>
      <c r="BY169" s="56"/>
      <c r="BZ169" s="56"/>
      <c r="CA169" s="56"/>
      <c r="CB169" s="56"/>
      <c r="CC169" s="56"/>
      <c r="CD169" s="56"/>
      <c r="CE169" s="56"/>
      <c r="CF169" s="56"/>
      <c r="CG169" s="56"/>
      <c r="CH169" s="56"/>
      <c r="CI169" s="56"/>
      <c r="CJ169" s="56"/>
      <c r="CK169" s="56"/>
      <c r="CL169" s="56"/>
      <c r="CM169" s="56"/>
      <c r="CN169" s="56"/>
      <c r="CO169" s="56"/>
      <c r="CP169" s="56"/>
      <c r="CQ169" s="56"/>
      <c r="CR169" s="56"/>
      <c r="CS169" s="56"/>
      <c r="CT169" s="56"/>
      <c r="CU169" s="56"/>
      <c r="CV169" s="56"/>
      <c r="CW169" s="56"/>
      <c r="CX169" s="56"/>
      <c r="CY169" s="56"/>
      <c r="CZ169" s="56"/>
      <c r="DA169" s="56"/>
      <c r="DB169" s="56"/>
      <c r="DC169" s="56"/>
      <c r="DD169" s="56"/>
      <c r="DE169" s="56"/>
      <c r="DF169" s="56"/>
      <c r="DG169" s="56"/>
      <c r="DH169" s="56"/>
      <c r="DI169" s="56"/>
      <c r="DJ169" s="56"/>
      <c r="DK169" s="56"/>
      <c r="DL169" s="56"/>
      <c r="DM169" s="56"/>
      <c r="DN169" s="56"/>
      <c r="DO169" s="56"/>
      <c r="DP169" s="56"/>
      <c r="DQ169" s="56"/>
      <c r="DR169" s="56"/>
      <c r="DS169" s="56"/>
      <c r="DT169" s="56"/>
      <c r="DU169" s="56"/>
      <c r="DV169" s="56"/>
      <c r="DW169" s="56"/>
      <c r="DX169" s="56"/>
      <c r="DY169" s="56"/>
      <c r="DZ169" s="56"/>
      <c r="EA169" s="56"/>
      <c r="EB169" s="56"/>
      <c r="EC169" s="56"/>
      <c r="ED169" s="56"/>
      <c r="EE169" s="56"/>
      <c r="EF169" s="56"/>
      <c r="EG169" s="56"/>
      <c r="EH169" s="56"/>
      <c r="EI169" s="56"/>
      <c r="EJ169" s="56"/>
      <c r="EK169" s="56"/>
      <c r="EL169" s="56"/>
      <c r="EM169" s="56"/>
      <c r="EN169" s="56"/>
      <c r="EO169" s="56"/>
      <c r="EP169" s="56"/>
      <c r="EQ169" s="56"/>
      <c r="ER169" s="56"/>
      <c r="ES169" s="56"/>
      <c r="ET169" s="56"/>
      <c r="EU169" s="56"/>
      <c r="EV169" s="56"/>
      <c r="EW169" s="56"/>
      <c r="EX169" s="56"/>
      <c r="EY169" s="56"/>
      <c r="EZ169" s="56"/>
      <c r="FA169" s="56"/>
      <c r="FB169" s="56"/>
      <c r="FC169" s="56"/>
      <c r="FD169" s="56"/>
      <c r="FE169" s="56"/>
    </row>
    <row r="170" spans="1:1001" x14ac:dyDescent="0.2">
      <c r="A170" s="7">
        <v>3</v>
      </c>
      <c r="B170" s="7">
        <v>0</v>
      </c>
      <c r="C170" s="7">
        <v>1</v>
      </c>
      <c r="D170" s="7">
        <v>2</v>
      </c>
      <c r="E170" s="7">
        <v>2</v>
      </c>
      <c r="F170" s="230">
        <v>0</v>
      </c>
      <c r="G170" s="132" t="s">
        <v>121</v>
      </c>
      <c r="H170" s="69">
        <f t="shared" si="210"/>
        <v>1494000</v>
      </c>
      <c r="I170" s="42">
        <f t="shared" si="204"/>
        <v>328680</v>
      </c>
      <c r="J170" s="42">
        <f t="shared" si="205"/>
        <v>46687.5</v>
      </c>
      <c r="K170" s="42">
        <f t="shared" si="205"/>
        <v>10271.25</v>
      </c>
      <c r="L170" s="42">
        <f t="shared" si="206"/>
        <v>56958.75</v>
      </c>
      <c r="M170" s="67">
        <f t="shared" si="201"/>
        <v>0.81967213114754101</v>
      </c>
      <c r="N170" s="67">
        <f t="shared" si="202"/>
        <v>0.18032786885245899</v>
      </c>
      <c r="O170" s="45">
        <v>18</v>
      </c>
      <c r="P170" s="68">
        <v>1</v>
      </c>
      <c r="Q170" s="231">
        <v>83000</v>
      </c>
      <c r="R170" s="232">
        <f t="shared" si="207"/>
        <v>7781.25</v>
      </c>
      <c r="S170" s="233">
        <f t="shared" si="207"/>
        <v>7781.25</v>
      </c>
      <c r="T170" s="232">
        <f t="shared" si="207"/>
        <v>7781.25</v>
      </c>
      <c r="U170" s="234">
        <f t="shared" si="207"/>
        <v>7781.25</v>
      </c>
      <c r="V170" s="234">
        <f t="shared" si="207"/>
        <v>7781.25</v>
      </c>
      <c r="W170" s="233">
        <f t="shared" si="207"/>
        <v>7781.25</v>
      </c>
      <c r="X170" s="220">
        <f t="shared" si="162"/>
        <v>0</v>
      </c>
      <c r="Y170" s="153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  <c r="AV170" s="56"/>
      <c r="AW170" s="56"/>
      <c r="AX170" s="56"/>
      <c r="AY170" s="56"/>
      <c r="AZ170" s="56"/>
      <c r="BA170" s="56"/>
      <c r="BB170" s="56"/>
      <c r="BC170" s="56"/>
      <c r="BD170" s="56"/>
      <c r="BE170" s="56"/>
      <c r="BF170" s="56"/>
      <c r="BG170" s="56"/>
      <c r="BH170" s="56"/>
      <c r="BI170" s="56"/>
      <c r="BJ170" s="56"/>
      <c r="BK170" s="56"/>
      <c r="BL170" s="56"/>
      <c r="BM170" s="56"/>
      <c r="BN170" s="56"/>
      <c r="BO170" s="56"/>
      <c r="BP170" s="56"/>
      <c r="BQ170" s="56"/>
      <c r="BR170" s="56"/>
      <c r="BS170" s="56"/>
      <c r="BT170" s="56"/>
      <c r="BU170" s="56"/>
      <c r="BV170" s="56"/>
      <c r="BW170" s="56"/>
      <c r="BX170" s="56"/>
      <c r="BY170" s="56"/>
      <c r="BZ170" s="56"/>
      <c r="CA170" s="56"/>
      <c r="CB170" s="56"/>
      <c r="CC170" s="56"/>
      <c r="CD170" s="56"/>
      <c r="CE170" s="56"/>
      <c r="CF170" s="56"/>
      <c r="CG170" s="56"/>
      <c r="CH170" s="56"/>
      <c r="CI170" s="56"/>
      <c r="CJ170" s="56"/>
      <c r="CK170" s="56"/>
      <c r="CL170" s="56"/>
      <c r="CM170" s="56"/>
      <c r="CN170" s="56"/>
      <c r="CO170" s="56"/>
      <c r="CP170" s="56"/>
      <c r="CQ170" s="56"/>
      <c r="CR170" s="56"/>
      <c r="CS170" s="56"/>
      <c r="CT170" s="56"/>
      <c r="CU170" s="56"/>
      <c r="CV170" s="56"/>
      <c r="CW170" s="56"/>
      <c r="CX170" s="56"/>
      <c r="CY170" s="56"/>
      <c r="CZ170" s="56"/>
      <c r="DA170" s="56"/>
      <c r="DB170" s="56"/>
      <c r="DC170" s="56"/>
      <c r="DD170" s="56"/>
      <c r="DE170" s="56"/>
      <c r="DF170" s="56"/>
      <c r="DG170" s="56"/>
      <c r="DH170" s="56"/>
      <c r="DI170" s="56"/>
      <c r="DJ170" s="56"/>
      <c r="DK170" s="56"/>
      <c r="DL170" s="56"/>
      <c r="DM170" s="56"/>
      <c r="DN170" s="56"/>
      <c r="DO170" s="56"/>
      <c r="DP170" s="56"/>
      <c r="DQ170" s="56"/>
      <c r="DR170" s="56"/>
      <c r="DS170" s="56"/>
      <c r="DT170" s="56"/>
      <c r="DU170" s="56"/>
      <c r="DV170" s="56"/>
      <c r="DW170" s="56"/>
      <c r="DX170" s="56"/>
      <c r="DY170" s="56"/>
      <c r="DZ170" s="56"/>
      <c r="EA170" s="56"/>
      <c r="EB170" s="56"/>
      <c r="EC170" s="56"/>
      <c r="ED170" s="56"/>
      <c r="EE170" s="56"/>
      <c r="EF170" s="56"/>
      <c r="EG170" s="56"/>
      <c r="EH170" s="56"/>
      <c r="EI170" s="56"/>
      <c r="EJ170" s="56"/>
      <c r="EK170" s="56"/>
      <c r="EL170" s="56"/>
      <c r="EM170" s="56"/>
      <c r="EN170" s="56"/>
      <c r="EO170" s="56"/>
      <c r="EP170" s="56"/>
      <c r="EQ170" s="56"/>
      <c r="ER170" s="56"/>
      <c r="ES170" s="56"/>
      <c r="ET170" s="56"/>
      <c r="EU170" s="56"/>
      <c r="EV170" s="56"/>
      <c r="EW170" s="56"/>
      <c r="EX170" s="56"/>
      <c r="EY170" s="56"/>
      <c r="EZ170" s="56"/>
      <c r="FA170" s="56"/>
      <c r="FB170" s="56"/>
      <c r="FC170" s="56"/>
      <c r="FD170" s="56"/>
      <c r="FE170" s="56"/>
    </row>
    <row r="171" spans="1:1001" x14ac:dyDescent="0.2">
      <c r="A171" s="7">
        <v>3</v>
      </c>
      <c r="B171" s="7">
        <v>0</v>
      </c>
      <c r="C171" s="7">
        <v>1</v>
      </c>
      <c r="D171" s="7">
        <v>2</v>
      </c>
      <c r="E171" s="7">
        <v>3</v>
      </c>
      <c r="F171" s="230">
        <v>0</v>
      </c>
      <c r="G171" s="132" t="s">
        <v>122</v>
      </c>
      <c r="H171" s="69">
        <f t="shared" si="210"/>
        <v>1440000</v>
      </c>
      <c r="I171" s="42">
        <f t="shared" si="204"/>
        <v>316800</v>
      </c>
      <c r="J171" s="42">
        <f t="shared" si="205"/>
        <v>45000</v>
      </c>
      <c r="K171" s="42">
        <f t="shared" si="205"/>
        <v>9900</v>
      </c>
      <c r="L171" s="42">
        <f t="shared" si="206"/>
        <v>54900</v>
      </c>
      <c r="M171" s="67">
        <f t="shared" si="201"/>
        <v>0.81967213114754101</v>
      </c>
      <c r="N171" s="67">
        <f t="shared" si="202"/>
        <v>0.18032786885245899</v>
      </c>
      <c r="O171" s="45">
        <v>18</v>
      </c>
      <c r="P171" s="68">
        <v>1</v>
      </c>
      <c r="Q171" s="231">
        <v>80000</v>
      </c>
      <c r="R171" s="232">
        <f t="shared" si="207"/>
        <v>7500</v>
      </c>
      <c r="S171" s="233">
        <f t="shared" si="207"/>
        <v>7500</v>
      </c>
      <c r="T171" s="232">
        <f t="shared" si="207"/>
        <v>7500</v>
      </c>
      <c r="U171" s="234">
        <f t="shared" si="207"/>
        <v>7500</v>
      </c>
      <c r="V171" s="234">
        <f t="shared" si="207"/>
        <v>7500</v>
      </c>
      <c r="W171" s="233">
        <f t="shared" si="207"/>
        <v>7500</v>
      </c>
      <c r="X171" s="220">
        <f t="shared" si="162"/>
        <v>0</v>
      </c>
      <c r="Y171" s="153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56"/>
      <c r="AX171" s="56"/>
      <c r="AY171" s="56"/>
      <c r="AZ171" s="56"/>
      <c r="BA171" s="56"/>
      <c r="BB171" s="56"/>
      <c r="BC171" s="56"/>
      <c r="BD171" s="56"/>
      <c r="BE171" s="56"/>
      <c r="BF171" s="56"/>
      <c r="BG171" s="56"/>
      <c r="BH171" s="56"/>
      <c r="BI171" s="56"/>
      <c r="BJ171" s="56"/>
      <c r="BK171" s="56"/>
      <c r="BL171" s="56"/>
      <c r="BM171" s="56"/>
      <c r="BN171" s="56"/>
      <c r="BO171" s="56"/>
      <c r="BP171" s="56"/>
      <c r="BQ171" s="56"/>
      <c r="BR171" s="56"/>
      <c r="BS171" s="56"/>
      <c r="BT171" s="56"/>
      <c r="BU171" s="56"/>
      <c r="BV171" s="56"/>
      <c r="BW171" s="56"/>
      <c r="BX171" s="56"/>
      <c r="BY171" s="56"/>
      <c r="BZ171" s="56"/>
      <c r="CA171" s="56"/>
      <c r="CB171" s="56"/>
      <c r="CC171" s="56"/>
      <c r="CD171" s="56"/>
      <c r="CE171" s="56"/>
      <c r="CF171" s="56"/>
      <c r="CG171" s="56"/>
      <c r="CH171" s="56"/>
      <c r="CI171" s="56"/>
      <c r="CJ171" s="56"/>
      <c r="CK171" s="56"/>
      <c r="CL171" s="56"/>
      <c r="CM171" s="56"/>
      <c r="CN171" s="56"/>
      <c r="CO171" s="56"/>
      <c r="CP171" s="56"/>
      <c r="CQ171" s="56"/>
      <c r="CR171" s="56"/>
      <c r="CS171" s="56"/>
      <c r="CT171" s="56"/>
      <c r="CU171" s="56"/>
      <c r="CV171" s="56"/>
      <c r="CW171" s="56"/>
      <c r="CX171" s="56"/>
      <c r="CY171" s="56"/>
      <c r="CZ171" s="56"/>
      <c r="DA171" s="56"/>
      <c r="DB171" s="56"/>
      <c r="DC171" s="56"/>
      <c r="DD171" s="56"/>
      <c r="DE171" s="56"/>
      <c r="DF171" s="56"/>
      <c r="DG171" s="56"/>
      <c r="DH171" s="56"/>
      <c r="DI171" s="56"/>
      <c r="DJ171" s="56"/>
      <c r="DK171" s="56"/>
      <c r="DL171" s="56"/>
      <c r="DM171" s="56"/>
      <c r="DN171" s="56"/>
      <c r="DO171" s="56"/>
      <c r="DP171" s="56"/>
      <c r="DQ171" s="56"/>
      <c r="DR171" s="56"/>
      <c r="DS171" s="56"/>
      <c r="DT171" s="56"/>
      <c r="DU171" s="56"/>
      <c r="DV171" s="56"/>
      <c r="DW171" s="56"/>
      <c r="DX171" s="56"/>
      <c r="DY171" s="56"/>
      <c r="DZ171" s="56"/>
      <c r="EA171" s="56"/>
      <c r="EB171" s="56"/>
      <c r="EC171" s="56"/>
      <c r="ED171" s="56"/>
      <c r="EE171" s="56"/>
      <c r="EF171" s="56"/>
      <c r="EG171" s="56"/>
      <c r="EH171" s="56"/>
      <c r="EI171" s="56"/>
      <c r="EJ171" s="56"/>
      <c r="EK171" s="56"/>
      <c r="EL171" s="56"/>
      <c r="EM171" s="56"/>
      <c r="EN171" s="56"/>
      <c r="EO171" s="56"/>
      <c r="EP171" s="56"/>
      <c r="EQ171" s="56"/>
      <c r="ER171" s="56"/>
      <c r="ES171" s="56"/>
      <c r="ET171" s="56"/>
      <c r="EU171" s="56"/>
      <c r="EV171" s="56"/>
      <c r="EW171" s="56"/>
      <c r="EX171" s="56"/>
      <c r="EY171" s="56"/>
      <c r="EZ171" s="56"/>
      <c r="FA171" s="56"/>
      <c r="FB171" s="56"/>
      <c r="FC171" s="56"/>
      <c r="FD171" s="56"/>
      <c r="FE171" s="56"/>
    </row>
    <row r="172" spans="1:1001" x14ac:dyDescent="0.2">
      <c r="A172" s="7">
        <v>3</v>
      </c>
      <c r="B172" s="7">
        <v>0</v>
      </c>
      <c r="C172" s="7">
        <v>1</v>
      </c>
      <c r="D172" s="7">
        <v>2</v>
      </c>
      <c r="E172" s="7">
        <v>4</v>
      </c>
      <c r="F172" s="230">
        <v>0</v>
      </c>
      <c r="G172" s="132" t="s">
        <v>169</v>
      </c>
      <c r="H172" s="69">
        <f t="shared" si="210"/>
        <v>1008000</v>
      </c>
      <c r="I172" s="42">
        <f t="shared" si="204"/>
        <v>221760</v>
      </c>
      <c r="J172" s="42">
        <f t="shared" si="205"/>
        <v>31500</v>
      </c>
      <c r="K172" s="42">
        <f t="shared" si="205"/>
        <v>6930</v>
      </c>
      <c r="L172" s="42">
        <f t="shared" si="206"/>
        <v>38430</v>
      </c>
      <c r="M172" s="67">
        <f t="shared" si="201"/>
        <v>0.81967213114754101</v>
      </c>
      <c r="N172" s="67">
        <f t="shared" si="202"/>
        <v>0.18032786885245899</v>
      </c>
      <c r="O172" s="45">
        <v>18</v>
      </c>
      <c r="P172" s="68">
        <v>1</v>
      </c>
      <c r="Q172" s="231">
        <v>56000</v>
      </c>
      <c r="R172" s="232">
        <f t="shared" si="207"/>
        <v>5250</v>
      </c>
      <c r="S172" s="233">
        <f t="shared" si="207"/>
        <v>5250</v>
      </c>
      <c r="T172" s="232">
        <f t="shared" si="207"/>
        <v>5250</v>
      </c>
      <c r="U172" s="234">
        <f t="shared" si="207"/>
        <v>5250</v>
      </c>
      <c r="V172" s="234">
        <f t="shared" si="207"/>
        <v>5250</v>
      </c>
      <c r="W172" s="233">
        <f t="shared" si="207"/>
        <v>5250</v>
      </c>
      <c r="X172" s="220">
        <f t="shared" si="162"/>
        <v>0</v>
      </c>
      <c r="Y172" s="153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  <c r="AV172" s="56"/>
      <c r="AW172" s="56"/>
      <c r="AX172" s="56"/>
      <c r="AY172" s="56"/>
      <c r="AZ172" s="56"/>
      <c r="BA172" s="56"/>
      <c r="BB172" s="56"/>
      <c r="BC172" s="56"/>
      <c r="BD172" s="56"/>
      <c r="BE172" s="56"/>
      <c r="BF172" s="56"/>
      <c r="BG172" s="56"/>
      <c r="BH172" s="56"/>
      <c r="BI172" s="56"/>
      <c r="BJ172" s="56"/>
      <c r="BK172" s="56"/>
      <c r="BL172" s="56"/>
      <c r="BM172" s="56"/>
      <c r="BN172" s="56"/>
      <c r="BO172" s="56"/>
      <c r="BP172" s="56"/>
      <c r="BQ172" s="56"/>
      <c r="BR172" s="56"/>
      <c r="BS172" s="56"/>
      <c r="BT172" s="56"/>
      <c r="BU172" s="56"/>
      <c r="BV172" s="56"/>
      <c r="BW172" s="56"/>
      <c r="BX172" s="56"/>
      <c r="BY172" s="56"/>
      <c r="BZ172" s="56"/>
      <c r="CA172" s="56"/>
      <c r="CB172" s="56"/>
      <c r="CC172" s="56"/>
      <c r="CD172" s="56"/>
      <c r="CE172" s="56"/>
      <c r="CF172" s="56"/>
      <c r="CG172" s="56"/>
      <c r="CH172" s="56"/>
      <c r="CI172" s="56"/>
      <c r="CJ172" s="56"/>
      <c r="CK172" s="56"/>
      <c r="CL172" s="56"/>
      <c r="CM172" s="56"/>
      <c r="CN172" s="56"/>
      <c r="CO172" s="56"/>
      <c r="CP172" s="56"/>
      <c r="CQ172" s="56"/>
      <c r="CR172" s="56"/>
      <c r="CS172" s="56"/>
      <c r="CT172" s="56"/>
      <c r="CU172" s="56"/>
      <c r="CV172" s="56"/>
      <c r="CW172" s="56"/>
      <c r="CX172" s="56"/>
      <c r="CY172" s="56"/>
      <c r="CZ172" s="56"/>
      <c r="DA172" s="56"/>
      <c r="DB172" s="56"/>
      <c r="DC172" s="56"/>
      <c r="DD172" s="56"/>
      <c r="DE172" s="56"/>
      <c r="DF172" s="56"/>
      <c r="DG172" s="56"/>
      <c r="DH172" s="56"/>
      <c r="DI172" s="56"/>
      <c r="DJ172" s="56"/>
      <c r="DK172" s="56"/>
      <c r="DL172" s="56"/>
      <c r="DM172" s="56"/>
      <c r="DN172" s="56"/>
      <c r="DO172" s="56"/>
      <c r="DP172" s="56"/>
      <c r="DQ172" s="56"/>
      <c r="DR172" s="56"/>
      <c r="DS172" s="56"/>
      <c r="DT172" s="56"/>
      <c r="DU172" s="56"/>
      <c r="DV172" s="56"/>
      <c r="DW172" s="56"/>
      <c r="DX172" s="56"/>
      <c r="DY172" s="56"/>
      <c r="DZ172" s="56"/>
      <c r="EA172" s="56"/>
      <c r="EB172" s="56"/>
      <c r="EC172" s="56"/>
      <c r="ED172" s="56"/>
      <c r="EE172" s="56"/>
      <c r="EF172" s="56"/>
      <c r="EG172" s="56"/>
      <c r="EH172" s="56"/>
      <c r="EI172" s="56"/>
      <c r="EJ172" s="56"/>
      <c r="EK172" s="56"/>
      <c r="EL172" s="56"/>
      <c r="EM172" s="56"/>
      <c r="EN172" s="56"/>
      <c r="EO172" s="56"/>
      <c r="EP172" s="56"/>
      <c r="EQ172" s="56"/>
      <c r="ER172" s="56"/>
      <c r="ES172" s="56"/>
      <c r="ET172" s="56"/>
      <c r="EU172" s="56"/>
      <c r="EV172" s="56"/>
      <c r="EW172" s="56"/>
      <c r="EX172" s="56"/>
      <c r="EY172" s="56"/>
      <c r="EZ172" s="56"/>
      <c r="FA172" s="56"/>
      <c r="FB172" s="56"/>
      <c r="FC172" s="56"/>
      <c r="FD172" s="56"/>
      <c r="FE172" s="56"/>
    </row>
    <row r="173" spans="1:1001" x14ac:dyDescent="0.2">
      <c r="A173" s="7">
        <v>3</v>
      </c>
      <c r="B173" s="7">
        <v>0</v>
      </c>
      <c r="C173" s="7">
        <v>1</v>
      </c>
      <c r="D173" s="7">
        <v>2</v>
      </c>
      <c r="E173" s="7">
        <v>5</v>
      </c>
      <c r="F173" s="230">
        <v>0</v>
      </c>
      <c r="G173" s="132" t="s">
        <v>169</v>
      </c>
      <c r="H173" s="69">
        <f t="shared" si="210"/>
        <v>2484000</v>
      </c>
      <c r="I173" s="42">
        <f t="shared" si="204"/>
        <v>546480</v>
      </c>
      <c r="J173" s="42">
        <f t="shared" si="205"/>
        <v>77625</v>
      </c>
      <c r="K173" s="42">
        <f t="shared" si="205"/>
        <v>17077.5</v>
      </c>
      <c r="L173" s="42">
        <f t="shared" si="206"/>
        <v>94702.5</v>
      </c>
      <c r="M173" s="67">
        <f t="shared" si="201"/>
        <v>0.81967213114754101</v>
      </c>
      <c r="N173" s="67">
        <f t="shared" si="202"/>
        <v>0.18032786885245899</v>
      </c>
      <c r="O173" s="45">
        <v>18</v>
      </c>
      <c r="P173" s="68">
        <v>2</v>
      </c>
      <c r="Q173" s="231">
        <v>69000</v>
      </c>
      <c r="R173" s="232">
        <f t="shared" si="207"/>
        <v>12937.5</v>
      </c>
      <c r="S173" s="233">
        <f t="shared" si="207"/>
        <v>12937.5</v>
      </c>
      <c r="T173" s="232">
        <f t="shared" si="207"/>
        <v>12937.5</v>
      </c>
      <c r="U173" s="234">
        <f t="shared" si="207"/>
        <v>12937.5</v>
      </c>
      <c r="V173" s="234">
        <f t="shared" si="207"/>
        <v>12937.5</v>
      </c>
      <c r="W173" s="233">
        <f t="shared" si="207"/>
        <v>12937.5</v>
      </c>
      <c r="X173" s="220">
        <f t="shared" si="162"/>
        <v>0</v>
      </c>
      <c r="Y173" s="153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6"/>
      <c r="BE173" s="56"/>
      <c r="BF173" s="56"/>
      <c r="BG173" s="56"/>
      <c r="BH173" s="56"/>
      <c r="BI173" s="56"/>
      <c r="BJ173" s="56"/>
      <c r="BK173" s="56"/>
      <c r="BL173" s="56"/>
      <c r="BM173" s="56"/>
      <c r="BN173" s="56"/>
      <c r="BO173" s="56"/>
      <c r="BP173" s="56"/>
      <c r="BQ173" s="56"/>
      <c r="BR173" s="56"/>
      <c r="BS173" s="56"/>
      <c r="BT173" s="56"/>
      <c r="BU173" s="56"/>
      <c r="BV173" s="56"/>
      <c r="BW173" s="56"/>
      <c r="BX173" s="56"/>
      <c r="BY173" s="56"/>
      <c r="BZ173" s="56"/>
      <c r="CA173" s="56"/>
      <c r="CB173" s="56"/>
      <c r="CC173" s="56"/>
      <c r="CD173" s="56"/>
      <c r="CE173" s="56"/>
      <c r="CF173" s="56"/>
      <c r="CG173" s="56"/>
      <c r="CH173" s="56"/>
      <c r="CI173" s="56"/>
      <c r="CJ173" s="56"/>
      <c r="CK173" s="56"/>
      <c r="CL173" s="56"/>
      <c r="CM173" s="56"/>
      <c r="CN173" s="56"/>
      <c r="CO173" s="56"/>
      <c r="CP173" s="56"/>
      <c r="CQ173" s="56"/>
      <c r="CR173" s="56"/>
      <c r="CS173" s="56"/>
      <c r="CT173" s="56"/>
      <c r="CU173" s="56"/>
      <c r="CV173" s="56"/>
      <c r="CW173" s="56"/>
      <c r="CX173" s="56"/>
      <c r="CY173" s="56"/>
      <c r="CZ173" s="56"/>
      <c r="DA173" s="56"/>
      <c r="DB173" s="56"/>
      <c r="DC173" s="56"/>
      <c r="DD173" s="56"/>
      <c r="DE173" s="56"/>
      <c r="DF173" s="56"/>
      <c r="DG173" s="56"/>
      <c r="DH173" s="56"/>
      <c r="DI173" s="56"/>
      <c r="DJ173" s="56"/>
      <c r="DK173" s="56"/>
      <c r="DL173" s="56"/>
      <c r="DM173" s="56"/>
      <c r="DN173" s="56"/>
      <c r="DO173" s="56"/>
      <c r="DP173" s="56"/>
      <c r="DQ173" s="56"/>
      <c r="DR173" s="56"/>
      <c r="DS173" s="56"/>
      <c r="DT173" s="56"/>
      <c r="DU173" s="56"/>
      <c r="DV173" s="56"/>
      <c r="DW173" s="56"/>
      <c r="DX173" s="56"/>
      <c r="DY173" s="56"/>
      <c r="DZ173" s="56"/>
      <c r="EA173" s="56"/>
      <c r="EB173" s="56"/>
      <c r="EC173" s="56"/>
      <c r="ED173" s="56"/>
      <c r="EE173" s="56"/>
      <c r="EF173" s="56"/>
      <c r="EG173" s="56"/>
      <c r="EH173" s="56"/>
      <c r="EI173" s="56"/>
      <c r="EJ173" s="56"/>
      <c r="EK173" s="56"/>
      <c r="EL173" s="56"/>
      <c r="EM173" s="56"/>
      <c r="EN173" s="56"/>
      <c r="EO173" s="56"/>
      <c r="EP173" s="56"/>
      <c r="EQ173" s="56"/>
      <c r="ER173" s="56"/>
      <c r="ES173" s="56"/>
      <c r="ET173" s="56"/>
      <c r="EU173" s="56"/>
      <c r="EV173" s="56"/>
      <c r="EW173" s="56"/>
      <c r="EX173" s="56"/>
      <c r="EY173" s="56"/>
      <c r="EZ173" s="56"/>
      <c r="FA173" s="56"/>
      <c r="FB173" s="56"/>
      <c r="FC173" s="56"/>
      <c r="FD173" s="56"/>
      <c r="FE173" s="56"/>
    </row>
    <row r="174" spans="1:1001" x14ac:dyDescent="0.2">
      <c r="A174" s="7">
        <v>3</v>
      </c>
      <c r="B174" s="7">
        <v>0</v>
      </c>
      <c r="C174" s="7">
        <v>1</v>
      </c>
      <c r="D174" s="7">
        <v>2</v>
      </c>
      <c r="E174" s="7">
        <v>6</v>
      </c>
      <c r="F174" s="230">
        <v>0</v>
      </c>
      <c r="G174" s="132" t="s">
        <v>169</v>
      </c>
      <c r="H174" s="69">
        <f t="shared" si="210"/>
        <v>954000</v>
      </c>
      <c r="I174" s="42">
        <f t="shared" si="204"/>
        <v>209880</v>
      </c>
      <c r="J174" s="42">
        <f t="shared" si="205"/>
        <v>29812.5</v>
      </c>
      <c r="K174" s="42">
        <f t="shared" si="205"/>
        <v>6558.75</v>
      </c>
      <c r="L174" s="42">
        <f t="shared" si="206"/>
        <v>36371.25</v>
      </c>
      <c r="M174" s="67">
        <f t="shared" si="201"/>
        <v>0.81967213114754101</v>
      </c>
      <c r="N174" s="67">
        <f t="shared" si="202"/>
        <v>0.18032786885245899</v>
      </c>
      <c r="O174" s="45">
        <v>18</v>
      </c>
      <c r="P174" s="68">
        <v>1</v>
      </c>
      <c r="Q174" s="231">
        <v>53000</v>
      </c>
      <c r="R174" s="232">
        <f t="shared" si="207"/>
        <v>4968.75</v>
      </c>
      <c r="S174" s="233">
        <f t="shared" si="207"/>
        <v>4968.75</v>
      </c>
      <c r="T174" s="232">
        <f t="shared" si="207"/>
        <v>4968.75</v>
      </c>
      <c r="U174" s="234">
        <f t="shared" si="207"/>
        <v>4968.75</v>
      </c>
      <c r="V174" s="234">
        <f t="shared" si="207"/>
        <v>4968.75</v>
      </c>
      <c r="W174" s="233">
        <f t="shared" si="207"/>
        <v>4968.75</v>
      </c>
      <c r="X174" s="220">
        <f t="shared" si="162"/>
        <v>0</v>
      </c>
      <c r="Y174" s="153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56"/>
      <c r="AT174" s="56"/>
      <c r="AU174" s="56"/>
      <c r="AV174" s="56"/>
      <c r="AW174" s="56"/>
      <c r="AX174" s="56"/>
      <c r="AY174" s="56"/>
      <c r="AZ174" s="56"/>
      <c r="BA174" s="56"/>
      <c r="BB174" s="56"/>
      <c r="BC174" s="56"/>
      <c r="BD174" s="56"/>
      <c r="BE174" s="56"/>
      <c r="BF174" s="56"/>
      <c r="BG174" s="56"/>
      <c r="BH174" s="56"/>
      <c r="BI174" s="56"/>
      <c r="BJ174" s="56"/>
      <c r="BK174" s="56"/>
      <c r="BL174" s="56"/>
      <c r="BM174" s="56"/>
      <c r="BN174" s="56"/>
      <c r="BO174" s="56"/>
      <c r="BP174" s="56"/>
      <c r="BQ174" s="56"/>
      <c r="BR174" s="56"/>
      <c r="BS174" s="56"/>
      <c r="BT174" s="56"/>
      <c r="BU174" s="56"/>
      <c r="BV174" s="56"/>
      <c r="BW174" s="56"/>
      <c r="BX174" s="56"/>
      <c r="BY174" s="56"/>
      <c r="BZ174" s="56"/>
      <c r="CA174" s="56"/>
      <c r="CB174" s="56"/>
      <c r="CC174" s="56"/>
      <c r="CD174" s="56"/>
      <c r="CE174" s="56"/>
      <c r="CF174" s="56"/>
      <c r="CG174" s="56"/>
      <c r="CH174" s="56"/>
      <c r="CI174" s="56"/>
      <c r="CJ174" s="56"/>
      <c r="CK174" s="56"/>
      <c r="CL174" s="56"/>
      <c r="CM174" s="56"/>
      <c r="CN174" s="56"/>
      <c r="CO174" s="56"/>
      <c r="CP174" s="56"/>
      <c r="CQ174" s="56"/>
      <c r="CR174" s="56"/>
      <c r="CS174" s="56"/>
      <c r="CT174" s="56"/>
      <c r="CU174" s="56"/>
      <c r="CV174" s="56"/>
      <c r="CW174" s="56"/>
      <c r="CX174" s="56"/>
      <c r="CY174" s="56"/>
      <c r="CZ174" s="56"/>
      <c r="DA174" s="56"/>
      <c r="DB174" s="56"/>
      <c r="DC174" s="56"/>
      <c r="DD174" s="56"/>
      <c r="DE174" s="56"/>
      <c r="DF174" s="56"/>
      <c r="DG174" s="56"/>
      <c r="DH174" s="56"/>
      <c r="DI174" s="56"/>
      <c r="DJ174" s="56"/>
      <c r="DK174" s="56"/>
      <c r="DL174" s="56"/>
      <c r="DM174" s="56"/>
      <c r="DN174" s="56"/>
      <c r="DO174" s="56"/>
      <c r="DP174" s="56"/>
      <c r="DQ174" s="56"/>
      <c r="DR174" s="56"/>
      <c r="DS174" s="56"/>
      <c r="DT174" s="56"/>
      <c r="DU174" s="56"/>
      <c r="DV174" s="56"/>
      <c r="DW174" s="56"/>
      <c r="DX174" s="56"/>
      <c r="DY174" s="56"/>
      <c r="DZ174" s="56"/>
      <c r="EA174" s="56"/>
      <c r="EB174" s="56"/>
      <c r="EC174" s="56"/>
      <c r="ED174" s="56"/>
      <c r="EE174" s="56"/>
      <c r="EF174" s="56"/>
      <c r="EG174" s="56"/>
      <c r="EH174" s="56"/>
      <c r="EI174" s="56"/>
      <c r="EJ174" s="56"/>
      <c r="EK174" s="56"/>
      <c r="EL174" s="56"/>
      <c r="EM174" s="56"/>
      <c r="EN174" s="56"/>
      <c r="EO174" s="56"/>
      <c r="EP174" s="56"/>
      <c r="EQ174" s="56"/>
      <c r="ER174" s="56"/>
      <c r="ES174" s="56"/>
      <c r="ET174" s="56"/>
      <c r="EU174" s="56"/>
      <c r="EV174" s="56"/>
      <c r="EW174" s="56"/>
      <c r="EX174" s="56"/>
      <c r="EY174" s="56"/>
      <c r="EZ174" s="56"/>
      <c r="FA174" s="56"/>
      <c r="FB174" s="56"/>
      <c r="FC174" s="56"/>
      <c r="FD174" s="56"/>
      <c r="FE174" s="56"/>
    </row>
    <row r="175" spans="1:1001" x14ac:dyDescent="0.2">
      <c r="A175" s="230">
        <v>3</v>
      </c>
      <c r="B175" s="230">
        <v>2</v>
      </c>
      <c r="C175" s="230">
        <v>0</v>
      </c>
      <c r="D175" s="230">
        <v>0</v>
      </c>
      <c r="E175" s="230">
        <v>0</v>
      </c>
      <c r="F175" s="230">
        <v>7</v>
      </c>
      <c r="G175" s="132" t="s">
        <v>169</v>
      </c>
      <c r="H175" s="69">
        <f t="shared" si="210"/>
        <v>1062000</v>
      </c>
      <c r="I175" s="42">
        <f t="shared" si="204"/>
        <v>233640</v>
      </c>
      <c r="J175" s="42">
        <f t="shared" si="205"/>
        <v>33187.5</v>
      </c>
      <c r="K175" s="42">
        <f t="shared" si="205"/>
        <v>7301.25</v>
      </c>
      <c r="L175" s="42">
        <f t="shared" si="206"/>
        <v>40488.75</v>
      </c>
      <c r="M175" s="67">
        <f t="shared" si="201"/>
        <v>0.81967213114754101</v>
      </c>
      <c r="N175" s="67">
        <f t="shared" si="202"/>
        <v>0.18032786885245899</v>
      </c>
      <c r="O175" s="45">
        <v>18</v>
      </c>
      <c r="P175" s="68">
        <v>1</v>
      </c>
      <c r="Q175" s="231">
        <v>59000</v>
      </c>
      <c r="R175" s="232">
        <f t="shared" si="207"/>
        <v>5531.25</v>
      </c>
      <c r="S175" s="233">
        <f t="shared" si="207"/>
        <v>5531.25</v>
      </c>
      <c r="T175" s="232">
        <f t="shared" si="207"/>
        <v>5531.25</v>
      </c>
      <c r="U175" s="234">
        <f t="shared" si="207"/>
        <v>5531.25</v>
      </c>
      <c r="V175" s="234">
        <f t="shared" si="207"/>
        <v>5531.25</v>
      </c>
      <c r="W175" s="233">
        <f t="shared" si="207"/>
        <v>5531.25</v>
      </c>
      <c r="X175" s="220">
        <f t="shared" si="162"/>
        <v>0</v>
      </c>
      <c r="Y175" s="153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  <c r="AL175" s="56"/>
      <c r="AM175" s="56"/>
      <c r="AN175" s="56"/>
      <c r="AO175" s="56"/>
      <c r="AP175" s="56"/>
      <c r="AQ175" s="56"/>
      <c r="AR175" s="56"/>
      <c r="AS175" s="56"/>
      <c r="AT175" s="56"/>
      <c r="AU175" s="56"/>
      <c r="AV175" s="56"/>
      <c r="AW175" s="56"/>
      <c r="AX175" s="56"/>
      <c r="AY175" s="56"/>
      <c r="AZ175" s="56"/>
      <c r="BA175" s="56"/>
      <c r="BB175" s="56"/>
      <c r="BC175" s="56"/>
      <c r="BD175" s="56"/>
      <c r="BE175" s="56"/>
      <c r="BF175" s="56"/>
      <c r="BG175" s="56"/>
      <c r="BH175" s="56"/>
      <c r="BI175" s="56"/>
      <c r="BJ175" s="56"/>
      <c r="BK175" s="56"/>
      <c r="BL175" s="56"/>
      <c r="BM175" s="56"/>
      <c r="BN175" s="56"/>
      <c r="BO175" s="56"/>
      <c r="BP175" s="56"/>
      <c r="BQ175" s="56"/>
      <c r="BR175" s="56"/>
      <c r="BS175" s="56"/>
      <c r="BT175" s="56"/>
      <c r="BU175" s="56"/>
      <c r="BV175" s="56"/>
      <c r="BW175" s="56"/>
      <c r="BX175" s="56"/>
      <c r="BY175" s="56"/>
      <c r="BZ175" s="56"/>
      <c r="CA175" s="56"/>
      <c r="CB175" s="56"/>
      <c r="CC175" s="56"/>
      <c r="CD175" s="56"/>
      <c r="CE175" s="56"/>
      <c r="CF175" s="56"/>
      <c r="CG175" s="56"/>
      <c r="CH175" s="56"/>
      <c r="CI175" s="56"/>
      <c r="CJ175" s="56"/>
      <c r="CK175" s="56"/>
      <c r="CL175" s="56"/>
      <c r="CM175" s="56"/>
      <c r="CN175" s="56"/>
      <c r="CO175" s="56"/>
      <c r="CP175" s="56"/>
      <c r="CQ175" s="56"/>
      <c r="CR175" s="56"/>
      <c r="CS175" s="56"/>
      <c r="CT175" s="56"/>
      <c r="CU175" s="56"/>
      <c r="CV175" s="56"/>
      <c r="CW175" s="56"/>
      <c r="CX175" s="56"/>
      <c r="CY175" s="56"/>
      <c r="CZ175" s="56"/>
      <c r="DA175" s="56"/>
      <c r="DB175" s="56"/>
      <c r="DC175" s="56"/>
      <c r="DD175" s="56"/>
      <c r="DE175" s="56"/>
      <c r="DF175" s="56"/>
      <c r="DG175" s="56"/>
      <c r="DH175" s="56"/>
      <c r="DI175" s="56"/>
      <c r="DJ175" s="56"/>
      <c r="DK175" s="56"/>
      <c r="DL175" s="56"/>
      <c r="DM175" s="56"/>
      <c r="DN175" s="56"/>
      <c r="DO175" s="56"/>
      <c r="DP175" s="56"/>
      <c r="DQ175" s="56"/>
      <c r="DR175" s="56"/>
      <c r="DS175" s="56"/>
      <c r="DT175" s="56"/>
      <c r="DU175" s="56"/>
      <c r="DV175" s="56"/>
      <c r="DW175" s="56"/>
      <c r="DX175" s="56"/>
      <c r="DY175" s="56"/>
      <c r="DZ175" s="56"/>
      <c r="EA175" s="56"/>
      <c r="EB175" s="56"/>
      <c r="EC175" s="56"/>
      <c r="ED175" s="56"/>
      <c r="EE175" s="56"/>
      <c r="EF175" s="56"/>
      <c r="EG175" s="56"/>
      <c r="EH175" s="56"/>
      <c r="EI175" s="56"/>
      <c r="EJ175" s="56"/>
      <c r="EK175" s="56"/>
      <c r="EL175" s="56"/>
      <c r="EM175" s="56"/>
      <c r="EN175" s="56"/>
      <c r="EO175" s="56"/>
      <c r="EP175" s="56"/>
      <c r="EQ175" s="56"/>
      <c r="ER175" s="56"/>
      <c r="ES175" s="56"/>
      <c r="ET175" s="56"/>
      <c r="EU175" s="56"/>
      <c r="EV175" s="56"/>
      <c r="EW175" s="56"/>
      <c r="EX175" s="56"/>
      <c r="EY175" s="56"/>
      <c r="EZ175" s="56"/>
      <c r="FA175" s="56"/>
      <c r="FB175" s="56"/>
      <c r="FC175" s="56"/>
      <c r="FD175" s="56"/>
      <c r="FE175" s="56"/>
    </row>
    <row r="176" spans="1:1001" x14ac:dyDescent="0.2">
      <c r="A176" s="230">
        <v>3</v>
      </c>
      <c r="B176" s="230">
        <v>2</v>
      </c>
      <c r="C176" s="230">
        <v>0</v>
      </c>
      <c r="D176" s="230">
        <v>0</v>
      </c>
      <c r="E176" s="230">
        <v>0</v>
      </c>
      <c r="F176" s="230">
        <v>8</v>
      </c>
      <c r="G176" s="132" t="s">
        <v>123</v>
      </c>
      <c r="H176" s="69">
        <f t="shared" si="210"/>
        <v>846000</v>
      </c>
      <c r="I176" s="42">
        <f t="shared" si="204"/>
        <v>186120</v>
      </c>
      <c r="J176" s="42">
        <f t="shared" si="205"/>
        <v>26437.5</v>
      </c>
      <c r="K176" s="42">
        <f t="shared" si="205"/>
        <v>5816.25</v>
      </c>
      <c r="L176" s="42">
        <f t="shared" si="206"/>
        <v>32253.75</v>
      </c>
      <c r="M176" s="67">
        <f t="shared" si="201"/>
        <v>0.81967213114754101</v>
      </c>
      <c r="N176" s="67">
        <f t="shared" si="202"/>
        <v>0.18032786885245899</v>
      </c>
      <c r="O176" s="45">
        <v>18</v>
      </c>
      <c r="P176" s="68">
        <v>1</v>
      </c>
      <c r="Q176" s="231">
        <v>47000</v>
      </c>
      <c r="R176" s="232">
        <f t="shared" si="207"/>
        <v>4406.25</v>
      </c>
      <c r="S176" s="233">
        <f t="shared" si="207"/>
        <v>4406.25</v>
      </c>
      <c r="T176" s="232">
        <f t="shared" si="207"/>
        <v>4406.25</v>
      </c>
      <c r="U176" s="234">
        <f t="shared" si="207"/>
        <v>4406.25</v>
      </c>
      <c r="V176" s="234">
        <f t="shared" si="207"/>
        <v>4406.25</v>
      </c>
      <c r="W176" s="233">
        <f t="shared" si="207"/>
        <v>4406.25</v>
      </c>
      <c r="X176" s="220">
        <f t="shared" si="162"/>
        <v>0</v>
      </c>
      <c r="Y176" s="153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56"/>
      <c r="AT176" s="56"/>
      <c r="AU176" s="56"/>
      <c r="AV176" s="56"/>
      <c r="AW176" s="56"/>
      <c r="AX176" s="56"/>
      <c r="AY176" s="56"/>
      <c r="AZ176" s="56"/>
      <c r="BA176" s="56"/>
      <c r="BB176" s="56"/>
      <c r="BC176" s="56"/>
      <c r="BD176" s="56"/>
      <c r="BE176" s="56"/>
      <c r="BF176" s="56"/>
      <c r="BG176" s="56"/>
      <c r="BH176" s="56"/>
      <c r="BI176" s="56"/>
      <c r="BJ176" s="56"/>
      <c r="BK176" s="56"/>
      <c r="BL176" s="56"/>
      <c r="BM176" s="56"/>
      <c r="BN176" s="56"/>
      <c r="BO176" s="56"/>
      <c r="BP176" s="56"/>
      <c r="BQ176" s="56"/>
      <c r="BR176" s="56"/>
      <c r="BS176" s="56"/>
      <c r="BT176" s="56"/>
      <c r="BU176" s="56"/>
      <c r="BV176" s="56"/>
      <c r="BW176" s="56"/>
      <c r="BX176" s="56"/>
      <c r="BY176" s="56"/>
      <c r="BZ176" s="56"/>
      <c r="CA176" s="56"/>
      <c r="CB176" s="56"/>
      <c r="CC176" s="56"/>
      <c r="CD176" s="56"/>
      <c r="CE176" s="56"/>
      <c r="CF176" s="56"/>
      <c r="CG176" s="56"/>
      <c r="CH176" s="56"/>
      <c r="CI176" s="56"/>
      <c r="CJ176" s="56"/>
      <c r="CK176" s="56"/>
      <c r="CL176" s="56"/>
      <c r="CM176" s="56"/>
      <c r="CN176" s="56"/>
      <c r="CO176" s="56"/>
      <c r="CP176" s="56"/>
      <c r="CQ176" s="56"/>
      <c r="CR176" s="56"/>
      <c r="CS176" s="56"/>
      <c r="CT176" s="56"/>
      <c r="CU176" s="56"/>
      <c r="CV176" s="56"/>
      <c r="CW176" s="56"/>
      <c r="CX176" s="56"/>
      <c r="CY176" s="56"/>
      <c r="CZ176" s="56"/>
      <c r="DA176" s="56"/>
      <c r="DB176" s="56"/>
      <c r="DC176" s="56"/>
      <c r="DD176" s="56"/>
      <c r="DE176" s="56"/>
      <c r="DF176" s="56"/>
      <c r="DG176" s="56"/>
      <c r="DH176" s="56"/>
      <c r="DI176" s="56"/>
      <c r="DJ176" s="56"/>
      <c r="DK176" s="56"/>
      <c r="DL176" s="56"/>
      <c r="DM176" s="56"/>
      <c r="DN176" s="56"/>
      <c r="DO176" s="56"/>
      <c r="DP176" s="56"/>
      <c r="DQ176" s="56"/>
      <c r="DR176" s="56"/>
      <c r="DS176" s="56"/>
      <c r="DT176" s="56"/>
      <c r="DU176" s="56"/>
      <c r="DV176" s="56"/>
      <c r="DW176" s="56"/>
      <c r="DX176" s="56"/>
      <c r="DY176" s="56"/>
      <c r="DZ176" s="56"/>
      <c r="EA176" s="56"/>
      <c r="EB176" s="56"/>
      <c r="EC176" s="56"/>
      <c r="ED176" s="56"/>
      <c r="EE176" s="56"/>
      <c r="EF176" s="56"/>
      <c r="EG176" s="56"/>
      <c r="EH176" s="56"/>
      <c r="EI176" s="56"/>
      <c r="EJ176" s="56"/>
      <c r="EK176" s="56"/>
      <c r="EL176" s="56"/>
      <c r="EM176" s="56"/>
      <c r="EN176" s="56"/>
      <c r="EO176" s="56"/>
      <c r="EP176" s="56"/>
      <c r="EQ176" s="56"/>
      <c r="ER176" s="56"/>
      <c r="ES176" s="56"/>
      <c r="ET176" s="56"/>
      <c r="EU176" s="56"/>
      <c r="EV176" s="56"/>
      <c r="EW176" s="56"/>
      <c r="EX176" s="56"/>
      <c r="EY176" s="56"/>
      <c r="EZ176" s="56"/>
      <c r="FA176" s="56"/>
      <c r="FB176" s="56"/>
      <c r="FC176" s="56"/>
      <c r="FD176" s="56"/>
      <c r="FE176" s="56"/>
    </row>
    <row r="177" spans="1:1001" x14ac:dyDescent="0.2">
      <c r="A177" s="270">
        <v>3</v>
      </c>
      <c r="B177" s="270">
        <v>3</v>
      </c>
      <c r="C177" s="270">
        <v>0</v>
      </c>
      <c r="D177" s="270">
        <v>0</v>
      </c>
      <c r="E177" s="270">
        <v>0</v>
      </c>
      <c r="F177" s="270">
        <v>0</v>
      </c>
      <c r="G177" s="129" t="s">
        <v>124</v>
      </c>
      <c r="H177" s="130">
        <f>(36000*5*H1)+(180000*12*5)/5*1.5</f>
        <v>9000000</v>
      </c>
      <c r="I177" s="130">
        <f t="shared" si="204"/>
        <v>1980000</v>
      </c>
      <c r="J177" s="130">
        <f t="shared" si="205"/>
        <v>281250</v>
      </c>
      <c r="K177" s="130">
        <f t="shared" si="205"/>
        <v>61875</v>
      </c>
      <c r="L177" s="130">
        <f t="shared" si="206"/>
        <v>343125</v>
      </c>
      <c r="M177" s="133">
        <f t="shared" si="201"/>
        <v>0.81967213114754101</v>
      </c>
      <c r="N177" s="133">
        <f t="shared" si="202"/>
        <v>0.18032786885245899</v>
      </c>
      <c r="P177" s="80"/>
      <c r="Q177" s="81"/>
      <c r="R177" s="232">
        <f t="shared" si="207"/>
        <v>46875</v>
      </c>
      <c r="S177" s="233">
        <f t="shared" si="207"/>
        <v>46875</v>
      </c>
      <c r="T177" s="232">
        <f t="shared" si="207"/>
        <v>46875</v>
      </c>
      <c r="U177" s="234">
        <f t="shared" si="207"/>
        <v>46875</v>
      </c>
      <c r="V177" s="234">
        <f t="shared" si="207"/>
        <v>46875</v>
      </c>
      <c r="W177" s="233">
        <f t="shared" si="207"/>
        <v>46875</v>
      </c>
      <c r="X177" s="220">
        <f t="shared" si="162"/>
        <v>0</v>
      </c>
      <c r="Y177" s="156" t="e">
        <f>+#REF!+#REF!</f>
        <v>#REF!</v>
      </c>
      <c r="Z177" s="77"/>
      <c r="AA177" s="77"/>
      <c r="AB177" s="77"/>
      <c r="AC177" s="77"/>
      <c r="AD177" s="77"/>
      <c r="AE177" s="77"/>
      <c r="AF177" s="77"/>
      <c r="AG177" s="77"/>
      <c r="AH177" s="77"/>
      <c r="AI177" s="77"/>
      <c r="AJ177" s="77"/>
      <c r="AK177" s="77"/>
      <c r="AL177" s="77"/>
      <c r="AM177" s="77"/>
      <c r="AN177" s="77"/>
      <c r="AO177" s="77"/>
      <c r="AP177" s="77"/>
      <c r="AQ177" s="77"/>
      <c r="AR177" s="77"/>
      <c r="AS177" s="77"/>
      <c r="AT177" s="77"/>
      <c r="AU177" s="77"/>
      <c r="AV177" s="77"/>
      <c r="AW177" s="77"/>
      <c r="AX177" s="77"/>
      <c r="AY177" s="77"/>
      <c r="AZ177" s="77"/>
      <c r="BA177" s="77"/>
      <c r="BB177" s="77"/>
      <c r="BC177" s="77"/>
      <c r="BD177" s="77"/>
      <c r="BE177" s="77"/>
      <c r="BF177" s="77"/>
      <c r="BG177" s="77"/>
      <c r="BH177" s="77"/>
      <c r="BI177" s="77"/>
      <c r="BJ177" s="77"/>
      <c r="BK177" s="77"/>
      <c r="BL177" s="77"/>
      <c r="BM177" s="77"/>
      <c r="BN177" s="77"/>
      <c r="BO177" s="77"/>
      <c r="BP177" s="77"/>
      <c r="BQ177" s="77"/>
      <c r="BR177" s="77"/>
      <c r="BS177" s="77"/>
      <c r="BT177" s="77"/>
      <c r="BU177" s="77"/>
      <c r="BV177" s="77"/>
      <c r="BW177" s="77"/>
      <c r="BX177" s="77"/>
      <c r="BY177" s="77"/>
      <c r="BZ177" s="77"/>
      <c r="CA177" s="77"/>
      <c r="CB177" s="77"/>
      <c r="CC177" s="77"/>
      <c r="CD177" s="77"/>
      <c r="CE177" s="77"/>
      <c r="CF177" s="77"/>
      <c r="CG177" s="77"/>
      <c r="CH177" s="77"/>
      <c r="CI177" s="77"/>
      <c r="CJ177" s="77"/>
      <c r="CK177" s="77"/>
      <c r="CL177" s="77"/>
      <c r="CM177" s="77"/>
      <c r="CN177" s="77"/>
      <c r="CO177" s="77"/>
      <c r="CP177" s="77"/>
      <c r="CQ177" s="77"/>
      <c r="CR177" s="77"/>
      <c r="CS177" s="77"/>
      <c r="CT177" s="77"/>
      <c r="CU177" s="77"/>
      <c r="CV177" s="77"/>
      <c r="CW177" s="77"/>
      <c r="CX177" s="77"/>
      <c r="CY177" s="77"/>
      <c r="CZ177" s="77"/>
      <c r="DA177" s="77"/>
      <c r="DB177" s="77"/>
      <c r="DC177" s="77"/>
      <c r="DD177" s="77"/>
      <c r="DE177" s="77"/>
      <c r="DF177" s="77"/>
      <c r="DG177" s="77"/>
      <c r="DH177" s="77"/>
      <c r="DI177" s="77"/>
      <c r="DJ177" s="77"/>
      <c r="DK177" s="77"/>
      <c r="DL177" s="77"/>
      <c r="DM177" s="77"/>
      <c r="DN177" s="77"/>
      <c r="DO177" s="77"/>
      <c r="DP177" s="77"/>
      <c r="DQ177" s="77"/>
      <c r="DR177" s="77"/>
      <c r="DS177" s="77"/>
      <c r="DT177" s="77"/>
      <c r="DU177" s="77"/>
      <c r="DV177" s="77"/>
      <c r="DW177" s="77"/>
      <c r="DX177" s="77"/>
      <c r="DY177" s="77"/>
      <c r="DZ177" s="77"/>
      <c r="EA177" s="77"/>
      <c r="EB177" s="77"/>
      <c r="EC177" s="77"/>
      <c r="ED177" s="77"/>
      <c r="EE177" s="77"/>
      <c r="EF177" s="77"/>
      <c r="EG177" s="77"/>
      <c r="EH177" s="77"/>
      <c r="EI177" s="77"/>
      <c r="EJ177" s="77"/>
      <c r="EK177" s="77"/>
      <c r="EL177" s="77"/>
      <c r="EM177" s="77"/>
      <c r="EN177" s="77"/>
      <c r="EO177" s="77"/>
      <c r="EP177" s="77"/>
      <c r="EQ177" s="77"/>
      <c r="ER177" s="77"/>
      <c r="ES177" s="77"/>
      <c r="ET177" s="77"/>
      <c r="EU177" s="77"/>
      <c r="EV177" s="77"/>
      <c r="EW177" s="77"/>
      <c r="EX177" s="77"/>
      <c r="EY177" s="77"/>
      <c r="EZ177" s="77"/>
      <c r="FA177" s="77"/>
      <c r="FB177" s="77"/>
      <c r="FC177" s="77"/>
      <c r="FD177" s="77"/>
      <c r="FE177" s="77"/>
      <c r="FF177" s="83"/>
      <c r="FG177" s="83"/>
      <c r="FH177" s="83"/>
      <c r="FI177" s="83"/>
      <c r="FJ177" s="83"/>
      <c r="FK177" s="83"/>
      <c r="FL177" s="83"/>
      <c r="FM177" s="83"/>
      <c r="FN177" s="83"/>
      <c r="FO177" s="83"/>
      <c r="FP177" s="83"/>
      <c r="FQ177" s="83"/>
      <c r="FR177" s="83"/>
      <c r="FS177" s="83"/>
      <c r="FT177" s="83"/>
      <c r="FU177" s="83"/>
      <c r="FV177" s="83"/>
      <c r="FW177" s="83"/>
      <c r="FX177" s="83"/>
      <c r="FY177" s="83"/>
      <c r="FZ177" s="83"/>
      <c r="GA177" s="83"/>
      <c r="GB177" s="83"/>
      <c r="GC177" s="83"/>
      <c r="GD177" s="83"/>
      <c r="GE177" s="83"/>
      <c r="GF177" s="83"/>
      <c r="GG177" s="83"/>
      <c r="GH177" s="83"/>
      <c r="GI177" s="83"/>
      <c r="GJ177" s="83"/>
      <c r="GK177" s="83"/>
      <c r="GL177" s="83"/>
      <c r="GM177" s="83"/>
      <c r="GN177" s="83"/>
      <c r="GO177" s="83"/>
      <c r="GP177" s="83"/>
      <c r="GQ177" s="83"/>
      <c r="GR177" s="83"/>
      <c r="GS177" s="83"/>
      <c r="GT177" s="83"/>
      <c r="GU177" s="83"/>
      <c r="GV177" s="83"/>
      <c r="GW177" s="83"/>
      <c r="GX177" s="83"/>
      <c r="GY177" s="83"/>
      <c r="GZ177" s="83"/>
      <c r="HA177" s="83"/>
      <c r="HB177" s="83"/>
      <c r="HC177" s="83"/>
      <c r="HD177" s="83"/>
      <c r="HE177" s="83"/>
      <c r="HF177" s="83"/>
      <c r="HG177" s="83"/>
      <c r="HH177" s="83"/>
      <c r="HI177" s="83"/>
      <c r="HJ177" s="83"/>
      <c r="HK177" s="83"/>
      <c r="HL177" s="83"/>
      <c r="HM177" s="83"/>
      <c r="HN177" s="83"/>
      <c r="HO177" s="83"/>
      <c r="HP177" s="83"/>
      <c r="HQ177" s="83"/>
      <c r="HR177" s="83"/>
      <c r="HS177" s="83"/>
      <c r="HT177" s="83"/>
      <c r="HU177" s="83"/>
      <c r="HV177" s="83"/>
      <c r="HW177" s="83"/>
      <c r="HX177" s="83"/>
      <c r="HY177" s="83"/>
      <c r="HZ177" s="83"/>
      <c r="IA177" s="83"/>
      <c r="IB177" s="83"/>
      <c r="IC177" s="83"/>
      <c r="ID177" s="83"/>
      <c r="IE177" s="83"/>
      <c r="IF177" s="83"/>
      <c r="IG177" s="83"/>
      <c r="IH177" s="83"/>
      <c r="II177" s="83"/>
      <c r="IJ177" s="83"/>
      <c r="IK177" s="83"/>
      <c r="IL177" s="83"/>
      <c r="IM177" s="83"/>
      <c r="IN177" s="83"/>
      <c r="IO177" s="83"/>
      <c r="IP177" s="83"/>
      <c r="IQ177" s="83"/>
      <c r="IR177" s="83"/>
      <c r="IS177" s="83"/>
      <c r="IT177" s="83"/>
      <c r="IU177" s="83"/>
      <c r="IV177" s="83"/>
      <c r="IW177" s="83"/>
      <c r="IX177" s="83"/>
      <c r="IY177" s="83"/>
      <c r="IZ177" s="83"/>
      <c r="JA177" s="83"/>
      <c r="JB177" s="83"/>
      <c r="JC177" s="83"/>
      <c r="JD177" s="83"/>
      <c r="JE177" s="83"/>
      <c r="JF177" s="83"/>
      <c r="JG177" s="83"/>
      <c r="JH177" s="83"/>
      <c r="JI177" s="83"/>
      <c r="JJ177" s="83"/>
      <c r="JK177" s="83"/>
      <c r="JL177" s="83"/>
      <c r="JM177" s="83"/>
      <c r="JN177" s="83"/>
      <c r="JO177" s="83"/>
      <c r="JP177" s="83"/>
      <c r="JQ177" s="83"/>
      <c r="JR177" s="83"/>
      <c r="JS177" s="83"/>
      <c r="JT177" s="83"/>
      <c r="JU177" s="83"/>
      <c r="JV177" s="83"/>
      <c r="JW177" s="83"/>
      <c r="JX177" s="83"/>
      <c r="JY177" s="83"/>
      <c r="JZ177" s="83"/>
      <c r="KA177" s="83"/>
      <c r="KB177" s="83"/>
      <c r="KC177" s="83"/>
      <c r="KD177" s="83"/>
      <c r="KE177" s="83"/>
      <c r="KF177" s="83"/>
      <c r="KG177" s="83"/>
      <c r="KH177" s="83"/>
      <c r="KI177" s="83"/>
      <c r="KJ177" s="83"/>
      <c r="KK177" s="83"/>
      <c r="KL177" s="83"/>
      <c r="KM177" s="83"/>
      <c r="KN177" s="83"/>
      <c r="KO177" s="83"/>
      <c r="KP177" s="83"/>
      <c r="KQ177" s="83"/>
      <c r="KR177" s="83"/>
      <c r="KS177" s="83"/>
      <c r="KT177" s="83"/>
      <c r="KU177" s="83"/>
      <c r="KV177" s="83"/>
      <c r="KW177" s="83"/>
      <c r="KX177" s="83"/>
      <c r="KY177" s="83"/>
      <c r="KZ177" s="83"/>
      <c r="LA177" s="83"/>
      <c r="LB177" s="83"/>
      <c r="LC177" s="83"/>
      <c r="LD177" s="83"/>
      <c r="LE177" s="83"/>
      <c r="LF177" s="83"/>
      <c r="LG177" s="83"/>
      <c r="LH177" s="83"/>
      <c r="LI177" s="83"/>
      <c r="LJ177" s="83"/>
      <c r="LK177" s="83"/>
      <c r="LL177" s="83"/>
      <c r="LM177" s="83"/>
      <c r="LN177" s="83"/>
      <c r="LO177" s="83"/>
      <c r="LP177" s="83"/>
      <c r="LQ177" s="83"/>
      <c r="LR177" s="83"/>
      <c r="LS177" s="83"/>
      <c r="LT177" s="83"/>
      <c r="LU177" s="83"/>
      <c r="LV177" s="83"/>
      <c r="LW177" s="83"/>
      <c r="LX177" s="83"/>
      <c r="LY177" s="83"/>
      <c r="LZ177" s="83"/>
      <c r="MA177" s="83"/>
      <c r="MB177" s="83"/>
      <c r="MC177" s="83"/>
      <c r="MD177" s="83"/>
      <c r="ME177" s="83"/>
      <c r="MF177" s="83"/>
      <c r="MG177" s="83"/>
      <c r="MH177" s="83"/>
      <c r="MI177" s="83"/>
      <c r="MJ177" s="83"/>
      <c r="MK177" s="83"/>
      <c r="ML177" s="83"/>
      <c r="MM177" s="83"/>
      <c r="MN177" s="83"/>
      <c r="MO177" s="83"/>
      <c r="MP177" s="83"/>
      <c r="MQ177" s="83"/>
      <c r="MR177" s="83"/>
      <c r="MS177" s="83"/>
      <c r="MT177" s="83"/>
      <c r="MU177" s="83"/>
      <c r="MV177" s="83"/>
      <c r="MW177" s="83"/>
      <c r="MX177" s="83"/>
      <c r="MY177" s="83"/>
      <c r="MZ177" s="83"/>
      <c r="NA177" s="83"/>
      <c r="NB177" s="83"/>
      <c r="NC177" s="83"/>
      <c r="ND177" s="83"/>
      <c r="NE177" s="83"/>
      <c r="NF177" s="83"/>
      <c r="NG177" s="83"/>
      <c r="NH177" s="83"/>
      <c r="NI177" s="83"/>
      <c r="NJ177" s="83"/>
      <c r="NK177" s="83"/>
      <c r="NL177" s="83"/>
      <c r="NM177" s="83"/>
      <c r="NN177" s="83"/>
      <c r="NO177" s="83"/>
      <c r="NP177" s="83"/>
      <c r="NQ177" s="83"/>
      <c r="NR177" s="83"/>
      <c r="NS177" s="83"/>
      <c r="NT177" s="83"/>
      <c r="NU177" s="83"/>
      <c r="NV177" s="83"/>
      <c r="NW177" s="83"/>
      <c r="NX177" s="83"/>
      <c r="NY177" s="83"/>
      <c r="NZ177" s="83"/>
      <c r="OA177" s="83"/>
      <c r="OB177" s="83"/>
      <c r="OC177" s="83"/>
      <c r="OD177" s="83"/>
      <c r="OE177" s="83"/>
      <c r="OF177" s="83"/>
      <c r="OG177" s="83"/>
      <c r="OH177" s="83"/>
      <c r="OI177" s="83"/>
      <c r="OJ177" s="83"/>
      <c r="OK177" s="83"/>
      <c r="OL177" s="83"/>
      <c r="OM177" s="83"/>
      <c r="ON177" s="83"/>
      <c r="OO177" s="83"/>
      <c r="OP177" s="83"/>
      <c r="OQ177" s="83"/>
      <c r="OR177" s="83"/>
      <c r="OS177" s="83"/>
      <c r="OT177" s="83"/>
      <c r="OU177" s="83"/>
      <c r="OV177" s="83"/>
      <c r="OW177" s="83"/>
      <c r="OX177" s="83"/>
      <c r="OY177" s="83"/>
      <c r="OZ177" s="83"/>
      <c r="PA177" s="83"/>
      <c r="PB177" s="83"/>
      <c r="PC177" s="83"/>
      <c r="PD177" s="83"/>
      <c r="PE177" s="83"/>
      <c r="PF177" s="83"/>
      <c r="PG177" s="83"/>
      <c r="PH177" s="83"/>
      <c r="PI177" s="83"/>
      <c r="PJ177" s="83"/>
      <c r="PK177" s="83"/>
      <c r="PL177" s="83"/>
      <c r="PM177" s="83"/>
      <c r="PN177" s="83"/>
      <c r="PO177" s="83"/>
      <c r="PP177" s="83"/>
      <c r="PQ177" s="83"/>
      <c r="PR177" s="83"/>
      <c r="PS177" s="83"/>
      <c r="PT177" s="83"/>
      <c r="PU177" s="83"/>
      <c r="PV177" s="83"/>
      <c r="PW177" s="83"/>
      <c r="PX177" s="83"/>
      <c r="PY177" s="83"/>
      <c r="PZ177" s="83"/>
      <c r="QA177" s="83"/>
      <c r="QB177" s="83"/>
      <c r="QC177" s="83"/>
      <c r="QD177" s="83"/>
      <c r="QE177" s="83"/>
      <c r="QF177" s="83"/>
      <c r="QG177" s="83"/>
      <c r="QH177" s="83"/>
      <c r="QI177" s="83"/>
      <c r="QJ177" s="83"/>
      <c r="QK177" s="83"/>
      <c r="QL177" s="83"/>
      <c r="QM177" s="83"/>
      <c r="QN177" s="83"/>
      <c r="QO177" s="83"/>
      <c r="QP177" s="83"/>
      <c r="QQ177" s="83"/>
      <c r="QR177" s="83"/>
      <c r="QS177" s="83"/>
      <c r="QT177" s="83"/>
      <c r="QU177" s="83"/>
      <c r="QV177" s="83"/>
      <c r="QW177" s="83"/>
      <c r="QX177" s="83"/>
      <c r="QY177" s="83"/>
      <c r="QZ177" s="83"/>
      <c r="RA177" s="83"/>
      <c r="RB177" s="83"/>
      <c r="RC177" s="83"/>
      <c r="RD177" s="83"/>
      <c r="RE177" s="83"/>
      <c r="RF177" s="83"/>
      <c r="RG177" s="83"/>
      <c r="RH177" s="83"/>
      <c r="RI177" s="83"/>
      <c r="RJ177" s="83"/>
      <c r="RK177" s="83"/>
      <c r="RL177" s="83"/>
      <c r="RM177" s="83"/>
      <c r="RN177" s="83"/>
      <c r="RO177" s="83"/>
      <c r="RP177" s="83"/>
      <c r="RQ177" s="83"/>
      <c r="RR177" s="83"/>
      <c r="RS177" s="83"/>
      <c r="RT177" s="83"/>
      <c r="RU177" s="83"/>
      <c r="RV177" s="83"/>
      <c r="RW177" s="83"/>
      <c r="RX177" s="83"/>
      <c r="RY177" s="83"/>
      <c r="RZ177" s="83"/>
      <c r="SA177" s="83"/>
      <c r="SB177" s="83"/>
      <c r="SC177" s="83"/>
      <c r="SD177" s="83"/>
      <c r="SE177" s="83"/>
      <c r="SF177" s="83"/>
      <c r="SG177" s="83"/>
      <c r="SH177" s="83"/>
      <c r="SI177" s="83"/>
      <c r="SJ177" s="83"/>
      <c r="SK177" s="83"/>
      <c r="SL177" s="83"/>
      <c r="SM177" s="83"/>
      <c r="SN177" s="83"/>
      <c r="SO177" s="83"/>
      <c r="SP177" s="83"/>
      <c r="SQ177" s="83"/>
      <c r="SR177" s="83"/>
      <c r="SS177" s="83"/>
      <c r="ST177" s="83"/>
      <c r="SU177" s="83"/>
      <c r="SV177" s="83"/>
      <c r="SW177" s="83"/>
      <c r="SX177" s="83"/>
      <c r="SY177" s="83"/>
      <c r="SZ177" s="83"/>
      <c r="TA177" s="83"/>
      <c r="TB177" s="83"/>
      <c r="TC177" s="83"/>
      <c r="TD177" s="83"/>
      <c r="TE177" s="83"/>
      <c r="TF177" s="83"/>
      <c r="TG177" s="83"/>
      <c r="TH177" s="83"/>
      <c r="TI177" s="83"/>
      <c r="TJ177" s="83"/>
      <c r="TK177" s="83"/>
      <c r="TL177" s="83"/>
      <c r="TM177" s="83"/>
      <c r="TN177" s="83"/>
      <c r="TO177" s="83"/>
      <c r="TP177" s="83"/>
      <c r="TQ177" s="83"/>
      <c r="TR177" s="83"/>
      <c r="TS177" s="83"/>
      <c r="TT177" s="83"/>
      <c r="TU177" s="83"/>
      <c r="TV177" s="83"/>
      <c r="TW177" s="83"/>
      <c r="TX177" s="83"/>
      <c r="TY177" s="83"/>
      <c r="TZ177" s="83"/>
      <c r="UA177" s="83"/>
      <c r="UB177" s="83"/>
      <c r="UC177" s="83"/>
      <c r="UD177" s="83"/>
      <c r="UE177" s="83"/>
      <c r="UF177" s="83"/>
      <c r="UG177" s="83"/>
      <c r="UH177" s="83"/>
      <c r="UI177" s="83"/>
      <c r="UJ177" s="83"/>
      <c r="UK177" s="83"/>
      <c r="UL177" s="83"/>
      <c r="UM177" s="83"/>
      <c r="UN177" s="83"/>
      <c r="UO177" s="83"/>
      <c r="UP177" s="83"/>
      <c r="UQ177" s="83"/>
      <c r="UR177" s="83"/>
      <c r="US177" s="83"/>
      <c r="UT177" s="83"/>
      <c r="UU177" s="83"/>
      <c r="UV177" s="83"/>
      <c r="UW177" s="83"/>
      <c r="UX177" s="83"/>
      <c r="UY177" s="83"/>
      <c r="UZ177" s="83"/>
      <c r="VA177" s="83"/>
      <c r="VB177" s="83"/>
      <c r="VC177" s="83"/>
      <c r="VD177" s="83"/>
      <c r="VE177" s="83"/>
      <c r="VF177" s="83"/>
      <c r="VG177" s="83"/>
      <c r="VH177" s="83"/>
      <c r="VI177" s="83"/>
      <c r="VJ177" s="83"/>
      <c r="VK177" s="83"/>
      <c r="VL177" s="83"/>
      <c r="VM177" s="83"/>
      <c r="VN177" s="83"/>
      <c r="VO177" s="83"/>
      <c r="VP177" s="83"/>
      <c r="VQ177" s="83"/>
      <c r="VR177" s="83"/>
      <c r="VS177" s="83"/>
      <c r="VT177" s="83"/>
      <c r="VU177" s="83"/>
      <c r="VV177" s="83"/>
      <c r="VW177" s="83"/>
      <c r="VX177" s="83"/>
      <c r="VY177" s="83"/>
      <c r="VZ177" s="83"/>
      <c r="WA177" s="83"/>
      <c r="WB177" s="83"/>
      <c r="WC177" s="83"/>
      <c r="WD177" s="83"/>
      <c r="WE177" s="83"/>
      <c r="WF177" s="83"/>
      <c r="WG177" s="83"/>
      <c r="WH177" s="83"/>
      <c r="WI177" s="83"/>
      <c r="WJ177" s="83"/>
      <c r="WK177" s="83"/>
      <c r="WL177" s="83"/>
      <c r="WM177" s="83"/>
      <c r="WN177" s="83"/>
      <c r="WO177" s="83"/>
      <c r="WP177" s="83"/>
      <c r="WQ177" s="83"/>
      <c r="WR177" s="83"/>
      <c r="WS177" s="83"/>
      <c r="WT177" s="83"/>
      <c r="WU177" s="83"/>
      <c r="WV177" s="83"/>
      <c r="WW177" s="83"/>
      <c r="WX177" s="83"/>
      <c r="WY177" s="83"/>
      <c r="WZ177" s="83"/>
      <c r="XA177" s="83"/>
      <c r="XB177" s="83"/>
      <c r="XC177" s="83"/>
      <c r="XD177" s="83"/>
      <c r="XE177" s="83"/>
      <c r="XF177" s="83"/>
      <c r="XG177" s="83"/>
      <c r="XH177" s="83"/>
      <c r="XI177" s="83"/>
      <c r="XJ177" s="83"/>
      <c r="XK177" s="83"/>
      <c r="XL177" s="83"/>
      <c r="XM177" s="83"/>
      <c r="XN177" s="83"/>
      <c r="XO177" s="83"/>
      <c r="XP177" s="83"/>
      <c r="XQ177" s="83"/>
      <c r="XR177" s="83"/>
      <c r="XS177" s="83"/>
      <c r="XT177" s="83"/>
      <c r="XU177" s="83"/>
      <c r="XV177" s="83"/>
      <c r="XW177" s="83"/>
      <c r="XX177" s="83"/>
      <c r="XY177" s="83"/>
      <c r="XZ177" s="83"/>
      <c r="YA177" s="83"/>
      <c r="YB177" s="83"/>
      <c r="YC177" s="83"/>
      <c r="YD177" s="83"/>
      <c r="YE177" s="83"/>
      <c r="YF177" s="83"/>
      <c r="YG177" s="83"/>
      <c r="YH177" s="83"/>
      <c r="YI177" s="83"/>
      <c r="YJ177" s="83"/>
      <c r="YK177" s="83"/>
      <c r="YL177" s="83"/>
      <c r="YM177" s="83"/>
      <c r="YN177" s="83"/>
      <c r="YO177" s="83"/>
      <c r="YP177" s="83"/>
      <c r="YQ177" s="83"/>
      <c r="YR177" s="83"/>
      <c r="YS177" s="83"/>
      <c r="YT177" s="83"/>
      <c r="YU177" s="83"/>
      <c r="YV177" s="83"/>
      <c r="YW177" s="83"/>
      <c r="YX177" s="83"/>
      <c r="YY177" s="83"/>
      <c r="YZ177" s="83"/>
      <c r="ZA177" s="83"/>
      <c r="ZB177" s="83"/>
      <c r="ZC177" s="83"/>
      <c r="ZD177" s="83"/>
      <c r="ZE177" s="83"/>
      <c r="ZF177" s="83"/>
      <c r="ZG177" s="83"/>
      <c r="ZH177" s="83"/>
      <c r="ZI177" s="83"/>
      <c r="ZJ177" s="83"/>
      <c r="ZK177" s="83"/>
      <c r="ZL177" s="83"/>
      <c r="ZM177" s="83"/>
      <c r="ZN177" s="83"/>
      <c r="ZO177" s="83"/>
      <c r="ZP177" s="83"/>
      <c r="ZQ177" s="83"/>
      <c r="ZR177" s="83"/>
      <c r="ZS177" s="83"/>
      <c r="ZT177" s="83"/>
      <c r="ZU177" s="83"/>
      <c r="ZV177" s="83"/>
      <c r="ZW177" s="83"/>
      <c r="ZX177" s="83"/>
      <c r="ZY177" s="83"/>
      <c r="ZZ177" s="83"/>
      <c r="AAA177" s="83"/>
      <c r="AAB177" s="83"/>
      <c r="AAC177" s="83"/>
      <c r="AAD177" s="83"/>
      <c r="AAE177" s="83"/>
      <c r="AAF177" s="83"/>
      <c r="AAG177" s="83"/>
      <c r="AAH177" s="83"/>
      <c r="AAI177" s="83"/>
      <c r="AAJ177" s="83"/>
      <c r="AAK177" s="83"/>
      <c r="AAL177" s="83"/>
      <c r="AAM177" s="83"/>
      <c r="AAN177" s="83"/>
      <c r="AAO177" s="83"/>
      <c r="AAP177" s="83"/>
      <c r="AAQ177" s="83"/>
      <c r="AAR177" s="83"/>
      <c r="AAS177" s="83"/>
      <c r="AAT177" s="83"/>
      <c r="AAU177" s="83"/>
      <c r="AAV177" s="83"/>
      <c r="AAW177" s="83"/>
      <c r="AAX177" s="83"/>
      <c r="AAY177" s="83"/>
      <c r="AAZ177" s="83"/>
      <c r="ABA177" s="83"/>
      <c r="ABB177" s="83"/>
      <c r="ABC177" s="83"/>
      <c r="ABD177" s="83"/>
      <c r="ABE177" s="83"/>
      <c r="ABF177" s="83"/>
      <c r="ABG177" s="83"/>
      <c r="ABH177" s="83"/>
      <c r="ABI177" s="83"/>
      <c r="ABJ177" s="83"/>
      <c r="ABK177" s="83"/>
      <c r="ABL177" s="83"/>
      <c r="ABM177" s="83"/>
      <c r="ABN177" s="83"/>
      <c r="ABO177" s="83"/>
      <c r="ABP177" s="83"/>
      <c r="ABQ177" s="83"/>
      <c r="ABR177" s="83"/>
      <c r="ABS177" s="83"/>
      <c r="ABT177" s="83"/>
      <c r="ABU177" s="83"/>
      <c r="ABV177" s="83"/>
      <c r="ABW177" s="83"/>
      <c r="ABX177" s="83"/>
      <c r="ABY177" s="83"/>
      <c r="ABZ177" s="83"/>
      <c r="ACA177" s="83"/>
      <c r="ACB177" s="83"/>
      <c r="ACC177" s="83"/>
      <c r="ACD177" s="83"/>
      <c r="ACE177" s="83"/>
      <c r="ACF177" s="83"/>
      <c r="ACG177" s="83"/>
      <c r="ACH177" s="83"/>
      <c r="ACI177" s="83"/>
      <c r="ACJ177" s="83"/>
      <c r="ACK177" s="83"/>
      <c r="ACL177" s="83"/>
      <c r="ACM177" s="83"/>
      <c r="ACN177" s="83"/>
      <c r="ACO177" s="83"/>
      <c r="ACP177" s="83"/>
      <c r="ACQ177" s="83"/>
      <c r="ACR177" s="83"/>
      <c r="ACS177" s="83"/>
      <c r="ACT177" s="83"/>
      <c r="ACU177" s="83"/>
      <c r="ACV177" s="83"/>
      <c r="ACW177" s="83"/>
      <c r="ACX177" s="83"/>
      <c r="ACY177" s="83"/>
      <c r="ACZ177" s="83"/>
      <c r="ADA177" s="83"/>
      <c r="ADB177" s="83"/>
      <c r="ADC177" s="83"/>
      <c r="ADD177" s="83"/>
      <c r="ADE177" s="83"/>
      <c r="ADF177" s="83"/>
      <c r="ADG177" s="83"/>
      <c r="ADH177" s="83"/>
      <c r="ADI177" s="83"/>
      <c r="ADJ177" s="83"/>
      <c r="ADK177" s="83"/>
      <c r="ADL177" s="83"/>
      <c r="ADM177" s="83"/>
      <c r="ADN177" s="83"/>
      <c r="ADO177" s="83"/>
      <c r="ADP177" s="83"/>
      <c r="ADQ177" s="83"/>
      <c r="ADR177" s="83"/>
      <c r="ADS177" s="83"/>
      <c r="ADT177" s="83"/>
      <c r="ADU177" s="83"/>
      <c r="ADV177" s="83"/>
      <c r="ADW177" s="83"/>
      <c r="ADX177" s="83"/>
      <c r="ADY177" s="83"/>
      <c r="ADZ177" s="83"/>
      <c r="AEA177" s="83"/>
      <c r="AEB177" s="83"/>
      <c r="AEC177" s="83"/>
      <c r="AED177" s="83"/>
      <c r="AEE177" s="83"/>
      <c r="AEF177" s="83"/>
      <c r="AEG177" s="83"/>
      <c r="AEH177" s="83"/>
      <c r="AEI177" s="83"/>
      <c r="AEJ177" s="83"/>
      <c r="AEK177" s="83"/>
      <c r="AEL177" s="83"/>
      <c r="AEM177" s="83"/>
      <c r="AEN177" s="83"/>
      <c r="AEO177" s="83"/>
      <c r="AEP177" s="83"/>
      <c r="AEQ177" s="83"/>
      <c r="AER177" s="83"/>
      <c r="AES177" s="83"/>
      <c r="AET177" s="83"/>
      <c r="AEU177" s="83"/>
      <c r="AEV177" s="83"/>
      <c r="AEW177" s="83"/>
      <c r="AEX177" s="83"/>
      <c r="AEY177" s="83"/>
      <c r="AEZ177" s="83"/>
      <c r="AFA177" s="83"/>
      <c r="AFB177" s="83"/>
      <c r="AFC177" s="83"/>
      <c r="AFD177" s="83"/>
      <c r="AFE177" s="83"/>
      <c r="AFF177" s="83"/>
      <c r="AFG177" s="83"/>
      <c r="AFH177" s="83"/>
      <c r="AFI177" s="83"/>
      <c r="AFJ177" s="83"/>
      <c r="AFK177" s="83"/>
      <c r="AFL177" s="83"/>
      <c r="AFM177" s="83"/>
      <c r="AFN177" s="83"/>
      <c r="AFO177" s="83"/>
      <c r="AFP177" s="83"/>
      <c r="AFQ177" s="83"/>
      <c r="AFR177" s="83"/>
      <c r="AFS177" s="83"/>
      <c r="AFT177" s="83"/>
      <c r="AFU177" s="83"/>
      <c r="AFV177" s="83"/>
      <c r="AFW177" s="83"/>
      <c r="AFX177" s="83"/>
      <c r="AFY177" s="83"/>
      <c r="AFZ177" s="83"/>
      <c r="AGA177" s="83"/>
      <c r="AGB177" s="83"/>
      <c r="AGC177" s="83"/>
      <c r="AGD177" s="83"/>
      <c r="AGE177" s="83"/>
      <c r="AGF177" s="83"/>
      <c r="AGG177" s="83"/>
      <c r="AGH177" s="83"/>
      <c r="AGI177" s="83"/>
      <c r="AGJ177" s="83"/>
      <c r="AGK177" s="83"/>
      <c r="AGL177" s="83"/>
      <c r="AGM177" s="83"/>
      <c r="AGN177" s="83"/>
      <c r="AGO177" s="83"/>
      <c r="AGP177" s="83"/>
      <c r="AGQ177" s="83"/>
      <c r="AGR177" s="83"/>
      <c r="AGS177" s="83"/>
      <c r="AGT177" s="83"/>
      <c r="AGU177" s="83"/>
      <c r="AGV177" s="83"/>
      <c r="AGW177" s="83"/>
      <c r="AGX177" s="83"/>
      <c r="AGY177" s="83"/>
      <c r="AGZ177" s="83"/>
      <c r="AHA177" s="83"/>
      <c r="AHB177" s="83"/>
      <c r="AHC177" s="83"/>
      <c r="AHD177" s="83"/>
      <c r="AHE177" s="83"/>
      <c r="AHF177" s="83"/>
      <c r="AHG177" s="83"/>
      <c r="AHH177" s="83"/>
      <c r="AHI177" s="83"/>
      <c r="AHJ177" s="83"/>
      <c r="AHK177" s="83"/>
      <c r="AHL177" s="83"/>
      <c r="AHM177" s="83"/>
      <c r="AHN177" s="83"/>
      <c r="AHO177" s="83"/>
      <c r="AHP177" s="83"/>
      <c r="AHQ177" s="83"/>
      <c r="AHR177" s="83"/>
      <c r="AHS177" s="83"/>
      <c r="AHT177" s="83"/>
      <c r="AHU177" s="83"/>
      <c r="AHV177" s="83"/>
      <c r="AHW177" s="83"/>
      <c r="AHX177" s="83"/>
      <c r="AHY177" s="83"/>
      <c r="AHZ177" s="83"/>
      <c r="AIA177" s="83"/>
      <c r="AIB177" s="83"/>
      <c r="AIC177" s="83"/>
      <c r="AID177" s="83"/>
      <c r="AIE177" s="83"/>
      <c r="AIF177" s="83"/>
      <c r="AIG177" s="83"/>
      <c r="AIH177" s="83"/>
      <c r="AII177" s="83"/>
      <c r="AIJ177" s="83"/>
      <c r="AIK177" s="83"/>
      <c r="AIL177" s="83"/>
      <c r="AIM177" s="83"/>
      <c r="AIN177" s="83"/>
      <c r="AIO177" s="83"/>
      <c r="AIP177" s="83"/>
      <c r="AIQ177" s="83"/>
      <c r="AIR177" s="83"/>
      <c r="AIS177" s="83"/>
      <c r="AIT177" s="83"/>
      <c r="AIU177" s="83"/>
      <c r="AIV177" s="83"/>
      <c r="AIW177" s="83"/>
      <c r="AIX177" s="83"/>
      <c r="AIY177" s="83"/>
      <c r="AIZ177" s="83"/>
      <c r="AJA177" s="83"/>
      <c r="AJB177" s="83"/>
      <c r="AJC177" s="83"/>
      <c r="AJD177" s="83"/>
      <c r="AJE177" s="83"/>
      <c r="AJF177" s="83"/>
      <c r="AJG177" s="83"/>
      <c r="AJH177" s="83"/>
      <c r="AJI177" s="83"/>
      <c r="AJJ177" s="83"/>
      <c r="AJK177" s="83"/>
      <c r="AJL177" s="83"/>
      <c r="AJM177" s="83"/>
      <c r="AJN177" s="83"/>
      <c r="AJO177" s="83"/>
      <c r="AJP177" s="83"/>
      <c r="AJQ177" s="83"/>
      <c r="AJR177" s="83"/>
      <c r="AJS177" s="83"/>
      <c r="AJT177" s="83"/>
      <c r="AJU177" s="83"/>
      <c r="AJV177" s="83"/>
      <c r="AJW177" s="83"/>
      <c r="AJX177" s="83"/>
      <c r="AJY177" s="83"/>
      <c r="AJZ177" s="83"/>
      <c r="AKA177" s="83"/>
      <c r="AKB177" s="83"/>
      <c r="AKC177" s="83"/>
      <c r="AKD177" s="83"/>
      <c r="AKE177" s="83"/>
      <c r="AKF177" s="83"/>
      <c r="AKG177" s="83"/>
      <c r="AKH177" s="83"/>
      <c r="AKI177" s="83"/>
      <c r="AKJ177" s="83"/>
      <c r="AKK177" s="83"/>
      <c r="AKL177" s="83"/>
      <c r="AKM177" s="83"/>
      <c r="AKN177" s="83"/>
      <c r="AKO177" s="83"/>
      <c r="AKP177" s="83"/>
      <c r="AKQ177" s="83"/>
      <c r="AKR177" s="83"/>
      <c r="AKS177" s="83"/>
      <c r="AKT177" s="83"/>
      <c r="AKU177" s="83"/>
      <c r="AKV177" s="83"/>
      <c r="AKW177" s="83"/>
      <c r="AKX177" s="83"/>
      <c r="AKY177" s="83"/>
      <c r="AKZ177" s="83"/>
      <c r="ALA177" s="83"/>
      <c r="ALB177" s="83"/>
      <c r="ALC177" s="83"/>
      <c r="ALD177" s="83"/>
      <c r="ALE177" s="83"/>
      <c r="ALF177" s="83"/>
      <c r="ALG177" s="83"/>
      <c r="ALH177" s="83"/>
      <c r="ALI177" s="83"/>
      <c r="ALJ177" s="83"/>
      <c r="ALK177" s="83"/>
      <c r="ALL177" s="83"/>
      <c r="ALM177" s="83"/>
    </row>
    <row r="178" spans="1:1001" x14ac:dyDescent="0.2">
      <c r="A178" s="270">
        <v>3</v>
      </c>
      <c r="B178" s="270">
        <v>4</v>
      </c>
      <c r="C178" s="270">
        <v>0</v>
      </c>
      <c r="D178" s="270">
        <v>0</v>
      </c>
      <c r="E178" s="270">
        <v>0</v>
      </c>
      <c r="F178" s="270">
        <v>0</v>
      </c>
      <c r="G178" s="129" t="s">
        <v>125</v>
      </c>
      <c r="H178" s="130">
        <f>42628500/5*1.5</f>
        <v>12788550</v>
      </c>
      <c r="I178" s="130">
        <f>91666150/5+1.5</f>
        <v>18333231.5</v>
      </c>
      <c r="J178" s="130">
        <f>1202578/5*1.5</f>
        <v>360773.4</v>
      </c>
      <c r="K178" s="130">
        <f>2864567/5*1.5</f>
        <v>859370.10000000009</v>
      </c>
      <c r="L178" s="130">
        <f t="shared" si="206"/>
        <v>1220143.5</v>
      </c>
      <c r="M178" s="133">
        <f t="shared" si="201"/>
        <v>0.29568112275318437</v>
      </c>
      <c r="N178" s="133">
        <f t="shared" si="202"/>
        <v>0.70431887724681563</v>
      </c>
      <c r="P178" s="80"/>
      <c r="Q178" s="81"/>
      <c r="R178" s="232">
        <f t="shared" si="207"/>
        <v>60128.9</v>
      </c>
      <c r="S178" s="233">
        <f t="shared" si="207"/>
        <v>60128.9</v>
      </c>
      <c r="T178" s="232">
        <f t="shared" si="207"/>
        <v>60128.9</v>
      </c>
      <c r="U178" s="234">
        <f t="shared" si="207"/>
        <v>60128.9</v>
      </c>
      <c r="V178" s="234">
        <f t="shared" si="207"/>
        <v>60128.9</v>
      </c>
      <c r="W178" s="233">
        <f t="shared" si="207"/>
        <v>60128.9</v>
      </c>
      <c r="X178" s="220">
        <f t="shared" si="162"/>
        <v>0</v>
      </c>
      <c r="Y178" s="156" t="e">
        <f>+#REF!+#REF!</f>
        <v>#REF!</v>
      </c>
      <c r="Z178" s="77"/>
      <c r="AA178" s="77"/>
      <c r="AB178" s="77"/>
      <c r="AC178" s="77"/>
      <c r="AD178" s="77"/>
      <c r="AE178" s="77"/>
      <c r="AF178" s="77"/>
      <c r="AG178" s="77"/>
      <c r="AH178" s="77"/>
      <c r="AI178" s="77"/>
      <c r="AJ178" s="77"/>
      <c r="AK178" s="77"/>
      <c r="AL178" s="77"/>
      <c r="AM178" s="77"/>
      <c r="AN178" s="77"/>
      <c r="AO178" s="77"/>
      <c r="AP178" s="77"/>
      <c r="AQ178" s="77"/>
      <c r="AR178" s="77"/>
      <c r="AS178" s="77"/>
      <c r="AT178" s="77"/>
      <c r="AU178" s="77"/>
      <c r="AV178" s="77"/>
      <c r="AW178" s="77"/>
      <c r="AX178" s="77"/>
      <c r="AY178" s="77"/>
      <c r="AZ178" s="77"/>
      <c r="BA178" s="77"/>
      <c r="BB178" s="77"/>
      <c r="BC178" s="77"/>
      <c r="BD178" s="77"/>
      <c r="BE178" s="77"/>
      <c r="BF178" s="77"/>
      <c r="BG178" s="77"/>
      <c r="BH178" s="77"/>
      <c r="BI178" s="77"/>
      <c r="BJ178" s="77"/>
      <c r="BK178" s="77"/>
      <c r="BL178" s="77"/>
      <c r="BM178" s="77"/>
      <c r="BN178" s="77"/>
      <c r="BO178" s="77"/>
      <c r="BP178" s="77"/>
      <c r="BQ178" s="77"/>
      <c r="BR178" s="77"/>
      <c r="BS178" s="77"/>
      <c r="BT178" s="77"/>
      <c r="BU178" s="77"/>
      <c r="BV178" s="77"/>
      <c r="BW178" s="77"/>
      <c r="BX178" s="77"/>
      <c r="BY178" s="77"/>
      <c r="BZ178" s="77"/>
      <c r="CA178" s="77"/>
      <c r="CB178" s="77"/>
      <c r="CC178" s="77"/>
      <c r="CD178" s="77"/>
      <c r="CE178" s="77"/>
      <c r="CF178" s="77"/>
      <c r="CG178" s="77"/>
      <c r="CH178" s="77"/>
      <c r="CI178" s="77"/>
      <c r="CJ178" s="77"/>
      <c r="CK178" s="77"/>
      <c r="CL178" s="77"/>
      <c r="CM178" s="77"/>
      <c r="CN178" s="77"/>
      <c r="CO178" s="77"/>
      <c r="CP178" s="77"/>
      <c r="CQ178" s="77"/>
      <c r="CR178" s="77"/>
      <c r="CS178" s="77"/>
      <c r="CT178" s="77"/>
      <c r="CU178" s="77"/>
      <c r="CV178" s="77"/>
      <c r="CW178" s="77"/>
      <c r="CX178" s="77"/>
      <c r="CY178" s="77"/>
      <c r="CZ178" s="77"/>
      <c r="DA178" s="77"/>
      <c r="DB178" s="77"/>
      <c r="DC178" s="77"/>
      <c r="DD178" s="77"/>
      <c r="DE178" s="77"/>
      <c r="DF178" s="77"/>
      <c r="DG178" s="77"/>
      <c r="DH178" s="77"/>
      <c r="DI178" s="77"/>
      <c r="DJ178" s="77"/>
      <c r="DK178" s="77"/>
      <c r="DL178" s="77"/>
      <c r="DM178" s="77"/>
      <c r="DN178" s="77"/>
      <c r="DO178" s="77"/>
      <c r="DP178" s="77"/>
      <c r="DQ178" s="77"/>
      <c r="DR178" s="77"/>
      <c r="DS178" s="77"/>
      <c r="DT178" s="77"/>
      <c r="DU178" s="77"/>
      <c r="DV178" s="77"/>
      <c r="DW178" s="77"/>
      <c r="DX178" s="77"/>
      <c r="DY178" s="77"/>
      <c r="DZ178" s="77"/>
      <c r="EA178" s="77"/>
      <c r="EB178" s="77"/>
      <c r="EC178" s="77"/>
      <c r="ED178" s="77"/>
      <c r="EE178" s="77"/>
      <c r="EF178" s="77"/>
      <c r="EG178" s="77"/>
      <c r="EH178" s="77"/>
      <c r="EI178" s="77"/>
      <c r="EJ178" s="77"/>
      <c r="EK178" s="77"/>
      <c r="EL178" s="77"/>
      <c r="EM178" s="77"/>
      <c r="EN178" s="77"/>
      <c r="EO178" s="77"/>
      <c r="EP178" s="77"/>
      <c r="EQ178" s="77"/>
      <c r="ER178" s="77"/>
      <c r="ES178" s="77"/>
      <c r="ET178" s="77"/>
      <c r="EU178" s="77"/>
      <c r="EV178" s="77"/>
      <c r="EW178" s="77"/>
      <c r="EX178" s="77"/>
      <c r="EY178" s="77"/>
      <c r="EZ178" s="77"/>
      <c r="FA178" s="77"/>
      <c r="FB178" s="77"/>
      <c r="FC178" s="77"/>
      <c r="FD178" s="77"/>
      <c r="FE178" s="77"/>
      <c r="FF178" s="83"/>
      <c r="FG178" s="83"/>
      <c r="FH178" s="83"/>
      <c r="FI178" s="83"/>
      <c r="FJ178" s="83"/>
      <c r="FK178" s="83"/>
      <c r="FL178" s="83"/>
      <c r="FM178" s="83"/>
      <c r="FN178" s="83"/>
      <c r="FO178" s="83"/>
      <c r="FP178" s="83"/>
      <c r="FQ178" s="83"/>
      <c r="FR178" s="83"/>
      <c r="FS178" s="83"/>
      <c r="FT178" s="83"/>
      <c r="FU178" s="83"/>
      <c r="FV178" s="83"/>
      <c r="FW178" s="83"/>
      <c r="FX178" s="83"/>
      <c r="FY178" s="83"/>
      <c r="FZ178" s="83"/>
      <c r="GA178" s="83"/>
      <c r="GB178" s="83"/>
      <c r="GC178" s="83"/>
      <c r="GD178" s="83"/>
      <c r="GE178" s="83"/>
      <c r="GF178" s="83"/>
      <c r="GG178" s="83"/>
      <c r="GH178" s="83"/>
      <c r="GI178" s="83"/>
      <c r="GJ178" s="83"/>
      <c r="GK178" s="83"/>
      <c r="GL178" s="83"/>
      <c r="GM178" s="83"/>
      <c r="GN178" s="83"/>
      <c r="GO178" s="83"/>
      <c r="GP178" s="83"/>
      <c r="GQ178" s="83"/>
      <c r="GR178" s="83"/>
      <c r="GS178" s="83"/>
      <c r="GT178" s="83"/>
      <c r="GU178" s="83"/>
      <c r="GV178" s="83"/>
      <c r="GW178" s="83"/>
      <c r="GX178" s="83"/>
      <c r="GY178" s="83"/>
      <c r="GZ178" s="83"/>
      <c r="HA178" s="83"/>
      <c r="HB178" s="83"/>
      <c r="HC178" s="83"/>
      <c r="HD178" s="83"/>
      <c r="HE178" s="83"/>
      <c r="HF178" s="83"/>
      <c r="HG178" s="83"/>
      <c r="HH178" s="83"/>
      <c r="HI178" s="83"/>
      <c r="HJ178" s="83"/>
      <c r="HK178" s="83"/>
      <c r="HL178" s="83"/>
      <c r="HM178" s="83"/>
      <c r="HN178" s="83"/>
      <c r="HO178" s="83"/>
      <c r="HP178" s="83"/>
      <c r="HQ178" s="83"/>
      <c r="HR178" s="83"/>
      <c r="HS178" s="83"/>
      <c r="HT178" s="83"/>
      <c r="HU178" s="83"/>
      <c r="HV178" s="83"/>
      <c r="HW178" s="83"/>
      <c r="HX178" s="83"/>
      <c r="HY178" s="83"/>
      <c r="HZ178" s="83"/>
      <c r="IA178" s="83"/>
      <c r="IB178" s="83"/>
      <c r="IC178" s="83"/>
      <c r="ID178" s="83"/>
      <c r="IE178" s="83"/>
      <c r="IF178" s="83"/>
      <c r="IG178" s="83"/>
      <c r="IH178" s="83"/>
      <c r="II178" s="83"/>
      <c r="IJ178" s="83"/>
      <c r="IK178" s="83"/>
      <c r="IL178" s="83"/>
      <c r="IM178" s="83"/>
      <c r="IN178" s="83"/>
      <c r="IO178" s="83"/>
      <c r="IP178" s="83"/>
      <c r="IQ178" s="83"/>
      <c r="IR178" s="83"/>
      <c r="IS178" s="83"/>
      <c r="IT178" s="83"/>
      <c r="IU178" s="83"/>
      <c r="IV178" s="83"/>
      <c r="IW178" s="83"/>
      <c r="IX178" s="83"/>
      <c r="IY178" s="83"/>
      <c r="IZ178" s="83"/>
      <c r="JA178" s="83"/>
      <c r="JB178" s="83"/>
      <c r="JC178" s="83"/>
      <c r="JD178" s="83"/>
      <c r="JE178" s="83"/>
      <c r="JF178" s="83"/>
      <c r="JG178" s="83"/>
      <c r="JH178" s="83"/>
      <c r="JI178" s="83"/>
      <c r="JJ178" s="83"/>
      <c r="JK178" s="83"/>
      <c r="JL178" s="83"/>
      <c r="JM178" s="83"/>
      <c r="JN178" s="83"/>
      <c r="JO178" s="83"/>
      <c r="JP178" s="83"/>
      <c r="JQ178" s="83"/>
      <c r="JR178" s="83"/>
      <c r="JS178" s="83"/>
      <c r="JT178" s="83"/>
      <c r="JU178" s="83"/>
      <c r="JV178" s="83"/>
      <c r="JW178" s="83"/>
      <c r="JX178" s="83"/>
      <c r="JY178" s="83"/>
      <c r="JZ178" s="83"/>
      <c r="KA178" s="83"/>
      <c r="KB178" s="83"/>
      <c r="KC178" s="83"/>
      <c r="KD178" s="83"/>
      <c r="KE178" s="83"/>
      <c r="KF178" s="83"/>
      <c r="KG178" s="83"/>
      <c r="KH178" s="83"/>
      <c r="KI178" s="83"/>
      <c r="KJ178" s="83"/>
      <c r="KK178" s="83"/>
      <c r="KL178" s="83"/>
      <c r="KM178" s="83"/>
      <c r="KN178" s="83"/>
      <c r="KO178" s="83"/>
      <c r="KP178" s="83"/>
      <c r="KQ178" s="83"/>
      <c r="KR178" s="83"/>
      <c r="KS178" s="83"/>
      <c r="KT178" s="83"/>
      <c r="KU178" s="83"/>
      <c r="KV178" s="83"/>
      <c r="KW178" s="83"/>
      <c r="KX178" s="83"/>
      <c r="KY178" s="83"/>
      <c r="KZ178" s="83"/>
      <c r="LA178" s="83"/>
      <c r="LB178" s="83"/>
      <c r="LC178" s="83"/>
      <c r="LD178" s="83"/>
      <c r="LE178" s="83"/>
      <c r="LF178" s="83"/>
      <c r="LG178" s="83"/>
      <c r="LH178" s="83"/>
      <c r="LI178" s="83"/>
      <c r="LJ178" s="83"/>
      <c r="LK178" s="83"/>
      <c r="LL178" s="83"/>
      <c r="LM178" s="83"/>
      <c r="LN178" s="83"/>
      <c r="LO178" s="83"/>
      <c r="LP178" s="83"/>
      <c r="LQ178" s="83"/>
      <c r="LR178" s="83"/>
      <c r="LS178" s="83"/>
      <c r="LT178" s="83"/>
      <c r="LU178" s="83"/>
      <c r="LV178" s="83"/>
      <c r="LW178" s="83"/>
      <c r="LX178" s="83"/>
      <c r="LY178" s="83"/>
      <c r="LZ178" s="83"/>
      <c r="MA178" s="83"/>
      <c r="MB178" s="83"/>
      <c r="MC178" s="83"/>
      <c r="MD178" s="83"/>
      <c r="ME178" s="83"/>
      <c r="MF178" s="83"/>
      <c r="MG178" s="83"/>
      <c r="MH178" s="83"/>
      <c r="MI178" s="83"/>
      <c r="MJ178" s="83"/>
      <c r="MK178" s="83"/>
      <c r="ML178" s="83"/>
      <c r="MM178" s="83"/>
      <c r="MN178" s="83"/>
      <c r="MO178" s="83"/>
      <c r="MP178" s="83"/>
      <c r="MQ178" s="83"/>
      <c r="MR178" s="83"/>
      <c r="MS178" s="83"/>
      <c r="MT178" s="83"/>
      <c r="MU178" s="83"/>
      <c r="MV178" s="83"/>
      <c r="MW178" s="83"/>
      <c r="MX178" s="83"/>
      <c r="MY178" s="83"/>
      <c r="MZ178" s="83"/>
      <c r="NA178" s="83"/>
      <c r="NB178" s="83"/>
      <c r="NC178" s="83"/>
      <c r="ND178" s="83"/>
      <c r="NE178" s="83"/>
      <c r="NF178" s="83"/>
      <c r="NG178" s="83"/>
      <c r="NH178" s="83"/>
      <c r="NI178" s="83"/>
      <c r="NJ178" s="83"/>
      <c r="NK178" s="83"/>
      <c r="NL178" s="83"/>
      <c r="NM178" s="83"/>
      <c r="NN178" s="83"/>
      <c r="NO178" s="83"/>
      <c r="NP178" s="83"/>
      <c r="NQ178" s="83"/>
      <c r="NR178" s="83"/>
      <c r="NS178" s="83"/>
      <c r="NT178" s="83"/>
      <c r="NU178" s="83"/>
      <c r="NV178" s="83"/>
      <c r="NW178" s="83"/>
      <c r="NX178" s="83"/>
      <c r="NY178" s="83"/>
      <c r="NZ178" s="83"/>
      <c r="OA178" s="83"/>
      <c r="OB178" s="83"/>
      <c r="OC178" s="83"/>
      <c r="OD178" s="83"/>
      <c r="OE178" s="83"/>
      <c r="OF178" s="83"/>
      <c r="OG178" s="83"/>
      <c r="OH178" s="83"/>
      <c r="OI178" s="83"/>
      <c r="OJ178" s="83"/>
      <c r="OK178" s="83"/>
      <c r="OL178" s="83"/>
      <c r="OM178" s="83"/>
      <c r="ON178" s="83"/>
      <c r="OO178" s="83"/>
      <c r="OP178" s="83"/>
      <c r="OQ178" s="83"/>
      <c r="OR178" s="83"/>
      <c r="OS178" s="83"/>
      <c r="OT178" s="83"/>
      <c r="OU178" s="83"/>
      <c r="OV178" s="83"/>
      <c r="OW178" s="83"/>
      <c r="OX178" s="83"/>
      <c r="OY178" s="83"/>
      <c r="OZ178" s="83"/>
      <c r="PA178" s="83"/>
      <c r="PB178" s="83"/>
      <c r="PC178" s="83"/>
      <c r="PD178" s="83"/>
      <c r="PE178" s="83"/>
      <c r="PF178" s="83"/>
      <c r="PG178" s="83"/>
      <c r="PH178" s="83"/>
      <c r="PI178" s="83"/>
      <c r="PJ178" s="83"/>
      <c r="PK178" s="83"/>
      <c r="PL178" s="83"/>
      <c r="PM178" s="83"/>
      <c r="PN178" s="83"/>
      <c r="PO178" s="83"/>
      <c r="PP178" s="83"/>
      <c r="PQ178" s="83"/>
      <c r="PR178" s="83"/>
      <c r="PS178" s="83"/>
      <c r="PT178" s="83"/>
      <c r="PU178" s="83"/>
      <c r="PV178" s="83"/>
      <c r="PW178" s="83"/>
      <c r="PX178" s="83"/>
      <c r="PY178" s="83"/>
      <c r="PZ178" s="83"/>
      <c r="QA178" s="83"/>
      <c r="QB178" s="83"/>
      <c r="QC178" s="83"/>
      <c r="QD178" s="83"/>
      <c r="QE178" s="83"/>
      <c r="QF178" s="83"/>
      <c r="QG178" s="83"/>
      <c r="QH178" s="83"/>
      <c r="QI178" s="83"/>
      <c r="QJ178" s="83"/>
      <c r="QK178" s="83"/>
      <c r="QL178" s="83"/>
      <c r="QM178" s="83"/>
      <c r="QN178" s="83"/>
      <c r="QO178" s="83"/>
      <c r="QP178" s="83"/>
      <c r="QQ178" s="83"/>
      <c r="QR178" s="83"/>
      <c r="QS178" s="83"/>
      <c r="QT178" s="83"/>
      <c r="QU178" s="83"/>
      <c r="QV178" s="83"/>
      <c r="QW178" s="83"/>
      <c r="QX178" s="83"/>
      <c r="QY178" s="83"/>
      <c r="QZ178" s="83"/>
      <c r="RA178" s="83"/>
      <c r="RB178" s="83"/>
      <c r="RC178" s="83"/>
      <c r="RD178" s="83"/>
      <c r="RE178" s="83"/>
      <c r="RF178" s="83"/>
      <c r="RG178" s="83"/>
      <c r="RH178" s="83"/>
      <c r="RI178" s="83"/>
      <c r="RJ178" s="83"/>
      <c r="RK178" s="83"/>
      <c r="RL178" s="83"/>
      <c r="RM178" s="83"/>
      <c r="RN178" s="83"/>
      <c r="RO178" s="83"/>
      <c r="RP178" s="83"/>
      <c r="RQ178" s="83"/>
      <c r="RR178" s="83"/>
      <c r="RS178" s="83"/>
      <c r="RT178" s="83"/>
      <c r="RU178" s="83"/>
      <c r="RV178" s="83"/>
      <c r="RW178" s="83"/>
      <c r="RX178" s="83"/>
      <c r="RY178" s="83"/>
      <c r="RZ178" s="83"/>
      <c r="SA178" s="83"/>
      <c r="SB178" s="83"/>
      <c r="SC178" s="83"/>
      <c r="SD178" s="83"/>
      <c r="SE178" s="83"/>
      <c r="SF178" s="83"/>
      <c r="SG178" s="83"/>
      <c r="SH178" s="83"/>
      <c r="SI178" s="83"/>
      <c r="SJ178" s="83"/>
      <c r="SK178" s="83"/>
      <c r="SL178" s="83"/>
      <c r="SM178" s="83"/>
      <c r="SN178" s="83"/>
      <c r="SO178" s="83"/>
      <c r="SP178" s="83"/>
      <c r="SQ178" s="83"/>
      <c r="SR178" s="83"/>
      <c r="SS178" s="83"/>
      <c r="ST178" s="83"/>
      <c r="SU178" s="83"/>
      <c r="SV178" s="83"/>
      <c r="SW178" s="83"/>
      <c r="SX178" s="83"/>
      <c r="SY178" s="83"/>
      <c r="SZ178" s="83"/>
      <c r="TA178" s="83"/>
      <c r="TB178" s="83"/>
      <c r="TC178" s="83"/>
      <c r="TD178" s="83"/>
      <c r="TE178" s="83"/>
      <c r="TF178" s="83"/>
      <c r="TG178" s="83"/>
      <c r="TH178" s="83"/>
      <c r="TI178" s="83"/>
      <c r="TJ178" s="83"/>
      <c r="TK178" s="83"/>
      <c r="TL178" s="83"/>
      <c r="TM178" s="83"/>
      <c r="TN178" s="83"/>
      <c r="TO178" s="83"/>
      <c r="TP178" s="83"/>
      <c r="TQ178" s="83"/>
      <c r="TR178" s="83"/>
      <c r="TS178" s="83"/>
      <c r="TT178" s="83"/>
      <c r="TU178" s="83"/>
      <c r="TV178" s="83"/>
      <c r="TW178" s="83"/>
      <c r="TX178" s="83"/>
      <c r="TY178" s="83"/>
      <c r="TZ178" s="83"/>
      <c r="UA178" s="83"/>
      <c r="UB178" s="83"/>
      <c r="UC178" s="83"/>
      <c r="UD178" s="83"/>
      <c r="UE178" s="83"/>
      <c r="UF178" s="83"/>
      <c r="UG178" s="83"/>
      <c r="UH178" s="83"/>
      <c r="UI178" s="83"/>
      <c r="UJ178" s="83"/>
      <c r="UK178" s="83"/>
      <c r="UL178" s="83"/>
      <c r="UM178" s="83"/>
      <c r="UN178" s="83"/>
      <c r="UO178" s="83"/>
      <c r="UP178" s="83"/>
      <c r="UQ178" s="83"/>
      <c r="UR178" s="83"/>
      <c r="US178" s="83"/>
      <c r="UT178" s="83"/>
      <c r="UU178" s="83"/>
      <c r="UV178" s="83"/>
      <c r="UW178" s="83"/>
      <c r="UX178" s="83"/>
      <c r="UY178" s="83"/>
      <c r="UZ178" s="83"/>
      <c r="VA178" s="83"/>
      <c r="VB178" s="83"/>
      <c r="VC178" s="83"/>
      <c r="VD178" s="83"/>
      <c r="VE178" s="83"/>
      <c r="VF178" s="83"/>
      <c r="VG178" s="83"/>
      <c r="VH178" s="83"/>
      <c r="VI178" s="83"/>
      <c r="VJ178" s="83"/>
      <c r="VK178" s="83"/>
      <c r="VL178" s="83"/>
      <c r="VM178" s="83"/>
      <c r="VN178" s="83"/>
      <c r="VO178" s="83"/>
      <c r="VP178" s="83"/>
      <c r="VQ178" s="83"/>
      <c r="VR178" s="83"/>
      <c r="VS178" s="83"/>
      <c r="VT178" s="83"/>
      <c r="VU178" s="83"/>
      <c r="VV178" s="83"/>
      <c r="VW178" s="83"/>
      <c r="VX178" s="83"/>
      <c r="VY178" s="83"/>
      <c r="VZ178" s="83"/>
      <c r="WA178" s="83"/>
      <c r="WB178" s="83"/>
      <c r="WC178" s="83"/>
      <c r="WD178" s="83"/>
      <c r="WE178" s="83"/>
      <c r="WF178" s="83"/>
      <c r="WG178" s="83"/>
      <c r="WH178" s="83"/>
      <c r="WI178" s="83"/>
      <c r="WJ178" s="83"/>
      <c r="WK178" s="83"/>
      <c r="WL178" s="83"/>
      <c r="WM178" s="83"/>
      <c r="WN178" s="83"/>
      <c r="WO178" s="83"/>
      <c r="WP178" s="83"/>
      <c r="WQ178" s="83"/>
      <c r="WR178" s="83"/>
      <c r="WS178" s="83"/>
      <c r="WT178" s="83"/>
      <c r="WU178" s="83"/>
      <c r="WV178" s="83"/>
      <c r="WW178" s="83"/>
      <c r="WX178" s="83"/>
      <c r="WY178" s="83"/>
      <c r="WZ178" s="83"/>
      <c r="XA178" s="83"/>
      <c r="XB178" s="83"/>
      <c r="XC178" s="83"/>
      <c r="XD178" s="83"/>
      <c r="XE178" s="83"/>
      <c r="XF178" s="83"/>
      <c r="XG178" s="83"/>
      <c r="XH178" s="83"/>
      <c r="XI178" s="83"/>
      <c r="XJ178" s="83"/>
      <c r="XK178" s="83"/>
      <c r="XL178" s="83"/>
      <c r="XM178" s="83"/>
      <c r="XN178" s="83"/>
      <c r="XO178" s="83"/>
      <c r="XP178" s="83"/>
      <c r="XQ178" s="83"/>
      <c r="XR178" s="83"/>
      <c r="XS178" s="83"/>
      <c r="XT178" s="83"/>
      <c r="XU178" s="83"/>
      <c r="XV178" s="83"/>
      <c r="XW178" s="83"/>
      <c r="XX178" s="83"/>
      <c r="XY178" s="83"/>
      <c r="XZ178" s="83"/>
      <c r="YA178" s="83"/>
      <c r="YB178" s="83"/>
      <c r="YC178" s="83"/>
      <c r="YD178" s="83"/>
      <c r="YE178" s="83"/>
      <c r="YF178" s="83"/>
      <c r="YG178" s="83"/>
      <c r="YH178" s="83"/>
      <c r="YI178" s="83"/>
      <c r="YJ178" s="83"/>
      <c r="YK178" s="83"/>
      <c r="YL178" s="83"/>
      <c r="YM178" s="83"/>
      <c r="YN178" s="83"/>
      <c r="YO178" s="83"/>
      <c r="YP178" s="83"/>
      <c r="YQ178" s="83"/>
      <c r="YR178" s="83"/>
      <c r="YS178" s="83"/>
      <c r="YT178" s="83"/>
      <c r="YU178" s="83"/>
      <c r="YV178" s="83"/>
      <c r="YW178" s="83"/>
      <c r="YX178" s="83"/>
      <c r="YY178" s="83"/>
      <c r="YZ178" s="83"/>
      <c r="ZA178" s="83"/>
      <c r="ZB178" s="83"/>
      <c r="ZC178" s="83"/>
      <c r="ZD178" s="83"/>
      <c r="ZE178" s="83"/>
      <c r="ZF178" s="83"/>
      <c r="ZG178" s="83"/>
      <c r="ZH178" s="83"/>
      <c r="ZI178" s="83"/>
      <c r="ZJ178" s="83"/>
      <c r="ZK178" s="83"/>
      <c r="ZL178" s="83"/>
      <c r="ZM178" s="83"/>
      <c r="ZN178" s="83"/>
      <c r="ZO178" s="83"/>
      <c r="ZP178" s="83"/>
      <c r="ZQ178" s="83"/>
      <c r="ZR178" s="83"/>
      <c r="ZS178" s="83"/>
      <c r="ZT178" s="83"/>
      <c r="ZU178" s="83"/>
      <c r="ZV178" s="83"/>
      <c r="ZW178" s="83"/>
      <c r="ZX178" s="83"/>
      <c r="ZY178" s="83"/>
      <c r="ZZ178" s="83"/>
      <c r="AAA178" s="83"/>
      <c r="AAB178" s="83"/>
      <c r="AAC178" s="83"/>
      <c r="AAD178" s="83"/>
      <c r="AAE178" s="83"/>
      <c r="AAF178" s="83"/>
      <c r="AAG178" s="83"/>
      <c r="AAH178" s="83"/>
      <c r="AAI178" s="83"/>
      <c r="AAJ178" s="83"/>
      <c r="AAK178" s="83"/>
      <c r="AAL178" s="83"/>
      <c r="AAM178" s="83"/>
      <c r="AAN178" s="83"/>
      <c r="AAO178" s="83"/>
      <c r="AAP178" s="83"/>
      <c r="AAQ178" s="83"/>
      <c r="AAR178" s="83"/>
      <c r="AAS178" s="83"/>
      <c r="AAT178" s="83"/>
      <c r="AAU178" s="83"/>
      <c r="AAV178" s="83"/>
      <c r="AAW178" s="83"/>
      <c r="AAX178" s="83"/>
      <c r="AAY178" s="83"/>
      <c r="AAZ178" s="83"/>
      <c r="ABA178" s="83"/>
      <c r="ABB178" s="83"/>
      <c r="ABC178" s="83"/>
      <c r="ABD178" s="83"/>
      <c r="ABE178" s="83"/>
      <c r="ABF178" s="83"/>
      <c r="ABG178" s="83"/>
      <c r="ABH178" s="83"/>
      <c r="ABI178" s="83"/>
      <c r="ABJ178" s="83"/>
      <c r="ABK178" s="83"/>
      <c r="ABL178" s="83"/>
      <c r="ABM178" s="83"/>
      <c r="ABN178" s="83"/>
      <c r="ABO178" s="83"/>
      <c r="ABP178" s="83"/>
      <c r="ABQ178" s="83"/>
      <c r="ABR178" s="83"/>
      <c r="ABS178" s="83"/>
      <c r="ABT178" s="83"/>
      <c r="ABU178" s="83"/>
      <c r="ABV178" s="83"/>
      <c r="ABW178" s="83"/>
      <c r="ABX178" s="83"/>
      <c r="ABY178" s="83"/>
      <c r="ABZ178" s="83"/>
      <c r="ACA178" s="83"/>
      <c r="ACB178" s="83"/>
      <c r="ACC178" s="83"/>
      <c r="ACD178" s="83"/>
      <c r="ACE178" s="83"/>
      <c r="ACF178" s="83"/>
      <c r="ACG178" s="83"/>
      <c r="ACH178" s="83"/>
      <c r="ACI178" s="83"/>
      <c r="ACJ178" s="83"/>
      <c r="ACK178" s="83"/>
      <c r="ACL178" s="83"/>
      <c r="ACM178" s="83"/>
      <c r="ACN178" s="83"/>
      <c r="ACO178" s="83"/>
      <c r="ACP178" s="83"/>
      <c r="ACQ178" s="83"/>
      <c r="ACR178" s="83"/>
      <c r="ACS178" s="83"/>
      <c r="ACT178" s="83"/>
      <c r="ACU178" s="83"/>
      <c r="ACV178" s="83"/>
      <c r="ACW178" s="83"/>
      <c r="ACX178" s="83"/>
      <c r="ACY178" s="83"/>
      <c r="ACZ178" s="83"/>
      <c r="ADA178" s="83"/>
      <c r="ADB178" s="83"/>
      <c r="ADC178" s="83"/>
      <c r="ADD178" s="83"/>
      <c r="ADE178" s="83"/>
      <c r="ADF178" s="83"/>
      <c r="ADG178" s="83"/>
      <c r="ADH178" s="83"/>
      <c r="ADI178" s="83"/>
      <c r="ADJ178" s="83"/>
      <c r="ADK178" s="83"/>
      <c r="ADL178" s="83"/>
      <c r="ADM178" s="83"/>
      <c r="ADN178" s="83"/>
      <c r="ADO178" s="83"/>
      <c r="ADP178" s="83"/>
      <c r="ADQ178" s="83"/>
      <c r="ADR178" s="83"/>
      <c r="ADS178" s="83"/>
      <c r="ADT178" s="83"/>
      <c r="ADU178" s="83"/>
      <c r="ADV178" s="83"/>
      <c r="ADW178" s="83"/>
      <c r="ADX178" s="83"/>
      <c r="ADY178" s="83"/>
      <c r="ADZ178" s="83"/>
      <c r="AEA178" s="83"/>
      <c r="AEB178" s="83"/>
      <c r="AEC178" s="83"/>
      <c r="AED178" s="83"/>
      <c r="AEE178" s="83"/>
      <c r="AEF178" s="83"/>
      <c r="AEG178" s="83"/>
      <c r="AEH178" s="83"/>
      <c r="AEI178" s="83"/>
      <c r="AEJ178" s="83"/>
      <c r="AEK178" s="83"/>
      <c r="AEL178" s="83"/>
      <c r="AEM178" s="83"/>
      <c r="AEN178" s="83"/>
      <c r="AEO178" s="83"/>
      <c r="AEP178" s="83"/>
      <c r="AEQ178" s="83"/>
      <c r="AER178" s="83"/>
      <c r="AES178" s="83"/>
      <c r="AET178" s="83"/>
      <c r="AEU178" s="83"/>
      <c r="AEV178" s="83"/>
      <c r="AEW178" s="83"/>
      <c r="AEX178" s="83"/>
      <c r="AEY178" s="83"/>
      <c r="AEZ178" s="83"/>
      <c r="AFA178" s="83"/>
      <c r="AFB178" s="83"/>
      <c r="AFC178" s="83"/>
      <c r="AFD178" s="83"/>
      <c r="AFE178" s="83"/>
      <c r="AFF178" s="83"/>
      <c r="AFG178" s="83"/>
      <c r="AFH178" s="83"/>
      <c r="AFI178" s="83"/>
      <c r="AFJ178" s="83"/>
      <c r="AFK178" s="83"/>
      <c r="AFL178" s="83"/>
      <c r="AFM178" s="83"/>
      <c r="AFN178" s="83"/>
      <c r="AFO178" s="83"/>
      <c r="AFP178" s="83"/>
      <c r="AFQ178" s="83"/>
      <c r="AFR178" s="83"/>
      <c r="AFS178" s="83"/>
      <c r="AFT178" s="83"/>
      <c r="AFU178" s="83"/>
      <c r="AFV178" s="83"/>
      <c r="AFW178" s="83"/>
      <c r="AFX178" s="83"/>
      <c r="AFY178" s="83"/>
      <c r="AFZ178" s="83"/>
      <c r="AGA178" s="83"/>
      <c r="AGB178" s="83"/>
      <c r="AGC178" s="83"/>
      <c r="AGD178" s="83"/>
      <c r="AGE178" s="83"/>
      <c r="AGF178" s="83"/>
      <c r="AGG178" s="83"/>
      <c r="AGH178" s="83"/>
      <c r="AGI178" s="83"/>
      <c r="AGJ178" s="83"/>
      <c r="AGK178" s="83"/>
      <c r="AGL178" s="83"/>
      <c r="AGM178" s="83"/>
      <c r="AGN178" s="83"/>
      <c r="AGO178" s="83"/>
      <c r="AGP178" s="83"/>
      <c r="AGQ178" s="83"/>
      <c r="AGR178" s="83"/>
      <c r="AGS178" s="83"/>
      <c r="AGT178" s="83"/>
      <c r="AGU178" s="83"/>
      <c r="AGV178" s="83"/>
      <c r="AGW178" s="83"/>
      <c r="AGX178" s="83"/>
      <c r="AGY178" s="83"/>
      <c r="AGZ178" s="83"/>
      <c r="AHA178" s="83"/>
      <c r="AHB178" s="83"/>
      <c r="AHC178" s="83"/>
      <c r="AHD178" s="83"/>
      <c r="AHE178" s="83"/>
      <c r="AHF178" s="83"/>
      <c r="AHG178" s="83"/>
      <c r="AHH178" s="83"/>
      <c r="AHI178" s="83"/>
      <c r="AHJ178" s="83"/>
      <c r="AHK178" s="83"/>
      <c r="AHL178" s="83"/>
      <c r="AHM178" s="83"/>
      <c r="AHN178" s="83"/>
      <c r="AHO178" s="83"/>
      <c r="AHP178" s="83"/>
      <c r="AHQ178" s="83"/>
      <c r="AHR178" s="83"/>
      <c r="AHS178" s="83"/>
      <c r="AHT178" s="83"/>
      <c r="AHU178" s="83"/>
      <c r="AHV178" s="83"/>
      <c r="AHW178" s="83"/>
      <c r="AHX178" s="83"/>
      <c r="AHY178" s="83"/>
      <c r="AHZ178" s="83"/>
      <c r="AIA178" s="83"/>
      <c r="AIB178" s="83"/>
      <c r="AIC178" s="83"/>
      <c r="AID178" s="83"/>
      <c r="AIE178" s="83"/>
      <c r="AIF178" s="83"/>
      <c r="AIG178" s="83"/>
      <c r="AIH178" s="83"/>
      <c r="AII178" s="83"/>
      <c r="AIJ178" s="83"/>
      <c r="AIK178" s="83"/>
      <c r="AIL178" s="83"/>
      <c r="AIM178" s="83"/>
      <c r="AIN178" s="83"/>
      <c r="AIO178" s="83"/>
      <c r="AIP178" s="83"/>
      <c r="AIQ178" s="83"/>
      <c r="AIR178" s="83"/>
      <c r="AIS178" s="83"/>
      <c r="AIT178" s="83"/>
      <c r="AIU178" s="83"/>
      <c r="AIV178" s="83"/>
      <c r="AIW178" s="83"/>
      <c r="AIX178" s="83"/>
      <c r="AIY178" s="83"/>
      <c r="AIZ178" s="83"/>
      <c r="AJA178" s="83"/>
      <c r="AJB178" s="83"/>
      <c r="AJC178" s="83"/>
      <c r="AJD178" s="83"/>
      <c r="AJE178" s="83"/>
      <c r="AJF178" s="83"/>
      <c r="AJG178" s="83"/>
      <c r="AJH178" s="83"/>
      <c r="AJI178" s="83"/>
      <c r="AJJ178" s="83"/>
      <c r="AJK178" s="83"/>
      <c r="AJL178" s="83"/>
      <c r="AJM178" s="83"/>
      <c r="AJN178" s="83"/>
      <c r="AJO178" s="83"/>
      <c r="AJP178" s="83"/>
      <c r="AJQ178" s="83"/>
      <c r="AJR178" s="83"/>
      <c r="AJS178" s="83"/>
      <c r="AJT178" s="83"/>
      <c r="AJU178" s="83"/>
      <c r="AJV178" s="83"/>
      <c r="AJW178" s="83"/>
      <c r="AJX178" s="83"/>
      <c r="AJY178" s="83"/>
      <c r="AJZ178" s="83"/>
      <c r="AKA178" s="83"/>
      <c r="AKB178" s="83"/>
      <c r="AKC178" s="83"/>
      <c r="AKD178" s="83"/>
      <c r="AKE178" s="83"/>
      <c r="AKF178" s="83"/>
      <c r="AKG178" s="83"/>
      <c r="AKH178" s="83"/>
      <c r="AKI178" s="83"/>
      <c r="AKJ178" s="83"/>
      <c r="AKK178" s="83"/>
      <c r="AKL178" s="83"/>
      <c r="AKM178" s="83"/>
      <c r="AKN178" s="83"/>
      <c r="AKO178" s="83"/>
      <c r="AKP178" s="83"/>
      <c r="AKQ178" s="83"/>
      <c r="AKR178" s="83"/>
      <c r="AKS178" s="83"/>
      <c r="AKT178" s="83"/>
      <c r="AKU178" s="83"/>
      <c r="AKV178" s="83"/>
      <c r="AKW178" s="83"/>
      <c r="AKX178" s="83"/>
      <c r="AKY178" s="83"/>
      <c r="AKZ178" s="83"/>
      <c r="ALA178" s="83"/>
      <c r="ALB178" s="83"/>
      <c r="ALC178" s="83"/>
      <c r="ALD178" s="83"/>
      <c r="ALE178" s="83"/>
      <c r="ALF178" s="83"/>
      <c r="ALG178" s="83"/>
      <c r="ALH178" s="83"/>
      <c r="ALI178" s="83"/>
      <c r="ALJ178" s="83"/>
      <c r="ALK178" s="83"/>
      <c r="ALL178" s="83"/>
      <c r="ALM178" s="83"/>
    </row>
    <row r="179" spans="1:1001" x14ac:dyDescent="0.2">
      <c r="A179" s="270">
        <v>3</v>
      </c>
      <c r="B179" s="270">
        <v>5</v>
      </c>
      <c r="C179" s="270">
        <v>0</v>
      </c>
      <c r="D179" s="270">
        <v>0</v>
      </c>
      <c r="E179" s="270">
        <v>0</v>
      </c>
      <c r="F179" s="270">
        <v>0</v>
      </c>
      <c r="G179" s="129" t="s">
        <v>126</v>
      </c>
      <c r="H179" s="130">
        <f>+H180+H181</f>
        <v>0</v>
      </c>
      <c r="I179" s="130">
        <f>+I180+I181</f>
        <v>640000</v>
      </c>
      <c r="J179" s="130">
        <f>+J180+J181</f>
        <v>0</v>
      </c>
      <c r="K179" s="130">
        <f>+K180+K181</f>
        <v>20000</v>
      </c>
      <c r="L179" s="130">
        <f>+L180+L181</f>
        <v>20000</v>
      </c>
      <c r="M179" s="133">
        <f t="shared" si="201"/>
        <v>0</v>
      </c>
      <c r="N179" s="133">
        <f t="shared" si="202"/>
        <v>1</v>
      </c>
      <c r="O179" s="271"/>
      <c r="P179" s="134"/>
      <c r="Q179" s="272"/>
      <c r="R179" s="204">
        <f t="shared" ref="R179:W179" si="211">+R180+R181</f>
        <v>0</v>
      </c>
      <c r="S179" s="206">
        <f t="shared" si="211"/>
        <v>0</v>
      </c>
      <c r="T179" s="204">
        <f t="shared" si="211"/>
        <v>0</v>
      </c>
      <c r="U179" s="205">
        <f t="shared" si="211"/>
        <v>0</v>
      </c>
      <c r="V179" s="205">
        <f t="shared" si="211"/>
        <v>0</v>
      </c>
      <c r="W179" s="206">
        <f t="shared" si="211"/>
        <v>0</v>
      </c>
      <c r="X179" s="220">
        <f t="shared" si="162"/>
        <v>0</v>
      </c>
      <c r="Y179" s="156" t="e">
        <f>+#REF!+#REF!</f>
        <v>#REF!</v>
      </c>
      <c r="Z179" s="135"/>
      <c r="AA179" s="135"/>
      <c r="AB179" s="135"/>
      <c r="AC179" s="135"/>
      <c r="AD179" s="135"/>
      <c r="AE179" s="135"/>
      <c r="AF179" s="135"/>
      <c r="AG179" s="135"/>
      <c r="AH179" s="135"/>
      <c r="AI179" s="135"/>
      <c r="AJ179" s="135"/>
      <c r="AK179" s="135"/>
      <c r="AL179" s="135"/>
      <c r="AM179" s="135"/>
      <c r="AN179" s="135"/>
      <c r="AO179" s="135"/>
      <c r="AP179" s="135"/>
      <c r="AQ179" s="135"/>
      <c r="AR179" s="135"/>
      <c r="AS179" s="135"/>
      <c r="AT179" s="135"/>
      <c r="AU179" s="135"/>
      <c r="AV179" s="135"/>
      <c r="AW179" s="135"/>
      <c r="AX179" s="135"/>
      <c r="AY179" s="135"/>
      <c r="AZ179" s="135"/>
      <c r="BA179" s="135"/>
      <c r="BB179" s="135"/>
      <c r="BC179" s="135"/>
      <c r="BD179" s="135"/>
      <c r="BE179" s="135"/>
      <c r="BF179" s="135"/>
      <c r="BG179" s="135"/>
      <c r="BH179" s="135"/>
      <c r="BI179" s="135"/>
      <c r="BJ179" s="135"/>
      <c r="BK179" s="135"/>
      <c r="BL179" s="135"/>
      <c r="BM179" s="135"/>
      <c r="BN179" s="135"/>
      <c r="BO179" s="135"/>
      <c r="BP179" s="135"/>
      <c r="BQ179" s="135"/>
      <c r="BR179" s="135"/>
      <c r="BS179" s="135"/>
      <c r="BT179" s="135"/>
      <c r="BU179" s="135"/>
      <c r="BV179" s="135"/>
      <c r="BW179" s="135"/>
      <c r="BX179" s="135"/>
      <c r="BY179" s="135"/>
      <c r="BZ179" s="135"/>
      <c r="CA179" s="135"/>
      <c r="CB179" s="135"/>
      <c r="CC179" s="135"/>
      <c r="CD179" s="135"/>
      <c r="CE179" s="135"/>
      <c r="CF179" s="135"/>
      <c r="CG179" s="135"/>
      <c r="CH179" s="135"/>
      <c r="CI179" s="135"/>
      <c r="CJ179" s="135"/>
      <c r="CK179" s="135"/>
      <c r="CL179" s="135"/>
      <c r="CM179" s="135"/>
      <c r="CN179" s="135"/>
      <c r="CO179" s="135"/>
      <c r="CP179" s="135"/>
      <c r="CQ179" s="135"/>
      <c r="CR179" s="135"/>
      <c r="CS179" s="135"/>
      <c r="CT179" s="135"/>
      <c r="CU179" s="135"/>
      <c r="CV179" s="135"/>
      <c r="CW179" s="135"/>
      <c r="CX179" s="135"/>
      <c r="CY179" s="135"/>
      <c r="CZ179" s="135"/>
      <c r="DA179" s="135"/>
      <c r="DB179" s="135"/>
      <c r="DC179" s="135"/>
      <c r="DD179" s="135"/>
      <c r="DE179" s="135"/>
      <c r="DF179" s="135"/>
      <c r="DG179" s="135"/>
      <c r="DH179" s="135"/>
      <c r="DI179" s="135"/>
      <c r="DJ179" s="135"/>
      <c r="DK179" s="135"/>
      <c r="DL179" s="135"/>
      <c r="DM179" s="135"/>
      <c r="DN179" s="135"/>
      <c r="DO179" s="135"/>
      <c r="DP179" s="135"/>
      <c r="DQ179" s="135"/>
      <c r="DR179" s="135"/>
      <c r="DS179" s="135"/>
      <c r="DT179" s="135"/>
      <c r="DU179" s="135"/>
      <c r="DV179" s="135"/>
      <c r="DW179" s="135"/>
      <c r="DX179" s="135"/>
      <c r="DY179" s="135"/>
      <c r="DZ179" s="135"/>
      <c r="EA179" s="135"/>
      <c r="EB179" s="135"/>
      <c r="EC179" s="135"/>
      <c r="ED179" s="135"/>
      <c r="EE179" s="135"/>
      <c r="EF179" s="135"/>
      <c r="EG179" s="135"/>
      <c r="EH179" s="135"/>
      <c r="EI179" s="135"/>
      <c r="EJ179" s="135"/>
      <c r="EK179" s="135"/>
      <c r="EL179" s="135"/>
      <c r="EM179" s="135"/>
      <c r="EN179" s="135"/>
      <c r="EO179" s="135"/>
      <c r="EP179" s="135"/>
      <c r="EQ179" s="135"/>
      <c r="ER179" s="135"/>
      <c r="ES179" s="135"/>
      <c r="ET179" s="135"/>
      <c r="EU179" s="135"/>
      <c r="EV179" s="135"/>
      <c r="EW179" s="135"/>
      <c r="EX179" s="135"/>
      <c r="EY179" s="135"/>
      <c r="EZ179" s="135"/>
      <c r="FA179" s="135"/>
      <c r="FB179" s="135"/>
      <c r="FC179" s="135"/>
      <c r="FD179" s="135"/>
      <c r="FE179" s="135"/>
      <c r="FF179" s="136"/>
      <c r="FG179" s="136"/>
      <c r="FH179" s="136"/>
      <c r="FI179" s="136"/>
      <c r="FJ179" s="136"/>
      <c r="FK179" s="136"/>
      <c r="FL179" s="136"/>
      <c r="FM179" s="136"/>
      <c r="FN179" s="136"/>
      <c r="FO179" s="136"/>
      <c r="FP179" s="136"/>
      <c r="FQ179" s="136"/>
      <c r="FR179" s="136"/>
      <c r="FS179" s="136"/>
      <c r="FT179" s="136"/>
      <c r="FU179" s="136"/>
      <c r="FV179" s="136"/>
      <c r="FW179" s="136"/>
      <c r="FX179" s="136"/>
      <c r="FY179" s="136"/>
      <c r="FZ179" s="136"/>
      <c r="GA179" s="136"/>
      <c r="GB179" s="136"/>
      <c r="GC179" s="136"/>
      <c r="GD179" s="136"/>
      <c r="GE179" s="136"/>
      <c r="GF179" s="136"/>
      <c r="GG179" s="136"/>
      <c r="GH179" s="136"/>
      <c r="GI179" s="136"/>
      <c r="GJ179" s="136"/>
      <c r="GK179" s="136"/>
      <c r="GL179" s="136"/>
      <c r="GM179" s="136"/>
      <c r="GN179" s="136"/>
      <c r="GO179" s="136"/>
      <c r="GP179" s="136"/>
      <c r="GQ179" s="136"/>
      <c r="GR179" s="136"/>
      <c r="GS179" s="136"/>
      <c r="GT179" s="136"/>
      <c r="GU179" s="136"/>
      <c r="GV179" s="136"/>
      <c r="GW179" s="136"/>
      <c r="GX179" s="136"/>
      <c r="GY179" s="136"/>
      <c r="GZ179" s="136"/>
      <c r="HA179" s="136"/>
      <c r="HB179" s="136"/>
      <c r="HC179" s="136"/>
      <c r="HD179" s="136"/>
      <c r="HE179" s="136"/>
      <c r="HF179" s="136"/>
      <c r="HG179" s="136"/>
      <c r="HH179" s="136"/>
      <c r="HI179" s="136"/>
      <c r="HJ179" s="136"/>
      <c r="HK179" s="136"/>
      <c r="HL179" s="136"/>
      <c r="HM179" s="136"/>
      <c r="HN179" s="136"/>
      <c r="HO179" s="136"/>
      <c r="HP179" s="136"/>
      <c r="HQ179" s="136"/>
      <c r="HR179" s="136"/>
      <c r="HS179" s="136"/>
      <c r="HT179" s="136"/>
      <c r="HU179" s="136"/>
      <c r="HV179" s="136"/>
      <c r="HW179" s="136"/>
      <c r="HX179" s="136"/>
      <c r="HY179" s="136"/>
      <c r="HZ179" s="136"/>
      <c r="IA179" s="136"/>
      <c r="IB179" s="136"/>
      <c r="IC179" s="136"/>
      <c r="ID179" s="136"/>
      <c r="IE179" s="136"/>
      <c r="IF179" s="136"/>
      <c r="IG179" s="136"/>
      <c r="IH179" s="136"/>
      <c r="II179" s="136"/>
      <c r="IJ179" s="136"/>
      <c r="IK179" s="136"/>
      <c r="IL179" s="136"/>
      <c r="IM179" s="136"/>
      <c r="IN179" s="136"/>
      <c r="IO179" s="136"/>
      <c r="IP179" s="136"/>
      <c r="IQ179" s="136"/>
      <c r="IR179" s="136"/>
      <c r="IS179" s="136"/>
      <c r="IT179" s="136"/>
      <c r="IU179" s="136"/>
      <c r="IV179" s="136"/>
      <c r="IW179" s="136"/>
      <c r="IX179" s="136"/>
      <c r="IY179" s="136"/>
      <c r="IZ179" s="136"/>
      <c r="JA179" s="136"/>
      <c r="JB179" s="136"/>
      <c r="JC179" s="136"/>
      <c r="JD179" s="136"/>
      <c r="JE179" s="136"/>
      <c r="JF179" s="136"/>
      <c r="JG179" s="136"/>
      <c r="JH179" s="136"/>
      <c r="JI179" s="136"/>
      <c r="JJ179" s="136"/>
      <c r="JK179" s="136"/>
      <c r="JL179" s="136"/>
      <c r="JM179" s="136"/>
      <c r="JN179" s="136"/>
      <c r="JO179" s="136"/>
      <c r="JP179" s="136"/>
      <c r="JQ179" s="136"/>
      <c r="JR179" s="136"/>
      <c r="JS179" s="136"/>
      <c r="JT179" s="136"/>
      <c r="JU179" s="136"/>
      <c r="JV179" s="136"/>
      <c r="JW179" s="136"/>
      <c r="JX179" s="136"/>
      <c r="JY179" s="136"/>
      <c r="JZ179" s="136"/>
      <c r="KA179" s="136"/>
      <c r="KB179" s="136"/>
      <c r="KC179" s="136"/>
      <c r="KD179" s="136"/>
      <c r="KE179" s="136"/>
      <c r="KF179" s="136"/>
      <c r="KG179" s="136"/>
      <c r="KH179" s="136"/>
      <c r="KI179" s="136"/>
      <c r="KJ179" s="136"/>
      <c r="KK179" s="136"/>
      <c r="KL179" s="136"/>
      <c r="KM179" s="136"/>
      <c r="KN179" s="136"/>
      <c r="KO179" s="136"/>
      <c r="KP179" s="136"/>
      <c r="KQ179" s="136"/>
      <c r="KR179" s="136"/>
      <c r="KS179" s="136"/>
      <c r="KT179" s="136"/>
      <c r="KU179" s="136"/>
      <c r="KV179" s="136"/>
      <c r="KW179" s="136"/>
      <c r="KX179" s="136"/>
      <c r="KY179" s="136"/>
      <c r="KZ179" s="136"/>
      <c r="LA179" s="136"/>
      <c r="LB179" s="136"/>
      <c r="LC179" s="136"/>
      <c r="LD179" s="136"/>
      <c r="LE179" s="136"/>
      <c r="LF179" s="136"/>
      <c r="LG179" s="136"/>
      <c r="LH179" s="136"/>
      <c r="LI179" s="136"/>
      <c r="LJ179" s="136"/>
      <c r="LK179" s="136"/>
      <c r="LL179" s="136"/>
      <c r="LM179" s="136"/>
      <c r="LN179" s="136"/>
      <c r="LO179" s="136"/>
      <c r="LP179" s="136"/>
      <c r="LQ179" s="136"/>
      <c r="LR179" s="136"/>
      <c r="LS179" s="136"/>
      <c r="LT179" s="136"/>
      <c r="LU179" s="136"/>
      <c r="LV179" s="136"/>
      <c r="LW179" s="136"/>
      <c r="LX179" s="136"/>
      <c r="LY179" s="136"/>
      <c r="LZ179" s="136"/>
      <c r="MA179" s="136"/>
      <c r="MB179" s="136"/>
      <c r="MC179" s="136"/>
      <c r="MD179" s="136"/>
      <c r="ME179" s="136"/>
      <c r="MF179" s="136"/>
      <c r="MG179" s="136"/>
      <c r="MH179" s="136"/>
      <c r="MI179" s="136"/>
      <c r="MJ179" s="136"/>
      <c r="MK179" s="136"/>
      <c r="ML179" s="136"/>
      <c r="MM179" s="136"/>
      <c r="MN179" s="136"/>
      <c r="MO179" s="136"/>
      <c r="MP179" s="136"/>
      <c r="MQ179" s="136"/>
      <c r="MR179" s="136"/>
      <c r="MS179" s="136"/>
      <c r="MT179" s="136"/>
      <c r="MU179" s="136"/>
      <c r="MV179" s="136"/>
      <c r="MW179" s="136"/>
      <c r="MX179" s="136"/>
      <c r="MY179" s="136"/>
      <c r="MZ179" s="136"/>
      <c r="NA179" s="136"/>
      <c r="NB179" s="136"/>
      <c r="NC179" s="136"/>
      <c r="ND179" s="136"/>
      <c r="NE179" s="136"/>
      <c r="NF179" s="136"/>
      <c r="NG179" s="136"/>
      <c r="NH179" s="136"/>
      <c r="NI179" s="136"/>
      <c r="NJ179" s="136"/>
      <c r="NK179" s="136"/>
      <c r="NL179" s="136"/>
      <c r="NM179" s="136"/>
      <c r="NN179" s="136"/>
      <c r="NO179" s="136"/>
      <c r="NP179" s="136"/>
      <c r="NQ179" s="136"/>
      <c r="NR179" s="136"/>
      <c r="NS179" s="136"/>
      <c r="NT179" s="136"/>
      <c r="NU179" s="136"/>
      <c r="NV179" s="136"/>
      <c r="NW179" s="136"/>
      <c r="NX179" s="136"/>
      <c r="NY179" s="136"/>
      <c r="NZ179" s="136"/>
      <c r="OA179" s="136"/>
      <c r="OB179" s="136"/>
      <c r="OC179" s="136"/>
      <c r="OD179" s="136"/>
      <c r="OE179" s="136"/>
      <c r="OF179" s="136"/>
      <c r="OG179" s="136"/>
      <c r="OH179" s="136"/>
      <c r="OI179" s="136"/>
      <c r="OJ179" s="136"/>
      <c r="OK179" s="136"/>
      <c r="OL179" s="136"/>
      <c r="OM179" s="136"/>
      <c r="ON179" s="136"/>
      <c r="OO179" s="136"/>
      <c r="OP179" s="136"/>
      <c r="OQ179" s="136"/>
      <c r="OR179" s="136"/>
      <c r="OS179" s="136"/>
      <c r="OT179" s="136"/>
      <c r="OU179" s="136"/>
      <c r="OV179" s="136"/>
      <c r="OW179" s="136"/>
      <c r="OX179" s="136"/>
      <c r="OY179" s="136"/>
      <c r="OZ179" s="136"/>
      <c r="PA179" s="136"/>
      <c r="PB179" s="136"/>
      <c r="PC179" s="136"/>
      <c r="PD179" s="136"/>
      <c r="PE179" s="136"/>
      <c r="PF179" s="136"/>
      <c r="PG179" s="136"/>
      <c r="PH179" s="136"/>
      <c r="PI179" s="136"/>
      <c r="PJ179" s="136"/>
      <c r="PK179" s="136"/>
      <c r="PL179" s="136"/>
      <c r="PM179" s="136"/>
      <c r="PN179" s="136"/>
      <c r="PO179" s="136"/>
      <c r="PP179" s="136"/>
      <c r="PQ179" s="136"/>
      <c r="PR179" s="136"/>
      <c r="PS179" s="136"/>
      <c r="PT179" s="136"/>
      <c r="PU179" s="136"/>
      <c r="PV179" s="136"/>
      <c r="PW179" s="136"/>
      <c r="PX179" s="136"/>
      <c r="PY179" s="136"/>
      <c r="PZ179" s="136"/>
      <c r="QA179" s="136"/>
      <c r="QB179" s="136"/>
      <c r="QC179" s="136"/>
      <c r="QD179" s="136"/>
      <c r="QE179" s="136"/>
      <c r="QF179" s="136"/>
      <c r="QG179" s="136"/>
      <c r="QH179" s="136"/>
      <c r="QI179" s="136"/>
      <c r="QJ179" s="136"/>
      <c r="QK179" s="136"/>
      <c r="QL179" s="136"/>
      <c r="QM179" s="136"/>
      <c r="QN179" s="136"/>
      <c r="QO179" s="136"/>
      <c r="QP179" s="136"/>
      <c r="QQ179" s="136"/>
      <c r="QR179" s="136"/>
      <c r="QS179" s="136"/>
      <c r="QT179" s="136"/>
      <c r="QU179" s="136"/>
      <c r="QV179" s="136"/>
      <c r="QW179" s="136"/>
      <c r="QX179" s="136"/>
      <c r="QY179" s="136"/>
      <c r="QZ179" s="136"/>
      <c r="RA179" s="136"/>
      <c r="RB179" s="136"/>
      <c r="RC179" s="136"/>
      <c r="RD179" s="136"/>
      <c r="RE179" s="136"/>
      <c r="RF179" s="136"/>
      <c r="RG179" s="136"/>
      <c r="RH179" s="136"/>
      <c r="RI179" s="136"/>
      <c r="RJ179" s="136"/>
      <c r="RK179" s="136"/>
      <c r="RL179" s="136"/>
      <c r="RM179" s="136"/>
      <c r="RN179" s="136"/>
      <c r="RO179" s="136"/>
      <c r="RP179" s="136"/>
      <c r="RQ179" s="136"/>
      <c r="RR179" s="136"/>
      <c r="RS179" s="136"/>
      <c r="RT179" s="136"/>
      <c r="RU179" s="136"/>
      <c r="RV179" s="136"/>
      <c r="RW179" s="136"/>
      <c r="RX179" s="136"/>
      <c r="RY179" s="136"/>
      <c r="RZ179" s="136"/>
      <c r="SA179" s="136"/>
      <c r="SB179" s="136"/>
      <c r="SC179" s="136"/>
      <c r="SD179" s="136"/>
      <c r="SE179" s="136"/>
      <c r="SF179" s="136"/>
      <c r="SG179" s="136"/>
      <c r="SH179" s="136"/>
      <c r="SI179" s="136"/>
      <c r="SJ179" s="136"/>
      <c r="SK179" s="136"/>
      <c r="SL179" s="136"/>
      <c r="SM179" s="136"/>
      <c r="SN179" s="136"/>
      <c r="SO179" s="136"/>
      <c r="SP179" s="136"/>
      <c r="SQ179" s="136"/>
      <c r="SR179" s="136"/>
      <c r="SS179" s="136"/>
      <c r="ST179" s="136"/>
      <c r="SU179" s="136"/>
      <c r="SV179" s="136"/>
      <c r="SW179" s="136"/>
      <c r="SX179" s="136"/>
      <c r="SY179" s="136"/>
      <c r="SZ179" s="136"/>
      <c r="TA179" s="136"/>
      <c r="TB179" s="136"/>
      <c r="TC179" s="136"/>
      <c r="TD179" s="136"/>
      <c r="TE179" s="136"/>
      <c r="TF179" s="136"/>
      <c r="TG179" s="136"/>
      <c r="TH179" s="136"/>
      <c r="TI179" s="136"/>
      <c r="TJ179" s="136"/>
      <c r="TK179" s="136"/>
      <c r="TL179" s="136"/>
      <c r="TM179" s="136"/>
      <c r="TN179" s="136"/>
      <c r="TO179" s="136"/>
      <c r="TP179" s="136"/>
      <c r="TQ179" s="136"/>
      <c r="TR179" s="136"/>
      <c r="TS179" s="136"/>
      <c r="TT179" s="136"/>
      <c r="TU179" s="136"/>
      <c r="TV179" s="136"/>
      <c r="TW179" s="136"/>
      <c r="TX179" s="136"/>
      <c r="TY179" s="136"/>
      <c r="TZ179" s="136"/>
      <c r="UA179" s="136"/>
      <c r="UB179" s="136"/>
      <c r="UC179" s="136"/>
      <c r="UD179" s="136"/>
      <c r="UE179" s="136"/>
      <c r="UF179" s="136"/>
      <c r="UG179" s="136"/>
      <c r="UH179" s="136"/>
      <c r="UI179" s="136"/>
      <c r="UJ179" s="136"/>
      <c r="UK179" s="136"/>
      <c r="UL179" s="136"/>
      <c r="UM179" s="136"/>
      <c r="UN179" s="136"/>
      <c r="UO179" s="136"/>
      <c r="UP179" s="136"/>
      <c r="UQ179" s="136"/>
      <c r="UR179" s="136"/>
      <c r="US179" s="136"/>
      <c r="UT179" s="136"/>
      <c r="UU179" s="136"/>
      <c r="UV179" s="136"/>
      <c r="UW179" s="136"/>
      <c r="UX179" s="136"/>
      <c r="UY179" s="136"/>
      <c r="UZ179" s="136"/>
      <c r="VA179" s="136"/>
      <c r="VB179" s="136"/>
      <c r="VC179" s="136"/>
      <c r="VD179" s="136"/>
      <c r="VE179" s="136"/>
      <c r="VF179" s="136"/>
      <c r="VG179" s="136"/>
      <c r="VH179" s="136"/>
      <c r="VI179" s="136"/>
      <c r="VJ179" s="136"/>
      <c r="VK179" s="136"/>
      <c r="VL179" s="136"/>
      <c r="VM179" s="136"/>
      <c r="VN179" s="136"/>
      <c r="VO179" s="136"/>
      <c r="VP179" s="136"/>
      <c r="VQ179" s="136"/>
      <c r="VR179" s="136"/>
      <c r="VS179" s="136"/>
      <c r="VT179" s="136"/>
      <c r="VU179" s="136"/>
      <c r="VV179" s="136"/>
      <c r="VW179" s="136"/>
      <c r="VX179" s="136"/>
      <c r="VY179" s="136"/>
      <c r="VZ179" s="136"/>
      <c r="WA179" s="136"/>
      <c r="WB179" s="136"/>
      <c r="WC179" s="136"/>
      <c r="WD179" s="136"/>
      <c r="WE179" s="136"/>
      <c r="WF179" s="136"/>
      <c r="WG179" s="136"/>
      <c r="WH179" s="136"/>
      <c r="WI179" s="136"/>
      <c r="WJ179" s="136"/>
      <c r="WK179" s="136"/>
      <c r="WL179" s="136"/>
      <c r="WM179" s="136"/>
      <c r="WN179" s="136"/>
      <c r="WO179" s="136"/>
      <c r="WP179" s="136"/>
      <c r="WQ179" s="136"/>
      <c r="WR179" s="136"/>
      <c r="WS179" s="136"/>
      <c r="WT179" s="136"/>
      <c r="WU179" s="136"/>
      <c r="WV179" s="136"/>
      <c r="WW179" s="136"/>
      <c r="WX179" s="136"/>
      <c r="WY179" s="136"/>
      <c r="WZ179" s="136"/>
      <c r="XA179" s="136"/>
      <c r="XB179" s="136"/>
      <c r="XC179" s="136"/>
      <c r="XD179" s="136"/>
      <c r="XE179" s="136"/>
      <c r="XF179" s="136"/>
      <c r="XG179" s="136"/>
      <c r="XH179" s="136"/>
      <c r="XI179" s="136"/>
      <c r="XJ179" s="136"/>
      <c r="XK179" s="136"/>
      <c r="XL179" s="136"/>
      <c r="XM179" s="136"/>
      <c r="XN179" s="136"/>
      <c r="XO179" s="136"/>
      <c r="XP179" s="136"/>
      <c r="XQ179" s="136"/>
      <c r="XR179" s="136"/>
      <c r="XS179" s="136"/>
      <c r="XT179" s="136"/>
      <c r="XU179" s="136"/>
      <c r="XV179" s="136"/>
      <c r="XW179" s="136"/>
      <c r="XX179" s="136"/>
      <c r="XY179" s="136"/>
      <c r="XZ179" s="136"/>
      <c r="YA179" s="136"/>
      <c r="YB179" s="136"/>
      <c r="YC179" s="136"/>
      <c r="YD179" s="136"/>
      <c r="YE179" s="136"/>
      <c r="YF179" s="136"/>
      <c r="YG179" s="136"/>
      <c r="YH179" s="136"/>
      <c r="YI179" s="136"/>
      <c r="YJ179" s="136"/>
      <c r="YK179" s="136"/>
      <c r="YL179" s="136"/>
      <c r="YM179" s="136"/>
      <c r="YN179" s="136"/>
      <c r="YO179" s="136"/>
      <c r="YP179" s="136"/>
      <c r="YQ179" s="136"/>
      <c r="YR179" s="136"/>
      <c r="YS179" s="136"/>
      <c r="YT179" s="136"/>
      <c r="YU179" s="136"/>
      <c r="YV179" s="136"/>
      <c r="YW179" s="136"/>
      <c r="YX179" s="136"/>
      <c r="YY179" s="136"/>
      <c r="YZ179" s="136"/>
      <c r="ZA179" s="136"/>
      <c r="ZB179" s="136"/>
      <c r="ZC179" s="136"/>
      <c r="ZD179" s="136"/>
      <c r="ZE179" s="136"/>
      <c r="ZF179" s="136"/>
      <c r="ZG179" s="136"/>
      <c r="ZH179" s="136"/>
      <c r="ZI179" s="136"/>
      <c r="ZJ179" s="136"/>
      <c r="ZK179" s="136"/>
      <c r="ZL179" s="136"/>
      <c r="ZM179" s="136"/>
      <c r="ZN179" s="136"/>
      <c r="ZO179" s="136"/>
      <c r="ZP179" s="136"/>
      <c r="ZQ179" s="136"/>
      <c r="ZR179" s="136"/>
      <c r="ZS179" s="136"/>
      <c r="ZT179" s="136"/>
      <c r="ZU179" s="136"/>
      <c r="ZV179" s="136"/>
      <c r="ZW179" s="136"/>
      <c r="ZX179" s="136"/>
      <c r="ZY179" s="136"/>
      <c r="ZZ179" s="136"/>
      <c r="AAA179" s="136"/>
      <c r="AAB179" s="136"/>
      <c r="AAC179" s="136"/>
      <c r="AAD179" s="136"/>
      <c r="AAE179" s="136"/>
      <c r="AAF179" s="136"/>
      <c r="AAG179" s="136"/>
      <c r="AAH179" s="136"/>
      <c r="AAI179" s="136"/>
      <c r="AAJ179" s="136"/>
      <c r="AAK179" s="136"/>
      <c r="AAL179" s="136"/>
      <c r="AAM179" s="136"/>
      <c r="AAN179" s="136"/>
      <c r="AAO179" s="136"/>
      <c r="AAP179" s="136"/>
      <c r="AAQ179" s="136"/>
      <c r="AAR179" s="136"/>
      <c r="AAS179" s="136"/>
      <c r="AAT179" s="136"/>
      <c r="AAU179" s="136"/>
      <c r="AAV179" s="136"/>
      <c r="AAW179" s="136"/>
      <c r="AAX179" s="136"/>
      <c r="AAY179" s="136"/>
      <c r="AAZ179" s="136"/>
      <c r="ABA179" s="136"/>
      <c r="ABB179" s="136"/>
      <c r="ABC179" s="136"/>
      <c r="ABD179" s="136"/>
      <c r="ABE179" s="136"/>
      <c r="ABF179" s="136"/>
      <c r="ABG179" s="136"/>
      <c r="ABH179" s="136"/>
      <c r="ABI179" s="136"/>
      <c r="ABJ179" s="136"/>
      <c r="ABK179" s="136"/>
      <c r="ABL179" s="136"/>
      <c r="ABM179" s="136"/>
      <c r="ABN179" s="136"/>
      <c r="ABO179" s="136"/>
      <c r="ABP179" s="136"/>
      <c r="ABQ179" s="136"/>
      <c r="ABR179" s="136"/>
      <c r="ABS179" s="136"/>
      <c r="ABT179" s="136"/>
      <c r="ABU179" s="136"/>
      <c r="ABV179" s="136"/>
      <c r="ABW179" s="136"/>
      <c r="ABX179" s="136"/>
      <c r="ABY179" s="136"/>
      <c r="ABZ179" s="136"/>
      <c r="ACA179" s="136"/>
      <c r="ACB179" s="136"/>
      <c r="ACC179" s="136"/>
      <c r="ACD179" s="136"/>
      <c r="ACE179" s="136"/>
      <c r="ACF179" s="136"/>
      <c r="ACG179" s="136"/>
      <c r="ACH179" s="136"/>
      <c r="ACI179" s="136"/>
      <c r="ACJ179" s="136"/>
      <c r="ACK179" s="136"/>
      <c r="ACL179" s="136"/>
      <c r="ACM179" s="136"/>
      <c r="ACN179" s="136"/>
      <c r="ACO179" s="136"/>
      <c r="ACP179" s="136"/>
      <c r="ACQ179" s="136"/>
      <c r="ACR179" s="136"/>
      <c r="ACS179" s="136"/>
      <c r="ACT179" s="136"/>
      <c r="ACU179" s="136"/>
      <c r="ACV179" s="136"/>
      <c r="ACW179" s="136"/>
      <c r="ACX179" s="136"/>
      <c r="ACY179" s="136"/>
      <c r="ACZ179" s="136"/>
      <c r="ADA179" s="136"/>
      <c r="ADB179" s="136"/>
      <c r="ADC179" s="136"/>
      <c r="ADD179" s="136"/>
      <c r="ADE179" s="136"/>
      <c r="ADF179" s="136"/>
      <c r="ADG179" s="136"/>
      <c r="ADH179" s="136"/>
      <c r="ADI179" s="136"/>
      <c r="ADJ179" s="136"/>
      <c r="ADK179" s="136"/>
      <c r="ADL179" s="136"/>
      <c r="ADM179" s="136"/>
      <c r="ADN179" s="136"/>
      <c r="ADO179" s="136"/>
      <c r="ADP179" s="136"/>
      <c r="ADQ179" s="136"/>
      <c r="ADR179" s="136"/>
      <c r="ADS179" s="136"/>
      <c r="ADT179" s="136"/>
      <c r="ADU179" s="136"/>
      <c r="ADV179" s="136"/>
      <c r="ADW179" s="136"/>
      <c r="ADX179" s="136"/>
      <c r="ADY179" s="136"/>
      <c r="ADZ179" s="136"/>
      <c r="AEA179" s="136"/>
      <c r="AEB179" s="136"/>
      <c r="AEC179" s="136"/>
      <c r="AED179" s="136"/>
      <c r="AEE179" s="136"/>
      <c r="AEF179" s="136"/>
      <c r="AEG179" s="136"/>
      <c r="AEH179" s="136"/>
      <c r="AEI179" s="136"/>
      <c r="AEJ179" s="136"/>
      <c r="AEK179" s="136"/>
      <c r="AEL179" s="136"/>
      <c r="AEM179" s="136"/>
      <c r="AEN179" s="136"/>
      <c r="AEO179" s="136"/>
      <c r="AEP179" s="136"/>
      <c r="AEQ179" s="136"/>
      <c r="AER179" s="136"/>
      <c r="AES179" s="136"/>
      <c r="AET179" s="136"/>
      <c r="AEU179" s="136"/>
      <c r="AEV179" s="136"/>
      <c r="AEW179" s="136"/>
      <c r="AEX179" s="136"/>
      <c r="AEY179" s="136"/>
      <c r="AEZ179" s="136"/>
      <c r="AFA179" s="136"/>
      <c r="AFB179" s="136"/>
      <c r="AFC179" s="136"/>
      <c r="AFD179" s="136"/>
      <c r="AFE179" s="136"/>
      <c r="AFF179" s="136"/>
      <c r="AFG179" s="136"/>
      <c r="AFH179" s="136"/>
      <c r="AFI179" s="136"/>
      <c r="AFJ179" s="136"/>
      <c r="AFK179" s="136"/>
      <c r="AFL179" s="136"/>
      <c r="AFM179" s="136"/>
      <c r="AFN179" s="136"/>
      <c r="AFO179" s="136"/>
      <c r="AFP179" s="136"/>
      <c r="AFQ179" s="136"/>
      <c r="AFR179" s="136"/>
      <c r="AFS179" s="136"/>
      <c r="AFT179" s="136"/>
      <c r="AFU179" s="136"/>
      <c r="AFV179" s="136"/>
      <c r="AFW179" s="136"/>
      <c r="AFX179" s="136"/>
      <c r="AFY179" s="136"/>
      <c r="AFZ179" s="136"/>
      <c r="AGA179" s="136"/>
      <c r="AGB179" s="136"/>
      <c r="AGC179" s="136"/>
      <c r="AGD179" s="136"/>
      <c r="AGE179" s="136"/>
      <c r="AGF179" s="136"/>
      <c r="AGG179" s="136"/>
      <c r="AGH179" s="136"/>
      <c r="AGI179" s="136"/>
      <c r="AGJ179" s="136"/>
      <c r="AGK179" s="136"/>
      <c r="AGL179" s="136"/>
      <c r="AGM179" s="136"/>
      <c r="AGN179" s="136"/>
      <c r="AGO179" s="136"/>
      <c r="AGP179" s="136"/>
      <c r="AGQ179" s="136"/>
      <c r="AGR179" s="136"/>
      <c r="AGS179" s="136"/>
      <c r="AGT179" s="136"/>
      <c r="AGU179" s="136"/>
      <c r="AGV179" s="136"/>
      <c r="AGW179" s="136"/>
      <c r="AGX179" s="136"/>
      <c r="AGY179" s="136"/>
      <c r="AGZ179" s="136"/>
      <c r="AHA179" s="136"/>
      <c r="AHB179" s="136"/>
      <c r="AHC179" s="136"/>
      <c r="AHD179" s="136"/>
      <c r="AHE179" s="136"/>
      <c r="AHF179" s="136"/>
      <c r="AHG179" s="136"/>
      <c r="AHH179" s="136"/>
      <c r="AHI179" s="136"/>
      <c r="AHJ179" s="136"/>
      <c r="AHK179" s="136"/>
      <c r="AHL179" s="136"/>
      <c r="AHM179" s="136"/>
      <c r="AHN179" s="136"/>
      <c r="AHO179" s="136"/>
      <c r="AHP179" s="136"/>
      <c r="AHQ179" s="136"/>
      <c r="AHR179" s="136"/>
      <c r="AHS179" s="136"/>
      <c r="AHT179" s="136"/>
      <c r="AHU179" s="136"/>
      <c r="AHV179" s="136"/>
      <c r="AHW179" s="136"/>
      <c r="AHX179" s="136"/>
      <c r="AHY179" s="136"/>
      <c r="AHZ179" s="136"/>
      <c r="AIA179" s="136"/>
      <c r="AIB179" s="136"/>
      <c r="AIC179" s="136"/>
      <c r="AID179" s="136"/>
      <c r="AIE179" s="136"/>
      <c r="AIF179" s="136"/>
      <c r="AIG179" s="136"/>
      <c r="AIH179" s="136"/>
      <c r="AII179" s="136"/>
      <c r="AIJ179" s="136"/>
      <c r="AIK179" s="136"/>
      <c r="AIL179" s="136"/>
      <c r="AIM179" s="136"/>
      <c r="AIN179" s="136"/>
      <c r="AIO179" s="136"/>
      <c r="AIP179" s="136"/>
      <c r="AIQ179" s="136"/>
      <c r="AIR179" s="136"/>
      <c r="AIS179" s="136"/>
      <c r="AIT179" s="136"/>
      <c r="AIU179" s="136"/>
      <c r="AIV179" s="136"/>
      <c r="AIW179" s="136"/>
      <c r="AIX179" s="136"/>
      <c r="AIY179" s="136"/>
      <c r="AIZ179" s="136"/>
      <c r="AJA179" s="136"/>
      <c r="AJB179" s="136"/>
      <c r="AJC179" s="136"/>
      <c r="AJD179" s="136"/>
      <c r="AJE179" s="136"/>
      <c r="AJF179" s="136"/>
      <c r="AJG179" s="136"/>
      <c r="AJH179" s="136"/>
      <c r="AJI179" s="136"/>
      <c r="AJJ179" s="136"/>
      <c r="AJK179" s="136"/>
      <c r="AJL179" s="136"/>
      <c r="AJM179" s="136"/>
      <c r="AJN179" s="136"/>
      <c r="AJO179" s="136"/>
      <c r="AJP179" s="136"/>
      <c r="AJQ179" s="136"/>
      <c r="AJR179" s="136"/>
      <c r="AJS179" s="136"/>
      <c r="AJT179" s="136"/>
      <c r="AJU179" s="136"/>
      <c r="AJV179" s="136"/>
      <c r="AJW179" s="136"/>
      <c r="AJX179" s="136"/>
      <c r="AJY179" s="136"/>
      <c r="AJZ179" s="136"/>
      <c r="AKA179" s="136"/>
      <c r="AKB179" s="136"/>
      <c r="AKC179" s="136"/>
      <c r="AKD179" s="136"/>
      <c r="AKE179" s="136"/>
      <c r="AKF179" s="136"/>
      <c r="AKG179" s="136"/>
      <c r="AKH179" s="136"/>
      <c r="AKI179" s="136"/>
      <c r="AKJ179" s="136"/>
      <c r="AKK179" s="136"/>
      <c r="AKL179" s="136"/>
      <c r="AKM179" s="136"/>
      <c r="AKN179" s="136"/>
      <c r="AKO179" s="136"/>
      <c r="AKP179" s="136"/>
      <c r="AKQ179" s="136"/>
      <c r="AKR179" s="136"/>
      <c r="AKS179" s="136"/>
      <c r="AKT179" s="136"/>
      <c r="AKU179" s="136"/>
      <c r="AKV179" s="136"/>
      <c r="AKW179" s="136"/>
      <c r="AKX179" s="136"/>
      <c r="AKY179" s="136"/>
      <c r="AKZ179" s="136"/>
      <c r="ALA179" s="136"/>
      <c r="ALB179" s="136"/>
      <c r="ALC179" s="136"/>
      <c r="ALD179" s="136"/>
      <c r="ALE179" s="136"/>
      <c r="ALF179" s="136"/>
      <c r="ALG179" s="136"/>
      <c r="ALH179" s="136"/>
      <c r="ALI179" s="136"/>
      <c r="ALJ179" s="136"/>
    </row>
    <row r="180" spans="1:1001" x14ac:dyDescent="0.2">
      <c r="A180" s="230">
        <v>3</v>
      </c>
      <c r="B180" s="230">
        <v>5</v>
      </c>
      <c r="C180" s="230">
        <v>0</v>
      </c>
      <c r="D180" s="230">
        <v>0</v>
      </c>
      <c r="E180" s="230">
        <v>1</v>
      </c>
      <c r="F180" s="230">
        <v>0</v>
      </c>
      <c r="G180" s="137" t="s">
        <v>127</v>
      </c>
      <c r="H180" s="42">
        <v>0</v>
      </c>
      <c r="I180" s="42">
        <f>2*10000*$H$1</f>
        <v>640000</v>
      </c>
      <c r="J180" s="42">
        <f>+H180/$H$1</f>
        <v>0</v>
      </c>
      <c r="K180" s="42">
        <f>+I180/$H$1</f>
        <v>20000</v>
      </c>
      <c r="L180" s="42">
        <f>+J180+K180</f>
        <v>20000</v>
      </c>
      <c r="M180" s="133">
        <v>0</v>
      </c>
      <c r="N180" s="133">
        <v>1</v>
      </c>
      <c r="O180" s="45"/>
      <c r="R180" s="237"/>
      <c r="S180" s="273"/>
      <c r="T180" s="237"/>
      <c r="W180" s="273"/>
      <c r="X180" s="220">
        <f t="shared" si="162"/>
        <v>0</v>
      </c>
      <c r="Y180" s="153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6"/>
      <c r="AW180" s="56"/>
      <c r="AX180" s="56"/>
      <c r="AY180" s="56"/>
      <c r="AZ180" s="56"/>
      <c r="BA180" s="56"/>
      <c r="BB180" s="56"/>
      <c r="BC180" s="56"/>
      <c r="BD180" s="56"/>
      <c r="BE180" s="56"/>
      <c r="BF180" s="56"/>
      <c r="BG180" s="56"/>
      <c r="BH180" s="56"/>
      <c r="BI180" s="56"/>
      <c r="BJ180" s="56"/>
      <c r="BK180" s="56"/>
      <c r="BL180" s="56"/>
      <c r="BM180" s="56"/>
      <c r="BN180" s="56"/>
      <c r="BO180" s="56"/>
      <c r="BP180" s="56"/>
      <c r="BQ180" s="56"/>
      <c r="BR180" s="56"/>
      <c r="BS180" s="56"/>
      <c r="BT180" s="56"/>
      <c r="BU180" s="56"/>
      <c r="BV180" s="56"/>
      <c r="BW180" s="56"/>
      <c r="BX180" s="56"/>
      <c r="BY180" s="56"/>
      <c r="BZ180" s="56"/>
      <c r="CA180" s="56"/>
      <c r="CB180" s="56"/>
      <c r="CC180" s="56"/>
      <c r="CD180" s="56"/>
      <c r="CE180" s="56"/>
      <c r="CF180" s="56"/>
      <c r="CG180" s="56"/>
      <c r="CH180" s="56"/>
      <c r="CI180" s="56"/>
      <c r="CJ180" s="56"/>
      <c r="CK180" s="56"/>
      <c r="CL180" s="56"/>
      <c r="CM180" s="56"/>
      <c r="CN180" s="56"/>
      <c r="CO180" s="56"/>
      <c r="CP180" s="56"/>
      <c r="CQ180" s="56"/>
      <c r="CR180" s="56"/>
      <c r="CS180" s="56"/>
      <c r="CT180" s="56"/>
      <c r="CU180" s="56"/>
      <c r="CV180" s="56"/>
      <c r="CW180" s="56"/>
      <c r="CX180" s="56"/>
      <c r="CY180" s="56"/>
      <c r="CZ180" s="56"/>
      <c r="DA180" s="56"/>
      <c r="DB180" s="56"/>
      <c r="DC180" s="56"/>
      <c r="DD180" s="56"/>
      <c r="DE180" s="56"/>
      <c r="DF180" s="56"/>
      <c r="DG180" s="56"/>
      <c r="DH180" s="56"/>
      <c r="DI180" s="56"/>
      <c r="DJ180" s="56"/>
      <c r="DK180" s="56"/>
      <c r="DL180" s="56"/>
      <c r="DM180" s="56"/>
      <c r="DN180" s="56"/>
      <c r="DO180" s="56"/>
      <c r="DP180" s="56"/>
      <c r="DQ180" s="56"/>
      <c r="DR180" s="56"/>
      <c r="DS180" s="56"/>
      <c r="DT180" s="56"/>
      <c r="DU180" s="56"/>
      <c r="DV180" s="56"/>
      <c r="DW180" s="56"/>
      <c r="DX180" s="56"/>
      <c r="DY180" s="56"/>
      <c r="DZ180" s="56"/>
      <c r="EA180" s="56"/>
      <c r="EB180" s="56"/>
      <c r="EC180" s="56"/>
      <c r="ED180" s="56"/>
      <c r="EE180" s="56"/>
      <c r="EF180" s="56"/>
      <c r="EG180" s="56"/>
      <c r="EH180" s="56"/>
      <c r="EI180" s="56"/>
      <c r="EJ180" s="56"/>
      <c r="EK180" s="56"/>
      <c r="EL180" s="56"/>
      <c r="EM180" s="56"/>
      <c r="EN180" s="56"/>
      <c r="EO180" s="56"/>
      <c r="EP180" s="56"/>
      <c r="EQ180" s="56"/>
      <c r="ER180" s="56"/>
      <c r="ES180" s="56"/>
      <c r="ET180" s="56"/>
      <c r="EU180" s="56"/>
      <c r="EV180" s="56"/>
      <c r="EW180" s="56"/>
      <c r="EX180" s="56"/>
      <c r="EY180" s="56"/>
      <c r="EZ180" s="56"/>
      <c r="FA180" s="56"/>
      <c r="FB180" s="56"/>
      <c r="FC180" s="56"/>
      <c r="FD180" s="56"/>
      <c r="FE180" s="56"/>
    </row>
    <row r="181" spans="1:1001" x14ac:dyDescent="0.2">
      <c r="A181" s="230">
        <v>3</v>
      </c>
      <c r="B181" s="230">
        <v>5</v>
      </c>
      <c r="C181" s="230">
        <v>0</v>
      </c>
      <c r="D181" s="230">
        <v>0</v>
      </c>
      <c r="E181" s="230">
        <v>2</v>
      </c>
      <c r="F181" s="230">
        <v>0</v>
      </c>
      <c r="G181" s="137" t="s">
        <v>128</v>
      </c>
      <c r="H181" s="42">
        <v>0</v>
      </c>
      <c r="I181" s="42">
        <f>+H181*0.22</f>
        <v>0</v>
      </c>
      <c r="J181" s="42">
        <f>+H181/$H$1</f>
        <v>0</v>
      </c>
      <c r="K181" s="42">
        <f>+I181/$H$1</f>
        <v>0</v>
      </c>
      <c r="L181" s="42">
        <f>+J181+K181</f>
        <v>0</v>
      </c>
      <c r="M181" s="133"/>
      <c r="N181" s="133"/>
      <c r="O181" s="45"/>
      <c r="R181" s="237"/>
      <c r="S181" s="238"/>
      <c r="T181" s="237"/>
      <c r="W181" s="238"/>
      <c r="X181" s="220">
        <f t="shared" si="162"/>
        <v>0</v>
      </c>
      <c r="Y181" s="153"/>
      <c r="Z181" s="56"/>
      <c r="AA181" s="56"/>
      <c r="AB181" s="56"/>
      <c r="AC181" s="56"/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56"/>
      <c r="AT181" s="56"/>
      <c r="AU181" s="56"/>
      <c r="AV181" s="56"/>
      <c r="AW181" s="56"/>
      <c r="AX181" s="56"/>
      <c r="AY181" s="56"/>
      <c r="AZ181" s="56"/>
      <c r="BA181" s="56"/>
      <c r="BB181" s="56"/>
      <c r="BC181" s="56"/>
      <c r="BD181" s="56"/>
      <c r="BE181" s="56"/>
      <c r="BF181" s="56"/>
      <c r="BG181" s="56"/>
      <c r="BH181" s="56"/>
      <c r="BI181" s="56"/>
      <c r="BJ181" s="56"/>
      <c r="BK181" s="56"/>
      <c r="BL181" s="56"/>
      <c r="BM181" s="56"/>
      <c r="BN181" s="56"/>
      <c r="BO181" s="56"/>
      <c r="BP181" s="56"/>
      <c r="BQ181" s="56"/>
      <c r="BR181" s="56"/>
      <c r="BS181" s="56"/>
      <c r="BT181" s="56"/>
      <c r="BU181" s="56"/>
      <c r="BV181" s="56"/>
      <c r="BW181" s="56"/>
      <c r="BX181" s="56"/>
      <c r="BY181" s="56"/>
      <c r="BZ181" s="56"/>
      <c r="CA181" s="56"/>
      <c r="CB181" s="56"/>
      <c r="CC181" s="56"/>
      <c r="CD181" s="56"/>
      <c r="CE181" s="56"/>
      <c r="CF181" s="56"/>
      <c r="CG181" s="56"/>
      <c r="CH181" s="56"/>
      <c r="CI181" s="56"/>
      <c r="CJ181" s="56"/>
      <c r="CK181" s="56"/>
      <c r="CL181" s="56"/>
      <c r="CM181" s="56"/>
      <c r="CN181" s="56"/>
      <c r="CO181" s="56"/>
      <c r="CP181" s="56"/>
      <c r="CQ181" s="56"/>
      <c r="CR181" s="56"/>
      <c r="CS181" s="56"/>
      <c r="CT181" s="56"/>
      <c r="CU181" s="56"/>
      <c r="CV181" s="56"/>
      <c r="CW181" s="56"/>
      <c r="CX181" s="56"/>
      <c r="CY181" s="56"/>
      <c r="CZ181" s="56"/>
      <c r="DA181" s="56"/>
      <c r="DB181" s="56"/>
      <c r="DC181" s="56"/>
      <c r="DD181" s="56"/>
      <c r="DE181" s="56"/>
      <c r="DF181" s="56"/>
      <c r="DG181" s="56"/>
      <c r="DH181" s="56"/>
      <c r="DI181" s="56"/>
      <c r="DJ181" s="56"/>
      <c r="DK181" s="56"/>
      <c r="DL181" s="56"/>
      <c r="DM181" s="56"/>
      <c r="DN181" s="56"/>
      <c r="DO181" s="56"/>
      <c r="DP181" s="56"/>
      <c r="DQ181" s="56"/>
      <c r="DR181" s="56"/>
      <c r="DS181" s="56"/>
      <c r="DT181" s="56"/>
      <c r="DU181" s="56"/>
      <c r="DV181" s="56"/>
      <c r="DW181" s="56"/>
      <c r="DX181" s="56"/>
      <c r="DY181" s="56"/>
      <c r="DZ181" s="56"/>
      <c r="EA181" s="56"/>
      <c r="EB181" s="56"/>
      <c r="EC181" s="56"/>
      <c r="ED181" s="56"/>
      <c r="EE181" s="56"/>
      <c r="EF181" s="56"/>
      <c r="EG181" s="56"/>
      <c r="EH181" s="56"/>
      <c r="EI181" s="56"/>
      <c r="EJ181" s="56"/>
      <c r="EK181" s="56"/>
      <c r="EL181" s="56"/>
      <c r="EM181" s="56"/>
      <c r="EN181" s="56"/>
      <c r="EO181" s="56"/>
      <c r="EP181" s="56"/>
      <c r="EQ181" s="56"/>
      <c r="ER181" s="56"/>
      <c r="ES181" s="56"/>
      <c r="ET181" s="56"/>
      <c r="EU181" s="56"/>
      <c r="EV181" s="56"/>
      <c r="EW181" s="56"/>
      <c r="EX181" s="56"/>
      <c r="EY181" s="56"/>
      <c r="EZ181" s="56"/>
      <c r="FA181" s="56"/>
      <c r="FB181" s="56"/>
      <c r="FC181" s="56"/>
      <c r="FD181" s="56"/>
      <c r="FE181" s="56"/>
    </row>
    <row r="182" spans="1:1001" ht="12.75" thickBot="1" x14ac:dyDescent="0.25">
      <c r="A182" s="274">
        <v>9</v>
      </c>
      <c r="B182" s="274">
        <v>0</v>
      </c>
      <c r="C182" s="274">
        <v>0</v>
      </c>
      <c r="D182" s="274">
        <v>0</v>
      </c>
      <c r="E182" s="274">
        <v>0</v>
      </c>
      <c r="F182" s="274"/>
      <c r="G182" s="138" t="s">
        <v>129</v>
      </c>
      <c r="H182" s="3">
        <f>+H7+H144+H161</f>
        <v>244179550</v>
      </c>
      <c r="I182" s="3">
        <f>+I7+I144+I161</f>
        <v>69879251.5</v>
      </c>
      <c r="J182" s="3">
        <f>+J7+J144+J161</f>
        <v>7591742.1500000004</v>
      </c>
      <c r="K182" s="3">
        <f>+K7+K144+K161</f>
        <v>2470183.2250000001</v>
      </c>
      <c r="L182" s="3">
        <f>+L7+L144+L161</f>
        <v>9985065.375</v>
      </c>
      <c r="M182" s="139"/>
      <c r="N182" s="139"/>
      <c r="O182" s="138"/>
      <c r="P182" s="140"/>
      <c r="Q182" s="275"/>
      <c r="R182" s="207">
        <f t="shared" ref="R182:W182" si="212">+R7+R144+R161</f>
        <v>1335977.8583333332</v>
      </c>
      <c r="S182" s="209">
        <f t="shared" si="212"/>
        <v>1392809.1083333332</v>
      </c>
      <c r="T182" s="207">
        <f t="shared" si="212"/>
        <v>1226715.3583333332</v>
      </c>
      <c r="U182" s="208">
        <f t="shared" si="212"/>
        <v>1208382.0249999999</v>
      </c>
      <c r="V182" s="208">
        <f t="shared" si="212"/>
        <v>1192007.0249999999</v>
      </c>
      <c r="W182" s="209">
        <f t="shared" si="212"/>
        <v>1235850.7749999999</v>
      </c>
      <c r="X182" s="3">
        <f>SUM(R182:W182)</f>
        <v>7591742.1500000004</v>
      </c>
      <c r="Y182" s="153" t="e">
        <f>+#REF!+#REF!</f>
        <v>#REF!</v>
      </c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  <c r="AZ182" s="53"/>
      <c r="BA182" s="53"/>
      <c r="BB182" s="53"/>
      <c r="BC182" s="53"/>
      <c r="BD182" s="53"/>
      <c r="BE182" s="53"/>
      <c r="BF182" s="53"/>
      <c r="BG182" s="53"/>
      <c r="BH182" s="53"/>
      <c r="BI182" s="53"/>
      <c r="BJ182" s="53"/>
      <c r="BK182" s="53"/>
      <c r="BL182" s="53"/>
      <c r="BM182" s="53"/>
      <c r="BN182" s="53"/>
      <c r="BO182" s="53"/>
      <c r="BP182" s="53"/>
      <c r="BQ182" s="53"/>
      <c r="BR182" s="53"/>
      <c r="BS182" s="53"/>
      <c r="BT182" s="53"/>
      <c r="BU182" s="53"/>
      <c r="BV182" s="53"/>
      <c r="BW182" s="53"/>
      <c r="BX182" s="53"/>
      <c r="BY182" s="53"/>
      <c r="BZ182" s="53"/>
      <c r="CA182" s="53"/>
      <c r="CB182" s="53"/>
      <c r="CC182" s="53"/>
      <c r="CD182" s="53"/>
      <c r="CE182" s="53"/>
      <c r="CF182" s="53"/>
      <c r="CG182" s="53"/>
      <c r="CH182" s="53"/>
      <c r="CI182" s="53"/>
      <c r="CJ182" s="53"/>
      <c r="CK182" s="53"/>
      <c r="CL182" s="53"/>
      <c r="CM182" s="53"/>
      <c r="CN182" s="53"/>
      <c r="CO182" s="53"/>
      <c r="CP182" s="53"/>
      <c r="CQ182" s="53"/>
      <c r="CR182" s="53"/>
      <c r="CS182" s="53"/>
      <c r="CT182" s="53"/>
      <c r="CU182" s="53"/>
      <c r="CV182" s="53"/>
      <c r="CW182" s="53"/>
      <c r="CX182" s="53"/>
      <c r="CY182" s="53"/>
      <c r="CZ182" s="53"/>
      <c r="DA182" s="53"/>
      <c r="DB182" s="53"/>
      <c r="DC182" s="53"/>
      <c r="DD182" s="53"/>
      <c r="DE182" s="53"/>
      <c r="DF182" s="53"/>
      <c r="DG182" s="53"/>
      <c r="DH182" s="53"/>
      <c r="DI182" s="53"/>
      <c r="DJ182" s="53"/>
      <c r="DK182" s="53"/>
      <c r="DL182" s="53"/>
      <c r="DM182" s="53"/>
      <c r="DN182" s="53"/>
      <c r="DO182" s="53"/>
      <c r="DP182" s="53"/>
      <c r="DQ182" s="53"/>
      <c r="DR182" s="53"/>
      <c r="DS182" s="53"/>
      <c r="DT182" s="53"/>
      <c r="DU182" s="53"/>
      <c r="DV182" s="53"/>
      <c r="DW182" s="53"/>
      <c r="DX182" s="53"/>
      <c r="DY182" s="53"/>
      <c r="DZ182" s="53"/>
      <c r="EA182" s="53"/>
      <c r="EB182" s="53"/>
      <c r="EC182" s="53"/>
      <c r="ED182" s="53"/>
      <c r="EE182" s="53"/>
      <c r="EF182" s="53"/>
      <c r="EG182" s="53"/>
      <c r="EH182" s="53"/>
      <c r="EI182" s="53"/>
      <c r="EJ182" s="53"/>
      <c r="EK182" s="53"/>
      <c r="EL182" s="53"/>
      <c r="EM182" s="53"/>
      <c r="EN182" s="53"/>
      <c r="EO182" s="53"/>
      <c r="EP182" s="53"/>
      <c r="EQ182" s="53"/>
      <c r="ER182" s="53"/>
      <c r="ES182" s="53"/>
      <c r="ET182" s="53"/>
      <c r="EU182" s="53"/>
      <c r="EV182" s="53"/>
      <c r="EW182" s="53"/>
      <c r="EX182" s="53"/>
      <c r="EY182" s="53"/>
      <c r="EZ182" s="53"/>
      <c r="FA182" s="53"/>
      <c r="FB182" s="53"/>
      <c r="FC182" s="53"/>
      <c r="FD182" s="53"/>
      <c r="FE182" s="53"/>
      <c r="FF182" s="52"/>
      <c r="FG182" s="52"/>
      <c r="FH182" s="52"/>
      <c r="FI182" s="52"/>
      <c r="FJ182" s="52"/>
      <c r="FK182" s="52"/>
      <c r="FL182" s="52"/>
      <c r="FM182" s="52"/>
      <c r="FN182" s="52"/>
      <c r="FO182" s="52"/>
      <c r="FP182" s="52"/>
      <c r="FQ182" s="52"/>
      <c r="FR182" s="52"/>
      <c r="FS182" s="52"/>
      <c r="FT182" s="52"/>
      <c r="FU182" s="52"/>
      <c r="FV182" s="52"/>
      <c r="FW182" s="52"/>
      <c r="FX182" s="52"/>
      <c r="FY182" s="52"/>
      <c r="FZ182" s="52"/>
      <c r="GA182" s="52"/>
      <c r="GB182" s="52"/>
      <c r="GC182" s="52"/>
      <c r="GD182" s="52"/>
      <c r="GE182" s="52"/>
      <c r="GF182" s="52"/>
      <c r="GG182" s="52"/>
      <c r="GH182" s="52"/>
      <c r="GI182" s="52"/>
      <c r="GJ182" s="52"/>
      <c r="GK182" s="52"/>
      <c r="GL182" s="52"/>
      <c r="GM182" s="52"/>
      <c r="GN182" s="52"/>
      <c r="GO182" s="52"/>
      <c r="GP182" s="52"/>
      <c r="GQ182" s="52"/>
      <c r="GR182" s="52"/>
      <c r="GS182" s="52"/>
      <c r="GT182" s="52"/>
      <c r="GU182" s="52"/>
      <c r="GV182" s="52"/>
      <c r="GW182" s="52"/>
      <c r="GX182" s="52"/>
      <c r="GY182" s="52"/>
      <c r="GZ182" s="52"/>
      <c r="HA182" s="52"/>
      <c r="HB182" s="52"/>
      <c r="HC182" s="52"/>
      <c r="HD182" s="52"/>
      <c r="HE182" s="52"/>
      <c r="HF182" s="52"/>
      <c r="HG182" s="52"/>
      <c r="HH182" s="52"/>
      <c r="HI182" s="52"/>
      <c r="HJ182" s="52"/>
      <c r="HK182" s="52"/>
      <c r="HL182" s="52"/>
      <c r="HM182" s="52"/>
      <c r="HN182" s="52"/>
      <c r="HO182" s="52"/>
      <c r="HP182" s="52"/>
      <c r="HQ182" s="52"/>
      <c r="HR182" s="52"/>
      <c r="HS182" s="52"/>
      <c r="HT182" s="52"/>
      <c r="HU182" s="52"/>
      <c r="HV182" s="52"/>
      <c r="HW182" s="52"/>
      <c r="HX182" s="52"/>
      <c r="HY182" s="52"/>
      <c r="HZ182" s="52"/>
      <c r="IA182" s="52"/>
      <c r="IB182" s="52"/>
      <c r="IC182" s="52"/>
      <c r="ID182" s="52"/>
      <c r="IE182" s="52"/>
      <c r="IF182" s="52"/>
      <c r="IG182" s="52"/>
      <c r="IH182" s="52"/>
      <c r="II182" s="52"/>
      <c r="IJ182" s="52"/>
      <c r="IK182" s="52"/>
      <c r="IL182" s="52"/>
      <c r="IM182" s="52"/>
      <c r="IN182" s="52"/>
      <c r="IO182" s="52"/>
      <c r="IP182" s="52"/>
      <c r="IQ182" s="52"/>
      <c r="IR182" s="52"/>
      <c r="IS182" s="52"/>
      <c r="IT182" s="52"/>
      <c r="IU182" s="52"/>
      <c r="IV182" s="52"/>
      <c r="IW182" s="52"/>
      <c r="IX182" s="52"/>
      <c r="IY182" s="52"/>
      <c r="IZ182" s="52"/>
      <c r="JA182" s="52"/>
      <c r="JB182" s="52"/>
      <c r="JC182" s="52"/>
      <c r="JD182" s="52"/>
      <c r="JE182" s="52"/>
      <c r="JF182" s="52"/>
      <c r="JG182" s="52"/>
      <c r="JH182" s="52"/>
      <c r="JI182" s="52"/>
      <c r="JJ182" s="52"/>
      <c r="JK182" s="52"/>
      <c r="JL182" s="52"/>
      <c r="JM182" s="52"/>
      <c r="JN182" s="52"/>
      <c r="JO182" s="52"/>
      <c r="JP182" s="52"/>
      <c r="JQ182" s="52"/>
      <c r="JR182" s="52"/>
      <c r="JS182" s="52"/>
      <c r="JT182" s="52"/>
      <c r="JU182" s="52"/>
      <c r="JV182" s="52"/>
      <c r="JW182" s="52"/>
      <c r="JX182" s="52"/>
      <c r="JY182" s="52"/>
      <c r="JZ182" s="52"/>
      <c r="KA182" s="52"/>
      <c r="KB182" s="52"/>
      <c r="KC182" s="52"/>
      <c r="KD182" s="52"/>
      <c r="KE182" s="52"/>
      <c r="KF182" s="52"/>
      <c r="KG182" s="52"/>
      <c r="KH182" s="52"/>
      <c r="KI182" s="52"/>
      <c r="KJ182" s="52"/>
      <c r="KK182" s="52"/>
      <c r="KL182" s="52"/>
      <c r="KM182" s="52"/>
      <c r="KN182" s="52"/>
      <c r="KO182" s="52"/>
      <c r="KP182" s="52"/>
      <c r="KQ182" s="52"/>
      <c r="KR182" s="52"/>
      <c r="KS182" s="52"/>
      <c r="KT182" s="52"/>
      <c r="KU182" s="52"/>
      <c r="KV182" s="52"/>
      <c r="KW182" s="52"/>
      <c r="KX182" s="52"/>
      <c r="KY182" s="52"/>
      <c r="KZ182" s="52"/>
      <c r="LA182" s="52"/>
      <c r="LB182" s="52"/>
      <c r="LC182" s="52"/>
      <c r="LD182" s="52"/>
      <c r="LE182" s="52"/>
      <c r="LF182" s="52"/>
      <c r="LG182" s="52"/>
      <c r="LH182" s="52"/>
      <c r="LI182" s="52"/>
      <c r="LJ182" s="52"/>
      <c r="LK182" s="52"/>
      <c r="LL182" s="52"/>
      <c r="LM182" s="52"/>
      <c r="LN182" s="52"/>
      <c r="LO182" s="52"/>
      <c r="LP182" s="52"/>
      <c r="LQ182" s="52"/>
      <c r="LR182" s="52"/>
      <c r="LS182" s="52"/>
      <c r="LT182" s="52"/>
      <c r="LU182" s="52"/>
      <c r="LV182" s="52"/>
      <c r="LW182" s="52"/>
      <c r="LX182" s="52"/>
      <c r="LY182" s="52"/>
      <c r="LZ182" s="52"/>
      <c r="MA182" s="52"/>
      <c r="MB182" s="52"/>
      <c r="MC182" s="52"/>
      <c r="MD182" s="52"/>
      <c r="ME182" s="52"/>
      <c r="MF182" s="52"/>
      <c r="MG182" s="52"/>
      <c r="MH182" s="52"/>
      <c r="MI182" s="52"/>
      <c r="MJ182" s="52"/>
      <c r="MK182" s="52"/>
      <c r="ML182" s="52"/>
      <c r="MM182" s="52"/>
      <c r="MN182" s="52"/>
      <c r="MO182" s="52"/>
      <c r="MP182" s="52"/>
      <c r="MQ182" s="52"/>
      <c r="MR182" s="52"/>
      <c r="MS182" s="52"/>
      <c r="MT182" s="52"/>
      <c r="MU182" s="52"/>
      <c r="MV182" s="52"/>
      <c r="MW182" s="52"/>
      <c r="MX182" s="52"/>
      <c r="MY182" s="52"/>
      <c r="MZ182" s="52"/>
      <c r="NA182" s="52"/>
      <c r="NB182" s="52"/>
      <c r="NC182" s="52"/>
      <c r="ND182" s="52"/>
      <c r="NE182" s="52"/>
      <c r="NF182" s="52"/>
      <c r="NG182" s="52"/>
      <c r="NH182" s="52"/>
      <c r="NI182" s="52"/>
      <c r="NJ182" s="52"/>
      <c r="NK182" s="52"/>
      <c r="NL182" s="52"/>
      <c r="NM182" s="52"/>
      <c r="NN182" s="52"/>
      <c r="NO182" s="52"/>
      <c r="NP182" s="52"/>
      <c r="NQ182" s="52"/>
      <c r="NR182" s="52"/>
      <c r="NS182" s="52"/>
      <c r="NT182" s="52"/>
      <c r="NU182" s="52"/>
      <c r="NV182" s="52"/>
      <c r="NW182" s="52"/>
      <c r="NX182" s="52"/>
      <c r="NY182" s="52"/>
      <c r="NZ182" s="52"/>
      <c r="OA182" s="52"/>
      <c r="OB182" s="52"/>
      <c r="OC182" s="52"/>
      <c r="OD182" s="52"/>
      <c r="OE182" s="52"/>
      <c r="OF182" s="52"/>
      <c r="OG182" s="52"/>
      <c r="OH182" s="52"/>
      <c r="OI182" s="52"/>
      <c r="OJ182" s="52"/>
      <c r="OK182" s="52"/>
      <c r="OL182" s="52"/>
      <c r="OM182" s="52"/>
      <c r="ON182" s="52"/>
      <c r="OO182" s="52"/>
      <c r="OP182" s="52"/>
      <c r="OQ182" s="52"/>
      <c r="OR182" s="52"/>
      <c r="OS182" s="52"/>
      <c r="OT182" s="52"/>
      <c r="OU182" s="52"/>
      <c r="OV182" s="52"/>
      <c r="OW182" s="52"/>
      <c r="OX182" s="52"/>
      <c r="OY182" s="52"/>
      <c r="OZ182" s="52"/>
      <c r="PA182" s="52"/>
      <c r="PB182" s="52"/>
      <c r="PC182" s="52"/>
      <c r="PD182" s="52"/>
      <c r="PE182" s="52"/>
      <c r="PF182" s="52"/>
      <c r="PG182" s="52"/>
      <c r="PH182" s="52"/>
      <c r="PI182" s="52"/>
      <c r="PJ182" s="52"/>
      <c r="PK182" s="52"/>
      <c r="PL182" s="52"/>
      <c r="PM182" s="52"/>
      <c r="PN182" s="52"/>
      <c r="PO182" s="52"/>
      <c r="PP182" s="52"/>
      <c r="PQ182" s="52"/>
      <c r="PR182" s="52"/>
      <c r="PS182" s="52"/>
      <c r="PT182" s="52"/>
      <c r="PU182" s="52"/>
      <c r="PV182" s="52"/>
      <c r="PW182" s="52"/>
      <c r="PX182" s="52"/>
      <c r="PY182" s="52"/>
      <c r="PZ182" s="52"/>
      <c r="QA182" s="52"/>
      <c r="QB182" s="52"/>
      <c r="QC182" s="52"/>
      <c r="QD182" s="52"/>
      <c r="QE182" s="52"/>
      <c r="QF182" s="52"/>
      <c r="QG182" s="52"/>
      <c r="QH182" s="52"/>
      <c r="QI182" s="52"/>
      <c r="QJ182" s="52"/>
      <c r="QK182" s="52"/>
      <c r="QL182" s="52"/>
      <c r="QM182" s="52"/>
      <c r="QN182" s="52"/>
      <c r="QO182" s="52"/>
      <c r="QP182" s="52"/>
      <c r="QQ182" s="52"/>
      <c r="QR182" s="52"/>
      <c r="QS182" s="52"/>
      <c r="QT182" s="52"/>
      <c r="QU182" s="52"/>
      <c r="QV182" s="52"/>
      <c r="QW182" s="52"/>
      <c r="QX182" s="52"/>
      <c r="QY182" s="52"/>
      <c r="QZ182" s="52"/>
      <c r="RA182" s="52"/>
      <c r="RB182" s="52"/>
      <c r="RC182" s="52"/>
      <c r="RD182" s="52"/>
      <c r="RE182" s="52"/>
      <c r="RF182" s="52"/>
      <c r="RG182" s="52"/>
      <c r="RH182" s="52"/>
      <c r="RI182" s="52"/>
      <c r="RJ182" s="52"/>
      <c r="RK182" s="52"/>
      <c r="RL182" s="52"/>
      <c r="RM182" s="52"/>
      <c r="RN182" s="52"/>
      <c r="RO182" s="52"/>
      <c r="RP182" s="52"/>
      <c r="RQ182" s="52"/>
      <c r="RR182" s="52"/>
      <c r="RS182" s="52"/>
      <c r="RT182" s="52"/>
      <c r="RU182" s="52"/>
      <c r="RV182" s="52"/>
      <c r="RW182" s="52"/>
      <c r="RX182" s="52"/>
      <c r="RY182" s="52"/>
      <c r="RZ182" s="52"/>
      <c r="SA182" s="52"/>
      <c r="SB182" s="52"/>
      <c r="SC182" s="52"/>
      <c r="SD182" s="52"/>
      <c r="SE182" s="52"/>
      <c r="SF182" s="52"/>
      <c r="SG182" s="52"/>
      <c r="SH182" s="52"/>
      <c r="SI182" s="52"/>
      <c r="SJ182" s="52"/>
      <c r="SK182" s="52"/>
      <c r="SL182" s="52"/>
      <c r="SM182" s="52"/>
      <c r="SN182" s="52"/>
      <c r="SO182" s="52"/>
      <c r="SP182" s="52"/>
      <c r="SQ182" s="52"/>
      <c r="SR182" s="52"/>
      <c r="SS182" s="52"/>
      <c r="ST182" s="52"/>
      <c r="SU182" s="52"/>
      <c r="SV182" s="52"/>
      <c r="SW182" s="52"/>
      <c r="SX182" s="52"/>
      <c r="SY182" s="52"/>
      <c r="SZ182" s="52"/>
      <c r="TA182" s="52"/>
      <c r="TB182" s="52"/>
      <c r="TC182" s="52"/>
      <c r="TD182" s="52"/>
      <c r="TE182" s="52"/>
      <c r="TF182" s="52"/>
      <c r="TG182" s="52"/>
      <c r="TH182" s="52"/>
      <c r="TI182" s="52"/>
      <c r="TJ182" s="52"/>
      <c r="TK182" s="52"/>
      <c r="TL182" s="52"/>
      <c r="TM182" s="52"/>
      <c r="TN182" s="52"/>
      <c r="TO182" s="52"/>
      <c r="TP182" s="52"/>
      <c r="TQ182" s="52"/>
      <c r="TR182" s="52"/>
      <c r="TS182" s="52"/>
      <c r="TT182" s="52"/>
      <c r="TU182" s="52"/>
      <c r="TV182" s="52"/>
      <c r="TW182" s="52"/>
      <c r="TX182" s="52"/>
      <c r="TY182" s="52"/>
      <c r="TZ182" s="52"/>
      <c r="UA182" s="52"/>
      <c r="UB182" s="52"/>
      <c r="UC182" s="52"/>
      <c r="UD182" s="52"/>
      <c r="UE182" s="52"/>
      <c r="UF182" s="52"/>
      <c r="UG182" s="52"/>
      <c r="UH182" s="52"/>
      <c r="UI182" s="52"/>
      <c r="UJ182" s="52"/>
      <c r="UK182" s="52"/>
      <c r="UL182" s="52"/>
      <c r="UM182" s="52"/>
      <c r="UN182" s="52"/>
      <c r="UO182" s="52"/>
      <c r="UP182" s="52"/>
      <c r="UQ182" s="52"/>
      <c r="UR182" s="52"/>
      <c r="US182" s="52"/>
      <c r="UT182" s="52"/>
      <c r="UU182" s="52"/>
      <c r="UV182" s="52"/>
      <c r="UW182" s="52"/>
      <c r="UX182" s="52"/>
      <c r="UY182" s="52"/>
      <c r="UZ182" s="52"/>
      <c r="VA182" s="52"/>
      <c r="VB182" s="52"/>
      <c r="VC182" s="52"/>
      <c r="VD182" s="52"/>
      <c r="VE182" s="52"/>
      <c r="VF182" s="52"/>
      <c r="VG182" s="52"/>
      <c r="VH182" s="52"/>
      <c r="VI182" s="52"/>
      <c r="VJ182" s="52"/>
      <c r="VK182" s="52"/>
      <c r="VL182" s="52"/>
      <c r="VM182" s="52"/>
      <c r="VN182" s="52"/>
      <c r="VO182" s="52"/>
      <c r="VP182" s="52"/>
      <c r="VQ182" s="52"/>
      <c r="VR182" s="52"/>
      <c r="VS182" s="52"/>
      <c r="VT182" s="52"/>
      <c r="VU182" s="52"/>
      <c r="VV182" s="52"/>
      <c r="VW182" s="52"/>
      <c r="VX182" s="52"/>
      <c r="VY182" s="52"/>
      <c r="VZ182" s="52"/>
      <c r="WA182" s="52"/>
      <c r="WB182" s="52"/>
      <c r="WC182" s="52"/>
      <c r="WD182" s="52"/>
      <c r="WE182" s="52"/>
      <c r="WF182" s="52"/>
      <c r="WG182" s="52"/>
      <c r="WH182" s="52"/>
      <c r="WI182" s="52"/>
      <c r="WJ182" s="52"/>
      <c r="WK182" s="52"/>
      <c r="WL182" s="52"/>
      <c r="WM182" s="52"/>
      <c r="WN182" s="52"/>
      <c r="WO182" s="52"/>
      <c r="WP182" s="52"/>
      <c r="WQ182" s="52"/>
      <c r="WR182" s="52"/>
      <c r="WS182" s="52"/>
      <c r="WT182" s="52"/>
      <c r="WU182" s="52"/>
      <c r="WV182" s="52"/>
      <c r="WW182" s="52"/>
      <c r="WX182" s="52"/>
      <c r="WY182" s="52"/>
      <c r="WZ182" s="52"/>
      <c r="XA182" s="52"/>
      <c r="XB182" s="52"/>
      <c r="XC182" s="52"/>
      <c r="XD182" s="52"/>
      <c r="XE182" s="52"/>
      <c r="XF182" s="52"/>
      <c r="XG182" s="52"/>
      <c r="XH182" s="52"/>
      <c r="XI182" s="52"/>
      <c r="XJ182" s="52"/>
      <c r="XK182" s="52"/>
      <c r="XL182" s="52"/>
      <c r="XM182" s="52"/>
      <c r="XN182" s="52"/>
      <c r="XO182" s="52"/>
      <c r="XP182" s="52"/>
      <c r="XQ182" s="52"/>
      <c r="XR182" s="52"/>
      <c r="XS182" s="52"/>
      <c r="XT182" s="52"/>
      <c r="XU182" s="52"/>
      <c r="XV182" s="52"/>
      <c r="XW182" s="52"/>
      <c r="XX182" s="52"/>
      <c r="XY182" s="52"/>
      <c r="XZ182" s="52"/>
      <c r="YA182" s="52"/>
      <c r="YB182" s="52"/>
      <c r="YC182" s="52"/>
      <c r="YD182" s="52"/>
      <c r="YE182" s="52"/>
      <c r="YF182" s="52"/>
      <c r="YG182" s="52"/>
      <c r="YH182" s="52"/>
      <c r="YI182" s="52"/>
      <c r="YJ182" s="52"/>
      <c r="YK182" s="52"/>
      <c r="YL182" s="52"/>
      <c r="YM182" s="52"/>
      <c r="YN182" s="52"/>
      <c r="YO182" s="52"/>
      <c r="YP182" s="52"/>
      <c r="YQ182" s="52"/>
      <c r="YR182" s="52"/>
      <c r="YS182" s="52"/>
      <c r="YT182" s="52"/>
      <c r="YU182" s="52"/>
      <c r="YV182" s="52"/>
      <c r="YW182" s="52"/>
      <c r="YX182" s="52"/>
      <c r="YY182" s="52"/>
      <c r="YZ182" s="52"/>
      <c r="ZA182" s="52"/>
      <c r="ZB182" s="52"/>
      <c r="ZC182" s="52"/>
      <c r="ZD182" s="52"/>
      <c r="ZE182" s="52"/>
      <c r="ZF182" s="52"/>
      <c r="ZG182" s="52"/>
      <c r="ZH182" s="52"/>
      <c r="ZI182" s="52"/>
      <c r="ZJ182" s="52"/>
      <c r="ZK182" s="52"/>
      <c r="ZL182" s="52"/>
      <c r="ZM182" s="52"/>
      <c r="ZN182" s="52"/>
      <c r="ZO182" s="52"/>
      <c r="ZP182" s="52"/>
      <c r="ZQ182" s="52"/>
      <c r="ZR182" s="52"/>
      <c r="ZS182" s="52"/>
      <c r="ZT182" s="52"/>
      <c r="ZU182" s="52"/>
      <c r="ZV182" s="52"/>
      <c r="ZW182" s="52"/>
      <c r="ZX182" s="52"/>
      <c r="ZY182" s="52"/>
      <c r="ZZ182" s="52"/>
      <c r="AAA182" s="52"/>
      <c r="AAB182" s="52"/>
      <c r="AAC182" s="52"/>
      <c r="AAD182" s="52"/>
      <c r="AAE182" s="52"/>
      <c r="AAF182" s="52"/>
      <c r="AAG182" s="52"/>
      <c r="AAH182" s="52"/>
      <c r="AAI182" s="52"/>
      <c r="AAJ182" s="52"/>
      <c r="AAK182" s="52"/>
      <c r="AAL182" s="52"/>
      <c r="AAM182" s="52"/>
      <c r="AAN182" s="52"/>
      <c r="AAO182" s="52"/>
      <c r="AAP182" s="52"/>
      <c r="AAQ182" s="52"/>
      <c r="AAR182" s="52"/>
      <c r="AAS182" s="52"/>
      <c r="AAT182" s="52"/>
      <c r="AAU182" s="52"/>
      <c r="AAV182" s="52"/>
      <c r="AAW182" s="52"/>
      <c r="AAX182" s="52"/>
      <c r="AAY182" s="52"/>
      <c r="AAZ182" s="52"/>
      <c r="ABA182" s="52"/>
      <c r="ABB182" s="52"/>
      <c r="ABC182" s="52"/>
      <c r="ABD182" s="52"/>
      <c r="ABE182" s="52"/>
      <c r="ABF182" s="52"/>
      <c r="ABG182" s="52"/>
      <c r="ABH182" s="52"/>
      <c r="ABI182" s="52"/>
      <c r="ABJ182" s="52"/>
      <c r="ABK182" s="52"/>
      <c r="ABL182" s="52"/>
      <c r="ABM182" s="52"/>
      <c r="ABN182" s="52"/>
      <c r="ABO182" s="52"/>
      <c r="ABP182" s="52"/>
      <c r="ABQ182" s="52"/>
      <c r="ABR182" s="52"/>
      <c r="ABS182" s="52"/>
      <c r="ABT182" s="52"/>
      <c r="ABU182" s="52"/>
      <c r="ABV182" s="52"/>
      <c r="ABW182" s="52"/>
      <c r="ABX182" s="52"/>
      <c r="ABY182" s="52"/>
      <c r="ABZ182" s="52"/>
      <c r="ACA182" s="52"/>
      <c r="ACB182" s="52"/>
      <c r="ACC182" s="52"/>
      <c r="ACD182" s="52"/>
      <c r="ACE182" s="52"/>
      <c r="ACF182" s="52"/>
      <c r="ACG182" s="52"/>
      <c r="ACH182" s="52"/>
      <c r="ACI182" s="52"/>
      <c r="ACJ182" s="52"/>
      <c r="ACK182" s="52"/>
      <c r="ACL182" s="52"/>
      <c r="ACM182" s="52"/>
      <c r="ACN182" s="52"/>
      <c r="ACO182" s="52"/>
      <c r="ACP182" s="52"/>
      <c r="ACQ182" s="52"/>
      <c r="ACR182" s="52"/>
      <c r="ACS182" s="52"/>
      <c r="ACT182" s="52"/>
      <c r="ACU182" s="52"/>
      <c r="ACV182" s="52"/>
      <c r="ACW182" s="52"/>
      <c r="ACX182" s="52"/>
      <c r="ACY182" s="52"/>
      <c r="ACZ182" s="52"/>
      <c r="ADA182" s="52"/>
      <c r="ADB182" s="52"/>
      <c r="ADC182" s="52"/>
      <c r="ADD182" s="52"/>
      <c r="ADE182" s="52"/>
      <c r="ADF182" s="52"/>
      <c r="ADG182" s="52"/>
      <c r="ADH182" s="52"/>
      <c r="ADI182" s="52"/>
      <c r="ADJ182" s="52"/>
      <c r="ADK182" s="52"/>
      <c r="ADL182" s="52"/>
      <c r="ADM182" s="52"/>
      <c r="ADN182" s="52"/>
      <c r="ADO182" s="52"/>
      <c r="ADP182" s="52"/>
      <c r="ADQ182" s="52"/>
      <c r="ADR182" s="52"/>
      <c r="ADS182" s="52"/>
      <c r="ADT182" s="52"/>
      <c r="ADU182" s="52"/>
      <c r="ADV182" s="52"/>
      <c r="ADW182" s="52"/>
      <c r="ADX182" s="52"/>
      <c r="ADY182" s="52"/>
      <c r="ADZ182" s="52"/>
      <c r="AEA182" s="52"/>
      <c r="AEB182" s="52"/>
      <c r="AEC182" s="52"/>
      <c r="AED182" s="52"/>
      <c r="AEE182" s="52"/>
      <c r="AEF182" s="52"/>
      <c r="AEG182" s="52"/>
      <c r="AEH182" s="52"/>
      <c r="AEI182" s="52"/>
      <c r="AEJ182" s="52"/>
      <c r="AEK182" s="52"/>
      <c r="AEL182" s="52"/>
      <c r="AEM182" s="52"/>
      <c r="AEN182" s="52"/>
      <c r="AEO182" s="52"/>
      <c r="AEP182" s="52"/>
      <c r="AEQ182" s="52"/>
      <c r="AER182" s="52"/>
      <c r="AES182" s="52"/>
      <c r="AET182" s="52"/>
      <c r="AEU182" s="52"/>
      <c r="AEV182" s="52"/>
      <c r="AEW182" s="52"/>
      <c r="AEX182" s="52"/>
      <c r="AEY182" s="52"/>
      <c r="AEZ182" s="52"/>
      <c r="AFA182" s="52"/>
      <c r="AFB182" s="52"/>
      <c r="AFC182" s="52"/>
      <c r="AFD182" s="52"/>
      <c r="AFE182" s="52"/>
      <c r="AFF182" s="52"/>
      <c r="AFG182" s="52"/>
      <c r="AFH182" s="52"/>
      <c r="AFI182" s="52"/>
      <c r="AFJ182" s="52"/>
      <c r="AFK182" s="52"/>
      <c r="AFL182" s="52"/>
      <c r="AFM182" s="52"/>
      <c r="AFN182" s="52"/>
      <c r="AFO182" s="52"/>
      <c r="AFP182" s="52"/>
      <c r="AFQ182" s="52"/>
      <c r="AFR182" s="52"/>
      <c r="AFS182" s="52"/>
      <c r="AFT182" s="52"/>
      <c r="AFU182" s="52"/>
      <c r="AFV182" s="52"/>
      <c r="AFW182" s="52"/>
      <c r="AFX182" s="52"/>
      <c r="AFY182" s="52"/>
      <c r="AFZ182" s="52"/>
      <c r="AGA182" s="52"/>
      <c r="AGB182" s="52"/>
      <c r="AGC182" s="52"/>
      <c r="AGD182" s="52"/>
      <c r="AGE182" s="52"/>
      <c r="AGF182" s="52"/>
      <c r="AGG182" s="52"/>
      <c r="AGH182" s="52"/>
      <c r="AGI182" s="52"/>
      <c r="AGJ182" s="52"/>
      <c r="AGK182" s="52"/>
      <c r="AGL182" s="52"/>
      <c r="AGM182" s="52"/>
      <c r="AGN182" s="52"/>
      <c r="AGO182" s="52"/>
      <c r="AGP182" s="52"/>
      <c r="AGQ182" s="52"/>
      <c r="AGR182" s="52"/>
      <c r="AGS182" s="52"/>
      <c r="AGT182" s="52"/>
      <c r="AGU182" s="52"/>
      <c r="AGV182" s="52"/>
      <c r="AGW182" s="52"/>
      <c r="AGX182" s="52"/>
      <c r="AGY182" s="52"/>
      <c r="AGZ182" s="52"/>
      <c r="AHA182" s="52"/>
      <c r="AHB182" s="52"/>
      <c r="AHC182" s="52"/>
      <c r="AHD182" s="52"/>
      <c r="AHE182" s="52"/>
      <c r="AHF182" s="52"/>
      <c r="AHG182" s="52"/>
      <c r="AHH182" s="52"/>
      <c r="AHI182" s="52"/>
      <c r="AHJ182" s="52"/>
      <c r="AHK182" s="52"/>
      <c r="AHL182" s="52"/>
      <c r="AHM182" s="52"/>
      <c r="AHN182" s="52"/>
      <c r="AHO182" s="52"/>
      <c r="AHP182" s="52"/>
      <c r="AHQ182" s="52"/>
      <c r="AHR182" s="52"/>
      <c r="AHS182" s="52"/>
      <c r="AHT182" s="52"/>
      <c r="AHU182" s="52"/>
      <c r="AHV182" s="52"/>
      <c r="AHW182" s="52"/>
      <c r="AHX182" s="52"/>
      <c r="AHY182" s="52"/>
      <c r="AHZ182" s="52"/>
      <c r="AIA182" s="52"/>
      <c r="AIB182" s="52"/>
      <c r="AIC182" s="52"/>
      <c r="AID182" s="52"/>
      <c r="AIE182" s="52"/>
      <c r="AIF182" s="52"/>
      <c r="AIG182" s="52"/>
      <c r="AIH182" s="52"/>
      <c r="AII182" s="52"/>
      <c r="AIJ182" s="52"/>
      <c r="AIK182" s="52"/>
      <c r="AIL182" s="52"/>
      <c r="AIM182" s="52"/>
      <c r="AIN182" s="52"/>
      <c r="AIO182" s="52"/>
      <c r="AIP182" s="52"/>
      <c r="AIQ182" s="52"/>
      <c r="AIR182" s="52"/>
      <c r="AIS182" s="52"/>
      <c r="AIT182" s="52"/>
      <c r="AIU182" s="52"/>
      <c r="AIV182" s="52"/>
      <c r="AIW182" s="52"/>
      <c r="AIX182" s="52"/>
      <c r="AIY182" s="52"/>
      <c r="AIZ182" s="52"/>
      <c r="AJA182" s="52"/>
      <c r="AJB182" s="52"/>
      <c r="AJC182" s="52"/>
      <c r="AJD182" s="52"/>
      <c r="AJE182" s="52"/>
      <c r="AJF182" s="52"/>
      <c r="AJG182" s="52"/>
      <c r="AJH182" s="52"/>
      <c r="AJI182" s="52"/>
      <c r="AJJ182" s="52"/>
      <c r="AJK182" s="52"/>
      <c r="AJL182" s="52"/>
      <c r="AJM182" s="52"/>
      <c r="AJN182" s="52"/>
      <c r="AJO182" s="52"/>
      <c r="AJP182" s="52"/>
      <c r="AJQ182" s="52"/>
      <c r="AJR182" s="52"/>
      <c r="AJS182" s="52"/>
      <c r="AJT182" s="52"/>
      <c r="AJU182" s="52"/>
      <c r="AJV182" s="52"/>
      <c r="AJW182" s="52"/>
      <c r="AJX182" s="52"/>
      <c r="AJY182" s="52"/>
      <c r="AJZ182" s="52"/>
      <c r="AKA182" s="52"/>
      <c r="AKB182" s="52"/>
      <c r="AKC182" s="52"/>
      <c r="AKD182" s="52"/>
      <c r="AKE182" s="52"/>
      <c r="AKF182" s="52"/>
      <c r="AKG182" s="52"/>
      <c r="AKH182" s="52"/>
      <c r="AKI182" s="52"/>
      <c r="AKJ182" s="52"/>
      <c r="AKK182" s="52"/>
      <c r="AKL182" s="52"/>
      <c r="AKM182" s="52"/>
      <c r="AKN182" s="52"/>
      <c r="AKO182" s="52"/>
      <c r="AKP182" s="52"/>
      <c r="AKQ182" s="52"/>
      <c r="AKR182" s="52"/>
      <c r="AKS182" s="52"/>
      <c r="AKT182" s="52"/>
      <c r="AKU182" s="52"/>
      <c r="AKV182" s="52"/>
      <c r="AKW182" s="52"/>
      <c r="AKX182" s="52"/>
      <c r="AKY182" s="52"/>
      <c r="AKZ182" s="52"/>
      <c r="ALA182" s="52"/>
      <c r="ALB182" s="52"/>
      <c r="ALC182" s="52"/>
      <c r="ALD182" s="52"/>
      <c r="ALE182" s="52"/>
      <c r="ALF182" s="52"/>
      <c r="ALG182" s="52"/>
      <c r="ALH182" s="52"/>
      <c r="ALI182" s="52"/>
      <c r="ALJ182" s="52"/>
    </row>
    <row r="183" spans="1:1001" x14ac:dyDescent="0.2">
      <c r="M183" s="141"/>
      <c r="N183" s="141"/>
      <c r="O183" s="45"/>
      <c r="P183" s="142"/>
      <c r="X183" s="56"/>
      <c r="Y183" s="153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  <c r="AV183" s="56"/>
      <c r="AW183" s="56"/>
      <c r="AX183" s="56"/>
      <c r="AY183" s="56"/>
      <c r="AZ183" s="56"/>
      <c r="BA183" s="56"/>
      <c r="BB183" s="56"/>
      <c r="BC183" s="56"/>
      <c r="BD183" s="56"/>
      <c r="BE183" s="56"/>
      <c r="BF183" s="56"/>
      <c r="BG183" s="56"/>
      <c r="BH183" s="56"/>
      <c r="BI183" s="56"/>
      <c r="BJ183" s="56"/>
      <c r="BK183" s="56"/>
      <c r="BL183" s="56"/>
      <c r="BM183" s="56"/>
      <c r="BN183" s="56"/>
      <c r="BO183" s="56"/>
      <c r="BP183" s="56"/>
      <c r="BQ183" s="56"/>
      <c r="BR183" s="56"/>
      <c r="BS183" s="56"/>
      <c r="BT183" s="56"/>
      <c r="BU183" s="56"/>
      <c r="BV183" s="56"/>
      <c r="BW183" s="56"/>
      <c r="BX183" s="56"/>
      <c r="BY183" s="56"/>
      <c r="BZ183" s="56"/>
      <c r="CA183" s="56"/>
      <c r="CB183" s="56"/>
      <c r="CC183" s="56"/>
      <c r="CD183" s="56"/>
      <c r="CE183" s="56"/>
      <c r="CF183" s="56"/>
      <c r="CG183" s="56"/>
      <c r="CH183" s="56"/>
      <c r="CI183" s="56"/>
      <c r="CJ183" s="56"/>
      <c r="CK183" s="56"/>
      <c r="CL183" s="56"/>
      <c r="CM183" s="56"/>
      <c r="CN183" s="56"/>
      <c r="CO183" s="56"/>
      <c r="CP183" s="56"/>
      <c r="CQ183" s="56"/>
      <c r="CR183" s="56"/>
      <c r="CS183" s="56"/>
      <c r="CT183" s="56"/>
      <c r="CU183" s="56"/>
      <c r="CV183" s="56"/>
      <c r="CW183" s="56"/>
      <c r="CX183" s="56"/>
      <c r="CY183" s="56"/>
      <c r="CZ183" s="56"/>
      <c r="DA183" s="56"/>
      <c r="DB183" s="56"/>
      <c r="DC183" s="56"/>
      <c r="DD183" s="56"/>
      <c r="DE183" s="56"/>
      <c r="DF183" s="56"/>
      <c r="DG183" s="56"/>
      <c r="DH183" s="56"/>
      <c r="DI183" s="56"/>
      <c r="DJ183" s="56"/>
      <c r="DK183" s="56"/>
      <c r="DL183" s="56"/>
      <c r="DM183" s="56"/>
      <c r="DN183" s="56"/>
      <c r="DO183" s="56"/>
      <c r="DP183" s="56"/>
      <c r="DQ183" s="56"/>
      <c r="DR183" s="56"/>
      <c r="DS183" s="56"/>
      <c r="DT183" s="56"/>
      <c r="DU183" s="56"/>
      <c r="DV183" s="56"/>
      <c r="DW183" s="56"/>
      <c r="DX183" s="56"/>
      <c r="DY183" s="56"/>
      <c r="DZ183" s="56"/>
      <c r="EA183" s="56"/>
      <c r="EB183" s="56"/>
      <c r="EC183" s="56"/>
      <c r="ED183" s="56"/>
      <c r="EE183" s="56"/>
      <c r="EF183" s="56"/>
      <c r="EG183" s="56"/>
      <c r="EH183" s="56"/>
      <c r="EI183" s="56"/>
      <c r="EJ183" s="56"/>
      <c r="EK183" s="56"/>
      <c r="EL183" s="56"/>
      <c r="EM183" s="56"/>
      <c r="EN183" s="56"/>
      <c r="EO183" s="56"/>
      <c r="EP183" s="56"/>
      <c r="EQ183" s="56"/>
      <c r="ER183" s="56"/>
      <c r="ES183" s="56"/>
      <c r="ET183" s="56"/>
      <c r="EU183" s="56"/>
      <c r="EV183" s="56"/>
      <c r="EW183" s="56"/>
      <c r="EX183" s="56"/>
      <c r="EY183" s="56"/>
      <c r="EZ183" s="56"/>
      <c r="FA183" s="56"/>
      <c r="FB183" s="56"/>
      <c r="FC183" s="56"/>
      <c r="FD183" s="56"/>
      <c r="FE183" s="56"/>
    </row>
    <row r="184" spans="1:1001" x14ac:dyDescent="0.2">
      <c r="H184" s="8"/>
      <c r="K184" s="143"/>
      <c r="L184" s="143"/>
      <c r="M184" s="10"/>
      <c r="N184" s="10"/>
      <c r="O184" s="45"/>
      <c r="X184" s="56"/>
      <c r="Y184" s="153"/>
      <c r="Z184" s="56"/>
      <c r="AA184" s="56"/>
      <c r="AB184" s="56"/>
      <c r="AC184" s="56"/>
      <c r="AD184" s="56"/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56"/>
      <c r="AT184" s="56"/>
      <c r="AU184" s="56"/>
      <c r="AV184" s="56"/>
      <c r="AW184" s="56"/>
      <c r="AX184" s="56"/>
      <c r="AY184" s="56"/>
      <c r="AZ184" s="56"/>
      <c r="BA184" s="56"/>
      <c r="BB184" s="56"/>
      <c r="BC184" s="56"/>
      <c r="BD184" s="56"/>
      <c r="BE184" s="56"/>
      <c r="BF184" s="56"/>
      <c r="BG184" s="56"/>
      <c r="BH184" s="56"/>
      <c r="BI184" s="56"/>
      <c r="BJ184" s="56"/>
      <c r="BK184" s="56"/>
      <c r="BL184" s="56"/>
      <c r="BM184" s="56"/>
      <c r="BN184" s="56"/>
      <c r="BO184" s="56"/>
      <c r="BP184" s="56"/>
      <c r="BQ184" s="56"/>
      <c r="BR184" s="56"/>
      <c r="BS184" s="56"/>
      <c r="BT184" s="56"/>
      <c r="BU184" s="56"/>
      <c r="BV184" s="56"/>
      <c r="BW184" s="56"/>
      <c r="BX184" s="56"/>
      <c r="BY184" s="56"/>
      <c r="BZ184" s="56"/>
      <c r="CA184" s="56"/>
      <c r="CB184" s="56"/>
      <c r="CC184" s="56"/>
      <c r="CD184" s="56"/>
      <c r="CE184" s="56"/>
      <c r="CF184" s="56"/>
      <c r="CG184" s="56"/>
      <c r="CH184" s="56"/>
      <c r="CI184" s="56"/>
      <c r="CJ184" s="56"/>
      <c r="CK184" s="56"/>
      <c r="CL184" s="56"/>
      <c r="CM184" s="56"/>
      <c r="CN184" s="56"/>
      <c r="CO184" s="56"/>
      <c r="CP184" s="56"/>
      <c r="CQ184" s="56"/>
      <c r="CR184" s="56"/>
      <c r="CS184" s="56"/>
      <c r="CT184" s="56"/>
      <c r="CU184" s="56"/>
      <c r="CV184" s="56"/>
      <c r="CW184" s="56"/>
      <c r="CX184" s="56"/>
      <c r="CY184" s="56"/>
      <c r="CZ184" s="56"/>
      <c r="DA184" s="56"/>
      <c r="DB184" s="56"/>
      <c r="DC184" s="56"/>
      <c r="DD184" s="56"/>
      <c r="DE184" s="56"/>
      <c r="DF184" s="56"/>
      <c r="DG184" s="56"/>
      <c r="DH184" s="56"/>
      <c r="DI184" s="56"/>
      <c r="DJ184" s="56"/>
      <c r="DK184" s="56"/>
      <c r="DL184" s="56"/>
      <c r="DM184" s="56"/>
      <c r="DN184" s="56"/>
      <c r="DO184" s="56"/>
      <c r="DP184" s="56"/>
      <c r="DQ184" s="56"/>
      <c r="DR184" s="56"/>
      <c r="DS184" s="56"/>
      <c r="DT184" s="56"/>
      <c r="DU184" s="56"/>
      <c r="DV184" s="56"/>
      <c r="DW184" s="56"/>
      <c r="DX184" s="56"/>
      <c r="DY184" s="56"/>
      <c r="DZ184" s="56"/>
      <c r="EA184" s="56"/>
      <c r="EB184" s="56"/>
      <c r="EC184" s="56"/>
      <c r="ED184" s="56"/>
      <c r="EE184" s="56"/>
      <c r="EF184" s="56"/>
      <c r="EG184" s="56"/>
      <c r="EH184" s="56"/>
      <c r="EI184" s="56"/>
      <c r="EJ184" s="56"/>
      <c r="EK184" s="56"/>
      <c r="EL184" s="56"/>
      <c r="EM184" s="56"/>
      <c r="EN184" s="56"/>
      <c r="EO184" s="56"/>
      <c r="EP184" s="56"/>
      <c r="EQ184" s="56"/>
      <c r="ER184" s="56"/>
      <c r="ES184" s="56"/>
      <c r="ET184" s="56"/>
      <c r="EU184" s="56"/>
      <c r="EV184" s="56"/>
      <c r="EW184" s="56"/>
      <c r="EX184" s="56"/>
      <c r="EY184" s="56"/>
      <c r="EZ184" s="56"/>
      <c r="FA184" s="56"/>
      <c r="FB184" s="56"/>
      <c r="FC184" s="56"/>
      <c r="FD184" s="56"/>
      <c r="FE184" s="56"/>
    </row>
    <row r="185" spans="1:1001" x14ac:dyDescent="0.2">
      <c r="A185" s="270"/>
      <c r="B185" s="270"/>
      <c r="C185" s="270"/>
      <c r="D185" s="270"/>
      <c r="E185" s="270"/>
      <c r="F185" s="270"/>
      <c r="G185" s="77"/>
      <c r="H185" s="8"/>
      <c r="I185" s="8"/>
      <c r="J185" s="130"/>
      <c r="K185" s="130"/>
      <c r="L185" s="130"/>
      <c r="M185" s="15"/>
      <c r="N185" s="15"/>
      <c r="P185" s="80"/>
      <c r="Q185" s="81"/>
      <c r="R185" s="82"/>
      <c r="S185" s="82"/>
      <c r="T185" s="82"/>
      <c r="U185" s="82"/>
      <c r="V185" s="82"/>
      <c r="W185" s="82"/>
      <c r="X185" s="77"/>
      <c r="Y185" s="156"/>
      <c r="Z185" s="77"/>
      <c r="AA185" s="77"/>
      <c r="AB185" s="77"/>
      <c r="AC185" s="77"/>
      <c r="AD185" s="77"/>
      <c r="AE185" s="77"/>
      <c r="AF185" s="77"/>
      <c r="AG185" s="77"/>
      <c r="AH185" s="77"/>
      <c r="AI185" s="77"/>
      <c r="AJ185" s="77"/>
      <c r="AK185" s="77"/>
      <c r="AL185" s="77"/>
      <c r="AM185" s="77"/>
      <c r="AN185" s="77"/>
      <c r="AO185" s="77"/>
      <c r="AP185" s="77"/>
      <c r="AQ185" s="77"/>
      <c r="AR185" s="77"/>
      <c r="AS185" s="77"/>
      <c r="AT185" s="77"/>
      <c r="AU185" s="77"/>
      <c r="AV185" s="77"/>
      <c r="AW185" s="77"/>
      <c r="AX185" s="77"/>
      <c r="AY185" s="77"/>
      <c r="AZ185" s="77"/>
      <c r="BA185" s="77"/>
      <c r="BB185" s="77"/>
      <c r="BC185" s="77"/>
      <c r="BD185" s="77"/>
      <c r="BE185" s="77"/>
      <c r="BF185" s="77"/>
      <c r="BG185" s="77"/>
      <c r="BH185" s="77"/>
      <c r="BI185" s="77"/>
      <c r="BJ185" s="77"/>
      <c r="BK185" s="77"/>
      <c r="BL185" s="77"/>
      <c r="BM185" s="77"/>
      <c r="BN185" s="77"/>
      <c r="BO185" s="77"/>
      <c r="BP185" s="77"/>
      <c r="BQ185" s="77"/>
      <c r="BR185" s="77"/>
      <c r="BS185" s="77"/>
      <c r="BT185" s="77"/>
      <c r="BU185" s="77"/>
      <c r="BV185" s="77"/>
      <c r="BW185" s="77"/>
      <c r="BX185" s="77"/>
      <c r="BY185" s="77"/>
      <c r="BZ185" s="77"/>
      <c r="CA185" s="77"/>
      <c r="CB185" s="77"/>
      <c r="CC185" s="77"/>
      <c r="CD185" s="77"/>
      <c r="CE185" s="77"/>
      <c r="CF185" s="77"/>
      <c r="CG185" s="77"/>
      <c r="CH185" s="77"/>
      <c r="CI185" s="77"/>
      <c r="CJ185" s="77"/>
      <c r="CK185" s="77"/>
      <c r="CL185" s="77"/>
      <c r="CM185" s="77"/>
      <c r="CN185" s="77"/>
      <c r="CO185" s="77"/>
      <c r="CP185" s="77"/>
      <c r="CQ185" s="77"/>
      <c r="CR185" s="77"/>
      <c r="CS185" s="77"/>
      <c r="CT185" s="77"/>
      <c r="CU185" s="77"/>
      <c r="CV185" s="77"/>
      <c r="CW185" s="77"/>
      <c r="CX185" s="77"/>
      <c r="CY185" s="77"/>
      <c r="CZ185" s="77"/>
      <c r="DA185" s="77"/>
      <c r="DB185" s="77"/>
      <c r="DC185" s="77"/>
      <c r="DD185" s="77"/>
      <c r="DE185" s="77"/>
      <c r="DF185" s="77"/>
      <c r="DG185" s="77"/>
      <c r="DH185" s="77"/>
      <c r="DI185" s="77"/>
      <c r="DJ185" s="77"/>
      <c r="DK185" s="77"/>
      <c r="DL185" s="77"/>
      <c r="DM185" s="77"/>
      <c r="DN185" s="77"/>
      <c r="DO185" s="77"/>
      <c r="DP185" s="77"/>
      <c r="DQ185" s="77"/>
      <c r="DR185" s="77"/>
      <c r="DS185" s="77"/>
      <c r="DT185" s="77"/>
      <c r="DU185" s="77"/>
      <c r="DV185" s="77"/>
      <c r="DW185" s="77"/>
      <c r="DX185" s="77"/>
      <c r="DY185" s="77"/>
      <c r="DZ185" s="77"/>
      <c r="EA185" s="77"/>
      <c r="EB185" s="77"/>
      <c r="EC185" s="77"/>
      <c r="ED185" s="77"/>
      <c r="EE185" s="77"/>
      <c r="EF185" s="77"/>
      <c r="EG185" s="77"/>
      <c r="EH185" s="77"/>
      <c r="EI185" s="77"/>
      <c r="EJ185" s="77"/>
      <c r="EK185" s="77"/>
      <c r="EL185" s="77"/>
      <c r="EM185" s="77"/>
      <c r="EN185" s="77"/>
      <c r="EO185" s="77"/>
      <c r="EP185" s="77"/>
      <c r="EQ185" s="77"/>
      <c r="ER185" s="77"/>
      <c r="ES185" s="77"/>
      <c r="ET185" s="77"/>
      <c r="EU185" s="77"/>
      <c r="EV185" s="77"/>
      <c r="EW185" s="77"/>
      <c r="EX185" s="77"/>
      <c r="EY185" s="77"/>
      <c r="EZ185" s="77"/>
      <c r="FA185" s="77"/>
      <c r="FB185" s="77"/>
      <c r="FC185" s="77"/>
      <c r="FD185" s="77"/>
      <c r="FE185" s="77"/>
      <c r="FF185" s="83"/>
      <c r="FG185" s="83"/>
      <c r="FH185" s="83"/>
      <c r="FI185" s="83"/>
      <c r="FJ185" s="83"/>
      <c r="FK185" s="83"/>
      <c r="FL185" s="83"/>
      <c r="FM185" s="83"/>
      <c r="FN185" s="83"/>
      <c r="FO185" s="83"/>
      <c r="FP185" s="83"/>
      <c r="FQ185" s="83"/>
      <c r="FR185" s="83"/>
      <c r="FS185" s="83"/>
      <c r="FT185" s="83"/>
      <c r="FU185" s="83"/>
      <c r="FV185" s="83"/>
      <c r="FW185" s="83"/>
      <c r="FX185" s="83"/>
      <c r="FY185" s="83"/>
      <c r="FZ185" s="83"/>
      <c r="GA185" s="83"/>
      <c r="GB185" s="83"/>
      <c r="GC185" s="83"/>
      <c r="GD185" s="83"/>
      <c r="GE185" s="83"/>
      <c r="GF185" s="83"/>
      <c r="GG185" s="83"/>
      <c r="GH185" s="83"/>
      <c r="GI185" s="83"/>
      <c r="GJ185" s="83"/>
      <c r="GK185" s="83"/>
      <c r="GL185" s="83"/>
      <c r="GM185" s="83"/>
      <c r="GN185" s="83"/>
      <c r="GO185" s="83"/>
      <c r="GP185" s="83"/>
      <c r="GQ185" s="83"/>
      <c r="GR185" s="83"/>
      <c r="GS185" s="83"/>
      <c r="GT185" s="83"/>
      <c r="GU185" s="83"/>
      <c r="GV185" s="83"/>
      <c r="GW185" s="83"/>
      <c r="GX185" s="83"/>
      <c r="GY185" s="83"/>
      <c r="GZ185" s="83"/>
      <c r="HA185" s="83"/>
      <c r="HB185" s="83"/>
      <c r="HC185" s="83"/>
      <c r="HD185" s="83"/>
      <c r="HE185" s="83"/>
      <c r="HF185" s="83"/>
      <c r="HG185" s="83"/>
      <c r="HH185" s="83"/>
      <c r="HI185" s="83"/>
      <c r="HJ185" s="83"/>
      <c r="HK185" s="83"/>
      <c r="HL185" s="83"/>
      <c r="HM185" s="83"/>
      <c r="HN185" s="83"/>
      <c r="HO185" s="83"/>
      <c r="HP185" s="83"/>
      <c r="HQ185" s="83"/>
      <c r="HR185" s="83"/>
      <c r="HS185" s="83"/>
      <c r="HT185" s="83"/>
      <c r="HU185" s="83"/>
      <c r="HV185" s="83"/>
      <c r="HW185" s="83"/>
      <c r="HX185" s="83"/>
      <c r="HY185" s="83"/>
      <c r="HZ185" s="83"/>
      <c r="IA185" s="83"/>
      <c r="IB185" s="83"/>
      <c r="IC185" s="83"/>
      <c r="ID185" s="83"/>
      <c r="IE185" s="83"/>
      <c r="IF185" s="83"/>
      <c r="IG185" s="83"/>
      <c r="IH185" s="83"/>
      <c r="II185" s="83"/>
      <c r="IJ185" s="83"/>
      <c r="IK185" s="83"/>
      <c r="IL185" s="83"/>
      <c r="IM185" s="83"/>
      <c r="IN185" s="83"/>
      <c r="IO185" s="83"/>
      <c r="IP185" s="83"/>
      <c r="IQ185" s="83"/>
      <c r="IR185" s="83"/>
      <c r="IS185" s="83"/>
      <c r="IT185" s="83"/>
      <c r="IU185" s="83"/>
      <c r="IV185" s="83"/>
      <c r="IW185" s="83"/>
      <c r="IX185" s="83"/>
      <c r="IY185" s="83"/>
      <c r="IZ185" s="83"/>
      <c r="JA185" s="83"/>
      <c r="JB185" s="83"/>
      <c r="JC185" s="83"/>
      <c r="JD185" s="83"/>
      <c r="JE185" s="83"/>
      <c r="JF185" s="83"/>
      <c r="JG185" s="83"/>
      <c r="JH185" s="83"/>
      <c r="JI185" s="83"/>
      <c r="JJ185" s="83"/>
      <c r="JK185" s="83"/>
      <c r="JL185" s="83"/>
      <c r="JM185" s="83"/>
      <c r="JN185" s="83"/>
      <c r="JO185" s="83"/>
      <c r="JP185" s="83"/>
      <c r="JQ185" s="83"/>
      <c r="JR185" s="83"/>
      <c r="JS185" s="83"/>
      <c r="JT185" s="83"/>
      <c r="JU185" s="83"/>
      <c r="JV185" s="83"/>
      <c r="JW185" s="83"/>
      <c r="JX185" s="83"/>
      <c r="JY185" s="83"/>
      <c r="JZ185" s="83"/>
      <c r="KA185" s="83"/>
      <c r="KB185" s="83"/>
      <c r="KC185" s="83"/>
      <c r="KD185" s="83"/>
      <c r="KE185" s="83"/>
      <c r="KF185" s="83"/>
      <c r="KG185" s="83"/>
      <c r="KH185" s="83"/>
      <c r="KI185" s="83"/>
      <c r="KJ185" s="83"/>
      <c r="KK185" s="83"/>
      <c r="KL185" s="83"/>
      <c r="KM185" s="83"/>
      <c r="KN185" s="83"/>
      <c r="KO185" s="83"/>
      <c r="KP185" s="83"/>
      <c r="KQ185" s="83"/>
      <c r="KR185" s="83"/>
      <c r="KS185" s="83"/>
      <c r="KT185" s="83"/>
      <c r="KU185" s="83"/>
      <c r="KV185" s="83"/>
      <c r="KW185" s="83"/>
      <c r="KX185" s="83"/>
      <c r="KY185" s="83"/>
      <c r="KZ185" s="83"/>
      <c r="LA185" s="83"/>
      <c r="LB185" s="83"/>
      <c r="LC185" s="83"/>
      <c r="LD185" s="83"/>
      <c r="LE185" s="83"/>
      <c r="LF185" s="83"/>
      <c r="LG185" s="83"/>
      <c r="LH185" s="83"/>
      <c r="LI185" s="83"/>
      <c r="LJ185" s="83"/>
      <c r="LK185" s="83"/>
      <c r="LL185" s="83"/>
      <c r="LM185" s="83"/>
      <c r="LN185" s="83"/>
      <c r="LO185" s="83"/>
      <c r="LP185" s="83"/>
      <c r="LQ185" s="83"/>
      <c r="LR185" s="83"/>
      <c r="LS185" s="83"/>
      <c r="LT185" s="83"/>
      <c r="LU185" s="83"/>
      <c r="LV185" s="83"/>
      <c r="LW185" s="83"/>
      <c r="LX185" s="83"/>
      <c r="LY185" s="83"/>
      <c r="LZ185" s="83"/>
      <c r="MA185" s="83"/>
      <c r="MB185" s="83"/>
      <c r="MC185" s="83"/>
      <c r="MD185" s="83"/>
      <c r="ME185" s="83"/>
      <c r="MF185" s="83"/>
      <c r="MG185" s="83"/>
      <c r="MH185" s="83"/>
      <c r="MI185" s="83"/>
      <c r="MJ185" s="83"/>
      <c r="MK185" s="83"/>
      <c r="ML185" s="83"/>
      <c r="MM185" s="83"/>
      <c r="MN185" s="83"/>
      <c r="MO185" s="83"/>
      <c r="MP185" s="83"/>
      <c r="MQ185" s="83"/>
      <c r="MR185" s="83"/>
      <c r="MS185" s="83"/>
      <c r="MT185" s="83"/>
      <c r="MU185" s="83"/>
      <c r="MV185" s="83"/>
      <c r="MW185" s="83"/>
      <c r="MX185" s="83"/>
      <c r="MY185" s="83"/>
      <c r="MZ185" s="83"/>
      <c r="NA185" s="83"/>
      <c r="NB185" s="83"/>
      <c r="NC185" s="83"/>
      <c r="ND185" s="83"/>
      <c r="NE185" s="83"/>
      <c r="NF185" s="83"/>
      <c r="NG185" s="83"/>
      <c r="NH185" s="83"/>
      <c r="NI185" s="83"/>
      <c r="NJ185" s="83"/>
      <c r="NK185" s="83"/>
      <c r="NL185" s="83"/>
      <c r="NM185" s="83"/>
      <c r="NN185" s="83"/>
      <c r="NO185" s="83"/>
      <c r="NP185" s="83"/>
      <c r="NQ185" s="83"/>
      <c r="NR185" s="83"/>
      <c r="NS185" s="83"/>
      <c r="NT185" s="83"/>
      <c r="NU185" s="83"/>
      <c r="NV185" s="83"/>
      <c r="NW185" s="83"/>
      <c r="NX185" s="83"/>
      <c r="NY185" s="83"/>
      <c r="NZ185" s="83"/>
      <c r="OA185" s="83"/>
      <c r="OB185" s="83"/>
      <c r="OC185" s="83"/>
      <c r="OD185" s="83"/>
      <c r="OE185" s="83"/>
      <c r="OF185" s="83"/>
      <c r="OG185" s="83"/>
      <c r="OH185" s="83"/>
      <c r="OI185" s="83"/>
      <c r="OJ185" s="83"/>
      <c r="OK185" s="83"/>
      <c r="OL185" s="83"/>
      <c r="OM185" s="83"/>
      <c r="ON185" s="83"/>
      <c r="OO185" s="83"/>
      <c r="OP185" s="83"/>
      <c r="OQ185" s="83"/>
      <c r="OR185" s="83"/>
      <c r="OS185" s="83"/>
      <c r="OT185" s="83"/>
      <c r="OU185" s="83"/>
      <c r="OV185" s="83"/>
      <c r="OW185" s="83"/>
      <c r="OX185" s="83"/>
      <c r="OY185" s="83"/>
      <c r="OZ185" s="83"/>
      <c r="PA185" s="83"/>
      <c r="PB185" s="83"/>
      <c r="PC185" s="83"/>
      <c r="PD185" s="83"/>
      <c r="PE185" s="83"/>
      <c r="PF185" s="83"/>
      <c r="PG185" s="83"/>
      <c r="PH185" s="83"/>
      <c r="PI185" s="83"/>
      <c r="PJ185" s="83"/>
      <c r="PK185" s="83"/>
      <c r="PL185" s="83"/>
      <c r="PM185" s="83"/>
      <c r="PN185" s="83"/>
      <c r="PO185" s="83"/>
      <c r="PP185" s="83"/>
      <c r="PQ185" s="83"/>
      <c r="PR185" s="83"/>
      <c r="PS185" s="83"/>
      <c r="PT185" s="83"/>
      <c r="PU185" s="83"/>
      <c r="PV185" s="83"/>
      <c r="PW185" s="83"/>
      <c r="PX185" s="83"/>
      <c r="PY185" s="83"/>
      <c r="PZ185" s="83"/>
      <c r="QA185" s="83"/>
      <c r="QB185" s="83"/>
      <c r="QC185" s="83"/>
      <c r="QD185" s="83"/>
      <c r="QE185" s="83"/>
      <c r="QF185" s="83"/>
      <c r="QG185" s="83"/>
      <c r="QH185" s="83"/>
      <c r="QI185" s="83"/>
      <c r="QJ185" s="83"/>
      <c r="QK185" s="83"/>
      <c r="QL185" s="83"/>
      <c r="QM185" s="83"/>
      <c r="QN185" s="83"/>
      <c r="QO185" s="83"/>
      <c r="QP185" s="83"/>
      <c r="QQ185" s="83"/>
      <c r="QR185" s="83"/>
      <c r="QS185" s="83"/>
      <c r="QT185" s="83"/>
      <c r="QU185" s="83"/>
      <c r="QV185" s="83"/>
      <c r="QW185" s="83"/>
      <c r="QX185" s="83"/>
      <c r="QY185" s="83"/>
      <c r="QZ185" s="83"/>
      <c r="RA185" s="83"/>
      <c r="RB185" s="83"/>
      <c r="RC185" s="83"/>
      <c r="RD185" s="83"/>
      <c r="RE185" s="83"/>
      <c r="RF185" s="83"/>
      <c r="RG185" s="83"/>
      <c r="RH185" s="83"/>
      <c r="RI185" s="83"/>
      <c r="RJ185" s="83"/>
      <c r="RK185" s="83"/>
      <c r="RL185" s="83"/>
      <c r="RM185" s="83"/>
      <c r="RN185" s="83"/>
      <c r="RO185" s="83"/>
      <c r="RP185" s="83"/>
      <c r="RQ185" s="83"/>
      <c r="RR185" s="83"/>
      <c r="RS185" s="83"/>
      <c r="RT185" s="83"/>
      <c r="RU185" s="83"/>
      <c r="RV185" s="83"/>
      <c r="RW185" s="83"/>
      <c r="RX185" s="83"/>
      <c r="RY185" s="83"/>
      <c r="RZ185" s="83"/>
      <c r="SA185" s="83"/>
      <c r="SB185" s="83"/>
      <c r="SC185" s="83"/>
      <c r="SD185" s="83"/>
      <c r="SE185" s="83"/>
      <c r="SF185" s="83"/>
      <c r="SG185" s="83"/>
      <c r="SH185" s="83"/>
      <c r="SI185" s="83"/>
      <c r="SJ185" s="83"/>
      <c r="SK185" s="83"/>
      <c r="SL185" s="83"/>
      <c r="SM185" s="83"/>
      <c r="SN185" s="83"/>
      <c r="SO185" s="83"/>
      <c r="SP185" s="83"/>
      <c r="SQ185" s="83"/>
      <c r="SR185" s="83"/>
      <c r="SS185" s="83"/>
      <c r="ST185" s="83"/>
      <c r="SU185" s="83"/>
      <c r="SV185" s="83"/>
      <c r="SW185" s="83"/>
      <c r="SX185" s="83"/>
      <c r="SY185" s="83"/>
      <c r="SZ185" s="83"/>
      <c r="TA185" s="83"/>
      <c r="TB185" s="83"/>
      <c r="TC185" s="83"/>
      <c r="TD185" s="83"/>
      <c r="TE185" s="83"/>
      <c r="TF185" s="83"/>
      <c r="TG185" s="83"/>
      <c r="TH185" s="83"/>
      <c r="TI185" s="83"/>
      <c r="TJ185" s="83"/>
      <c r="TK185" s="83"/>
      <c r="TL185" s="83"/>
      <c r="TM185" s="83"/>
      <c r="TN185" s="83"/>
      <c r="TO185" s="83"/>
      <c r="TP185" s="83"/>
      <c r="TQ185" s="83"/>
      <c r="TR185" s="83"/>
      <c r="TS185" s="83"/>
      <c r="TT185" s="83"/>
      <c r="TU185" s="83"/>
      <c r="TV185" s="83"/>
      <c r="TW185" s="83"/>
      <c r="TX185" s="83"/>
      <c r="TY185" s="83"/>
      <c r="TZ185" s="83"/>
      <c r="UA185" s="83"/>
      <c r="UB185" s="83"/>
      <c r="UC185" s="83"/>
      <c r="UD185" s="83"/>
      <c r="UE185" s="83"/>
      <c r="UF185" s="83"/>
      <c r="UG185" s="83"/>
      <c r="UH185" s="83"/>
      <c r="UI185" s="83"/>
      <c r="UJ185" s="83"/>
      <c r="UK185" s="83"/>
      <c r="UL185" s="83"/>
      <c r="UM185" s="83"/>
      <c r="UN185" s="83"/>
      <c r="UO185" s="83"/>
      <c r="UP185" s="83"/>
      <c r="UQ185" s="83"/>
      <c r="UR185" s="83"/>
      <c r="US185" s="83"/>
      <c r="UT185" s="83"/>
      <c r="UU185" s="83"/>
      <c r="UV185" s="83"/>
      <c r="UW185" s="83"/>
      <c r="UX185" s="83"/>
      <c r="UY185" s="83"/>
      <c r="UZ185" s="83"/>
      <c r="VA185" s="83"/>
      <c r="VB185" s="83"/>
      <c r="VC185" s="83"/>
      <c r="VD185" s="83"/>
      <c r="VE185" s="83"/>
      <c r="VF185" s="83"/>
      <c r="VG185" s="83"/>
      <c r="VH185" s="83"/>
      <c r="VI185" s="83"/>
      <c r="VJ185" s="83"/>
      <c r="VK185" s="83"/>
      <c r="VL185" s="83"/>
      <c r="VM185" s="83"/>
      <c r="VN185" s="83"/>
      <c r="VO185" s="83"/>
      <c r="VP185" s="83"/>
      <c r="VQ185" s="83"/>
      <c r="VR185" s="83"/>
      <c r="VS185" s="83"/>
      <c r="VT185" s="83"/>
      <c r="VU185" s="83"/>
      <c r="VV185" s="83"/>
      <c r="VW185" s="83"/>
      <c r="VX185" s="83"/>
      <c r="VY185" s="83"/>
      <c r="VZ185" s="83"/>
      <c r="WA185" s="83"/>
      <c r="WB185" s="83"/>
      <c r="WC185" s="83"/>
      <c r="WD185" s="83"/>
      <c r="WE185" s="83"/>
      <c r="WF185" s="83"/>
      <c r="WG185" s="83"/>
      <c r="WH185" s="83"/>
      <c r="WI185" s="83"/>
      <c r="WJ185" s="83"/>
      <c r="WK185" s="83"/>
      <c r="WL185" s="83"/>
      <c r="WM185" s="83"/>
      <c r="WN185" s="83"/>
      <c r="WO185" s="83"/>
      <c r="WP185" s="83"/>
      <c r="WQ185" s="83"/>
      <c r="WR185" s="83"/>
      <c r="WS185" s="83"/>
      <c r="WT185" s="83"/>
      <c r="WU185" s="83"/>
      <c r="WV185" s="83"/>
      <c r="WW185" s="83"/>
      <c r="WX185" s="83"/>
      <c r="WY185" s="83"/>
      <c r="WZ185" s="83"/>
      <c r="XA185" s="83"/>
      <c r="XB185" s="83"/>
      <c r="XC185" s="83"/>
      <c r="XD185" s="83"/>
      <c r="XE185" s="83"/>
      <c r="XF185" s="83"/>
      <c r="XG185" s="83"/>
      <c r="XH185" s="83"/>
      <c r="XI185" s="83"/>
      <c r="XJ185" s="83"/>
      <c r="XK185" s="83"/>
      <c r="XL185" s="83"/>
      <c r="XM185" s="83"/>
      <c r="XN185" s="83"/>
      <c r="XO185" s="83"/>
      <c r="XP185" s="83"/>
      <c r="XQ185" s="83"/>
      <c r="XR185" s="83"/>
      <c r="XS185" s="83"/>
      <c r="XT185" s="83"/>
      <c r="XU185" s="83"/>
      <c r="XV185" s="83"/>
      <c r="XW185" s="83"/>
      <c r="XX185" s="83"/>
      <c r="XY185" s="83"/>
      <c r="XZ185" s="83"/>
      <c r="YA185" s="83"/>
      <c r="YB185" s="83"/>
      <c r="YC185" s="83"/>
      <c r="YD185" s="83"/>
      <c r="YE185" s="83"/>
      <c r="YF185" s="83"/>
      <c r="YG185" s="83"/>
      <c r="YH185" s="83"/>
      <c r="YI185" s="83"/>
      <c r="YJ185" s="83"/>
      <c r="YK185" s="83"/>
      <c r="YL185" s="83"/>
      <c r="YM185" s="83"/>
      <c r="YN185" s="83"/>
      <c r="YO185" s="83"/>
      <c r="YP185" s="83"/>
      <c r="YQ185" s="83"/>
      <c r="YR185" s="83"/>
      <c r="YS185" s="83"/>
      <c r="YT185" s="83"/>
      <c r="YU185" s="83"/>
      <c r="YV185" s="83"/>
      <c r="YW185" s="83"/>
      <c r="YX185" s="83"/>
      <c r="YY185" s="83"/>
      <c r="YZ185" s="83"/>
      <c r="ZA185" s="83"/>
      <c r="ZB185" s="83"/>
      <c r="ZC185" s="83"/>
      <c r="ZD185" s="83"/>
      <c r="ZE185" s="83"/>
      <c r="ZF185" s="83"/>
      <c r="ZG185" s="83"/>
      <c r="ZH185" s="83"/>
      <c r="ZI185" s="83"/>
      <c r="ZJ185" s="83"/>
      <c r="ZK185" s="83"/>
      <c r="ZL185" s="83"/>
      <c r="ZM185" s="83"/>
      <c r="ZN185" s="83"/>
      <c r="ZO185" s="83"/>
      <c r="ZP185" s="83"/>
      <c r="ZQ185" s="83"/>
      <c r="ZR185" s="83"/>
      <c r="ZS185" s="83"/>
      <c r="ZT185" s="83"/>
      <c r="ZU185" s="83"/>
      <c r="ZV185" s="83"/>
      <c r="ZW185" s="83"/>
      <c r="ZX185" s="83"/>
      <c r="ZY185" s="83"/>
      <c r="ZZ185" s="83"/>
      <c r="AAA185" s="83"/>
      <c r="AAB185" s="83"/>
      <c r="AAC185" s="83"/>
      <c r="AAD185" s="83"/>
      <c r="AAE185" s="83"/>
      <c r="AAF185" s="83"/>
      <c r="AAG185" s="83"/>
      <c r="AAH185" s="83"/>
      <c r="AAI185" s="83"/>
      <c r="AAJ185" s="83"/>
      <c r="AAK185" s="83"/>
      <c r="AAL185" s="83"/>
      <c r="AAM185" s="83"/>
      <c r="AAN185" s="83"/>
      <c r="AAO185" s="83"/>
      <c r="AAP185" s="83"/>
      <c r="AAQ185" s="83"/>
      <c r="AAR185" s="83"/>
      <c r="AAS185" s="83"/>
      <c r="AAT185" s="83"/>
      <c r="AAU185" s="83"/>
      <c r="AAV185" s="83"/>
      <c r="AAW185" s="83"/>
      <c r="AAX185" s="83"/>
      <c r="AAY185" s="83"/>
      <c r="AAZ185" s="83"/>
      <c r="ABA185" s="83"/>
      <c r="ABB185" s="83"/>
      <c r="ABC185" s="83"/>
      <c r="ABD185" s="83"/>
      <c r="ABE185" s="83"/>
      <c r="ABF185" s="83"/>
      <c r="ABG185" s="83"/>
      <c r="ABH185" s="83"/>
      <c r="ABI185" s="83"/>
      <c r="ABJ185" s="83"/>
      <c r="ABK185" s="83"/>
      <c r="ABL185" s="83"/>
      <c r="ABM185" s="83"/>
      <c r="ABN185" s="83"/>
      <c r="ABO185" s="83"/>
      <c r="ABP185" s="83"/>
      <c r="ABQ185" s="83"/>
      <c r="ABR185" s="83"/>
      <c r="ABS185" s="83"/>
      <c r="ABT185" s="83"/>
      <c r="ABU185" s="83"/>
      <c r="ABV185" s="83"/>
      <c r="ABW185" s="83"/>
      <c r="ABX185" s="83"/>
      <c r="ABY185" s="83"/>
      <c r="ABZ185" s="83"/>
      <c r="ACA185" s="83"/>
      <c r="ACB185" s="83"/>
      <c r="ACC185" s="83"/>
      <c r="ACD185" s="83"/>
      <c r="ACE185" s="83"/>
      <c r="ACF185" s="83"/>
      <c r="ACG185" s="83"/>
      <c r="ACH185" s="83"/>
      <c r="ACI185" s="83"/>
      <c r="ACJ185" s="83"/>
      <c r="ACK185" s="83"/>
      <c r="ACL185" s="83"/>
      <c r="ACM185" s="83"/>
      <c r="ACN185" s="83"/>
      <c r="ACO185" s="83"/>
      <c r="ACP185" s="83"/>
      <c r="ACQ185" s="83"/>
      <c r="ACR185" s="83"/>
      <c r="ACS185" s="83"/>
      <c r="ACT185" s="83"/>
      <c r="ACU185" s="83"/>
      <c r="ACV185" s="83"/>
      <c r="ACW185" s="83"/>
      <c r="ACX185" s="83"/>
      <c r="ACY185" s="83"/>
      <c r="ACZ185" s="83"/>
      <c r="ADA185" s="83"/>
      <c r="ADB185" s="83"/>
      <c r="ADC185" s="83"/>
      <c r="ADD185" s="83"/>
      <c r="ADE185" s="83"/>
      <c r="ADF185" s="83"/>
      <c r="ADG185" s="83"/>
      <c r="ADH185" s="83"/>
      <c r="ADI185" s="83"/>
      <c r="ADJ185" s="83"/>
      <c r="ADK185" s="83"/>
      <c r="ADL185" s="83"/>
      <c r="ADM185" s="83"/>
      <c r="ADN185" s="83"/>
      <c r="ADO185" s="83"/>
      <c r="ADP185" s="83"/>
      <c r="ADQ185" s="83"/>
      <c r="ADR185" s="83"/>
      <c r="ADS185" s="83"/>
      <c r="ADT185" s="83"/>
      <c r="ADU185" s="83"/>
      <c r="ADV185" s="83"/>
      <c r="ADW185" s="83"/>
      <c r="ADX185" s="83"/>
      <c r="ADY185" s="83"/>
      <c r="ADZ185" s="83"/>
      <c r="AEA185" s="83"/>
      <c r="AEB185" s="83"/>
      <c r="AEC185" s="83"/>
      <c r="AED185" s="83"/>
      <c r="AEE185" s="83"/>
      <c r="AEF185" s="83"/>
      <c r="AEG185" s="83"/>
      <c r="AEH185" s="83"/>
      <c r="AEI185" s="83"/>
      <c r="AEJ185" s="83"/>
      <c r="AEK185" s="83"/>
      <c r="AEL185" s="83"/>
      <c r="AEM185" s="83"/>
      <c r="AEN185" s="83"/>
      <c r="AEO185" s="83"/>
      <c r="AEP185" s="83"/>
      <c r="AEQ185" s="83"/>
      <c r="AER185" s="83"/>
      <c r="AES185" s="83"/>
      <c r="AET185" s="83"/>
      <c r="AEU185" s="83"/>
      <c r="AEV185" s="83"/>
      <c r="AEW185" s="83"/>
      <c r="AEX185" s="83"/>
      <c r="AEY185" s="83"/>
      <c r="AEZ185" s="83"/>
      <c r="AFA185" s="83"/>
      <c r="AFB185" s="83"/>
      <c r="AFC185" s="83"/>
      <c r="AFD185" s="83"/>
      <c r="AFE185" s="83"/>
      <c r="AFF185" s="83"/>
      <c r="AFG185" s="83"/>
      <c r="AFH185" s="83"/>
      <c r="AFI185" s="83"/>
      <c r="AFJ185" s="83"/>
      <c r="AFK185" s="83"/>
      <c r="AFL185" s="83"/>
      <c r="AFM185" s="83"/>
      <c r="AFN185" s="83"/>
      <c r="AFO185" s="83"/>
      <c r="AFP185" s="83"/>
      <c r="AFQ185" s="83"/>
      <c r="AFR185" s="83"/>
      <c r="AFS185" s="83"/>
      <c r="AFT185" s="83"/>
      <c r="AFU185" s="83"/>
      <c r="AFV185" s="83"/>
      <c r="AFW185" s="83"/>
      <c r="AFX185" s="83"/>
      <c r="AFY185" s="83"/>
      <c r="AFZ185" s="83"/>
      <c r="AGA185" s="83"/>
      <c r="AGB185" s="83"/>
      <c r="AGC185" s="83"/>
      <c r="AGD185" s="83"/>
      <c r="AGE185" s="83"/>
      <c r="AGF185" s="83"/>
      <c r="AGG185" s="83"/>
      <c r="AGH185" s="83"/>
      <c r="AGI185" s="83"/>
      <c r="AGJ185" s="83"/>
      <c r="AGK185" s="83"/>
      <c r="AGL185" s="83"/>
      <c r="AGM185" s="83"/>
      <c r="AGN185" s="83"/>
      <c r="AGO185" s="83"/>
      <c r="AGP185" s="83"/>
      <c r="AGQ185" s="83"/>
      <c r="AGR185" s="83"/>
      <c r="AGS185" s="83"/>
      <c r="AGT185" s="83"/>
      <c r="AGU185" s="83"/>
      <c r="AGV185" s="83"/>
      <c r="AGW185" s="83"/>
      <c r="AGX185" s="83"/>
      <c r="AGY185" s="83"/>
      <c r="AGZ185" s="83"/>
      <c r="AHA185" s="83"/>
      <c r="AHB185" s="83"/>
      <c r="AHC185" s="83"/>
      <c r="AHD185" s="83"/>
      <c r="AHE185" s="83"/>
      <c r="AHF185" s="83"/>
      <c r="AHG185" s="83"/>
      <c r="AHH185" s="83"/>
      <c r="AHI185" s="83"/>
      <c r="AHJ185" s="83"/>
      <c r="AHK185" s="83"/>
      <c r="AHL185" s="83"/>
      <c r="AHM185" s="83"/>
      <c r="AHN185" s="83"/>
      <c r="AHO185" s="83"/>
      <c r="AHP185" s="83"/>
      <c r="AHQ185" s="83"/>
      <c r="AHR185" s="83"/>
      <c r="AHS185" s="83"/>
      <c r="AHT185" s="83"/>
      <c r="AHU185" s="83"/>
      <c r="AHV185" s="83"/>
      <c r="AHW185" s="83"/>
      <c r="AHX185" s="83"/>
      <c r="AHY185" s="83"/>
      <c r="AHZ185" s="83"/>
      <c r="AIA185" s="83"/>
      <c r="AIB185" s="83"/>
      <c r="AIC185" s="83"/>
      <c r="AID185" s="83"/>
      <c r="AIE185" s="83"/>
      <c r="AIF185" s="83"/>
      <c r="AIG185" s="83"/>
      <c r="AIH185" s="83"/>
      <c r="AII185" s="83"/>
      <c r="AIJ185" s="83"/>
      <c r="AIK185" s="83"/>
      <c r="AIL185" s="83"/>
      <c r="AIM185" s="83"/>
      <c r="AIN185" s="83"/>
      <c r="AIO185" s="83"/>
      <c r="AIP185" s="83"/>
      <c r="AIQ185" s="83"/>
      <c r="AIR185" s="83"/>
      <c r="AIS185" s="83"/>
      <c r="AIT185" s="83"/>
      <c r="AIU185" s="83"/>
      <c r="AIV185" s="83"/>
      <c r="AIW185" s="83"/>
      <c r="AIX185" s="83"/>
      <c r="AIY185" s="83"/>
      <c r="AIZ185" s="83"/>
      <c r="AJA185" s="83"/>
      <c r="AJB185" s="83"/>
      <c r="AJC185" s="83"/>
      <c r="AJD185" s="83"/>
      <c r="AJE185" s="83"/>
      <c r="AJF185" s="83"/>
      <c r="AJG185" s="83"/>
      <c r="AJH185" s="83"/>
      <c r="AJI185" s="83"/>
      <c r="AJJ185" s="83"/>
      <c r="AJK185" s="83"/>
      <c r="AJL185" s="83"/>
      <c r="AJM185" s="83"/>
      <c r="AJN185" s="83"/>
      <c r="AJO185" s="83"/>
      <c r="AJP185" s="83"/>
      <c r="AJQ185" s="83"/>
      <c r="AJR185" s="83"/>
      <c r="AJS185" s="83"/>
      <c r="AJT185" s="83"/>
      <c r="AJU185" s="83"/>
      <c r="AJV185" s="83"/>
      <c r="AJW185" s="83"/>
      <c r="AJX185" s="83"/>
      <c r="AJY185" s="83"/>
      <c r="AJZ185" s="83"/>
      <c r="AKA185" s="83"/>
      <c r="AKB185" s="83"/>
      <c r="AKC185" s="83"/>
      <c r="AKD185" s="83"/>
      <c r="AKE185" s="83"/>
      <c r="AKF185" s="83"/>
      <c r="AKG185" s="83"/>
      <c r="AKH185" s="83"/>
      <c r="AKI185" s="83"/>
      <c r="AKJ185" s="83"/>
      <c r="AKK185" s="83"/>
      <c r="AKL185" s="83"/>
      <c r="AKM185" s="83"/>
      <c r="AKN185" s="83"/>
      <c r="AKO185" s="83"/>
      <c r="AKP185" s="83"/>
      <c r="AKQ185" s="83"/>
      <c r="AKR185" s="83"/>
      <c r="AKS185" s="83"/>
      <c r="AKT185" s="83"/>
      <c r="AKU185" s="83"/>
      <c r="AKV185" s="83"/>
      <c r="AKW185" s="83"/>
      <c r="AKX185" s="83"/>
      <c r="AKY185" s="83"/>
      <c r="AKZ185" s="83"/>
      <c r="ALA185" s="83"/>
      <c r="ALB185" s="83"/>
      <c r="ALC185" s="83"/>
      <c r="ALD185" s="83"/>
      <c r="ALE185" s="83"/>
      <c r="ALF185" s="83"/>
      <c r="ALG185" s="83"/>
      <c r="ALH185" s="83"/>
      <c r="ALI185" s="83"/>
      <c r="ALJ185" s="83"/>
    </row>
    <row r="186" spans="1:1001" x14ac:dyDescent="0.2">
      <c r="M186" s="10"/>
      <c r="N186" s="10"/>
      <c r="O186" s="45"/>
      <c r="X186" s="56"/>
      <c r="Y186" s="153"/>
      <c r="Z186" s="56"/>
      <c r="AA186" s="56"/>
      <c r="AB186" s="56"/>
      <c r="AC186" s="56"/>
      <c r="AD186" s="56"/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56"/>
      <c r="AT186" s="56"/>
      <c r="AU186" s="56"/>
      <c r="AV186" s="56"/>
      <c r="AW186" s="56"/>
      <c r="AX186" s="56"/>
      <c r="AY186" s="56"/>
      <c r="AZ186" s="56"/>
      <c r="BA186" s="56"/>
      <c r="BB186" s="56"/>
      <c r="BC186" s="56"/>
      <c r="BD186" s="56"/>
      <c r="BE186" s="56"/>
      <c r="BF186" s="56"/>
      <c r="BG186" s="56"/>
      <c r="BH186" s="56"/>
      <c r="BI186" s="56"/>
      <c r="BJ186" s="56"/>
      <c r="BK186" s="56"/>
      <c r="BL186" s="56"/>
      <c r="BM186" s="56"/>
      <c r="BN186" s="56"/>
      <c r="BO186" s="56"/>
      <c r="BP186" s="56"/>
      <c r="BQ186" s="56"/>
      <c r="BR186" s="56"/>
      <c r="BS186" s="56"/>
      <c r="BT186" s="56"/>
      <c r="BU186" s="56"/>
      <c r="BV186" s="56"/>
      <c r="BW186" s="56"/>
      <c r="BX186" s="56"/>
      <c r="BY186" s="56"/>
      <c r="BZ186" s="56"/>
      <c r="CA186" s="56"/>
      <c r="CB186" s="56"/>
      <c r="CC186" s="56"/>
      <c r="CD186" s="56"/>
      <c r="CE186" s="56"/>
      <c r="CF186" s="56"/>
      <c r="CG186" s="56"/>
      <c r="CH186" s="56"/>
      <c r="CI186" s="56"/>
      <c r="CJ186" s="56"/>
      <c r="CK186" s="56"/>
      <c r="CL186" s="56"/>
      <c r="CM186" s="56"/>
      <c r="CN186" s="56"/>
      <c r="CO186" s="56"/>
      <c r="CP186" s="56"/>
      <c r="CQ186" s="56"/>
      <c r="CR186" s="56"/>
      <c r="CS186" s="56"/>
      <c r="CT186" s="56"/>
      <c r="CU186" s="56"/>
      <c r="CV186" s="56"/>
      <c r="CW186" s="56"/>
      <c r="CX186" s="56"/>
      <c r="CY186" s="56"/>
      <c r="CZ186" s="56"/>
      <c r="DA186" s="56"/>
      <c r="DB186" s="56"/>
      <c r="DC186" s="56"/>
      <c r="DD186" s="56"/>
      <c r="DE186" s="56"/>
      <c r="DF186" s="56"/>
      <c r="DG186" s="56"/>
      <c r="DH186" s="56"/>
      <c r="DI186" s="56"/>
      <c r="DJ186" s="56"/>
      <c r="DK186" s="56"/>
      <c r="DL186" s="56"/>
      <c r="DM186" s="56"/>
      <c r="DN186" s="56"/>
      <c r="DO186" s="56"/>
      <c r="DP186" s="56"/>
      <c r="DQ186" s="56"/>
      <c r="DR186" s="56"/>
      <c r="DS186" s="56"/>
      <c r="DT186" s="56"/>
      <c r="DU186" s="56"/>
      <c r="DV186" s="56"/>
      <c r="DW186" s="56"/>
      <c r="DX186" s="56"/>
      <c r="DY186" s="56"/>
      <c r="DZ186" s="56"/>
      <c r="EA186" s="56"/>
      <c r="EB186" s="56"/>
      <c r="EC186" s="56"/>
      <c r="ED186" s="56"/>
      <c r="EE186" s="56"/>
      <c r="EF186" s="56"/>
      <c r="EG186" s="56"/>
      <c r="EH186" s="56"/>
      <c r="EI186" s="56"/>
      <c r="EJ186" s="56"/>
      <c r="EK186" s="56"/>
      <c r="EL186" s="56"/>
      <c r="EM186" s="56"/>
      <c r="EN186" s="56"/>
      <c r="EO186" s="56"/>
      <c r="EP186" s="56"/>
      <c r="EQ186" s="56"/>
      <c r="ER186" s="56"/>
      <c r="ES186" s="56"/>
      <c r="ET186" s="56"/>
      <c r="EU186" s="56"/>
      <c r="EV186" s="56"/>
      <c r="EW186" s="56"/>
      <c r="EX186" s="56"/>
      <c r="EY186" s="56"/>
      <c r="EZ186" s="56"/>
      <c r="FA186" s="56"/>
      <c r="FB186" s="56"/>
      <c r="FC186" s="56"/>
      <c r="FD186" s="56"/>
      <c r="FE186" s="56"/>
    </row>
  </sheetData>
  <autoFilter ref="A5:ALM182">
    <filterColumn colId="17" showButton="0"/>
    <filterColumn colId="18" showButton="0"/>
    <filterColumn colId="19" showButton="0"/>
    <filterColumn colId="20" showButton="0"/>
    <filterColumn colId="21" showButton="0"/>
  </autoFilter>
  <mergeCells count="1">
    <mergeCell ref="R5:W5"/>
  </mergeCells>
  <printOptions horizontalCentered="1" gridLines="1"/>
  <pageMargins left="0.25" right="0.25" top="0.75" bottom="0.75" header="0.3" footer="0.3"/>
  <pageSetup paperSize="9" scale="90" fitToWidth="2" fitToHeight="0" orientation="portrait" horizontalDpi="300" verticalDpi="300" r:id="rId1"/>
  <headerFooter alignWithMargins="0">
    <oddHeader>&amp;C&amp;F  &amp;A</oddHeader>
    <oddFooter>&amp;L&amp;D&amp;R&amp;P de &amp;N</oddFooter>
  </headerFooter>
  <colBreaks count="1" manualBreakCount="1">
    <brk id="14" max="1048575" man="1"/>
  </col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E0AB9563F067034FBB69C68989862347" ma:contentTypeVersion="0" ma:contentTypeDescription="The base project type from which other project content types inherit their information" ma:contentTypeScope="" ma:versionID="7d9eb8ec730679e8c79c6f06208fdce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eb9b545def1428ff1c87940f87bf14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6859fe4-cb74-4340-bd92-214c2184d051}" ma:internalName="TaxCatchAll" ma:showField="CatchAllData" ma:web="ee3bda02-a093-425e-9ba3-a093fd0c28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6859fe4-cb74-4340-bd92-214c2184d051}" ma:internalName="TaxCatchAllLabel" ma:readOnly="true" ma:showField="CatchAllDataLabel" ma:web="ee3bda02-a093-425e-9ba3-a093fd0c28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 xsi:nil="true"/>
    <TaxCatchAll xmlns="9c571b2f-e523-4ab2-ba2e-09e151a03ef4"/>
    <Phase xmlns="9c571b2f-e523-4ab2-ba2e-09e151a03ef4" xsi:nil="true"/>
    <SISCOR_x0020_Number xmlns="9c571b2f-e523-4ab2-ba2e-09e151a03ef4" xsi:nil="true"/>
    <Division_x0020_or_x0020_Unit xmlns="9c571b2f-e523-4ab2-ba2e-09e151a03ef4" xsi:nil="true"/>
    <From_x003a_ xmlns="9c571b2f-e523-4ab2-ba2e-09e151a03ef4" xsi:nil="true"/>
    <o5138a91267540169645e33d09c9ddc6 xmlns="9c571b2f-e523-4ab2-ba2e-09e151a03ef4">
      <Terms xmlns="http://schemas.microsoft.com/office/infopath/2007/PartnerControls"/>
    </o5138a91267540169645e33d09c9ddc6>
    <Approval_x0020_Number xmlns="9c571b2f-e523-4ab2-ba2e-09e151a03ef4" xsi:nil="true"/>
    <Document_x0020_Author xmlns="9c571b2f-e523-4ab2-ba2e-09e151a03ef4" xsi:nil="true"/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=TEXT(TODAY(),"yyyy")</Fiscal_x0020_Year_x0020_IDB>
    <Other_x0020_Author xmlns="9c571b2f-e523-4ab2-ba2e-09e151a03ef4" xsi:nil="true"/>
    <To_x003a_ xmlns="9c571b2f-e523-4ab2-ba2e-09e151a03ef4" xsi:nil="true"/>
    <fd0e48b6a66848a9885f717e5bbf40c4 xmlns="9c571b2f-e523-4ab2-ba2e-09e151a03ef4">
      <Terms xmlns="http://schemas.microsoft.com/office/infopath/2007/PartnerControls"/>
    </fd0e48b6a66848a9885f717e5bbf40c4>
    <Project_x0020_Number xmlns="9c571b2f-e523-4ab2-ba2e-09e151a03ef4"/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 xsi:nil="true"/>
    <Operation_x0020_Type xmlns="9c571b2f-e523-4ab2-ba2e-09e151a03ef4" xsi:nil="true"/>
    <Document_x0020_Language_x0020_IDB xmlns="9c571b2f-e523-4ab2-ba2e-09e151a03ef4" xsi:nil="true"/>
    <Identifier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DDE98C55-5DD0-48B4-8B49-C446101C132F}"/>
</file>

<file path=customXml/itemProps2.xml><?xml version="1.0" encoding="utf-8"?>
<ds:datastoreItem xmlns:ds="http://schemas.openxmlformats.org/officeDocument/2006/customXml" ds:itemID="{7513ED00-64BF-4C11-A12D-E3E1CBDE3698}"/>
</file>

<file path=customXml/itemProps3.xml><?xml version="1.0" encoding="utf-8"?>
<ds:datastoreItem xmlns:ds="http://schemas.openxmlformats.org/officeDocument/2006/customXml" ds:itemID="{A362E220-4E42-4A16-95D6-936A31C3E1E8}"/>
</file>

<file path=customXml/itemProps4.xml><?xml version="1.0" encoding="utf-8"?>
<ds:datastoreItem xmlns:ds="http://schemas.openxmlformats.org/officeDocument/2006/customXml" ds:itemID="{0BC78C9A-32B6-4B6B-AC98-DE1ED52374CB}"/>
</file>

<file path=customXml/itemProps5.xml><?xml version="1.0" encoding="utf-8"?>
<ds:datastoreItem xmlns:ds="http://schemas.openxmlformats.org/officeDocument/2006/customXml" ds:itemID="{34A8B1A9-5010-4390-8BF1-36D2C652FD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Cuadro Resumen</vt:lpstr>
      <vt:lpstr>Presupuesto Detallado</vt:lpstr>
      <vt:lpstr>POA 18 meses</vt:lpstr>
      <vt:lpstr>'Cuadro Resumen'!Print_Area</vt:lpstr>
      <vt:lpstr>'POA 18 meses'!Print_Titles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</dc:creator>
  <cp:lastModifiedBy>Test</cp:lastModifiedBy>
  <cp:lastPrinted>2016-04-27T04:08:18Z</cp:lastPrinted>
  <dcterms:created xsi:type="dcterms:W3CDTF">2016-04-27T00:30:09Z</dcterms:created>
  <dcterms:modified xsi:type="dcterms:W3CDTF">2016-04-28T12:52:28Z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0x01010097539AEBFB7E6F4387C0787516276B9700E0AB9563F067034FBB69C68989862347</vt:lpwstr>
  </property>
  <property fmtid="{D5CDD505-2E9C-101B-9397-08002B2CF9AE}" pid="3" name="TaxKeyword">
    <vt:lpwstr/>
  </property>
  <property fmtid="{D5CDD505-2E9C-101B-9397-08002B2CF9AE}" pid="4" name="TaxKeywordTaxHTField">
    <vt:lpwstr/>
  </property>
</Properties>
</file>