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0"/>
  <workbookPr/>
  <mc:AlternateContent xmlns:mc="http://schemas.openxmlformats.org/markup-compatibility/2006">
    <mc:Choice Requires="x15">
      <x15ac:absPath xmlns:x15ac="http://schemas.microsoft.com/office/spreadsheetml/2010/11/ac" url="/Users/ombeltranr/Dropbox/BID/PANAMA/POD/VERSIONES FINALES ANEXOS/"/>
    </mc:Choice>
  </mc:AlternateContent>
  <xr:revisionPtr revIDLastSave="0" documentId="10_ncr:8100000_{149DEFFD-AA44-2A49-92C0-5133CD299276}" xr6:coauthVersionLast="32" xr6:coauthVersionMax="32" xr10:uidLastSave="{00000000-0000-0000-0000-000000000000}"/>
  <bookViews>
    <workbookView xWindow="0" yWindow="460" windowWidth="28800" windowHeight="16500" activeTab="2" xr2:uid="{00000000-000D-0000-FFFF-FFFF00000000}"/>
  </bookViews>
  <sheets>
    <sheet name="Estructura del Proyecto" sheetId="3" r:id="rId1"/>
    <sheet name="Plan de Adquisiciones" sheetId="2" r:id="rId2"/>
    <sheet name="Detalle PA" sheetId="1" r:id="rId3"/>
    <sheet name="Detalle 1" sheetId="4" r:id="rId4"/>
    <sheet name="Detalle 2" sheetId="5" r:id="rId5"/>
  </sheets>
  <definedNames>
    <definedName name="_xlnm._FilterDatabase" localSheetId="2" hidden="1">'Detalle PA'!$A$14:$N$22</definedName>
    <definedName name="_xlnm.Print_Area" localSheetId="2">'Detalle PA'!$A$1:$N$71</definedName>
    <definedName name="_xlnm.Print_Area" localSheetId="1">'Plan de Adquisiciones'!$A$1:$C$31</definedName>
    <definedName name="_xlnm.Print_Titles" localSheetId="2">'Detalle PA'!$1:$4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5" l="1"/>
  <c r="B19" i="5"/>
  <c r="B18" i="5"/>
  <c r="B17" i="5"/>
  <c r="B15" i="5"/>
  <c r="B14" i="5"/>
  <c r="B13" i="5" s="1"/>
  <c r="B12" i="5"/>
  <c r="B11" i="5"/>
  <c r="B10" i="5"/>
  <c r="B9" i="5"/>
  <c r="B8" i="5"/>
  <c r="B7" i="5"/>
  <c r="B6" i="5" l="1"/>
  <c r="B16" i="5"/>
  <c r="G71" i="1"/>
  <c r="B28" i="2"/>
  <c r="B22" i="5"/>
  <c r="B21" i="5" s="1"/>
  <c r="B30" i="2"/>
  <c r="B17" i="2"/>
  <c r="C17" i="2"/>
  <c r="D17" i="4"/>
  <c r="D16" i="4"/>
  <c r="D14" i="4"/>
  <c r="B13" i="2"/>
  <c r="C13" i="2"/>
  <c r="C14" i="2"/>
  <c r="C15" i="2"/>
  <c r="C16" i="2"/>
  <c r="C18" i="2"/>
  <c r="C19" i="2"/>
  <c r="C20" i="2"/>
  <c r="C21" i="2"/>
  <c r="B12" i="2"/>
  <c r="C12" i="2"/>
  <c r="B29" i="2"/>
  <c r="C29" i="2"/>
  <c r="C28" i="2"/>
  <c r="B27" i="2"/>
  <c r="C27" i="2"/>
  <c r="B1" i="5"/>
  <c r="D9" i="4"/>
  <c r="D10" i="4"/>
  <c r="D11" i="4"/>
  <c r="D12" i="4"/>
  <c r="D13" i="4"/>
  <c r="D2" i="4"/>
  <c r="D3" i="4"/>
  <c r="D4" i="4"/>
  <c r="D5" i="4"/>
  <c r="D6" i="4"/>
  <c r="C30" i="2"/>
  <c r="B22" i="2"/>
  <c r="C22" i="2"/>
  <c r="B5" i="5" l="1"/>
  <c r="B24" i="5"/>
</calcChain>
</file>

<file path=xl/sharedStrings.xml><?xml version="1.0" encoding="utf-8"?>
<sst xmlns="http://schemas.openxmlformats.org/spreadsheetml/2006/main" count="326" uniqueCount="157">
  <si>
    <t>INFORMACIÓN PARA CARGA INICIAL DEL PLAN DE ADQUISICIONES (EN CURSO Y/O ULTIMO PRESENTADO)</t>
  </si>
  <si>
    <t>OBRAS</t>
  </si>
  <si>
    <t>Cantidad de Lotes :</t>
  </si>
  <si>
    <t>Número de Proceso:</t>
  </si>
  <si>
    <t>Monto Estimado, en u$s :</t>
  </si>
  <si>
    <t>Componente Asociado :</t>
  </si>
  <si>
    <t>Comentarios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</si>
  <si>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</si>
  <si>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</si>
  <si>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</si>
  <si>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</si>
  <si>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</si>
  <si>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</si>
  <si>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</si>
  <si>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</si>
  <si>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</si>
  <si>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</si>
  <si>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</si>
  <si>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</si>
  <si>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Cantidad Estimada de Consultores :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</si>
  <si>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</si>
  <si>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</si>
  <si>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</si>
  <si>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</si>
  <si>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</si>
  <si>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</si>
  <si>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</si>
  <si>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Licitación Pública Internacional </t>
  </si>
  <si>
    <t>Selección Basada en la Calidad y Costo </t>
  </si>
  <si>
    <t>Selección basada en las calificaciones de los consultores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</si>
  <si>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</si>
  <si>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</si>
  <si>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</si>
  <si>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</si>
  <si>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</si>
  <si>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</si>
  <si>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</si>
  <si>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</si>
  <si>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</si>
  <si>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</si>
  <si>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</si>
  <si>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</si>
  <si>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</si>
  <si>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</si>
  <si>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</si>
  <si>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</si>
  <si>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</si>
  <si>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</si>
  <si>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</si>
  <si>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</si>
  <si>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</si>
  <si>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</si>
  <si>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</si>
  <si>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</si>
  <si>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</si>
  <si>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</si>
  <si>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</si>
  <si>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</si>
  <si>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</si>
  <si>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</si>
  <si>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</si>
  <si>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</si>
  <si>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</si>
  <si>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</si>
  <si>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</si>
  <si>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</si>
  <si>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</si>
  <si>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</si>
  <si>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</si>
  <si>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 xml:space="preserve">Transporte </t>
  </si>
  <si>
    <r>
      <t xml:space="preserve">Método de Selección/ Adquisición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</si>
  <si>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Componente I</t>
  </si>
  <si>
    <t>Componente 2. Fortalecimiento Institucional</t>
  </si>
  <si>
    <t>Versión Inicial</t>
  </si>
  <si>
    <t>TOTAL</t>
  </si>
  <si>
    <t>N/D</t>
  </si>
  <si>
    <t>Componente II</t>
  </si>
  <si>
    <t>Componente 1. Mejoramiento de Caminos Rurales</t>
  </si>
  <si>
    <t>Comparación de Precios</t>
  </si>
  <si>
    <t>PROGRAMA DE INTEGRACION VIAL II (OPERACION NI-L1097)
EN CURSO Y/O ULTIMO PRESENTADO</t>
  </si>
  <si>
    <t>Administración y Gestión</t>
  </si>
  <si>
    <t>Monto Estimado, en US$ :</t>
  </si>
  <si>
    <t>Monto Estimado, en US$:</t>
  </si>
  <si>
    <t>Evaluación Intermedia del Programa de Integración Vial II</t>
  </si>
  <si>
    <t>Evaluación Final del Programa de Integración Vial II</t>
  </si>
  <si>
    <t>SI</t>
  </si>
  <si>
    <t>Gastos Financieros*</t>
  </si>
  <si>
    <t>*: los gastos financieros corresponden al pago de los intereses del financiamiento.</t>
  </si>
  <si>
    <t>PROGRAMA DE APOYO AL DESARROLLO DE LA CONECTIVIDAD TERRITORIAL DE LA REGIÓN CENTRAL Y OCCIDENTAL DE PANAMA</t>
  </si>
  <si>
    <t>PN-L1147</t>
  </si>
  <si>
    <t>Licencias</t>
  </si>
  <si>
    <t xml:space="preserve">Autocad - Civil 3D </t>
  </si>
  <si>
    <t>ArcMap</t>
  </si>
  <si>
    <t>InfraWorks</t>
  </si>
  <si>
    <t>HDM4</t>
  </si>
  <si>
    <t>MOP</t>
  </si>
  <si>
    <t>Laptops</t>
  </si>
  <si>
    <t>GPS</t>
  </si>
  <si>
    <t>Tablets</t>
  </si>
  <si>
    <t>Estaciones GIS</t>
  </si>
  <si>
    <t>Camaras</t>
  </si>
  <si>
    <t>Valor</t>
  </si>
  <si>
    <t>UND</t>
  </si>
  <si>
    <t>Adquisición de Sistema de Gestión y Control de Proyectos</t>
  </si>
  <si>
    <t>Adquisición de Sistema de Documentación y Archivo</t>
  </si>
  <si>
    <t xml:space="preserve">Adquisición de 5 licencias de Software de Ingenieria, Diseño y Modelo de Análisis de Inversión en Carretera (Autocad - Civil 3D, ArcMap, InfraWorks, HDM.4) </t>
  </si>
  <si>
    <t>Adquisición de Sistema de Gestión de Activos Viales</t>
  </si>
  <si>
    <t>Servicios de Consultoría para Estructuración de un Sistema de Gestión de Activos Viales (Invetario, Planificación, Inversión, Manitenimiento y Operación) los Estudios de Preinversión, Factibilidad y diseños de infraestructura de transporte multimodal</t>
  </si>
  <si>
    <t>Servicios de Consultoría para la Revisión de los Manuales de Gestión Social y Ambiental en proyectos de infraestructura Vial.</t>
  </si>
  <si>
    <t>1. Rehabilitación y/o mejoramiento de infraestructura vial</t>
  </si>
  <si>
    <t>1.1 Construcción del segundo puente sobre el río Chico</t>
  </si>
  <si>
    <t>1.2 Rehabilitación corredor Atalaya – Mariato – Quebró – Flores y ramal Varadero</t>
  </si>
  <si>
    <t>1.3 Rehabilitación y mejoramiento de caminos rurales del Distrito de Besikó</t>
  </si>
  <si>
    <t>2. Desarrollo de capacidades del MOP</t>
  </si>
  <si>
    <t>3. Administración y Gestión</t>
  </si>
  <si>
    <t>3.1 Auditoria del programa</t>
  </si>
  <si>
    <t>3.2 Monitoreo y Evaluación</t>
  </si>
  <si>
    <t>Total Programa</t>
  </si>
  <si>
    <t>Servicios de Consultoria para el fortalecimiento institucional del MOP en aspectos técnicos, gestión social y ambiental de proyectos de infraestructura vial, cambio climático y seguridad vial.</t>
  </si>
  <si>
    <t>Servicios de Consultoría para la Auditoría Financiera Independiente del Programa</t>
  </si>
  <si>
    <t>Servicios de Consultoría para Preinversión de proyectos prioritarios del MOP (estudios por definir)</t>
  </si>
  <si>
    <t>Asesoría Técnica del MOP</t>
  </si>
  <si>
    <t>Ministerio de Economía y Finanzas (MEF)</t>
  </si>
  <si>
    <t>Ministerio de Obras Públicas</t>
  </si>
  <si>
    <t>nota</t>
  </si>
  <si>
    <t>Construcción del segundo puente sobre el río Chico</t>
  </si>
  <si>
    <t>Rehabilitación corredor Atalaya – Mariato – Quebró – Flores y ramal Varadero</t>
  </si>
  <si>
    <t>Rehabilitación y mejoramiento de caminos rurales del Distrito de Besikó</t>
  </si>
  <si>
    <t>Componente Administración y Gestión</t>
  </si>
  <si>
    <t>Cobertura del Plan de Adquisiciones:**</t>
  </si>
  <si>
    <t>**El MOP solicitó al Banco la apertura de 2 procesos de licitación, previo a la aprobación del prestamo en el Directorio.</t>
  </si>
  <si>
    <t>El MOP solicitó al Banco la apertura de este proceso de licitación, previo a la aprobación del prestamo en el Directorio.</t>
  </si>
  <si>
    <t>COMPONENTE 1: 1. Rehabilitación y/o mejoramiento de infraestructura vial</t>
  </si>
  <si>
    <t>COMPONENTE 2: Desarrollo de capacidades del MOP</t>
  </si>
  <si>
    <t xml:space="preserve">Varios contratos. Esta adquición se considera la primera. </t>
  </si>
  <si>
    <t>control</t>
  </si>
  <si>
    <t>Convenio Marco</t>
  </si>
  <si>
    <t>Adquisición de Equipo de Transporte (2 vehículos pick up)</t>
  </si>
  <si>
    <t>Equipos</t>
  </si>
  <si>
    <t>Sistema de Gestión y Control de proyectos</t>
  </si>
  <si>
    <t>Servicios de Consultoría para el Diseño de la Metodología "Blue Sopt Analysis", de priorización de inversiones para adaptabilidad de la infraestructura al Cambio Climático</t>
  </si>
  <si>
    <t>Adquisición de Bienes informáticos (15 laptops, 15 receptores GPS, 15 dispositivos de registro de datos (tablets), 15 estaciones de trabajo para GIS y 15 camaras fotográficas HD)</t>
  </si>
  <si>
    <t>2.1.1 Sistema de Gestión y Control de Proyectos</t>
  </si>
  <si>
    <t>2.1.2 Sistema de Documentación y Archivo</t>
  </si>
  <si>
    <t>2.1.3 Adquisición de 5 licencias de Software de Ingenieria, Diseño y Modelo de Análisis de Inversión en Carretera</t>
  </si>
  <si>
    <t>2.1.4 Sistema de Gestión de Activos Viales</t>
  </si>
  <si>
    <t>2.1.5 Consultoría para Estructuración de un Sistema de Gestión de Activos Viales</t>
  </si>
  <si>
    <t>2.1.6 Consultoría para el Diseño de la Metodología "Blue Sopt Analysis"</t>
  </si>
  <si>
    <t>2.1 Transformación Digital del MOP</t>
  </si>
  <si>
    <t>2.2 Bienes y Equipos</t>
  </si>
  <si>
    <t>2.2.1 Adquisición de Bienes informáticos</t>
  </si>
  <si>
    <t>2.2.2 Adquisición de Equipo de Transporte</t>
  </si>
  <si>
    <t>2.3 Preinversión y Asistencia Técnica</t>
  </si>
  <si>
    <t>2.3.1 Consultoría para la Revisión de los Manuales de Gestión Social y Ambiental</t>
  </si>
  <si>
    <t>2.3.2 Consultoria para el fortalecimiento institucional del MOP</t>
  </si>
  <si>
    <t>2.3.3 Servicios de Consultoría para Preinversión de proyectos prioritarios del MOP (estudios por definir)</t>
  </si>
  <si>
    <t>2.3.4 Asesoría Técnica del MOP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</si>
</sst>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[$USD]\ #,##0.0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2" fontId="3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17" xfId="38" applyFont="1" applyFill="1" applyBorder="1" applyAlignment="1">
      <alignment horizontal="center" vertical="center" wrapText="1"/>
    </xf>
    <xf numFmtId="10" fontId="22" fillId="0" borderId="10" xfId="38" applyNumberFormat="1" applyFont="1" applyFill="1" applyBorder="1" applyAlignment="1">
      <alignment horizontal="center" vertical="center" wrapText="1"/>
    </xf>
    <xf numFmtId="0" fontId="22" fillId="0" borderId="28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center" vertical="center" wrapText="1"/>
    </xf>
    <xf numFmtId="0" fontId="22" fillId="0" borderId="14" xfId="1" applyFont="1" applyBorder="1" applyAlignment="1">
      <alignment vertical="center" wrapText="1"/>
    </xf>
    <xf numFmtId="0" fontId="33" fillId="0" borderId="0" xfId="0" applyFont="1"/>
    <xf numFmtId="0" fontId="2" fillId="0" borderId="0" xfId="38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22" fillId="0" borderId="17" xfId="1" applyFont="1" applyBorder="1" applyAlignment="1" applyProtection="1">
      <alignment wrapText="1"/>
    </xf>
    <xf numFmtId="0" fontId="0" fillId="0" borderId="0" xfId="0" applyAlignment="1">
      <alignment horizontal="center" vertical="center"/>
    </xf>
    <xf numFmtId="17" fontId="22" fillId="0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horizontal="center" vertical="center" wrapText="1"/>
    </xf>
    <xf numFmtId="17" fontId="22" fillId="0" borderId="20" xfId="38" applyNumberFormat="1" applyFont="1" applyFill="1" applyBorder="1" applyAlignment="1">
      <alignment horizontal="center" vertical="center" wrapText="1"/>
    </xf>
    <xf numFmtId="0" fontId="22" fillId="0" borderId="33" xfId="38" applyFont="1" applyFill="1" applyBorder="1" applyAlignment="1">
      <alignment vertical="center" wrapText="1"/>
    </xf>
    <xf numFmtId="164" fontId="0" fillId="0" borderId="0" xfId="0" applyNumberFormat="1"/>
    <xf numFmtId="17" fontId="22" fillId="0" borderId="15" xfId="1" applyNumberFormat="1" applyFont="1" applyFill="1" applyBorder="1" applyAlignment="1">
      <alignment horizontal="center" vertical="center" wrapText="1"/>
    </xf>
    <xf numFmtId="17" fontId="22" fillId="0" borderId="16" xfId="1" applyNumberFormat="1" applyFont="1" applyFill="1" applyBorder="1" applyAlignment="1">
      <alignment horizontal="center" vertical="center" wrapText="1"/>
    </xf>
    <xf numFmtId="9" fontId="22" fillId="0" borderId="10" xfId="38" applyNumberFormat="1" applyFont="1" applyFill="1" applyBorder="1" applyAlignment="1">
      <alignment horizontal="center" vertical="center" wrapText="1"/>
    </xf>
    <xf numFmtId="0" fontId="22" fillId="0" borderId="28" xfId="38" applyFont="1" applyFill="1" applyBorder="1" applyAlignment="1">
      <alignment horizontal="center" vertical="center" wrapText="1"/>
    </xf>
    <xf numFmtId="9" fontId="22" fillId="0" borderId="20" xfId="38" applyNumberFormat="1" applyFont="1" applyFill="1" applyBorder="1" applyAlignment="1">
      <alignment horizontal="center" vertical="center" wrapText="1"/>
    </xf>
    <xf numFmtId="164" fontId="35" fillId="0" borderId="10" xfId="1" applyNumberFormat="1" applyFont="1" applyFill="1" applyBorder="1" applyAlignment="1">
      <alignment horizontal="right" vertical="center" wrapText="1"/>
    </xf>
    <xf numFmtId="0" fontId="0" fillId="0" borderId="0" xfId="0" applyFill="1"/>
    <xf numFmtId="0" fontId="34" fillId="0" borderId="0" xfId="0" applyFont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0" fillId="0" borderId="10" xfId="0" applyBorder="1"/>
    <xf numFmtId="42" fontId="0" fillId="0" borderId="10" xfId="44" applyFont="1" applyBorder="1"/>
    <xf numFmtId="0" fontId="0" fillId="0" borderId="10" xfId="0" applyFill="1" applyBorder="1"/>
    <xf numFmtId="0" fontId="0" fillId="0" borderId="40" xfId="0" applyFill="1" applyBorder="1"/>
    <xf numFmtId="0" fontId="38" fillId="25" borderId="41" xfId="0" applyFont="1" applyFill="1" applyBorder="1" applyAlignment="1">
      <alignment vertical="center" wrapText="1"/>
    </xf>
    <xf numFmtId="3" fontId="38" fillId="25" borderId="42" xfId="0" applyNumberFormat="1" applyFont="1" applyFill="1" applyBorder="1" applyAlignment="1">
      <alignment horizontal="right" vertical="center" wrapText="1"/>
    </xf>
    <xf numFmtId="0" fontId="39" fillId="0" borderId="41" xfId="0" applyFont="1" applyBorder="1" applyAlignment="1">
      <alignment horizontal="left" vertical="center" wrapText="1" indent="1"/>
    </xf>
    <xf numFmtId="3" fontId="39" fillId="0" borderId="42" xfId="0" applyNumberFormat="1" applyFont="1" applyBorder="1" applyAlignment="1">
      <alignment horizontal="right" vertical="center" wrapText="1"/>
    </xf>
    <xf numFmtId="0" fontId="38" fillId="25" borderId="41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22" fillId="0" borderId="10" xfId="38" applyFont="1" applyFill="1" applyBorder="1" applyAlignment="1">
      <alignment horizontal="center" vertical="center" wrapText="1"/>
    </xf>
    <xf numFmtId="0" fontId="22" fillId="26" borderId="10" xfId="38" applyFont="1" applyFill="1" applyBorder="1" applyAlignment="1">
      <alignment vertical="center" wrapText="1"/>
    </xf>
    <xf numFmtId="0" fontId="22" fillId="26" borderId="10" xfId="38" applyFont="1" applyFill="1" applyBorder="1" applyAlignment="1">
      <alignment horizontal="center" vertical="center" wrapText="1"/>
    </xf>
    <xf numFmtId="9" fontId="22" fillId="26" borderId="10" xfId="38" applyNumberFormat="1" applyFont="1" applyFill="1" applyBorder="1" applyAlignment="1">
      <alignment horizontal="center" vertical="center" wrapText="1"/>
    </xf>
    <xf numFmtId="0" fontId="22" fillId="26" borderId="46" xfId="38" applyFont="1" applyFill="1" applyBorder="1" applyAlignment="1">
      <alignment horizontal="center" vertical="center" wrapText="1"/>
    </xf>
    <xf numFmtId="0" fontId="22" fillId="26" borderId="27" xfId="38" applyFont="1" applyFill="1" applyBorder="1" applyAlignment="1">
      <alignment horizontal="center" vertical="center" wrapText="1"/>
    </xf>
    <xf numFmtId="0" fontId="39" fillId="26" borderId="0" xfId="0" applyFont="1" applyFill="1" applyAlignment="1">
      <alignment horizontal="left" vertical="center" wrapText="1"/>
    </xf>
    <xf numFmtId="3" fontId="22" fillId="26" borderId="10" xfId="38" applyNumberFormat="1" applyFont="1" applyFill="1" applyBorder="1" applyAlignment="1">
      <alignment vertical="center" wrapText="1"/>
    </xf>
    <xf numFmtId="0" fontId="39" fillId="26" borderId="10" xfId="0" applyFont="1" applyFill="1" applyBorder="1" applyAlignment="1">
      <alignment vertical="center" wrapText="1"/>
    </xf>
    <xf numFmtId="3" fontId="39" fillId="26" borderId="0" xfId="0" applyNumberFormat="1" applyFont="1" applyFill="1" applyAlignment="1">
      <alignment vertical="center"/>
    </xf>
    <xf numFmtId="0" fontId="0" fillId="0" borderId="0" xfId="0" applyBorder="1"/>
    <xf numFmtId="42" fontId="0" fillId="0" borderId="0" xfId="44" applyFont="1" applyBorder="1"/>
    <xf numFmtId="0" fontId="0" fillId="0" borderId="46" xfId="0" applyFill="1" applyBorder="1"/>
    <xf numFmtId="3" fontId="0" fillId="0" borderId="0" xfId="0" applyNumberFormat="1"/>
    <xf numFmtId="0" fontId="0" fillId="27" borderId="10" xfId="0" applyFill="1" applyBorder="1" applyAlignment="1">
      <alignment horizontal="center"/>
    </xf>
    <xf numFmtId="3" fontId="39" fillId="26" borderId="42" xfId="0" applyNumberFormat="1" applyFont="1" applyFill="1" applyBorder="1" applyAlignment="1">
      <alignment horizontal="right" vertical="center" wrapText="1"/>
    </xf>
    <xf numFmtId="4" fontId="22" fillId="26" borderId="20" xfId="38" applyNumberFormat="1" applyFont="1" applyFill="1" applyBorder="1" applyAlignment="1">
      <alignment vertical="center" wrapText="1"/>
    </xf>
    <xf numFmtId="0" fontId="34" fillId="0" borderId="0" xfId="0" applyFont="1" applyFill="1"/>
    <xf numFmtId="4" fontId="39" fillId="0" borderId="41" xfId="0" applyNumberFormat="1" applyFont="1" applyBorder="1" applyAlignment="1">
      <alignment horizontal="left" vertical="center" wrapText="1" indent="1"/>
    </xf>
    <xf numFmtId="0" fontId="34" fillId="0" borderId="0" xfId="0" applyFont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1" fillId="0" borderId="43" xfId="1" applyFont="1" applyFill="1" applyBorder="1" applyAlignment="1">
      <alignment horizontal="left" vertical="center" wrapText="1"/>
    </xf>
    <xf numFmtId="0" fontId="31" fillId="0" borderId="44" xfId="1" applyFont="1" applyFill="1" applyBorder="1" applyAlignment="1">
      <alignment horizontal="left" vertical="center" wrapText="1"/>
    </xf>
    <xf numFmtId="0" fontId="31" fillId="0" borderId="45" xfId="1" applyFont="1" applyFill="1" applyBorder="1" applyAlignment="1">
      <alignment horizontal="left" vertical="center" wrapText="1"/>
    </xf>
    <xf numFmtId="0" fontId="36" fillId="0" borderId="39" xfId="1" applyFont="1" applyFill="1" applyBorder="1" applyAlignment="1">
      <alignment horizontal="left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21" xfId="38" applyFont="1" applyFill="1" applyBorder="1" applyAlignment="1">
      <alignment horizontal="center" vertical="center" wrapText="1"/>
    </xf>
    <xf numFmtId="0" fontId="24" fillId="24" borderId="2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4" fillId="24" borderId="3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left" vertical="center" wrapText="1"/>
    </xf>
    <xf numFmtId="0" fontId="23" fillId="24" borderId="37" xfId="38" applyFont="1" applyFill="1" applyBorder="1" applyAlignment="1">
      <alignment horizontal="left" vertical="center" wrapText="1"/>
    </xf>
    <xf numFmtId="0" fontId="23" fillId="24" borderId="38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38" fillId="27" borderId="41" xfId="0" applyFont="1" applyFill="1" applyBorder="1" applyAlignment="1">
      <alignment horizontal="left" vertical="center" wrapText="1" indent="1"/>
    </xf>
    <xf numFmtId="3" fontId="38" fillId="27" borderId="42" xfId="0" applyNumberFormat="1" applyFont="1" applyFill="1" applyBorder="1" applyAlignment="1">
      <alignment horizontal="right" vertical="center" wrapText="1"/>
    </xf>
  </cellXfs>
  <cellStyles count="5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C000000}"/>
    <cellStyle name="Good 2" xfId="30" xr:uid="{00000000-0005-0000-0000-000021000000}"/>
    <cellStyle name="Heading 1 2" xfId="31" xr:uid="{00000000-0005-0000-0000-000022000000}"/>
    <cellStyle name="Heading 2 2" xfId="32" xr:uid="{00000000-0005-0000-0000-000023000000}"/>
    <cellStyle name="Heading 3 2" xfId="33" xr:uid="{00000000-0005-0000-0000-000024000000}"/>
    <cellStyle name="Heading 4 2" xfId="34" xr:uid="{00000000-0005-0000-0000-000025000000}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Input 2" xfId="35" xr:uid="{00000000-0005-0000-0000-00002A000000}"/>
    <cellStyle name="Linked Cell 2" xfId="36" xr:uid="{00000000-0005-0000-0000-00002B000000}"/>
    <cellStyle name="Moneda [0]" xfId="44" builtinId="7"/>
    <cellStyle name="Neutral 2" xfId="37" xr:uid="{00000000-0005-0000-0000-00002C000000}"/>
    <cellStyle name="Normal" xfId="0" builtinId="0"/>
    <cellStyle name="Normal 2" xfId="38" xr:uid="{00000000-0005-0000-0000-00002E000000}"/>
    <cellStyle name="Normal 3" xfId="1" xr:uid="{00000000-0005-0000-0000-00002F000000}"/>
    <cellStyle name="Note 2" xfId="39" xr:uid="{00000000-0005-0000-0000-000030000000}"/>
    <cellStyle name="Output 2" xfId="40" xr:uid="{00000000-0005-0000-0000-000031000000}"/>
    <cellStyle name="Title 2" xfId="41" xr:uid="{00000000-0005-0000-0000-000032000000}"/>
    <cellStyle name="Total 2" xfId="42" xr:uid="{00000000-0005-0000-0000-000033000000}"/>
    <cellStyle name="Warning Text 2" xfId="43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1"/>
  <sheetViews>
    <sheetView workbookViewId="0">
      <selection activeCell="D11" sqref="D11"/>
    </sheetView>
  </sheetViews>
  <sheetFormatPr baseColWidth="10" defaultColWidth="9.1640625" defaultRowHeight="15" x14ac:dyDescent="0.2"/>
  <cols>
    <col min="2" max="2" width="55" customWidth="1"/>
    <col min="3" max="3" width="45.5" bestFit="1" customWidth="1"/>
    <col min="4" max="4" width="30.83203125" bestFit="1" customWidth="1"/>
  </cols>
  <sheetData>
    <row r="1" spans="2:4" ht="16" thickBot="1" x14ac:dyDescent="0.25">
      <c r="B1" s="18"/>
      <c r="C1" s="18"/>
      <c r="D1" s="18"/>
    </row>
    <row r="2" spans="2:4" x14ac:dyDescent="0.2">
      <c r="B2" s="19" t="s">
        <v>59</v>
      </c>
      <c r="C2" s="20" t="s">
        <v>53</v>
      </c>
      <c r="D2" s="21" t="s">
        <v>54</v>
      </c>
    </row>
    <row r="3" spans="2:4" x14ac:dyDescent="0.2">
      <c r="B3" s="108" t="s">
        <v>122</v>
      </c>
      <c r="C3" s="22" t="s">
        <v>123</v>
      </c>
      <c r="D3" s="23" t="s">
        <v>95</v>
      </c>
    </row>
    <row r="4" spans="2:4" x14ac:dyDescent="0.2">
      <c r="B4" s="109"/>
      <c r="C4" s="22"/>
      <c r="D4" s="23"/>
    </row>
    <row r="5" spans="2:4" x14ac:dyDescent="0.2">
      <c r="B5" s="109"/>
      <c r="C5" s="22"/>
      <c r="D5" s="23"/>
    </row>
    <row r="6" spans="2:4" x14ac:dyDescent="0.2">
      <c r="B6" s="109"/>
      <c r="C6" s="22"/>
      <c r="D6" s="23"/>
    </row>
    <row r="7" spans="2:4" x14ac:dyDescent="0.2">
      <c r="B7" s="109"/>
      <c r="C7" s="22"/>
      <c r="D7" s="23"/>
    </row>
    <row r="8" spans="2:4" x14ac:dyDescent="0.2">
      <c r="B8" s="109"/>
      <c r="C8" s="22"/>
      <c r="D8" s="23"/>
    </row>
    <row r="9" spans="2:4" ht="16" thickBot="1" x14ac:dyDescent="0.25">
      <c r="B9" s="110"/>
      <c r="C9" s="24"/>
      <c r="D9" s="25"/>
    </row>
    <row r="10" spans="2:4" x14ac:dyDescent="0.2">
      <c r="B10" s="53"/>
    </row>
    <row r="11" spans="2:4" ht="49.5" customHeight="1" x14ac:dyDescent="0.2">
      <c r="B11" s="113" t="s">
        <v>55</v>
      </c>
      <c r="C11" s="113"/>
      <c r="D11" s="18"/>
    </row>
    <row r="12" spans="2:4" ht="16" thickBot="1" x14ac:dyDescent="0.25">
      <c r="B12" s="18"/>
      <c r="C12" s="18"/>
      <c r="D12" s="18"/>
    </row>
    <row r="13" spans="2:4" x14ac:dyDescent="0.2">
      <c r="B13" s="26" t="s">
        <v>56</v>
      </c>
      <c r="C13" s="27" t="s">
        <v>57</v>
      </c>
      <c r="D13" s="28"/>
    </row>
    <row r="14" spans="2:4" ht="28" x14ac:dyDescent="0.2">
      <c r="B14" s="111" t="s">
        <v>85</v>
      </c>
      <c r="C14" s="52" t="s">
        <v>132</v>
      </c>
      <c r="D14" s="28"/>
    </row>
    <row r="15" spans="2:4" x14ac:dyDescent="0.2">
      <c r="B15" s="111"/>
      <c r="C15" s="23" t="s">
        <v>133</v>
      </c>
      <c r="D15" s="18"/>
    </row>
    <row r="16" spans="2:4" s="1" customFormat="1" x14ac:dyDescent="0.2">
      <c r="B16" s="111"/>
      <c r="C16" s="23" t="s">
        <v>80</v>
      </c>
      <c r="D16" s="18"/>
    </row>
    <row r="17" spans="2:4" x14ac:dyDescent="0.2">
      <c r="B17" s="111"/>
      <c r="C17" s="23"/>
      <c r="D17" s="18"/>
    </row>
    <row r="18" spans="2:4" x14ac:dyDescent="0.2">
      <c r="B18" s="111"/>
      <c r="C18" s="52"/>
    </row>
    <row r="19" spans="2:4" ht="16" thickBot="1" x14ac:dyDescent="0.25">
      <c r="B19" s="112"/>
      <c r="C19" s="25"/>
    </row>
    <row r="21" spans="2:4" ht="54" customHeight="1" x14ac:dyDescent="0.2">
      <c r="B21" s="114" t="s">
        <v>58</v>
      </c>
      <c r="C21" s="114"/>
    </row>
  </sheetData>
  <mergeCells count="4">
    <mergeCell ref="B3:B9"/>
    <mergeCell ref="B14:B19"/>
    <mergeCell ref="B11:C11"/>
    <mergeCell ref="B21:C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topLeftCell="A7" zoomScale="130" zoomScaleNormal="130" workbookViewId="0">
      <selection activeCell="B29" sqref="B29"/>
    </sheetView>
  </sheetViews>
  <sheetFormatPr baseColWidth="10" defaultColWidth="9.1640625" defaultRowHeight="15" x14ac:dyDescent="0.2"/>
  <cols>
    <col min="1" max="1" width="42.5" customWidth="1"/>
    <col min="2" max="2" width="35.1640625" customWidth="1"/>
    <col min="3" max="3" width="33.5" customWidth="1"/>
  </cols>
  <sheetData>
    <row r="1" spans="1:5" x14ac:dyDescent="0.2">
      <c r="A1" s="119" t="s">
        <v>79</v>
      </c>
      <c r="B1" s="119"/>
      <c r="C1" s="119"/>
    </row>
    <row r="2" spans="1:5" s="1" customFormat="1" ht="16" thickBot="1" x14ac:dyDescent="0.25">
      <c r="A2" s="119" t="s">
        <v>32</v>
      </c>
      <c r="B2" s="119"/>
      <c r="C2" s="119"/>
    </row>
    <row r="3" spans="1:5" ht="16" x14ac:dyDescent="0.2">
      <c r="A3" s="115" t="s">
        <v>33</v>
      </c>
      <c r="B3" s="116"/>
      <c r="C3" s="117"/>
    </row>
    <row r="4" spans="1:5" ht="16" x14ac:dyDescent="0.2">
      <c r="A4" s="8" t="s">
        <v>34</v>
      </c>
      <c r="B4" s="9" t="s">
        <v>35</v>
      </c>
      <c r="C4" s="10" t="s">
        <v>36</v>
      </c>
    </row>
    <row r="5" spans="1:5" ht="16" thickBot="1" x14ac:dyDescent="0.25">
      <c r="A5" s="11" t="s">
        <v>129</v>
      </c>
      <c r="B5" s="65">
        <v>43282</v>
      </c>
      <c r="C5" s="66">
        <v>44743</v>
      </c>
      <c r="E5" t="s">
        <v>124</v>
      </c>
    </row>
    <row r="6" spans="1:5" ht="16" thickBot="1" x14ac:dyDescent="0.25">
      <c r="A6" s="122" t="s">
        <v>130</v>
      </c>
      <c r="B6" s="123"/>
      <c r="C6" s="124"/>
    </row>
    <row r="7" spans="1:5" ht="16" x14ac:dyDescent="0.2">
      <c r="A7" s="115" t="s">
        <v>37</v>
      </c>
      <c r="B7" s="116"/>
      <c r="C7" s="117"/>
    </row>
    <row r="8" spans="1:5" ht="16" thickBot="1" x14ac:dyDescent="0.25">
      <c r="A8" s="11" t="s">
        <v>38</v>
      </c>
      <c r="B8" s="120" t="s">
        <v>73</v>
      </c>
      <c r="C8" s="121"/>
    </row>
    <row r="9" spans="1:5" ht="16" thickBot="1" x14ac:dyDescent="0.25">
      <c r="A9" s="118"/>
      <c r="B9" s="118"/>
      <c r="C9" s="118"/>
    </row>
    <row r="10" spans="1:5" ht="16" x14ac:dyDescent="0.2">
      <c r="A10" s="115" t="s">
        <v>39</v>
      </c>
      <c r="B10" s="116"/>
      <c r="C10" s="117"/>
    </row>
    <row r="11" spans="1:5" ht="32" x14ac:dyDescent="0.2">
      <c r="A11" s="8" t="s">
        <v>40</v>
      </c>
      <c r="B11" s="9" t="s">
        <v>41</v>
      </c>
      <c r="C11" s="10" t="s">
        <v>42</v>
      </c>
    </row>
    <row r="12" spans="1:5" x14ac:dyDescent="0.2">
      <c r="A12" s="12" t="s">
        <v>43</v>
      </c>
      <c r="B12" s="13">
        <f>+SUM('Detalle PA'!G8:G10)</f>
        <v>84630000</v>
      </c>
      <c r="C12" s="14">
        <f>+B12</f>
        <v>84630000</v>
      </c>
    </row>
    <row r="13" spans="1:5" x14ac:dyDescent="0.2">
      <c r="A13" s="12" t="s">
        <v>44</v>
      </c>
      <c r="B13" s="13">
        <f>+SUM('Detalle PA'!G17:G22)</f>
        <v>1015000</v>
      </c>
      <c r="C13" s="33">
        <f t="shared" ref="C13:C21" si="0">+B13</f>
        <v>1015000</v>
      </c>
    </row>
    <row r="14" spans="1:5" x14ac:dyDescent="0.2">
      <c r="A14" s="12" t="s">
        <v>45</v>
      </c>
      <c r="B14" s="13">
        <v>0</v>
      </c>
      <c r="C14" s="33">
        <f t="shared" si="0"/>
        <v>0</v>
      </c>
    </row>
    <row r="15" spans="1:5" x14ac:dyDescent="0.2">
      <c r="A15" s="12" t="s">
        <v>46</v>
      </c>
      <c r="B15" s="13">
        <v>0</v>
      </c>
      <c r="C15" s="33">
        <f t="shared" si="0"/>
        <v>0</v>
      </c>
    </row>
    <row r="16" spans="1:5" x14ac:dyDescent="0.2">
      <c r="A16" s="12" t="s">
        <v>47</v>
      </c>
      <c r="B16" s="70">
        <v>0</v>
      </c>
      <c r="C16" s="33">
        <f t="shared" si="0"/>
        <v>0</v>
      </c>
    </row>
    <row r="17" spans="1:3" x14ac:dyDescent="0.2">
      <c r="A17" s="12" t="s">
        <v>48</v>
      </c>
      <c r="B17" s="13">
        <f>+SUM('Detalle PA'!G37:G42)+SUM('Detalle PA'!F49:F51)</f>
        <v>1355000</v>
      </c>
      <c r="C17" s="33">
        <f>+B17</f>
        <v>1355000</v>
      </c>
    </row>
    <row r="18" spans="1:3" x14ac:dyDescent="0.2">
      <c r="A18" s="15" t="s">
        <v>49</v>
      </c>
      <c r="B18" s="13">
        <v>0</v>
      </c>
      <c r="C18" s="33">
        <f t="shared" si="0"/>
        <v>0</v>
      </c>
    </row>
    <row r="19" spans="1:3" x14ac:dyDescent="0.2">
      <c r="A19" s="12" t="s">
        <v>50</v>
      </c>
      <c r="B19" s="13">
        <v>0</v>
      </c>
      <c r="C19" s="33">
        <f t="shared" si="0"/>
        <v>0</v>
      </c>
    </row>
    <row r="20" spans="1:3" s="1" customFormat="1" x14ac:dyDescent="0.2">
      <c r="A20" s="12" t="s">
        <v>86</v>
      </c>
      <c r="B20" s="32">
        <v>0</v>
      </c>
      <c r="C20" s="33">
        <f t="shared" si="0"/>
        <v>0</v>
      </c>
    </row>
    <row r="21" spans="1:3" x14ac:dyDescent="0.2">
      <c r="A21" s="15" t="s">
        <v>51</v>
      </c>
      <c r="B21" s="13">
        <v>0</v>
      </c>
      <c r="C21" s="33">
        <f t="shared" si="0"/>
        <v>0</v>
      </c>
    </row>
    <row r="22" spans="1:3" ht="17" thickBot="1" x14ac:dyDescent="0.25">
      <c r="A22" s="16" t="s">
        <v>52</v>
      </c>
      <c r="B22" s="17">
        <f>+SUM(B12:B21)</f>
        <v>87000000</v>
      </c>
      <c r="C22" s="36">
        <f>+SUM(C12:C21)</f>
        <v>87000000</v>
      </c>
    </row>
    <row r="23" spans="1:3" s="71" customFormat="1" x14ac:dyDescent="0.2">
      <c r="A23" s="125" t="s">
        <v>87</v>
      </c>
      <c r="B23" s="125"/>
      <c r="C23" s="125"/>
    </row>
    <row r="24" spans="1:3" ht="16" thickBot="1" x14ac:dyDescent="0.25"/>
    <row r="25" spans="1:3" ht="16" x14ac:dyDescent="0.2">
      <c r="A25" s="115" t="s">
        <v>64</v>
      </c>
      <c r="B25" s="116"/>
      <c r="C25" s="117"/>
    </row>
    <row r="26" spans="1:3" ht="32" x14ac:dyDescent="0.2">
      <c r="A26" s="29" t="s">
        <v>65</v>
      </c>
      <c r="B26" s="30" t="s">
        <v>41</v>
      </c>
      <c r="C26" s="31" t="s">
        <v>42</v>
      </c>
    </row>
    <row r="27" spans="1:3" x14ac:dyDescent="0.2">
      <c r="A27" s="58" t="s">
        <v>77</v>
      </c>
      <c r="B27" s="32">
        <f>+SUM('Detalle PA'!G8:G10)</f>
        <v>84630000</v>
      </c>
      <c r="C27" s="33">
        <f>+B27</f>
        <v>84630000</v>
      </c>
    </row>
    <row r="28" spans="1:3" s="1" customFormat="1" x14ac:dyDescent="0.2">
      <c r="A28" s="58" t="s">
        <v>72</v>
      </c>
      <c r="B28" s="32">
        <f>+SUM('Detalle PA'!G17:G22)+SUM('Detalle PA'!G37:G39)+SUM('Detalle PA'!G41:G42)+'Detalle PA'!F49</f>
        <v>2170000</v>
      </c>
      <c r="C28" s="33">
        <f>+B28</f>
        <v>2170000</v>
      </c>
    </row>
    <row r="29" spans="1:3" x14ac:dyDescent="0.2">
      <c r="A29" s="58" t="s">
        <v>80</v>
      </c>
      <c r="B29" s="32">
        <f>+'Detalle PA'!G40+'Detalle PA'!F50+'Detalle PA'!F51</f>
        <v>200000</v>
      </c>
      <c r="C29" s="33">
        <f>+B29</f>
        <v>200000</v>
      </c>
    </row>
    <row r="30" spans="1:3" ht="17" thickBot="1" x14ac:dyDescent="0.25">
      <c r="A30" s="34" t="s">
        <v>52</v>
      </c>
      <c r="B30" s="35">
        <f>+SUM(B27:B29)</f>
        <v>87000000</v>
      </c>
      <c r="C30" s="36">
        <f>+SUM(C27:C29)</f>
        <v>87000000</v>
      </c>
    </row>
    <row r="34" spans="2:3" x14ac:dyDescent="0.2">
      <c r="B34" s="64"/>
      <c r="C34" s="64"/>
    </row>
  </sheetData>
  <mergeCells count="10">
    <mergeCell ref="A25:C25"/>
    <mergeCell ref="A9:C9"/>
    <mergeCell ref="A1:C1"/>
    <mergeCell ref="A10:C10"/>
    <mergeCell ref="A3:C3"/>
    <mergeCell ref="A7:C7"/>
    <mergeCell ref="B8:C8"/>
    <mergeCell ref="A6:C6"/>
    <mergeCell ref="A2:C2"/>
    <mergeCell ref="A23:C2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1"/>
  <sheetViews>
    <sheetView tabSelected="1" zoomScale="157" zoomScaleNormal="70" workbookViewId="0">
      <pane xSplit="3" ySplit="7" topLeftCell="D45" activePane="bottomRight" state="frozen"/>
      <selection pane="topRight" activeCell="D1" sqref="D1"/>
      <selection pane="bottomLeft" activeCell="A5" sqref="A5"/>
      <selection pane="bottomRight" activeCell="D60" sqref="D60"/>
    </sheetView>
  </sheetViews>
  <sheetFormatPr baseColWidth="10" defaultColWidth="9.1640625" defaultRowHeight="15" x14ac:dyDescent="0.2"/>
  <cols>
    <col min="1" max="2" width="12.5" style="55" customWidth="1"/>
    <col min="3" max="3" width="32" style="55" customWidth="1"/>
    <col min="4" max="4" width="25.5" style="55" customWidth="1"/>
    <col min="5" max="6" width="12.83203125" style="55" customWidth="1"/>
    <col min="7" max="7" width="15.5" style="56" customWidth="1"/>
    <col min="8" max="8" width="14.83203125" style="57" customWidth="1"/>
    <col min="9" max="9" width="14.5" style="57" customWidth="1"/>
    <col min="10" max="10" width="16.5" style="55" customWidth="1"/>
    <col min="11" max="11" width="17.5" style="55" customWidth="1"/>
    <col min="12" max="12" width="15.5" style="59" customWidth="1"/>
    <col min="13" max="13" width="15" style="59" customWidth="1"/>
    <col min="14" max="14" width="28.5" style="55" customWidth="1"/>
    <col min="15" max="15" width="9.1640625" style="55"/>
    <col min="16" max="17" width="11.5" style="55" bestFit="1" customWidth="1"/>
    <col min="18" max="16384" width="9.1640625" style="55"/>
  </cols>
  <sheetData>
    <row r="1" spans="1:15" x14ac:dyDescent="0.2">
      <c r="A1" s="149" t="s">
        <v>88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54"/>
    </row>
    <row r="2" spans="1:15" x14ac:dyDescent="0.2">
      <c r="F2" s="149" t="s">
        <v>89</v>
      </c>
      <c r="G2" s="149"/>
      <c r="H2" s="149"/>
      <c r="I2" s="55"/>
      <c r="L2" s="55"/>
      <c r="M2" s="55"/>
      <c r="O2" s="54"/>
    </row>
    <row r="3" spans="1:15" x14ac:dyDescent="0.2">
      <c r="F3" s="72"/>
      <c r="G3" s="72"/>
      <c r="H3" s="72"/>
      <c r="I3" s="55"/>
      <c r="L3" s="55"/>
      <c r="M3" s="55"/>
      <c r="O3" s="54"/>
    </row>
    <row r="4" spans="1:15" ht="17" thickBot="1" x14ac:dyDescent="0.25">
      <c r="A4" s="146" t="s">
        <v>0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8"/>
      <c r="O4" s="54"/>
    </row>
    <row r="5" spans="1:15" ht="16" x14ac:dyDescent="0.2">
      <c r="A5" s="137" t="s">
        <v>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9"/>
      <c r="O5" s="54"/>
    </row>
    <row r="6" spans="1:15" x14ac:dyDescent="0.2">
      <c r="A6" s="131" t="s">
        <v>9</v>
      </c>
      <c r="B6" s="132" t="s">
        <v>10</v>
      </c>
      <c r="C6" s="132" t="s">
        <v>11</v>
      </c>
      <c r="D6" s="132" t="s">
        <v>70</v>
      </c>
      <c r="E6" s="132" t="s">
        <v>2</v>
      </c>
      <c r="F6" s="132" t="s">
        <v>3</v>
      </c>
      <c r="G6" s="140" t="s">
        <v>63</v>
      </c>
      <c r="H6" s="140"/>
      <c r="I6" s="140"/>
      <c r="J6" s="132" t="s">
        <v>5</v>
      </c>
      <c r="K6" s="132" t="s">
        <v>68</v>
      </c>
      <c r="L6" s="132" t="s">
        <v>12</v>
      </c>
      <c r="M6" s="132"/>
      <c r="N6" s="141" t="s">
        <v>6</v>
      </c>
      <c r="O6" s="54"/>
    </row>
    <row r="7" spans="1:15" ht="28" x14ac:dyDescent="0.2">
      <c r="A7" s="131"/>
      <c r="B7" s="132"/>
      <c r="C7" s="132"/>
      <c r="D7" s="132"/>
      <c r="E7" s="132"/>
      <c r="F7" s="132"/>
      <c r="G7" s="44" t="s">
        <v>81</v>
      </c>
      <c r="H7" s="75" t="s">
        <v>61</v>
      </c>
      <c r="I7" s="75" t="s">
        <v>62</v>
      </c>
      <c r="J7" s="132"/>
      <c r="K7" s="132"/>
      <c r="L7" s="73" t="s">
        <v>60</v>
      </c>
      <c r="M7" s="73" t="s">
        <v>8</v>
      </c>
      <c r="N7" s="141"/>
      <c r="O7" s="54"/>
    </row>
    <row r="8" spans="1:15" ht="56" x14ac:dyDescent="0.2">
      <c r="A8" s="45" t="s">
        <v>95</v>
      </c>
      <c r="B8" s="90" t="s">
        <v>69</v>
      </c>
      <c r="C8" s="94" t="s">
        <v>125</v>
      </c>
      <c r="D8" s="90" t="s">
        <v>27</v>
      </c>
      <c r="E8" s="90">
        <v>1</v>
      </c>
      <c r="F8" s="90">
        <v>1</v>
      </c>
      <c r="G8" s="95">
        <v>7790000</v>
      </c>
      <c r="H8" s="91">
        <v>1</v>
      </c>
      <c r="I8" s="67">
        <v>0</v>
      </c>
      <c r="J8" s="76" t="s">
        <v>71</v>
      </c>
      <c r="K8" s="76" t="s">
        <v>67</v>
      </c>
      <c r="L8" s="60">
        <v>43221</v>
      </c>
      <c r="M8" s="60">
        <v>43313</v>
      </c>
      <c r="N8" s="4" t="s">
        <v>131</v>
      </c>
      <c r="O8" s="54"/>
    </row>
    <row r="9" spans="1:15" ht="56" x14ac:dyDescent="0.2">
      <c r="A9" s="45" t="s">
        <v>95</v>
      </c>
      <c r="B9" s="90" t="s">
        <v>69</v>
      </c>
      <c r="C9" s="96" t="s">
        <v>126</v>
      </c>
      <c r="D9" s="90" t="s">
        <v>27</v>
      </c>
      <c r="E9" s="90">
        <v>1</v>
      </c>
      <c r="F9" s="90">
        <v>1</v>
      </c>
      <c r="G9" s="97">
        <v>60740000</v>
      </c>
      <c r="H9" s="91">
        <v>1</v>
      </c>
      <c r="I9" s="67">
        <v>0</v>
      </c>
      <c r="J9" s="76" t="s">
        <v>71</v>
      </c>
      <c r="K9" s="76" t="s">
        <v>67</v>
      </c>
      <c r="L9" s="60">
        <v>43221</v>
      </c>
      <c r="M9" s="60">
        <v>43313</v>
      </c>
      <c r="N9" s="4" t="s">
        <v>131</v>
      </c>
      <c r="O9" s="54"/>
    </row>
    <row r="10" spans="1:15" ht="28" x14ac:dyDescent="0.2">
      <c r="A10" s="45" t="s">
        <v>95</v>
      </c>
      <c r="B10" s="90" t="s">
        <v>69</v>
      </c>
      <c r="C10" s="89" t="s">
        <v>127</v>
      </c>
      <c r="D10" s="90" t="s">
        <v>27</v>
      </c>
      <c r="E10" s="90">
        <v>1</v>
      </c>
      <c r="F10" s="90">
        <v>1</v>
      </c>
      <c r="G10" s="95">
        <v>16100000</v>
      </c>
      <c r="H10" s="91">
        <v>1</v>
      </c>
      <c r="I10" s="67">
        <v>0</v>
      </c>
      <c r="J10" s="76" t="s">
        <v>71</v>
      </c>
      <c r="K10" s="76" t="s">
        <v>67</v>
      </c>
      <c r="L10" s="60">
        <v>43374</v>
      </c>
      <c r="M10" s="60">
        <v>43497</v>
      </c>
      <c r="N10" s="4"/>
      <c r="O10" s="54"/>
    </row>
    <row r="11" spans="1:15" x14ac:dyDescent="0.2">
      <c r="A11" s="45"/>
      <c r="B11" s="76"/>
      <c r="C11" s="3"/>
      <c r="D11" s="3"/>
      <c r="E11" s="76"/>
      <c r="F11" s="76"/>
      <c r="G11" s="37"/>
      <c r="H11" s="46"/>
      <c r="I11" s="46"/>
      <c r="J11" s="76"/>
      <c r="K11" s="76"/>
      <c r="L11" s="76"/>
      <c r="M11" s="76"/>
      <c r="N11" s="4"/>
      <c r="O11" s="54"/>
    </row>
    <row r="12" spans="1:15" ht="16" thickBot="1" x14ac:dyDescent="0.25">
      <c r="A12" s="5"/>
      <c r="B12" s="6"/>
      <c r="C12" s="6"/>
      <c r="D12" s="6"/>
      <c r="E12" s="6"/>
      <c r="F12" s="6"/>
      <c r="G12" s="38"/>
      <c r="H12" s="40"/>
      <c r="I12" s="40"/>
      <c r="J12" s="6"/>
      <c r="K12" s="6"/>
      <c r="L12" s="77"/>
      <c r="M12" s="77"/>
      <c r="N12" s="7"/>
      <c r="O12" s="54"/>
    </row>
    <row r="13" spans="1:15" ht="16" thickBot="1" x14ac:dyDescent="0.25"/>
    <row r="14" spans="1:15" ht="16" x14ac:dyDescent="0.2">
      <c r="A14" s="137" t="s">
        <v>13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9"/>
      <c r="O14" s="54"/>
    </row>
    <row r="15" spans="1:15" ht="15" customHeight="1" x14ac:dyDescent="0.2">
      <c r="A15" s="131" t="s">
        <v>9</v>
      </c>
      <c r="B15" s="132" t="s">
        <v>10</v>
      </c>
      <c r="C15" s="132" t="s">
        <v>11</v>
      </c>
      <c r="D15" s="132" t="s">
        <v>14</v>
      </c>
      <c r="E15" s="132" t="s">
        <v>2</v>
      </c>
      <c r="F15" s="132" t="s">
        <v>3</v>
      </c>
      <c r="G15" s="140" t="s">
        <v>63</v>
      </c>
      <c r="H15" s="140"/>
      <c r="I15" s="140"/>
      <c r="J15" s="132" t="s">
        <v>5</v>
      </c>
      <c r="K15" s="132" t="s">
        <v>68</v>
      </c>
      <c r="L15" s="132" t="s">
        <v>12</v>
      </c>
      <c r="M15" s="132"/>
      <c r="N15" s="141" t="s">
        <v>6</v>
      </c>
      <c r="O15" s="54"/>
    </row>
    <row r="16" spans="1:15" ht="28" x14ac:dyDescent="0.2">
      <c r="A16" s="131"/>
      <c r="B16" s="132"/>
      <c r="C16" s="132"/>
      <c r="D16" s="132"/>
      <c r="E16" s="132"/>
      <c r="F16" s="132"/>
      <c r="G16" s="44" t="s">
        <v>82</v>
      </c>
      <c r="H16" s="75" t="s">
        <v>61</v>
      </c>
      <c r="I16" s="75" t="s">
        <v>62</v>
      </c>
      <c r="J16" s="132"/>
      <c r="K16" s="132"/>
      <c r="L16" s="73" t="s">
        <v>60</v>
      </c>
      <c r="M16" s="73" t="s">
        <v>8</v>
      </c>
      <c r="N16" s="141"/>
      <c r="O16" s="54"/>
    </row>
    <row r="17" spans="1:15" ht="70" x14ac:dyDescent="0.2">
      <c r="A17" s="45" t="s">
        <v>95</v>
      </c>
      <c r="B17" s="90" t="s">
        <v>69</v>
      </c>
      <c r="C17" s="89" t="s">
        <v>141</v>
      </c>
      <c r="D17" s="90" t="s">
        <v>78</v>
      </c>
      <c r="E17" s="90">
        <v>1</v>
      </c>
      <c r="F17" s="90">
        <v>1</v>
      </c>
      <c r="G17" s="37">
        <v>75000</v>
      </c>
      <c r="H17" s="91">
        <v>1</v>
      </c>
      <c r="I17" s="67">
        <v>0</v>
      </c>
      <c r="J17" s="76" t="s">
        <v>76</v>
      </c>
      <c r="K17" s="76" t="s">
        <v>66</v>
      </c>
      <c r="L17" s="60">
        <v>43497</v>
      </c>
      <c r="M17" s="60">
        <v>43617</v>
      </c>
      <c r="N17" s="4"/>
      <c r="O17" s="54"/>
    </row>
    <row r="18" spans="1:15" ht="28" x14ac:dyDescent="0.2">
      <c r="A18" s="45" t="s">
        <v>95</v>
      </c>
      <c r="B18" s="90" t="s">
        <v>69</v>
      </c>
      <c r="C18" s="89" t="s">
        <v>103</v>
      </c>
      <c r="D18" s="90" t="s">
        <v>27</v>
      </c>
      <c r="E18" s="90">
        <v>1</v>
      </c>
      <c r="F18" s="90">
        <v>1</v>
      </c>
      <c r="G18" s="37">
        <v>200000</v>
      </c>
      <c r="H18" s="91">
        <v>1</v>
      </c>
      <c r="I18" s="67">
        <v>0</v>
      </c>
      <c r="J18" s="76" t="s">
        <v>76</v>
      </c>
      <c r="K18" s="76" t="s">
        <v>66</v>
      </c>
      <c r="L18" s="60">
        <v>43617</v>
      </c>
      <c r="M18" s="60">
        <v>43709</v>
      </c>
      <c r="N18" s="4"/>
      <c r="O18" s="54"/>
    </row>
    <row r="19" spans="1:15" ht="28" x14ac:dyDescent="0.2">
      <c r="A19" s="45" t="s">
        <v>95</v>
      </c>
      <c r="B19" s="90" t="s">
        <v>69</v>
      </c>
      <c r="C19" s="89" t="s">
        <v>104</v>
      </c>
      <c r="D19" s="90" t="s">
        <v>27</v>
      </c>
      <c r="E19" s="90">
        <v>1</v>
      </c>
      <c r="F19" s="90">
        <v>1</v>
      </c>
      <c r="G19" s="37">
        <v>180000</v>
      </c>
      <c r="H19" s="91">
        <v>1</v>
      </c>
      <c r="I19" s="67">
        <v>0</v>
      </c>
      <c r="J19" s="76" t="s">
        <v>76</v>
      </c>
      <c r="K19" s="76" t="s">
        <v>66</v>
      </c>
      <c r="L19" s="60">
        <v>43617</v>
      </c>
      <c r="M19" s="60">
        <v>43709</v>
      </c>
      <c r="N19" s="4"/>
      <c r="O19" s="54"/>
    </row>
    <row r="20" spans="1:15" ht="56" x14ac:dyDescent="0.2">
      <c r="A20" s="45" t="s">
        <v>95</v>
      </c>
      <c r="B20" s="90" t="s">
        <v>69</v>
      </c>
      <c r="C20" s="89" t="s">
        <v>105</v>
      </c>
      <c r="D20" s="90"/>
      <c r="E20" s="90">
        <v>1</v>
      </c>
      <c r="F20" s="90">
        <v>1</v>
      </c>
      <c r="G20" s="37">
        <v>185000</v>
      </c>
      <c r="H20" s="91">
        <v>1</v>
      </c>
      <c r="I20" s="67">
        <v>0</v>
      </c>
      <c r="J20" s="76" t="s">
        <v>76</v>
      </c>
      <c r="K20" s="76" t="s">
        <v>66</v>
      </c>
      <c r="L20" s="60">
        <v>43556</v>
      </c>
      <c r="M20" s="60">
        <v>43647</v>
      </c>
      <c r="N20" s="4"/>
      <c r="O20" s="54"/>
    </row>
    <row r="21" spans="1:15" ht="28" x14ac:dyDescent="0.2">
      <c r="A21" s="45" t="s">
        <v>95</v>
      </c>
      <c r="B21" s="90" t="s">
        <v>69</v>
      </c>
      <c r="C21" s="89" t="s">
        <v>137</v>
      </c>
      <c r="D21" s="92" t="s">
        <v>136</v>
      </c>
      <c r="E21" s="93">
        <v>1</v>
      </c>
      <c r="F21" s="90">
        <v>1</v>
      </c>
      <c r="G21" s="37">
        <v>100000</v>
      </c>
      <c r="H21" s="91">
        <v>1</v>
      </c>
      <c r="I21" s="67">
        <v>0</v>
      </c>
      <c r="J21" s="76" t="s">
        <v>76</v>
      </c>
      <c r="K21" s="76" t="s">
        <v>67</v>
      </c>
      <c r="L21" s="60">
        <v>43497</v>
      </c>
      <c r="M21" s="60">
        <v>43617</v>
      </c>
      <c r="N21" s="4"/>
      <c r="O21" s="54"/>
    </row>
    <row r="22" spans="1:15" ht="28" x14ac:dyDescent="0.2">
      <c r="A22" s="45" t="s">
        <v>95</v>
      </c>
      <c r="B22" s="90" t="s">
        <v>69</v>
      </c>
      <c r="C22" s="89" t="s">
        <v>106</v>
      </c>
      <c r="D22" s="90" t="s">
        <v>27</v>
      </c>
      <c r="E22" s="90">
        <v>1</v>
      </c>
      <c r="F22" s="90">
        <v>1</v>
      </c>
      <c r="G22" s="37">
        <v>275000</v>
      </c>
      <c r="H22" s="91">
        <v>1</v>
      </c>
      <c r="I22" s="67">
        <v>0</v>
      </c>
      <c r="J22" s="76" t="s">
        <v>76</v>
      </c>
      <c r="K22" s="76" t="s">
        <v>67</v>
      </c>
      <c r="L22" s="60">
        <v>43891</v>
      </c>
      <c r="M22" s="60">
        <v>43647</v>
      </c>
      <c r="N22" s="4"/>
      <c r="O22" s="54"/>
    </row>
    <row r="23" spans="1:15" x14ac:dyDescent="0.2">
      <c r="A23" s="45"/>
      <c r="B23" s="76"/>
      <c r="C23" s="3"/>
      <c r="D23" s="76"/>
      <c r="E23" s="76"/>
      <c r="F23" s="76"/>
      <c r="G23" s="37"/>
      <c r="H23" s="67"/>
      <c r="I23" s="67"/>
      <c r="J23" s="76"/>
      <c r="K23" s="76"/>
      <c r="L23" s="60"/>
      <c r="M23" s="60"/>
      <c r="N23" s="4"/>
      <c r="O23" s="54"/>
    </row>
    <row r="24" spans="1:15" ht="16" thickBot="1" x14ac:dyDescent="0.25">
      <c r="A24" s="5"/>
      <c r="B24" s="6"/>
      <c r="C24" s="6"/>
      <c r="D24" s="6"/>
      <c r="E24" s="6"/>
      <c r="F24" s="6"/>
      <c r="G24" s="38"/>
      <c r="H24" s="40"/>
      <c r="I24" s="40"/>
      <c r="J24" s="6"/>
      <c r="K24" s="6"/>
      <c r="L24" s="77"/>
      <c r="M24" s="77"/>
      <c r="N24" s="7"/>
      <c r="O24" s="54"/>
    </row>
    <row r="25" spans="1:15" ht="16" thickBot="1" x14ac:dyDescent="0.25"/>
    <row r="26" spans="1:15" ht="16" x14ac:dyDescent="0.2">
      <c r="A26" s="137" t="s">
        <v>15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9"/>
    </row>
    <row r="27" spans="1:15" ht="15" customHeight="1" x14ac:dyDescent="0.2">
      <c r="A27" s="131" t="s">
        <v>9</v>
      </c>
      <c r="B27" s="132" t="s">
        <v>10</v>
      </c>
      <c r="C27" s="132" t="s">
        <v>11</v>
      </c>
      <c r="D27" s="132" t="s">
        <v>14</v>
      </c>
      <c r="E27" s="132" t="s">
        <v>2</v>
      </c>
      <c r="F27" s="132" t="s">
        <v>3</v>
      </c>
      <c r="G27" s="140" t="s">
        <v>63</v>
      </c>
      <c r="H27" s="140"/>
      <c r="I27" s="140"/>
      <c r="J27" s="132" t="s">
        <v>5</v>
      </c>
      <c r="K27" s="132" t="s">
        <v>68</v>
      </c>
      <c r="L27" s="132" t="s">
        <v>12</v>
      </c>
      <c r="M27" s="132"/>
      <c r="N27" s="141" t="s">
        <v>6</v>
      </c>
    </row>
    <row r="28" spans="1:15" ht="28" x14ac:dyDescent="0.2">
      <c r="A28" s="131"/>
      <c r="B28" s="132"/>
      <c r="C28" s="132"/>
      <c r="D28" s="132"/>
      <c r="E28" s="132"/>
      <c r="F28" s="132"/>
      <c r="G28" s="44" t="s">
        <v>4</v>
      </c>
      <c r="H28" s="75" t="s">
        <v>61</v>
      </c>
      <c r="I28" s="75" t="s">
        <v>62</v>
      </c>
      <c r="J28" s="132"/>
      <c r="K28" s="132"/>
      <c r="L28" s="73" t="s">
        <v>7</v>
      </c>
      <c r="M28" s="73" t="s">
        <v>8</v>
      </c>
      <c r="N28" s="141"/>
    </row>
    <row r="29" spans="1:15" x14ac:dyDescent="0.2">
      <c r="A29" s="45"/>
      <c r="B29" s="76"/>
      <c r="C29" s="3"/>
      <c r="D29" s="3"/>
      <c r="E29" s="3"/>
      <c r="F29" s="3"/>
      <c r="G29" s="37"/>
      <c r="H29" s="39"/>
      <c r="I29" s="39"/>
      <c r="J29" s="3"/>
      <c r="K29" s="3"/>
      <c r="L29" s="76"/>
      <c r="M29" s="76"/>
      <c r="N29" s="4"/>
    </row>
    <row r="30" spans="1:15" x14ac:dyDescent="0.2">
      <c r="A30" s="45"/>
      <c r="B30" s="76"/>
      <c r="C30" s="3"/>
      <c r="D30" s="3"/>
      <c r="E30" s="3"/>
      <c r="F30" s="3"/>
      <c r="G30" s="37"/>
      <c r="H30" s="39"/>
      <c r="I30" s="39"/>
      <c r="J30" s="3"/>
      <c r="K30" s="3"/>
      <c r="L30" s="76"/>
      <c r="M30" s="76"/>
      <c r="N30" s="4"/>
    </row>
    <row r="31" spans="1:15" x14ac:dyDescent="0.2">
      <c r="A31" s="2"/>
      <c r="B31" s="3"/>
      <c r="C31" s="3"/>
      <c r="D31" s="3"/>
      <c r="E31" s="3"/>
      <c r="F31" s="3"/>
      <c r="G31" s="37"/>
      <c r="H31" s="39"/>
      <c r="I31" s="39"/>
      <c r="J31" s="3"/>
      <c r="K31" s="3"/>
      <c r="L31" s="76"/>
      <c r="M31" s="76"/>
      <c r="N31" s="4"/>
    </row>
    <row r="32" spans="1:15" ht="16" thickBot="1" x14ac:dyDescent="0.25">
      <c r="A32" s="5"/>
      <c r="B32" s="6"/>
      <c r="C32" s="6"/>
      <c r="D32" s="6"/>
      <c r="E32" s="6"/>
      <c r="F32" s="6"/>
      <c r="G32" s="38"/>
      <c r="H32" s="40"/>
      <c r="I32" s="40"/>
      <c r="J32" s="6"/>
      <c r="K32" s="6"/>
      <c r="L32" s="77"/>
      <c r="M32" s="77"/>
      <c r="N32" s="7"/>
    </row>
    <row r="33" spans="1:17" ht="16" thickBot="1" x14ac:dyDescent="0.25"/>
    <row r="34" spans="1:17" ht="15.75" customHeight="1" x14ac:dyDescent="0.2">
      <c r="A34" s="142" t="s">
        <v>16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4"/>
    </row>
    <row r="35" spans="1:17" ht="15" customHeight="1" x14ac:dyDescent="0.2">
      <c r="A35" s="131" t="s">
        <v>9</v>
      </c>
      <c r="B35" s="132" t="s">
        <v>10</v>
      </c>
      <c r="C35" s="132" t="s">
        <v>11</v>
      </c>
      <c r="D35" s="132" t="s">
        <v>14</v>
      </c>
      <c r="E35" s="145"/>
      <c r="F35" s="145"/>
      <c r="G35" s="140" t="s">
        <v>63</v>
      </c>
      <c r="H35" s="140"/>
      <c r="I35" s="140"/>
      <c r="J35" s="130" t="s">
        <v>5</v>
      </c>
      <c r="K35" s="132" t="s">
        <v>68</v>
      </c>
      <c r="L35" s="132" t="s">
        <v>12</v>
      </c>
      <c r="M35" s="132"/>
      <c r="N35" s="74" t="s">
        <v>6</v>
      </c>
      <c r="P35" s="56"/>
      <c r="Q35" s="56"/>
    </row>
    <row r="36" spans="1:17" ht="28" x14ac:dyDescent="0.2">
      <c r="A36" s="131"/>
      <c r="B36" s="132"/>
      <c r="C36" s="132"/>
      <c r="D36" s="132"/>
      <c r="E36" s="132" t="s">
        <v>3</v>
      </c>
      <c r="F36" s="132"/>
      <c r="G36" s="73" t="s">
        <v>81</v>
      </c>
      <c r="H36" s="44" t="s">
        <v>61</v>
      </c>
      <c r="I36" s="75" t="s">
        <v>62</v>
      </c>
      <c r="J36" s="130"/>
      <c r="K36" s="132"/>
      <c r="L36" s="73" t="s">
        <v>17</v>
      </c>
      <c r="M36" s="73" t="s">
        <v>8</v>
      </c>
      <c r="N36" s="74"/>
      <c r="P36" s="56"/>
    </row>
    <row r="37" spans="1:17" ht="84" x14ac:dyDescent="0.2">
      <c r="A37" s="45" t="s">
        <v>95</v>
      </c>
      <c r="B37" s="76" t="s">
        <v>69</v>
      </c>
      <c r="C37" s="89" t="s">
        <v>107</v>
      </c>
      <c r="D37" s="90" t="s">
        <v>28</v>
      </c>
      <c r="E37" s="76">
        <v>1</v>
      </c>
      <c r="F37" s="76">
        <v>1</v>
      </c>
      <c r="G37" s="37">
        <v>320000</v>
      </c>
      <c r="H37" s="67">
        <v>1</v>
      </c>
      <c r="I37" s="67">
        <v>0</v>
      </c>
      <c r="J37" s="76" t="s">
        <v>76</v>
      </c>
      <c r="K37" s="76" t="s">
        <v>67</v>
      </c>
      <c r="L37" s="60">
        <v>43709</v>
      </c>
      <c r="M37" s="60">
        <v>43831</v>
      </c>
      <c r="N37" s="4"/>
    </row>
    <row r="38" spans="1:17" ht="42" x14ac:dyDescent="0.2">
      <c r="A38" s="45" t="s">
        <v>95</v>
      </c>
      <c r="B38" s="76" t="s">
        <v>69</v>
      </c>
      <c r="C38" s="3" t="s">
        <v>108</v>
      </c>
      <c r="D38" s="76" t="s">
        <v>28</v>
      </c>
      <c r="E38" s="76">
        <v>1</v>
      </c>
      <c r="F38" s="76">
        <v>1</v>
      </c>
      <c r="G38" s="37">
        <v>80000</v>
      </c>
      <c r="H38" s="67">
        <v>1</v>
      </c>
      <c r="I38" s="67">
        <v>0</v>
      </c>
      <c r="J38" s="76" t="s">
        <v>76</v>
      </c>
      <c r="K38" s="76" t="s">
        <v>67</v>
      </c>
      <c r="L38" s="60">
        <v>43556</v>
      </c>
      <c r="M38" s="60">
        <v>43678</v>
      </c>
      <c r="N38" s="4"/>
    </row>
    <row r="39" spans="1:17" ht="70" x14ac:dyDescent="0.2">
      <c r="A39" s="45" t="s">
        <v>95</v>
      </c>
      <c r="B39" s="76" t="s">
        <v>69</v>
      </c>
      <c r="C39" s="3" t="s">
        <v>118</v>
      </c>
      <c r="D39" s="76" t="s">
        <v>29</v>
      </c>
      <c r="E39" s="76">
        <v>1</v>
      </c>
      <c r="F39" s="76">
        <v>1</v>
      </c>
      <c r="G39" s="37">
        <v>150000</v>
      </c>
      <c r="H39" s="67">
        <v>1</v>
      </c>
      <c r="I39" s="67">
        <v>0</v>
      </c>
      <c r="J39" s="76" t="s">
        <v>76</v>
      </c>
      <c r="K39" s="76" t="s">
        <v>67</v>
      </c>
      <c r="L39" s="60">
        <v>43525</v>
      </c>
      <c r="M39" s="60">
        <v>43647</v>
      </c>
      <c r="N39" s="4"/>
    </row>
    <row r="40" spans="1:17" ht="42" x14ac:dyDescent="0.2">
      <c r="A40" s="45" t="s">
        <v>95</v>
      </c>
      <c r="B40" s="76" t="s">
        <v>69</v>
      </c>
      <c r="C40" s="3" t="s">
        <v>119</v>
      </c>
      <c r="D40" s="76" t="s">
        <v>28</v>
      </c>
      <c r="E40" s="76">
        <v>1</v>
      </c>
      <c r="F40" s="76">
        <v>1</v>
      </c>
      <c r="G40" s="37">
        <v>150000</v>
      </c>
      <c r="H40" s="67">
        <v>1</v>
      </c>
      <c r="I40" s="67">
        <v>0</v>
      </c>
      <c r="J40" s="76" t="s">
        <v>128</v>
      </c>
      <c r="K40" s="76" t="s">
        <v>67</v>
      </c>
      <c r="L40" s="60">
        <v>43374</v>
      </c>
      <c r="M40" s="60">
        <v>43435</v>
      </c>
      <c r="N40" s="4"/>
    </row>
    <row r="41" spans="1:17" ht="70" x14ac:dyDescent="0.2">
      <c r="A41" s="45" t="s">
        <v>95</v>
      </c>
      <c r="B41" s="88" t="s">
        <v>69</v>
      </c>
      <c r="C41" s="3" t="s">
        <v>140</v>
      </c>
      <c r="D41" s="88" t="s">
        <v>28</v>
      </c>
      <c r="E41" s="88" t="s">
        <v>75</v>
      </c>
      <c r="F41" s="88" t="s">
        <v>75</v>
      </c>
      <c r="G41" s="37">
        <v>250000</v>
      </c>
      <c r="H41" s="67">
        <v>1</v>
      </c>
      <c r="I41" s="67">
        <v>0</v>
      </c>
      <c r="J41" s="88" t="s">
        <v>76</v>
      </c>
      <c r="K41" s="88" t="s">
        <v>67</v>
      </c>
      <c r="L41" s="60">
        <v>43617</v>
      </c>
      <c r="M41" s="60">
        <v>43739</v>
      </c>
      <c r="N41" s="4"/>
    </row>
    <row r="42" spans="1:17" ht="42" x14ac:dyDescent="0.2">
      <c r="A42" s="45" t="s">
        <v>95</v>
      </c>
      <c r="B42" s="76" t="s">
        <v>69</v>
      </c>
      <c r="C42" s="3" t="s">
        <v>120</v>
      </c>
      <c r="D42" s="76" t="s">
        <v>28</v>
      </c>
      <c r="E42" s="76" t="s">
        <v>75</v>
      </c>
      <c r="F42" s="76" t="s">
        <v>75</v>
      </c>
      <c r="G42" s="37">
        <v>280000</v>
      </c>
      <c r="H42" s="67">
        <v>1</v>
      </c>
      <c r="I42" s="67">
        <v>0</v>
      </c>
      <c r="J42" s="76" t="s">
        <v>76</v>
      </c>
      <c r="K42" s="76" t="s">
        <v>67</v>
      </c>
      <c r="L42" s="60">
        <v>43617</v>
      </c>
      <c r="M42" s="60">
        <v>43739</v>
      </c>
      <c r="N42" s="4" t="s">
        <v>134</v>
      </c>
    </row>
    <row r="43" spans="1:17" x14ac:dyDescent="0.2">
      <c r="A43" s="47"/>
      <c r="B43" s="48"/>
      <c r="C43" s="48"/>
      <c r="D43" s="48"/>
      <c r="E43" s="48"/>
      <c r="F43" s="48"/>
      <c r="G43" s="48"/>
      <c r="H43" s="49"/>
      <c r="I43" s="50"/>
      <c r="J43" s="50"/>
      <c r="K43" s="48"/>
      <c r="L43" s="51"/>
      <c r="M43" s="51"/>
      <c r="N43" s="63"/>
    </row>
    <row r="44" spans="1:17" ht="16" thickBot="1" x14ac:dyDescent="0.25">
      <c r="A44" s="5"/>
      <c r="B44" s="6"/>
      <c r="C44" s="6"/>
      <c r="D44" s="6"/>
      <c r="E44" s="6"/>
      <c r="F44" s="6"/>
      <c r="G44" s="6"/>
      <c r="H44" s="38"/>
      <c r="I44" s="40"/>
      <c r="J44" s="40"/>
      <c r="K44" s="6"/>
      <c r="L44" s="77"/>
      <c r="M44" s="77"/>
      <c r="N44" s="7"/>
    </row>
    <row r="45" spans="1:17" ht="16" thickBot="1" x14ac:dyDescent="0.25"/>
    <row r="46" spans="1:17" ht="15.75" customHeight="1" x14ac:dyDescent="0.2">
      <c r="A46" s="142" t="s">
        <v>18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4"/>
    </row>
    <row r="47" spans="1:17" ht="15" customHeight="1" x14ac:dyDescent="0.2">
      <c r="A47" s="131" t="s">
        <v>9</v>
      </c>
      <c r="B47" s="132" t="s">
        <v>10</v>
      </c>
      <c r="C47" s="132" t="s">
        <v>11</v>
      </c>
      <c r="D47" s="132" t="s">
        <v>14</v>
      </c>
      <c r="E47" s="132" t="s">
        <v>3</v>
      </c>
      <c r="F47" s="140" t="s">
        <v>63</v>
      </c>
      <c r="G47" s="140"/>
      <c r="H47" s="140"/>
      <c r="I47" s="130" t="s">
        <v>19</v>
      </c>
      <c r="J47" s="132" t="s">
        <v>5</v>
      </c>
      <c r="K47" s="132" t="s">
        <v>68</v>
      </c>
      <c r="L47" s="132" t="s">
        <v>12</v>
      </c>
      <c r="M47" s="132"/>
      <c r="N47" s="141" t="s">
        <v>6</v>
      </c>
    </row>
    <row r="48" spans="1:17" ht="28" x14ac:dyDescent="0.2">
      <c r="A48" s="131"/>
      <c r="B48" s="132"/>
      <c r="C48" s="132"/>
      <c r="D48" s="132"/>
      <c r="E48" s="132"/>
      <c r="F48" s="73" t="s">
        <v>82</v>
      </c>
      <c r="G48" s="44" t="s">
        <v>61</v>
      </c>
      <c r="H48" s="75" t="s">
        <v>62</v>
      </c>
      <c r="I48" s="130"/>
      <c r="J48" s="132"/>
      <c r="K48" s="132"/>
      <c r="L48" s="73" t="s">
        <v>20</v>
      </c>
      <c r="M48" s="73" t="s">
        <v>21</v>
      </c>
      <c r="N48" s="141"/>
    </row>
    <row r="49" spans="1:14" ht="28" x14ac:dyDescent="0.2">
      <c r="A49" s="45" t="s">
        <v>95</v>
      </c>
      <c r="B49" s="76" t="s">
        <v>69</v>
      </c>
      <c r="C49" s="48" t="s">
        <v>121</v>
      </c>
      <c r="D49" s="76" t="s">
        <v>30</v>
      </c>
      <c r="E49" s="76">
        <v>1</v>
      </c>
      <c r="F49" s="37">
        <v>75000</v>
      </c>
      <c r="G49" s="67">
        <v>1</v>
      </c>
      <c r="H49" s="67">
        <v>0</v>
      </c>
      <c r="I49" s="76">
        <v>1</v>
      </c>
      <c r="J49" s="51" t="s">
        <v>76</v>
      </c>
      <c r="K49" s="76" t="s">
        <v>67</v>
      </c>
      <c r="L49" s="62">
        <v>43435</v>
      </c>
      <c r="M49" s="60">
        <v>43497</v>
      </c>
      <c r="N49" s="4" t="s">
        <v>134</v>
      </c>
    </row>
    <row r="50" spans="1:14" s="87" customFormat="1" ht="42" x14ac:dyDescent="0.2">
      <c r="A50" s="45" t="s">
        <v>95</v>
      </c>
      <c r="B50" s="76" t="s">
        <v>69</v>
      </c>
      <c r="C50" s="48" t="s">
        <v>83</v>
      </c>
      <c r="D50" s="76" t="s">
        <v>30</v>
      </c>
      <c r="E50" s="76">
        <v>1</v>
      </c>
      <c r="F50" s="104">
        <v>25000</v>
      </c>
      <c r="G50" s="67">
        <v>1</v>
      </c>
      <c r="H50" s="67">
        <v>0</v>
      </c>
      <c r="I50" s="76">
        <v>1</v>
      </c>
      <c r="J50" s="76" t="s">
        <v>128</v>
      </c>
      <c r="K50" s="76" t="s">
        <v>66</v>
      </c>
      <c r="L50" s="62">
        <v>44013</v>
      </c>
      <c r="M50" s="62">
        <v>44105</v>
      </c>
      <c r="N50" s="63"/>
    </row>
    <row r="51" spans="1:14" s="87" customFormat="1" ht="42" x14ac:dyDescent="0.2">
      <c r="A51" s="45" t="s">
        <v>95</v>
      </c>
      <c r="B51" s="76" t="s">
        <v>69</v>
      </c>
      <c r="C51" s="48" t="s">
        <v>84</v>
      </c>
      <c r="D51" s="76" t="s">
        <v>30</v>
      </c>
      <c r="E51" s="76">
        <v>1</v>
      </c>
      <c r="F51" s="49">
        <v>25000</v>
      </c>
      <c r="G51" s="67">
        <v>1</v>
      </c>
      <c r="H51" s="67">
        <v>0</v>
      </c>
      <c r="I51" s="76">
        <v>1</v>
      </c>
      <c r="J51" s="76" t="s">
        <v>128</v>
      </c>
      <c r="K51" s="76" t="s">
        <v>66</v>
      </c>
      <c r="L51" s="62">
        <v>44621</v>
      </c>
      <c r="M51" s="62">
        <v>44713</v>
      </c>
      <c r="N51" s="63"/>
    </row>
    <row r="52" spans="1:14" x14ac:dyDescent="0.2">
      <c r="A52" s="68"/>
      <c r="B52" s="51"/>
      <c r="C52" s="48"/>
      <c r="D52" s="51"/>
      <c r="E52" s="51"/>
      <c r="F52" s="49"/>
      <c r="G52" s="69"/>
      <c r="H52" s="69"/>
      <c r="I52" s="51"/>
      <c r="J52" s="51"/>
      <c r="K52" s="51"/>
      <c r="L52" s="62"/>
      <c r="M52" s="62"/>
      <c r="N52" s="63"/>
    </row>
    <row r="53" spans="1:14" ht="16" thickBot="1" x14ac:dyDescent="0.25">
      <c r="A53" s="5"/>
      <c r="B53" s="6"/>
      <c r="C53" s="6"/>
      <c r="D53" s="6"/>
      <c r="E53" s="6"/>
      <c r="F53" s="6"/>
      <c r="G53" s="38"/>
      <c r="H53" s="40"/>
      <c r="I53" s="40"/>
      <c r="J53" s="6"/>
      <c r="K53" s="6"/>
      <c r="L53" s="77"/>
      <c r="M53" s="77"/>
      <c r="N53" s="7"/>
    </row>
    <row r="54" spans="1:14" ht="16" thickBot="1" x14ac:dyDescent="0.25"/>
    <row r="55" spans="1:14" ht="15.75" customHeight="1" x14ac:dyDescent="0.2">
      <c r="A55" s="142" t="s">
        <v>22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4"/>
    </row>
    <row r="56" spans="1:14" ht="15" customHeight="1" x14ac:dyDescent="0.2">
      <c r="A56" s="131" t="s">
        <v>9</v>
      </c>
      <c r="B56" s="132" t="s">
        <v>10</v>
      </c>
      <c r="C56" s="132" t="s">
        <v>11</v>
      </c>
      <c r="D56" s="132" t="s">
        <v>14</v>
      </c>
      <c r="E56" s="145"/>
      <c r="F56" s="145"/>
      <c r="G56" s="140" t="s">
        <v>63</v>
      </c>
      <c r="H56" s="140"/>
      <c r="I56" s="140"/>
      <c r="J56" s="130" t="s">
        <v>5</v>
      </c>
      <c r="K56" s="132" t="s">
        <v>68</v>
      </c>
      <c r="L56" s="132" t="s">
        <v>12</v>
      </c>
      <c r="M56" s="132"/>
      <c r="N56" s="74" t="s">
        <v>6</v>
      </c>
    </row>
    <row r="57" spans="1:14" ht="28" x14ac:dyDescent="0.2">
      <c r="A57" s="131"/>
      <c r="B57" s="132"/>
      <c r="C57" s="132"/>
      <c r="D57" s="132"/>
      <c r="E57" s="132" t="s">
        <v>3</v>
      </c>
      <c r="F57" s="132"/>
      <c r="G57" s="73" t="s">
        <v>4</v>
      </c>
      <c r="H57" s="44" t="s">
        <v>61</v>
      </c>
      <c r="I57" s="75" t="s">
        <v>62</v>
      </c>
      <c r="J57" s="130"/>
      <c r="K57" s="132"/>
      <c r="L57" s="73" t="s">
        <v>17</v>
      </c>
      <c r="M57" s="73" t="s">
        <v>8</v>
      </c>
      <c r="N57" s="74"/>
    </row>
    <row r="58" spans="1:14" x14ac:dyDescent="0.2">
      <c r="A58" s="2"/>
      <c r="B58" s="3"/>
      <c r="C58" s="3"/>
      <c r="D58" s="3"/>
      <c r="E58" s="128"/>
      <c r="F58" s="129"/>
      <c r="G58" s="3"/>
      <c r="H58" s="37"/>
      <c r="I58" s="39"/>
      <c r="J58" s="39"/>
      <c r="K58" s="3"/>
      <c r="L58" s="76"/>
      <c r="M58" s="76"/>
      <c r="N58" s="4"/>
    </row>
    <row r="59" spans="1:14" x14ac:dyDescent="0.2">
      <c r="A59" s="2"/>
      <c r="B59" s="3"/>
      <c r="C59" s="3"/>
      <c r="D59" s="3"/>
      <c r="E59" s="128"/>
      <c r="F59" s="129"/>
      <c r="G59" s="3"/>
      <c r="H59" s="37"/>
      <c r="I59" s="39"/>
      <c r="J59" s="39"/>
      <c r="K59" s="3"/>
      <c r="L59" s="76"/>
      <c r="M59" s="76"/>
      <c r="N59" s="4"/>
    </row>
    <row r="60" spans="1:14" ht="16" thickBot="1" x14ac:dyDescent="0.25">
      <c r="A60" s="5"/>
      <c r="B60" s="6"/>
      <c r="C60" s="6"/>
      <c r="D60" s="6"/>
      <c r="E60" s="150"/>
      <c r="F60" s="151"/>
      <c r="G60" s="6"/>
      <c r="H60" s="38"/>
      <c r="I60" s="40"/>
      <c r="J60" s="40"/>
      <c r="K60" s="6"/>
      <c r="L60" s="77"/>
      <c r="M60" s="77"/>
      <c r="N60" s="7"/>
    </row>
    <row r="61" spans="1:14" x14ac:dyDescent="0.2">
      <c r="A61" s="41"/>
      <c r="B61" s="41"/>
      <c r="C61" s="41"/>
      <c r="D61" s="41"/>
      <c r="E61" s="41"/>
      <c r="F61" s="41"/>
      <c r="G61" s="41"/>
      <c r="H61" s="42"/>
      <c r="I61" s="43"/>
      <c r="J61" s="43"/>
      <c r="K61" s="41"/>
      <c r="L61" s="61"/>
      <c r="M61" s="61"/>
      <c r="N61" s="41"/>
    </row>
    <row r="62" spans="1:14" x14ac:dyDescent="0.2">
      <c r="E62" s="41"/>
      <c r="F62" s="41"/>
      <c r="G62" s="41"/>
      <c r="H62" s="42"/>
      <c r="I62" s="43"/>
      <c r="J62" s="43"/>
      <c r="K62" s="41"/>
      <c r="L62" s="61"/>
      <c r="M62" s="61"/>
      <c r="N62" s="41"/>
    </row>
    <row r="63" spans="1:14" ht="15.75" hidden="1" customHeight="1" x14ac:dyDescent="0.2">
      <c r="A63" s="142" t="s">
        <v>23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4"/>
    </row>
    <row r="64" spans="1:14" ht="15" hidden="1" customHeight="1" x14ac:dyDescent="0.2">
      <c r="A64" s="131" t="s">
        <v>9</v>
      </c>
      <c r="B64" s="132" t="s">
        <v>31</v>
      </c>
      <c r="C64" s="133" t="s">
        <v>11</v>
      </c>
      <c r="D64" s="134"/>
      <c r="E64" s="132" t="s">
        <v>3</v>
      </c>
      <c r="F64" s="132"/>
      <c r="G64" s="140" t="s">
        <v>63</v>
      </c>
      <c r="H64" s="140"/>
      <c r="I64" s="140"/>
      <c r="J64" s="130" t="s">
        <v>5</v>
      </c>
      <c r="K64" s="130" t="s">
        <v>24</v>
      </c>
      <c r="L64" s="132" t="s">
        <v>12</v>
      </c>
      <c r="M64" s="132"/>
      <c r="N64" s="141" t="s">
        <v>6</v>
      </c>
    </row>
    <row r="65" spans="1:14" ht="56" hidden="1" x14ac:dyDescent="0.2">
      <c r="A65" s="131"/>
      <c r="B65" s="132"/>
      <c r="C65" s="135"/>
      <c r="D65" s="136"/>
      <c r="E65" s="132"/>
      <c r="F65" s="132"/>
      <c r="G65" s="73" t="s">
        <v>4</v>
      </c>
      <c r="H65" s="73" t="s">
        <v>61</v>
      </c>
      <c r="I65" s="44" t="s">
        <v>62</v>
      </c>
      <c r="J65" s="130"/>
      <c r="K65" s="130"/>
      <c r="L65" s="73" t="s">
        <v>25</v>
      </c>
      <c r="M65" s="73" t="s">
        <v>26</v>
      </c>
      <c r="N65" s="141"/>
    </row>
    <row r="66" spans="1:14" hidden="1" x14ac:dyDescent="0.2">
      <c r="A66" s="2"/>
      <c r="B66" s="3"/>
      <c r="C66" s="128"/>
      <c r="D66" s="129"/>
      <c r="E66" s="126"/>
      <c r="F66" s="126"/>
      <c r="G66" s="3"/>
      <c r="H66" s="3"/>
      <c r="I66" s="37"/>
      <c r="J66" s="39"/>
      <c r="K66" s="39"/>
      <c r="L66" s="76"/>
      <c r="M66" s="76"/>
      <c r="N66" s="4"/>
    </row>
    <row r="67" spans="1:14" hidden="1" x14ac:dyDescent="0.2">
      <c r="A67" s="2"/>
      <c r="B67" s="3"/>
      <c r="C67" s="128"/>
      <c r="D67" s="129"/>
      <c r="E67" s="126"/>
      <c r="F67" s="126"/>
      <c r="G67" s="3"/>
      <c r="H67" s="3"/>
      <c r="I67" s="37"/>
      <c r="J67" s="39"/>
      <c r="K67" s="39"/>
      <c r="L67" s="76"/>
      <c r="M67" s="76"/>
      <c r="N67" s="4"/>
    </row>
    <row r="68" spans="1:14" hidden="1" x14ac:dyDescent="0.2">
      <c r="A68" s="2"/>
      <c r="B68" s="3"/>
      <c r="C68" s="128"/>
      <c r="D68" s="129"/>
      <c r="E68" s="126"/>
      <c r="F68" s="126"/>
      <c r="G68" s="3"/>
      <c r="H68" s="3"/>
      <c r="I68" s="37"/>
      <c r="J68" s="39"/>
      <c r="K68" s="39"/>
      <c r="L68" s="76"/>
      <c r="M68" s="76"/>
      <c r="N68" s="4"/>
    </row>
    <row r="69" spans="1:14" hidden="1" x14ac:dyDescent="0.2">
      <c r="A69" s="2"/>
      <c r="B69" s="3"/>
      <c r="C69" s="128"/>
      <c r="D69" s="129"/>
      <c r="E69" s="126"/>
      <c r="F69" s="126"/>
      <c r="G69" s="3"/>
      <c r="H69" s="3"/>
      <c r="I69" s="37"/>
      <c r="J69" s="39"/>
      <c r="K69" s="39"/>
      <c r="L69" s="76"/>
      <c r="M69" s="76"/>
      <c r="N69" s="4"/>
    </row>
    <row r="70" spans="1:14" ht="16" hidden="1" thickBot="1" x14ac:dyDescent="0.25">
      <c r="A70" s="5"/>
      <c r="B70" s="6"/>
      <c r="C70" s="150"/>
      <c r="D70" s="151"/>
      <c r="E70" s="127"/>
      <c r="F70" s="127"/>
      <c r="G70" s="6"/>
      <c r="H70" s="6"/>
      <c r="I70" s="38"/>
      <c r="J70" s="40"/>
      <c r="K70" s="40"/>
      <c r="L70" s="77"/>
      <c r="M70" s="77"/>
      <c r="N70" s="7"/>
    </row>
    <row r="71" spans="1:14" x14ac:dyDescent="0.2">
      <c r="F71" s="55" t="s">
        <v>135</v>
      </c>
      <c r="G71" s="56">
        <f>SUM(G37:G42)+SUM(G17:G23)+SUM(G8:G10)+SUM(F49:F51)</f>
        <v>87000000</v>
      </c>
    </row>
  </sheetData>
  <autoFilter ref="A14:N22" xr:uid="{00000000-0009-0000-0000-000002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96">
    <mergeCell ref="F2:H2"/>
    <mergeCell ref="A1:N1"/>
    <mergeCell ref="C70:D70"/>
    <mergeCell ref="C69:D69"/>
    <mergeCell ref="C68:D68"/>
    <mergeCell ref="C67:D67"/>
    <mergeCell ref="A55:N55"/>
    <mergeCell ref="E59:F59"/>
    <mergeCell ref="E60:F60"/>
    <mergeCell ref="E64:F65"/>
    <mergeCell ref="A56:A57"/>
    <mergeCell ref="B56:B57"/>
    <mergeCell ref="C56:C57"/>
    <mergeCell ref="D56:D57"/>
    <mergeCell ref="A63:N63"/>
    <mergeCell ref="G64:I64"/>
    <mergeCell ref="L64:M64"/>
    <mergeCell ref="N64:N65"/>
    <mergeCell ref="K27:K28"/>
    <mergeCell ref="L47:M47"/>
    <mergeCell ref="N47:N48"/>
    <mergeCell ref="A46:N46"/>
    <mergeCell ref="A47:A48"/>
    <mergeCell ref="B47:B48"/>
    <mergeCell ref="C47:C48"/>
    <mergeCell ref="D47:D48"/>
    <mergeCell ref="E47:E48"/>
    <mergeCell ref="I47:I48"/>
    <mergeCell ref="J47:J48"/>
    <mergeCell ref="F47:H47"/>
    <mergeCell ref="K47:K48"/>
    <mergeCell ref="F27:F28"/>
    <mergeCell ref="J27:J28"/>
    <mergeCell ref="E36:F36"/>
    <mergeCell ref="A27:A28"/>
    <mergeCell ref="B27:B28"/>
    <mergeCell ref="C27:C28"/>
    <mergeCell ref="G27:I27"/>
    <mergeCell ref="A4:N4"/>
    <mergeCell ref="A5:N5"/>
    <mergeCell ref="A6:A7"/>
    <mergeCell ref="B6:B7"/>
    <mergeCell ref="C6:C7"/>
    <mergeCell ref="D6:D7"/>
    <mergeCell ref="E6:E7"/>
    <mergeCell ref="F6:F7"/>
    <mergeCell ref="N6:N7"/>
    <mergeCell ref="L6:M6"/>
    <mergeCell ref="K6:K7"/>
    <mergeCell ref="J6:J7"/>
    <mergeCell ref="G6:I6"/>
    <mergeCell ref="A14:N14"/>
    <mergeCell ref="A15:A16"/>
    <mergeCell ref="B15:B16"/>
    <mergeCell ref="C15:C16"/>
    <mergeCell ref="D15:D16"/>
    <mergeCell ref="E15:E16"/>
    <mergeCell ref="F15:F16"/>
    <mergeCell ref="J15:J16"/>
    <mergeCell ref="K15:K16"/>
    <mergeCell ref="N15:N16"/>
    <mergeCell ref="L15:M15"/>
    <mergeCell ref="L56:M56"/>
    <mergeCell ref="E57:F57"/>
    <mergeCell ref="K56:K57"/>
    <mergeCell ref="E58:F58"/>
    <mergeCell ref="J56:J57"/>
    <mergeCell ref="E56:F56"/>
    <mergeCell ref="G56:I56"/>
    <mergeCell ref="A26:N26"/>
    <mergeCell ref="G15:I15"/>
    <mergeCell ref="N27:N28"/>
    <mergeCell ref="A35:A36"/>
    <mergeCell ref="B35:B36"/>
    <mergeCell ref="C35:C36"/>
    <mergeCell ref="D35:D36"/>
    <mergeCell ref="J35:J36"/>
    <mergeCell ref="L35:M35"/>
    <mergeCell ref="A34:N34"/>
    <mergeCell ref="G35:I35"/>
    <mergeCell ref="E35:F35"/>
    <mergeCell ref="L27:M27"/>
    <mergeCell ref="K35:K36"/>
    <mergeCell ref="D27:D28"/>
    <mergeCell ref="E27:E28"/>
    <mergeCell ref="C66:D66"/>
    <mergeCell ref="J64:J65"/>
    <mergeCell ref="K64:K65"/>
    <mergeCell ref="A64:A65"/>
    <mergeCell ref="B64:B65"/>
    <mergeCell ref="C64:D65"/>
    <mergeCell ref="E67:F67"/>
    <mergeCell ref="E68:F68"/>
    <mergeCell ref="E69:F69"/>
    <mergeCell ref="E70:F70"/>
    <mergeCell ref="E66:F66"/>
  </mergeCells>
  <dataValidations count="2">
    <dataValidation type="list" allowBlank="1" showInputMessage="1" showErrorMessage="1" sqref="D30:D32 D8:D12 D17:D20 D22:D24" xr:uid="{00000000-0002-0000-0200-000000000000}">
      <formula1>#REF!</formula1>
    </dataValidation>
    <dataValidation type="list" allowBlank="1" showInputMessage="1" showErrorMessage="1" sqref="D58:D61 D49:D53 K58:K62 K17:K24 K49:K53 K29:K32 K8:K12 K37:K44 D37:D44" xr:uid="{00000000-0002-0000-0200-000001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5" scale="66" fitToHeight="2" orientation="landscape" r:id="rId1"/>
  <rowBreaks count="2" manualBreakCount="2">
    <brk id="33" max="13" man="1"/>
    <brk id="5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workbookViewId="0">
      <selection activeCell="H12" sqref="H12"/>
    </sheetView>
  </sheetViews>
  <sheetFormatPr baseColWidth="10" defaultColWidth="10.83203125" defaultRowHeight="15" x14ac:dyDescent="0.2"/>
  <cols>
    <col min="1" max="1" width="35.83203125" customWidth="1"/>
  </cols>
  <sheetData>
    <row r="1" spans="1:4" x14ac:dyDescent="0.2">
      <c r="A1" s="102" t="s">
        <v>90</v>
      </c>
      <c r="B1" s="102" t="s">
        <v>101</v>
      </c>
      <c r="C1" s="102" t="s">
        <v>102</v>
      </c>
      <c r="D1" s="102" t="s">
        <v>74</v>
      </c>
    </row>
    <row r="2" spans="1:4" x14ac:dyDescent="0.2">
      <c r="A2" s="78" t="s">
        <v>91</v>
      </c>
      <c r="B2" s="79">
        <v>10000</v>
      </c>
      <c r="C2" s="78">
        <v>5</v>
      </c>
      <c r="D2" s="78">
        <f>+B2*C2</f>
        <v>50000</v>
      </c>
    </row>
    <row r="3" spans="1:4" x14ac:dyDescent="0.2">
      <c r="A3" s="78" t="s">
        <v>92</v>
      </c>
      <c r="B3" s="79">
        <v>10000</v>
      </c>
      <c r="C3" s="78">
        <v>5</v>
      </c>
      <c r="D3" s="78">
        <f t="shared" ref="D3:D5" si="0">+B3*C3</f>
        <v>50000</v>
      </c>
    </row>
    <row r="4" spans="1:4" x14ac:dyDescent="0.2">
      <c r="A4" s="78" t="s">
        <v>93</v>
      </c>
      <c r="B4" s="79">
        <v>10000</v>
      </c>
      <c r="C4" s="78">
        <v>5</v>
      </c>
      <c r="D4" s="78">
        <f t="shared" si="0"/>
        <v>50000</v>
      </c>
    </row>
    <row r="5" spans="1:4" x14ac:dyDescent="0.2">
      <c r="A5" s="78" t="s">
        <v>94</v>
      </c>
      <c r="B5" s="79">
        <v>7000</v>
      </c>
      <c r="C5" s="78">
        <v>5</v>
      </c>
      <c r="D5" s="78">
        <f t="shared" si="0"/>
        <v>35000</v>
      </c>
    </row>
    <row r="6" spans="1:4" x14ac:dyDescent="0.2">
      <c r="D6" s="78">
        <f>+SUM(D2:D5)</f>
        <v>185000</v>
      </c>
    </row>
    <row r="8" spans="1:4" x14ac:dyDescent="0.2">
      <c r="A8" s="102" t="s">
        <v>138</v>
      </c>
      <c r="B8" s="102" t="s">
        <v>101</v>
      </c>
      <c r="C8" s="102" t="s">
        <v>102</v>
      </c>
      <c r="D8" s="102" t="s">
        <v>74</v>
      </c>
    </row>
    <row r="9" spans="1:4" x14ac:dyDescent="0.2">
      <c r="A9" s="78" t="s">
        <v>96</v>
      </c>
      <c r="B9" s="79">
        <v>2500</v>
      </c>
      <c r="C9" s="78">
        <v>15</v>
      </c>
      <c r="D9" s="78">
        <f t="shared" ref="D9:D13" si="1">+B9*C9</f>
        <v>37500</v>
      </c>
    </row>
    <row r="10" spans="1:4" x14ac:dyDescent="0.2">
      <c r="A10" s="78" t="s">
        <v>97</v>
      </c>
      <c r="B10" s="79">
        <v>500</v>
      </c>
      <c r="C10" s="78">
        <v>15</v>
      </c>
      <c r="D10" s="78">
        <f t="shared" si="1"/>
        <v>7500</v>
      </c>
    </row>
    <row r="11" spans="1:4" x14ac:dyDescent="0.2">
      <c r="A11" s="78" t="s">
        <v>98</v>
      </c>
      <c r="B11" s="79">
        <v>700</v>
      </c>
      <c r="C11" s="78">
        <v>15</v>
      </c>
      <c r="D11" s="78">
        <f t="shared" si="1"/>
        <v>10500</v>
      </c>
    </row>
    <row r="12" spans="1:4" x14ac:dyDescent="0.2">
      <c r="A12" s="78" t="s">
        <v>99</v>
      </c>
      <c r="B12" s="79">
        <v>600</v>
      </c>
      <c r="C12" s="78">
        <v>15</v>
      </c>
      <c r="D12" s="78">
        <f t="shared" si="1"/>
        <v>9000</v>
      </c>
    </row>
    <row r="13" spans="1:4" x14ac:dyDescent="0.2">
      <c r="A13" s="78" t="s">
        <v>100</v>
      </c>
      <c r="B13" s="79">
        <v>700</v>
      </c>
      <c r="C13" s="78">
        <v>15</v>
      </c>
      <c r="D13" s="78">
        <f t="shared" si="1"/>
        <v>10500</v>
      </c>
    </row>
    <row r="14" spans="1:4" s="1" customFormat="1" x14ac:dyDescent="0.2">
      <c r="A14" s="98"/>
      <c r="B14" s="99"/>
      <c r="C14" s="98"/>
      <c r="D14" s="100">
        <f>SUM(D9:D13)</f>
        <v>75000</v>
      </c>
    </row>
    <row r="15" spans="1:4" s="1" customFormat="1" x14ac:dyDescent="0.2"/>
    <row r="16" spans="1:4" s="1" customFormat="1" x14ac:dyDescent="0.2">
      <c r="A16" s="80" t="s">
        <v>139</v>
      </c>
      <c r="B16" s="79">
        <v>200000</v>
      </c>
      <c r="C16" s="80">
        <v>1</v>
      </c>
      <c r="D16" s="78">
        <f>+B16*C16</f>
        <v>200000</v>
      </c>
    </row>
    <row r="17" spans="4:4" x14ac:dyDescent="0.2">
      <c r="D17" s="81">
        <f>+SUM(D14:D16)</f>
        <v>275000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4"/>
  <sheetViews>
    <sheetView zoomScale="110" workbookViewId="0">
      <selection activeCell="A9" sqref="A9"/>
    </sheetView>
  </sheetViews>
  <sheetFormatPr baseColWidth="10" defaultColWidth="10.83203125" defaultRowHeight="15" x14ac:dyDescent="0.2"/>
  <cols>
    <col min="1" max="1" width="59.5" customWidth="1"/>
  </cols>
  <sheetData>
    <row r="1" spans="1:2" ht="16" thickBot="1" x14ac:dyDescent="0.25">
      <c r="A1" s="82" t="s">
        <v>109</v>
      </c>
      <c r="B1" s="83">
        <f>+SUM(B2:B4)</f>
        <v>84630000</v>
      </c>
    </row>
    <row r="2" spans="1:2" ht="16" thickBot="1" x14ac:dyDescent="0.25">
      <c r="A2" s="84" t="s">
        <v>110</v>
      </c>
      <c r="B2" s="85">
        <v>7790000</v>
      </c>
    </row>
    <row r="3" spans="1:2" ht="16" thickBot="1" x14ac:dyDescent="0.25">
      <c r="A3" s="84" t="s">
        <v>111</v>
      </c>
      <c r="B3" s="85">
        <v>60740000</v>
      </c>
    </row>
    <row r="4" spans="1:2" ht="16" thickBot="1" x14ac:dyDescent="0.25">
      <c r="A4" s="84" t="s">
        <v>112</v>
      </c>
      <c r="B4" s="85">
        <v>16100000</v>
      </c>
    </row>
    <row r="5" spans="1:2" ht="16" thickBot="1" x14ac:dyDescent="0.25">
      <c r="A5" s="82" t="s">
        <v>113</v>
      </c>
      <c r="B5" s="83">
        <f>+B6+B13+B16</f>
        <v>2170000</v>
      </c>
    </row>
    <row r="6" spans="1:2" s="105" customFormat="1" ht="16" thickBot="1" x14ac:dyDescent="0.25">
      <c r="A6" s="152" t="s">
        <v>148</v>
      </c>
      <c r="B6" s="153">
        <f>+SUM(B7:B12)</f>
        <v>1410000</v>
      </c>
    </row>
    <row r="7" spans="1:2" s="71" customFormat="1" ht="16" thickBot="1" x14ac:dyDescent="0.25">
      <c r="A7" s="84" t="s">
        <v>142</v>
      </c>
      <c r="B7" s="103">
        <f>+'Detalle PA'!G18</f>
        <v>200000</v>
      </c>
    </row>
    <row r="8" spans="1:2" s="71" customFormat="1" ht="16" thickBot="1" x14ac:dyDescent="0.25">
      <c r="A8" s="84" t="s">
        <v>143</v>
      </c>
      <c r="B8" s="103">
        <f>+'Detalle PA'!G19</f>
        <v>180000</v>
      </c>
    </row>
    <row r="9" spans="1:2" s="71" customFormat="1" ht="25" thickBot="1" x14ac:dyDescent="0.25">
      <c r="A9" s="84" t="s">
        <v>144</v>
      </c>
      <c r="B9" s="103">
        <f>+'Detalle PA'!G20</f>
        <v>185000</v>
      </c>
    </row>
    <row r="10" spans="1:2" s="71" customFormat="1" ht="16" thickBot="1" x14ac:dyDescent="0.25">
      <c r="A10" s="84" t="s">
        <v>145</v>
      </c>
      <c r="B10" s="103">
        <f>+'Detalle PA'!G22</f>
        <v>275000</v>
      </c>
    </row>
    <row r="11" spans="1:2" s="71" customFormat="1" ht="16" thickBot="1" x14ac:dyDescent="0.25">
      <c r="A11" s="84" t="s">
        <v>146</v>
      </c>
      <c r="B11" s="103">
        <f>+'Detalle PA'!G37</f>
        <v>320000</v>
      </c>
    </row>
    <row r="12" spans="1:2" s="71" customFormat="1" ht="16" thickBot="1" x14ac:dyDescent="0.25">
      <c r="A12" s="84" t="s">
        <v>147</v>
      </c>
      <c r="B12" s="103">
        <f>+'Detalle PA'!G41</f>
        <v>250000</v>
      </c>
    </row>
    <row r="13" spans="1:2" s="105" customFormat="1" ht="16" thickBot="1" x14ac:dyDescent="0.25">
      <c r="A13" s="152" t="s">
        <v>149</v>
      </c>
      <c r="B13" s="153">
        <f>+SUM(B14:B15)</f>
        <v>175000</v>
      </c>
    </row>
    <row r="14" spans="1:2" s="71" customFormat="1" ht="16" thickBot="1" x14ac:dyDescent="0.25">
      <c r="A14" s="84" t="s">
        <v>150</v>
      </c>
      <c r="B14" s="103">
        <f>+'Detalle PA'!G17</f>
        <v>75000</v>
      </c>
    </row>
    <row r="15" spans="1:2" s="71" customFormat="1" ht="16" thickBot="1" x14ac:dyDescent="0.25">
      <c r="A15" s="84" t="s">
        <v>151</v>
      </c>
      <c r="B15" s="103">
        <f>+'Detalle PA'!G21</f>
        <v>100000</v>
      </c>
    </row>
    <row r="16" spans="1:2" s="107" customFormat="1" ht="16" thickBot="1" x14ac:dyDescent="0.25">
      <c r="A16" s="152" t="s">
        <v>152</v>
      </c>
      <c r="B16" s="153">
        <f>+SUM(B17:B20)</f>
        <v>585000</v>
      </c>
    </row>
    <row r="17" spans="1:3" s="71" customFormat="1" ht="16" thickBot="1" x14ac:dyDescent="0.25">
      <c r="A17" s="84" t="s">
        <v>153</v>
      </c>
      <c r="B17" s="103">
        <f>+'Detalle PA'!G38</f>
        <v>80000</v>
      </c>
    </row>
    <row r="18" spans="1:3" ht="16" thickBot="1" x14ac:dyDescent="0.25">
      <c r="A18" s="106" t="s">
        <v>154</v>
      </c>
      <c r="B18" s="103">
        <f>+'Detalle PA'!G39</f>
        <v>150000</v>
      </c>
      <c r="C18" s="101"/>
    </row>
    <row r="19" spans="1:3" ht="25" thickBot="1" x14ac:dyDescent="0.25">
      <c r="A19" s="84" t="s">
        <v>155</v>
      </c>
      <c r="B19" s="103">
        <f>+'Detalle PA'!G42</f>
        <v>280000</v>
      </c>
    </row>
    <row r="20" spans="1:3" ht="16" thickBot="1" x14ac:dyDescent="0.25">
      <c r="A20" s="84" t="s">
        <v>156</v>
      </c>
      <c r="B20" s="85">
        <f>+'Detalle PA'!F49</f>
        <v>75000</v>
      </c>
    </row>
    <row r="21" spans="1:3" ht="16" thickBot="1" x14ac:dyDescent="0.25">
      <c r="A21" s="82" t="s">
        <v>114</v>
      </c>
      <c r="B21" s="83">
        <f>+SUM(B22:B23)</f>
        <v>200000</v>
      </c>
    </row>
    <row r="22" spans="1:3" ht="16" thickBot="1" x14ac:dyDescent="0.25">
      <c r="A22" s="84" t="s">
        <v>115</v>
      </c>
      <c r="B22" s="85">
        <f>'Detalle PA'!G40</f>
        <v>150000</v>
      </c>
    </row>
    <row r="23" spans="1:3" ht="16" thickBot="1" x14ac:dyDescent="0.25">
      <c r="A23" s="84" t="s">
        <v>116</v>
      </c>
      <c r="B23" s="85">
        <v>50000</v>
      </c>
    </row>
    <row r="24" spans="1:3" ht="16" thickBot="1" x14ac:dyDescent="0.25">
      <c r="A24" s="86" t="s">
        <v>117</v>
      </c>
      <c r="B24" s="83">
        <f>+B21+B5+B1</f>
        <v>87000000</v>
      </c>
    </row>
  </sheetData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40415248</IDBDocs_x0020_Number>
    <Document_x0020_Author xmlns="9c571b2f-e523-4ab2-ba2e-09e151a03ef4">Torres Gracia, Daniel</Document_x0020_Author>
    <Publication_x0020_Type xmlns="9c571b2f-e523-4ab2-ba2e-09e151a03ef4" xsi:nil="true"/>
    <Operation_x0020_Type xmlns="9c571b2f-e523-4ab2-ba2e-09e151a03ef4" xsi:nil="true"/>
    <TaxCatchAll xmlns="9c571b2f-e523-4ab2-ba2e-09e151a03ef4">
      <Value>6</Value>
      <Value>18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NI-L1097</Project_x0020_Number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Proposal&lt;/USER_STAGE&gt;&lt;PD_OBJ_TYPE&gt;0&lt;/PD_OBJ_TYPE&gt;&lt;MAKERECORD&gt;N&lt;/MAKERECORD&gt;&lt;PD_FILEPT_NO&gt;PO-NI-L1097-Mis&lt;/PD_FILEPT_NO&gt;&lt;/Data&gt;</Migration_x0020_Info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Mission Report</TermName>
          <TermId xmlns="http://schemas.microsoft.com/office/infopath/2007/PartnerControls">11d962ee-56b5-4670-be97-f378599c86ca</TermId>
        </TermInfo>
      </Terms>
    </o5138a91267540169645e33d09c9ddc6>
    <Package_x0020_Code xmlns="9c571b2f-e523-4ab2-ba2e-09e151a03ef4" xsi:nil="true"/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TR-TRO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5AAA3366A8CB9D49A16F08275FCD9264" ma:contentTypeVersion="0" ma:contentTypeDescription="A content type to manage public (operations) IDB documents" ma:contentTypeScope="" ma:versionID="27bad7170036a38bbadaff66066ea54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950FE6-149D-4930-933D-66F6BC0F61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0DEFDB-0B6E-4108-A4A6-8E6AE53FA21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B6C63982-23DE-4799-AEE5-FA10C6E76B28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9c571b2f-e523-4ab2-ba2e-09e151a03ef4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32BCCBE-9515-47CC-9C9C-B1BF54A5B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571b2f-e523-4ab2-ba2e-09e151a03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27C726F8-5B8D-4C94-B62E-71192410A2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Estructura del Proyecto</vt:lpstr>
      <vt:lpstr>Plan de Adquisiciones</vt:lpstr>
      <vt:lpstr>Detalle PA</vt:lpstr>
      <vt:lpstr>Detalle 1</vt:lpstr>
      <vt:lpstr>Detalle 2</vt:lpstr>
      <vt:lpstr>'Detalle PA'!Área_de_impresión</vt:lpstr>
      <vt:lpstr>'Plan de Adquisiciones'!Área_de_impresión</vt:lpstr>
      <vt:lpstr>'Detalle PA'!Títulos_a_imprimir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 4_ Plan de Adquisiciones</dc:title>
  <dc:creator>Bruno Costa</dc:creator>
  <cp:lastModifiedBy>Oscar Beltran</cp:lastModifiedBy>
  <cp:lastPrinted>2015-08-11T15:34:34Z</cp:lastPrinted>
  <dcterms:created xsi:type="dcterms:W3CDTF">2011-03-30T14:45:37Z</dcterms:created>
  <dcterms:modified xsi:type="dcterms:W3CDTF">2018-04-30T23:46:25Z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0x01010046CF21643EE8D14686A648AA6DAD0892005AAA3366A8CB9D49A16F08275FCD9264</vt:lpwstr>
  </property>
  <property fmtid="{D5CDD505-2E9C-101B-9397-08002B2CF9AE}" pid="5" name="TaxKeywordTaxHTField">
    <vt:lpwstr/>
  </property>
  <property fmtid="{D5CDD505-2E9C-101B-9397-08002B2CF9AE}" pid="6" name="Sub-Sector">
    <vt:lpwstr/>
  </property>
  <property fmtid="{D5CDD505-2E9C-101B-9397-08002B2CF9AE}" pid="7" name="Series Operations IDB">
    <vt:lpwstr>18;#Mission Report|11d962ee-56b5-4670-be97-f378599c86ca</vt:lpwstr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18;#Mission Report|11d962ee-56b5-4670-be97-f378599c86ca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6;#Monitoring and Reporting|df3c2aa1-d63e-41aa-b1f5-bb15dee691ca</vt:lpwstr>
  </property>
</Properties>
</file>