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0" windowWidth="11640" windowHeight="5580" activeTab="2"/>
  </bookViews>
  <sheets>
    <sheet name="Procurement Plan" sheetId="2" r:id="rId1"/>
    <sheet name="Detailed Procurement Plan" sheetId="1" r:id="rId2"/>
    <sheet name="Sheet1" sheetId="3" r:id="rId3"/>
    <sheet name="Sheet2" sheetId="4" r:id="rId4"/>
  </sheets>
  <definedNames>
    <definedName name="_xlnm._FilterDatabase" localSheetId="1" hidden="1">'Detailed Procurement Plan'!$A$1:$AJ$10</definedName>
  </definedNames>
  <calcPr calcId="145621"/>
</workbook>
</file>

<file path=xl/calcChain.xml><?xml version="1.0" encoding="utf-8"?>
<calcChain xmlns="http://schemas.openxmlformats.org/spreadsheetml/2006/main">
  <c r="I30" i="3" l="1"/>
  <c r="I31" i="3"/>
  <c r="I32" i="3"/>
  <c r="I33" i="3"/>
  <c r="I34" i="3"/>
  <c r="I35" i="3"/>
  <c r="I36" i="3"/>
  <c r="I37" i="3"/>
  <c r="I38" i="3"/>
  <c r="I39" i="3"/>
  <c r="I40" i="3"/>
  <c r="I41" i="3"/>
  <c r="I29" i="3"/>
  <c r="E41" i="3"/>
  <c r="E35" i="3"/>
  <c r="Q10" i="4"/>
  <c r="Q9" i="4"/>
  <c r="O10" i="4"/>
  <c r="O9" i="4" s="1"/>
  <c r="S9" i="4" l="1"/>
  <c r="G30" i="3"/>
  <c r="E30" i="3"/>
  <c r="F30" i="3" s="1"/>
  <c r="G10" i="3"/>
  <c r="H34" i="3"/>
  <c r="H31" i="3"/>
  <c r="H32" i="3"/>
  <c r="H33" i="3"/>
  <c r="F31" i="3"/>
  <c r="F32" i="3"/>
  <c r="F33" i="3"/>
  <c r="E29" i="3" l="1"/>
  <c r="G29" i="3"/>
  <c r="H29" i="3" s="1"/>
  <c r="H30" i="3"/>
  <c r="F29" i="3"/>
  <c r="G5" i="1"/>
  <c r="G41" i="3" l="1"/>
  <c r="F41" i="3" s="1"/>
  <c r="H41" i="3"/>
  <c r="C12" i="2"/>
  <c r="N13" i="3" l="1"/>
  <c r="N12" i="3"/>
  <c r="N11" i="3"/>
  <c r="H18" i="3" l="1"/>
  <c r="H17" i="3"/>
  <c r="H16" i="3"/>
  <c r="H15" i="3"/>
  <c r="H14" i="3"/>
  <c r="E13" i="3"/>
  <c r="I13" i="3" s="1"/>
  <c r="H13" i="3" s="1"/>
  <c r="I12" i="3"/>
  <c r="H12" i="3" s="1"/>
  <c r="H11" i="3"/>
  <c r="E10" i="3"/>
  <c r="E9" i="3" s="1"/>
  <c r="C19" i="2"/>
  <c r="C20" i="2"/>
  <c r="H5" i="1"/>
  <c r="E21" i="3" l="1"/>
  <c r="B14" i="2"/>
  <c r="C14" i="2" s="1"/>
  <c r="I5" i="1" l="1"/>
  <c r="B13" i="2" l="1"/>
  <c r="C13" i="2" s="1"/>
  <c r="C11" i="2"/>
  <c r="B11" i="2"/>
  <c r="B19" i="2" s="1"/>
  <c r="C21" i="2" l="1"/>
  <c r="B20" i="2"/>
  <c r="C15" i="2"/>
  <c r="B15" i="2"/>
  <c r="B21" i="2" l="1"/>
  <c r="G21" i="3"/>
  <c r="G9" i="3"/>
  <c r="I10" i="3"/>
  <c r="H10" i="3" s="1"/>
  <c r="L11" i="3" s="1"/>
  <c r="F10" i="3" l="1"/>
  <c r="K12" i="3" s="1"/>
  <c r="M11" i="3"/>
  <c r="L12" i="3"/>
  <c r="M12" i="3" s="1"/>
  <c r="L13" i="3"/>
  <c r="M13" i="3" s="1"/>
  <c r="K13" i="3"/>
  <c r="I9" i="3"/>
  <c r="F9" i="3" s="1"/>
  <c r="I21" i="3"/>
  <c r="F21" i="3" s="1"/>
  <c r="K11" i="3" l="1"/>
  <c r="H9" i="3"/>
  <c r="H21" i="3"/>
</calcChain>
</file>

<file path=xl/sharedStrings.xml><?xml version="1.0" encoding="utf-8"?>
<sst xmlns="http://schemas.openxmlformats.org/spreadsheetml/2006/main" count="335" uniqueCount="148">
  <si>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</si>
  <si>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</si>
  <si>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</si>
  <si>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</si>
  <si>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</si>
  <si>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</si>
  <si>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</si>
  <si>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</si>
  <si>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</si>
  <si>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Activity: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</si>
  <si>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</si>
  <si>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</si>
  <si>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</si>
  <si>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</si>
  <si>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</si>
  <si>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</si>
  <si>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</si>
  <si>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</si>
  <si>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</si>
  <si>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</si>
  <si>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</si>
  <si>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Cancelled</t>
  </si>
  <si>
    <t>Null and Void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</si>
  <si>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</si>
  <si>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</si>
  <si>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</si>
  <si>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</si>
  <si>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</si>
  <si>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</si>
  <si>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National Competitive Bidding</t>
  </si>
  <si>
    <t>Prequalification</t>
  </si>
  <si>
    <t>Shopping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</si>
  <si>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</si>
  <si>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</si>
  <si>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</si>
  <si>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</si>
  <si>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</si>
  <si>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</si>
  <si>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</si>
  <si>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</si>
  <si>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</si>
  <si>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</si>
  <si>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</si>
  <si>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</si>
  <si>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Time-Based</t>
  </si>
  <si>
    <t>Technical Specifications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</si>
  <si>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</si>
  <si>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</si>
  <si>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</si>
  <si>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</si>
  <si>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</si>
  <si>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</si>
  <si>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</si>
  <si>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</si>
  <si>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</si>
  <si>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</si>
  <si>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</si>
  <si>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</si>
  <si>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</si>
  <si>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</si>
  <si>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</si>
  <si>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</si>
  <si>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</si>
  <si>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Consulting Services (Firms + Individuals)</t>
  </si>
  <si>
    <t>PROCUREMENT PLAN INITIAL LOAD INFORMATION  (ONGOING AND/OR LAST PRESENTED)</t>
  </si>
  <si>
    <t>4. Components</t>
  </si>
  <si>
    <t>Project Components</t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</si>
  <si>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</si>
  <si>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</si>
  <si>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</si>
  <si>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</si>
  <si>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</si>
  <si>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</si>
  <si>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</si>
  <si>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</si>
  <si>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</si>
  <si>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</si>
  <si>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</si>
  <si>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Two-envelope International Competitive Bidding</t>
  </si>
  <si>
    <t>International Competitive Bidding by Lots</t>
  </si>
  <si>
    <t>Least cost Selection</t>
  </si>
  <si>
    <t>WK001</t>
  </si>
  <si>
    <t>GD001</t>
  </si>
  <si>
    <t xml:space="preserve">
BH-L1041
INFORMATION FOR PROCUREMENT PLAN INITIAL UPLOAD 
ONGOING AND/OR LAST PRESENTED</t>
  </si>
  <si>
    <t>MWUD</t>
  </si>
  <si>
    <t>Component 1.</t>
  </si>
  <si>
    <t>MTA</t>
  </si>
  <si>
    <t>Firefighting vehicles</t>
  </si>
  <si>
    <t>Security equipment</t>
  </si>
  <si>
    <t>GD002</t>
  </si>
  <si>
    <t>Component 2.</t>
  </si>
  <si>
    <t xml:space="preserve">Component 1. </t>
  </si>
  <si>
    <t>CF002</t>
  </si>
  <si>
    <t>CF003</t>
  </si>
  <si>
    <t>ICAO Audit</t>
  </si>
  <si>
    <t>CF005</t>
  </si>
  <si>
    <t>NCS001</t>
  </si>
  <si>
    <t>Monitoring and Evaluation</t>
  </si>
  <si>
    <t>Financial Audit</t>
  </si>
  <si>
    <t>CF006</t>
  </si>
  <si>
    <t>Component 1 Civil Works and equipments</t>
  </si>
  <si>
    <t xml:space="preserve">Component 2 - Implementation support and institutional strengthening </t>
  </si>
  <si>
    <t>Version ( 1-2016 ) :</t>
  </si>
  <si>
    <t>IC001</t>
  </si>
  <si>
    <t>Project Coordinator, procurement officer and financial officer</t>
  </si>
  <si>
    <t xml:space="preserve">Rescue &amp; firefighting vehicles in the selected airports. 
</t>
  </si>
  <si>
    <t xml:space="preserve">X-ray machines and other realted security equipment for the selected airports. </t>
  </si>
  <si>
    <t>Trainings</t>
  </si>
  <si>
    <t>Structuring of the management contract</t>
  </si>
  <si>
    <t>IADB</t>
  </si>
  <si>
    <t>Counterpart</t>
  </si>
  <si>
    <t>RFF</t>
  </si>
  <si>
    <t>Comp2</t>
  </si>
  <si>
    <t>total</t>
  </si>
  <si>
    <t>TOTAL</t>
  </si>
  <si>
    <t>Project management and engineering</t>
  </si>
  <si>
    <t>CF007</t>
  </si>
  <si>
    <t>PM</t>
  </si>
  <si>
    <t>Comp1</t>
  </si>
  <si>
    <t>%</t>
  </si>
  <si>
    <t>US$ M</t>
  </si>
  <si>
    <t>Civil works and equip</t>
  </si>
  <si>
    <t>Structuring of management contract</t>
  </si>
  <si>
    <t>Program implementation unit</t>
  </si>
  <si>
    <t>Financial audit &amp; Monitoring and Ev.</t>
  </si>
  <si>
    <t>Passenger terminals</t>
  </si>
  <si>
    <t>Airport fire stations service buildings and other facilities</t>
  </si>
  <si>
    <t>Runway, apron and taxiways</t>
  </si>
  <si>
    <t>IDB</t>
  </si>
  <si>
    <t>Local</t>
  </si>
  <si>
    <t>PIU contracts and MWUD consultants</t>
  </si>
  <si>
    <t>MTA and MWUD</t>
  </si>
  <si>
    <t>Airport CAPEX infrastructure</t>
  </si>
  <si>
    <t>US$ millions</t>
  </si>
  <si>
    <t>US$</t>
  </si>
  <si>
    <t>1.1.1</t>
  </si>
  <si>
    <t>1.1.2</t>
  </si>
  <si>
    <t>1.1.3</t>
  </si>
  <si>
    <t>Security equipment and RFF vehicles</t>
  </si>
  <si>
    <t>Financial audit &amp; Monitoring and Evaluation</t>
  </si>
  <si>
    <r>
      <rPr>
        <sz val="7"/>
        <color rgb="FFFFFFFF"/>
        <rFont val="Times New Roman"/>
        <family val="1"/>
      </rPr>
      <t xml:space="preserve">  </t>
    </r>
    <r>
      <rPr>
        <i/>
        <sz val="9"/>
        <color rgb="FFFFFFFF"/>
        <rFont val="Arial"/>
        <family val="2"/>
      </rPr>
      <t>Components</t>
    </r>
  </si>
  <si>
    <t>CIVIL WORKS AND EQUIPMENT</t>
  </si>
  <si>
    <t>IMPLEMENTATION SUPPORT AND INSTITUTIONAL STRENGTHENING</t>
  </si>
  <si>
    <t>Components</t>
  </si>
  <si>
    <t xml:space="preserve">US$ </t>
  </si>
  <si>
    <t>Civil works and equipment</t>
  </si>
  <si>
    <t>Implementation support and institutional strengthening</t>
  </si>
  <si>
    <t>Project implementation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</si>
</sst>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FFFFFF"/>
      <name val="Arial"/>
      <family val="2"/>
    </font>
    <font>
      <sz val="7"/>
      <color rgb="FFFFFFFF"/>
      <name val="Times New Roman"/>
      <family val="1"/>
    </font>
    <font>
      <i/>
      <sz val="9"/>
      <color rgb="FFFFFFFF"/>
      <name val="Arial"/>
      <family val="2"/>
    </font>
    <font>
      <sz val="9"/>
      <color rgb="FFFFFFFF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26" fillId="0" borderId="0" applyFont="0" applyFill="0" applyBorder="0" applyAlignment="0" applyProtection="0"/>
  </cellStyleXfs>
  <cellXfs count="140">
    <xf numFmtId="0" fontId="0" fillId="0" borderId="0" xfId="0"/>
    <xf numFmtId="0" fontId="20" fillId="0" borderId="28" xfId="38" applyFont="1" applyFill="1" applyBorder="1" applyAlignment="1">
      <alignment vertical="center" wrapText="1"/>
    </xf>
    <xf numFmtId="0" fontId="1" fillId="0" borderId="0" xfId="1"/>
    <xf numFmtId="0" fontId="21" fillId="24" borderId="27" xfId="38" applyFont="1" applyFill="1" applyBorder="1" applyAlignment="1">
      <alignment horizontal="left"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5" xfId="1" applyFont="1" applyFill="1" applyBorder="1" applyAlignment="1">
      <alignment horizontal="lef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4" fillId="0" borderId="18" xfId="1" applyFont="1" applyFill="1" applyBorder="1" applyAlignment="1">
      <alignment horizontal="left" vertical="center" wrapText="1"/>
    </xf>
    <xf numFmtId="0" fontId="24" fillId="0" borderId="3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26" fillId="0" borderId="0" xfId="0" applyFont="1" applyBorder="1"/>
    <xf numFmtId="0" fontId="28" fillId="24" borderId="2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3" fontId="20" fillId="0" borderId="10" xfId="38" applyNumberFormat="1" applyFont="1" applyFill="1" applyBorder="1" applyAlignment="1">
      <alignment vertical="center" wrapText="1"/>
    </xf>
    <xf numFmtId="17" fontId="20" fillId="0" borderId="10" xfId="38" applyNumberFormat="1" applyFont="1" applyFill="1" applyBorder="1" applyAlignment="1">
      <alignment vertical="center" wrapText="1"/>
    </xf>
    <xf numFmtId="0" fontId="20" fillId="0" borderId="20" xfId="38" applyFont="1" applyFill="1" applyBorder="1" applyAlignment="1">
      <alignment vertical="center" wrapText="1"/>
    </xf>
    <xf numFmtId="3" fontId="20" fillId="0" borderId="20" xfId="38" applyNumberFormat="1" applyFont="1" applyFill="1" applyBorder="1" applyAlignment="1">
      <alignment vertical="center" wrapText="1"/>
    </xf>
    <xf numFmtId="0" fontId="20" fillId="0" borderId="34" xfId="38" applyFont="1" applyFill="1" applyBorder="1" applyAlignment="1">
      <alignment vertical="center" wrapText="1"/>
    </xf>
    <xf numFmtId="17" fontId="20" fillId="0" borderId="15" xfId="1" applyNumberFormat="1" applyFont="1" applyFill="1" applyBorder="1" applyAlignment="1">
      <alignment horizontal="left" vertical="center" wrapText="1"/>
    </xf>
    <xf numFmtId="0" fontId="0" fillId="0" borderId="0" xfId="0"/>
    <xf numFmtId="9" fontId="20" fillId="0" borderId="10" xfId="131" applyFont="1" applyFill="1" applyBorder="1" applyAlignment="1">
      <alignment vertical="center" wrapText="1"/>
    </xf>
    <xf numFmtId="0" fontId="0" fillId="0" borderId="0" xfId="0"/>
    <xf numFmtId="9" fontId="0" fillId="0" borderId="0" xfId="131" applyFont="1"/>
    <xf numFmtId="0" fontId="0" fillId="0" borderId="10" xfId="0" applyBorder="1"/>
    <xf numFmtId="9" fontId="0" fillId="0" borderId="10" xfId="131" applyFont="1" applyBorder="1"/>
    <xf numFmtId="0" fontId="0" fillId="0" borderId="20" xfId="0" applyBorder="1"/>
    <xf numFmtId="0" fontId="0" fillId="0" borderId="19" xfId="0" applyBorder="1"/>
    <xf numFmtId="0" fontId="0" fillId="0" borderId="37" xfId="0" applyBorder="1"/>
    <xf numFmtId="0" fontId="29" fillId="0" borderId="10" xfId="0" applyFont="1" applyBorder="1"/>
    <xf numFmtId="9" fontId="29" fillId="0" borderId="10" xfId="131" applyFont="1" applyBorder="1"/>
    <xf numFmtId="0" fontId="0" fillId="0" borderId="19" xfId="0" applyFill="1" applyBorder="1"/>
    <xf numFmtId="2" fontId="29" fillId="0" borderId="10" xfId="0" applyNumberFormat="1" applyFont="1" applyBorder="1"/>
    <xf numFmtId="2" fontId="0" fillId="0" borderId="10" xfId="0" applyNumberFormat="1" applyBorder="1"/>
    <xf numFmtId="2" fontId="0" fillId="0" borderId="19" xfId="0" applyNumberFormat="1" applyFill="1" applyBorder="1"/>
    <xf numFmtId="164" fontId="0" fillId="0" borderId="0" xfId="0" applyNumberFormat="1"/>
    <xf numFmtId="2" fontId="0" fillId="0" borderId="10" xfId="0" applyNumberFormat="1" applyBorder="1" applyAlignment="1">
      <alignment horizontal="center"/>
    </xf>
    <xf numFmtId="9" fontId="0" fillId="0" borderId="10" xfId="131" applyFont="1" applyBorder="1" applyAlignment="1">
      <alignment horizontal="center"/>
    </xf>
    <xf numFmtId="0" fontId="33" fillId="25" borderId="43" xfId="0" applyFont="1" applyFill="1" applyBorder="1" applyAlignment="1">
      <alignment horizontal="center" vertical="center" wrapText="1"/>
    </xf>
    <xf numFmtId="0" fontId="34" fillId="25" borderId="38" xfId="0" applyFont="1" applyFill="1" applyBorder="1" applyAlignment="1">
      <alignment horizontal="center" vertical="center" wrapText="1"/>
    </xf>
    <xf numFmtId="0" fontId="34" fillId="25" borderId="44" xfId="0" applyFont="1" applyFill="1" applyBorder="1" applyAlignment="1">
      <alignment horizontal="center" vertical="center" wrapText="1"/>
    </xf>
    <xf numFmtId="0" fontId="30" fillId="26" borderId="45" xfId="0" applyFont="1" applyFill="1" applyBorder="1" applyAlignment="1">
      <alignment horizontal="left" vertical="center" wrapText="1"/>
    </xf>
    <xf numFmtId="0" fontId="30" fillId="26" borderId="38" xfId="0" applyFont="1" applyFill="1" applyBorder="1" applyAlignment="1">
      <alignment horizontal="left" vertical="center" wrapText="1"/>
    </xf>
    <xf numFmtId="0" fontId="30" fillId="0" borderId="45" xfId="0" applyFont="1" applyBorder="1" applyAlignment="1">
      <alignment horizontal="left" vertical="center" wrapText="1"/>
    </xf>
    <xf numFmtId="0" fontId="30" fillId="0" borderId="38" xfId="0" applyFont="1" applyBorder="1" applyAlignment="1">
      <alignment horizontal="left" vertical="center" wrapText="1"/>
    </xf>
    <xf numFmtId="0" fontId="30" fillId="28" borderId="45" xfId="0" applyFont="1" applyFill="1" applyBorder="1" applyAlignment="1">
      <alignment horizontal="left" vertical="center" wrapText="1"/>
    </xf>
    <xf numFmtId="0" fontId="30" fillId="28" borderId="38" xfId="0" applyFont="1" applyFill="1" applyBorder="1" applyAlignment="1">
      <alignment horizontal="left" vertical="center" wrapText="1"/>
    </xf>
    <xf numFmtId="0" fontId="30" fillId="27" borderId="45" xfId="0" applyFont="1" applyFill="1" applyBorder="1" applyAlignment="1">
      <alignment horizontal="left" vertical="center" wrapText="1"/>
    </xf>
    <xf numFmtId="0" fontId="30" fillId="27" borderId="38" xfId="0" applyFont="1" applyFill="1" applyBorder="1" applyAlignment="1">
      <alignment horizontal="left" vertical="center" wrapText="1"/>
    </xf>
    <xf numFmtId="2" fontId="30" fillId="28" borderId="38" xfId="0" applyNumberFormat="1" applyFont="1" applyFill="1" applyBorder="1" applyAlignment="1">
      <alignment horizontal="center" vertical="center" wrapText="1"/>
    </xf>
    <xf numFmtId="2" fontId="30" fillId="28" borderId="44" xfId="0" applyNumberFormat="1" applyFont="1" applyFill="1" applyBorder="1" applyAlignment="1">
      <alignment horizontal="center" vertical="center" wrapText="1"/>
    </xf>
    <xf numFmtId="2" fontId="30" fillId="26" borderId="38" xfId="0" applyNumberFormat="1" applyFont="1" applyFill="1" applyBorder="1" applyAlignment="1">
      <alignment horizontal="center" vertical="center" wrapText="1"/>
    </xf>
    <xf numFmtId="2" fontId="30" fillId="26" borderId="44" xfId="0" applyNumberFormat="1" applyFont="1" applyFill="1" applyBorder="1" applyAlignment="1">
      <alignment horizontal="center" vertical="center" wrapText="1"/>
    </xf>
    <xf numFmtId="2" fontId="30" fillId="0" borderId="38" xfId="0" applyNumberFormat="1" applyFont="1" applyBorder="1" applyAlignment="1">
      <alignment horizontal="center" vertical="center" wrapText="1"/>
    </xf>
    <xf numFmtId="2" fontId="30" fillId="0" borderId="44" xfId="0" applyNumberFormat="1" applyFont="1" applyBorder="1" applyAlignment="1">
      <alignment horizontal="center" vertical="center" wrapText="1"/>
    </xf>
    <xf numFmtId="2" fontId="30" fillId="27" borderId="38" xfId="0" applyNumberFormat="1" applyFont="1" applyFill="1" applyBorder="1" applyAlignment="1">
      <alignment horizontal="center" vertical="center" wrapText="1"/>
    </xf>
    <xf numFmtId="2" fontId="30" fillId="27" borderId="44" xfId="0" applyNumberFormat="1" applyFont="1" applyFill="1" applyBorder="1" applyAlignment="1">
      <alignment horizontal="center" vertical="center" wrapText="1"/>
    </xf>
    <xf numFmtId="2" fontId="34" fillId="25" borderId="46" xfId="0" applyNumberFormat="1" applyFont="1" applyFill="1" applyBorder="1" applyAlignment="1">
      <alignment horizontal="center" vertical="center" wrapText="1"/>
    </xf>
    <xf numFmtId="2" fontId="34" fillId="25" borderId="47" xfId="0" applyNumberFormat="1" applyFont="1" applyFill="1" applyBorder="1" applyAlignment="1">
      <alignment horizontal="center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5" fillId="0" borderId="20" xfId="1" applyFont="1" applyFill="1" applyBorder="1" applyAlignment="1">
      <alignment horizontal="center" vertical="center" wrapText="1"/>
    </xf>
    <xf numFmtId="0" fontId="21" fillId="24" borderId="31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1" fillId="24" borderId="27" xfId="1" applyFont="1" applyFill="1" applyBorder="1" applyAlignment="1">
      <alignment horizontal="center" vertical="center" wrapText="1"/>
    </xf>
    <xf numFmtId="0" fontId="20" fillId="0" borderId="33" xfId="1" applyFont="1" applyFill="1" applyBorder="1" applyAlignment="1">
      <alignment horizontal="center" vertical="center" wrapText="1"/>
    </xf>
    <xf numFmtId="0" fontId="20" fillId="0" borderId="29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2" fillId="24" borderId="24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/>
    </xf>
    <xf numFmtId="0" fontId="22" fillId="24" borderId="25" xfId="38" applyFont="1" applyFill="1" applyBorder="1" applyAlignment="1">
      <alignment horizontal="center" vertical="center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  <xf numFmtId="0" fontId="27" fillId="24" borderId="11" xfId="38" applyFont="1" applyFill="1" applyBorder="1" applyAlignment="1">
      <alignment horizontal="left" vertical="center" wrapText="1"/>
    </xf>
    <xf numFmtId="0" fontId="27" fillId="24" borderId="12" xfId="38" applyFont="1" applyFill="1" applyBorder="1" applyAlignment="1">
      <alignment horizontal="left" vertical="center" wrapText="1"/>
    </xf>
    <xf numFmtId="0" fontId="27" fillId="24" borderId="13" xfId="38" applyFont="1" applyFill="1" applyBorder="1" applyAlignment="1">
      <alignment horizontal="left" vertical="center" wrapText="1"/>
    </xf>
    <xf numFmtId="0" fontId="28" fillId="24" borderId="17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28" fillId="24" borderId="20" xfId="38" applyFont="1" applyFill="1" applyBorder="1" applyAlignment="1">
      <alignment horizontal="center" vertical="center" wrapText="1"/>
    </xf>
    <xf numFmtId="0" fontId="28" fillId="24" borderId="19" xfId="38" applyFont="1" applyFill="1" applyBorder="1" applyAlignment="1">
      <alignment horizontal="center" vertical="center" wrapText="1"/>
    </xf>
    <xf numFmtId="0" fontId="28" fillId="24" borderId="14" xfId="38" applyFont="1" applyFill="1" applyBorder="1" applyAlignment="1">
      <alignment horizontal="center" vertical="center" wrapText="1"/>
    </xf>
    <xf numFmtId="0" fontId="28" fillId="24" borderId="24" xfId="38" applyFont="1" applyFill="1" applyBorder="1" applyAlignment="1">
      <alignment horizontal="center" vertical="center" wrapText="1"/>
    </xf>
    <xf numFmtId="0" fontId="28" fillId="24" borderId="26" xfId="38" applyFont="1" applyFill="1" applyBorder="1" applyAlignment="1">
      <alignment horizontal="center" vertical="center"/>
    </xf>
    <xf numFmtId="0" fontId="28" fillId="24" borderId="25" xfId="38" applyFont="1" applyFill="1" applyBorder="1" applyAlignment="1">
      <alignment horizontal="center" vertical="center"/>
    </xf>
    <xf numFmtId="0" fontId="34" fillId="25" borderId="49" xfId="0" applyFont="1" applyFill="1" applyBorder="1" applyAlignment="1">
      <alignment horizontal="left" vertical="center" wrapText="1"/>
    </xf>
    <xf numFmtId="0" fontId="34" fillId="25" borderId="5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31" fillId="25" borderId="39" xfId="0" applyFont="1" applyFill="1" applyBorder="1" applyAlignment="1">
      <alignment horizontal="left" vertical="center" wrapText="1"/>
    </xf>
    <xf numFmtId="0" fontId="31" fillId="25" borderId="40" xfId="0" applyFont="1" applyFill="1" applyBorder="1" applyAlignment="1">
      <alignment horizontal="left" vertical="center" wrapText="1"/>
    </xf>
    <xf numFmtId="0" fontId="31" fillId="25" borderId="41" xfId="0" applyFont="1" applyFill="1" applyBorder="1" applyAlignment="1">
      <alignment horizontal="left" vertical="center" wrapText="1"/>
    </xf>
    <xf numFmtId="0" fontId="31" fillId="25" borderId="38" xfId="0" applyFont="1" applyFill="1" applyBorder="1" applyAlignment="1">
      <alignment horizontal="left" vertical="center" wrapText="1"/>
    </xf>
    <xf numFmtId="0" fontId="33" fillId="25" borderId="48" xfId="0" applyFont="1" applyFill="1" applyBorder="1" applyAlignment="1">
      <alignment horizontal="center" vertical="center" wrapText="1"/>
    </xf>
    <xf numFmtId="0" fontId="33" fillId="25" borderId="42" xfId="0" applyFont="1" applyFill="1" applyBorder="1" applyAlignment="1">
      <alignment horizontal="center" vertical="center" wrapText="1"/>
    </xf>
    <xf numFmtId="9" fontId="30" fillId="28" borderId="38" xfId="131" applyFont="1" applyFill="1" applyBorder="1" applyAlignment="1">
      <alignment horizontal="center" vertical="center" wrapText="1"/>
    </xf>
    <xf numFmtId="9" fontId="34" fillId="25" borderId="38" xfId="131" applyFont="1" applyFill="1" applyBorder="1" applyAlignment="1">
      <alignment horizontal="center" vertical="center" wrapText="1"/>
    </xf>
    <xf numFmtId="9" fontId="30" fillId="0" borderId="38" xfId="131" applyFont="1" applyBorder="1" applyAlignment="1">
      <alignment horizontal="center" vertical="center" wrapText="1"/>
    </xf>
    <xf numFmtId="9" fontId="30" fillId="27" borderId="38" xfId="131" applyFont="1" applyFill="1" applyBorder="1" applyAlignment="1">
      <alignment horizontal="center" vertical="center" wrapText="1"/>
    </xf>
    <xf numFmtId="9" fontId="34" fillId="25" borderId="46" xfId="131" applyFont="1" applyFill="1" applyBorder="1" applyAlignment="1">
      <alignment horizontal="center" vertical="center" wrapText="1"/>
    </xf>
    <xf numFmtId="0" fontId="30" fillId="0" borderId="51" xfId="0" applyFont="1" applyBorder="1" applyAlignment="1">
      <alignment horizontal="left" vertical="center" wrapText="1"/>
    </xf>
    <xf numFmtId="0" fontId="30" fillId="0" borderId="52" xfId="0" applyFont="1" applyBorder="1" applyAlignment="1">
      <alignment horizontal="left" vertical="center" wrapText="1"/>
    </xf>
  </cellXfs>
  <cellStyles count="132">
    <cellStyle name="20% - Accent1 2" xfId="2"/>
    <cellStyle name="20% - Accent1 3" xfId="44"/>
    <cellStyle name="20% - Accent1 4" xfId="45"/>
    <cellStyle name="20% - Accent2 2" xfId="3"/>
    <cellStyle name="20% - Accent2 3" xfId="46"/>
    <cellStyle name="20% - Accent2 4" xfId="47"/>
    <cellStyle name="20% - Accent3 2" xfId="4"/>
    <cellStyle name="20% - Accent3 3" xfId="48"/>
    <cellStyle name="20% - Accent3 4" xfId="49"/>
    <cellStyle name="20% - Accent4 2" xfId="5"/>
    <cellStyle name="20% - Accent4 3" xfId="50"/>
    <cellStyle name="20% - Accent4 4" xfId="51"/>
    <cellStyle name="20% - Accent5 2" xfId="6"/>
    <cellStyle name="20% - Accent5 3" xfId="52"/>
    <cellStyle name="20% - Accent5 4" xfId="53"/>
    <cellStyle name="20% - Accent6 2" xfId="7"/>
    <cellStyle name="20% - Accent6 3" xfId="54"/>
    <cellStyle name="20% - Accent6 4" xfId="55"/>
    <cellStyle name="40% - Accent1 2" xfId="8"/>
    <cellStyle name="40% - Accent1 3" xfId="56"/>
    <cellStyle name="40% - Accent1 4" xfId="57"/>
    <cellStyle name="40% - Accent2 2" xfId="9"/>
    <cellStyle name="40% - Accent2 3" xfId="58"/>
    <cellStyle name="40% - Accent2 4" xfId="59"/>
    <cellStyle name="40% - Accent3 2" xfId="10"/>
    <cellStyle name="40% - Accent3 3" xfId="60"/>
    <cellStyle name="40% - Accent3 4" xfId="61"/>
    <cellStyle name="40% - Accent4 2" xfId="11"/>
    <cellStyle name="40% - Accent4 3" xfId="62"/>
    <cellStyle name="40% - Accent4 4" xfId="63"/>
    <cellStyle name="40% - Accent5 2" xfId="12"/>
    <cellStyle name="40% - Accent5 3" xfId="64"/>
    <cellStyle name="40% - Accent5 4" xfId="65"/>
    <cellStyle name="40% - Accent6 2" xfId="13"/>
    <cellStyle name="40% - Accent6 3" xfId="66"/>
    <cellStyle name="40% - Accent6 4" xfId="67"/>
    <cellStyle name="60% - Accent1 2" xfId="14"/>
    <cellStyle name="60% - Accent1 3" xfId="68"/>
    <cellStyle name="60% - Accent1 4" xfId="69"/>
    <cellStyle name="60% - Accent2 2" xfId="15"/>
    <cellStyle name="60% - Accent2 3" xfId="70"/>
    <cellStyle name="60% - Accent2 4" xfId="71"/>
    <cellStyle name="60% - Accent3 2" xfId="16"/>
    <cellStyle name="60% - Accent3 3" xfId="72"/>
    <cellStyle name="60% - Accent3 4" xfId="73"/>
    <cellStyle name="60% - Accent4 2" xfId="17"/>
    <cellStyle name="60% - Accent4 3" xfId="74"/>
    <cellStyle name="60% - Accent4 4" xfId="75"/>
    <cellStyle name="60% - Accent5 2" xfId="18"/>
    <cellStyle name="60% - Accent5 3" xfId="76"/>
    <cellStyle name="60% - Accent5 4" xfId="77"/>
    <cellStyle name="60% - Accent6 2" xfId="19"/>
    <cellStyle name="60% - Accent6 3" xfId="78"/>
    <cellStyle name="60% - Accent6 4" xfId="79"/>
    <cellStyle name="Accent1 2" xfId="20"/>
    <cellStyle name="Accent1 3" xfId="80"/>
    <cellStyle name="Accent1 4" xfId="81"/>
    <cellStyle name="Accent2 2" xfId="21"/>
    <cellStyle name="Accent2 3" xfId="82"/>
    <cellStyle name="Accent2 4" xfId="83"/>
    <cellStyle name="Accent3 2" xfId="22"/>
    <cellStyle name="Accent3 3" xfId="84"/>
    <cellStyle name="Accent3 4" xfId="85"/>
    <cellStyle name="Accent4 2" xfId="23"/>
    <cellStyle name="Accent4 3" xfId="86"/>
    <cellStyle name="Accent4 4" xfId="87"/>
    <cellStyle name="Accent5 2" xfId="24"/>
    <cellStyle name="Accent5 3" xfId="88"/>
    <cellStyle name="Accent5 4" xfId="89"/>
    <cellStyle name="Accent6 2" xfId="25"/>
    <cellStyle name="Accent6 3" xfId="90"/>
    <cellStyle name="Accent6 4" xfId="91"/>
    <cellStyle name="Bad 2" xfId="26"/>
    <cellStyle name="Bad 3" xfId="92"/>
    <cellStyle name="Bad 4" xfId="93"/>
    <cellStyle name="Calculation 2" xfId="27"/>
    <cellStyle name="Calculation 3" xfId="94"/>
    <cellStyle name="Calculation 4" xfId="95"/>
    <cellStyle name="Check Cell 2" xfId="28"/>
    <cellStyle name="Check Cell 3" xfId="96"/>
    <cellStyle name="Check Cell 4" xfId="97"/>
    <cellStyle name="Explanatory Text 2" xfId="29"/>
    <cellStyle name="Explanatory Text 3" xfId="98"/>
    <cellStyle name="Explanatory Text 4" xfId="99"/>
    <cellStyle name="Good 2" xfId="30"/>
    <cellStyle name="Good 3" xfId="100"/>
    <cellStyle name="Good 4" xfId="101"/>
    <cellStyle name="Heading 1 2" xfId="31"/>
    <cellStyle name="Heading 1 3" xfId="102"/>
    <cellStyle name="Heading 1 4" xfId="103"/>
    <cellStyle name="Heading 2 2" xfId="32"/>
    <cellStyle name="Heading 2 3" xfId="104"/>
    <cellStyle name="Heading 2 4" xfId="105"/>
    <cellStyle name="Heading 3 2" xfId="33"/>
    <cellStyle name="Heading 3 3" xfId="106"/>
    <cellStyle name="Heading 3 4" xfId="107"/>
    <cellStyle name="Heading 4 2" xfId="34"/>
    <cellStyle name="Heading 4 3" xfId="108"/>
    <cellStyle name="Heading 4 4" xfId="109"/>
    <cellStyle name="Input 2" xfId="35"/>
    <cellStyle name="Input 3" xfId="110"/>
    <cellStyle name="Input 4" xfId="111"/>
    <cellStyle name="Linked Cell 2" xfId="36"/>
    <cellStyle name="Linked Cell 3" xfId="112"/>
    <cellStyle name="Linked Cell 4" xfId="113"/>
    <cellStyle name="Neutral 2" xfId="37"/>
    <cellStyle name="Neutral 3" xfId="114"/>
    <cellStyle name="Neutral 4" xfId="115"/>
    <cellStyle name="Normal" xfId="0" builtinId="0"/>
    <cellStyle name="Normal 2" xfId="38"/>
    <cellStyle name="Normal 2 2" xfId="116"/>
    <cellStyle name="Normal 2 3" xfId="117"/>
    <cellStyle name="Normal 2 4" xfId="118"/>
    <cellStyle name="Normal 3" xfId="1"/>
    <cellStyle name="Normal 3 2" xfId="119"/>
    <cellStyle name="Normal 4" xfId="120"/>
    <cellStyle name="Note 2" xfId="39"/>
    <cellStyle name="Note 3" xfId="121"/>
    <cellStyle name="Note 4" xfId="122"/>
    <cellStyle name="Output 2" xfId="40"/>
    <cellStyle name="Output 3" xfId="123"/>
    <cellStyle name="Output 4" xfId="124"/>
    <cellStyle name="Percent" xfId="131" builtinId="5"/>
    <cellStyle name="Title 2" xfId="41"/>
    <cellStyle name="Title 3" xfId="125"/>
    <cellStyle name="Title 4" xfId="126"/>
    <cellStyle name="Total 2" xfId="42"/>
    <cellStyle name="Total 3" xfId="127"/>
    <cellStyle name="Total 4" xfId="128"/>
    <cellStyle name="Warning Text 2" xfId="43"/>
    <cellStyle name="Warning Text 3" xfId="129"/>
    <cellStyle name="Warning Text 4" xfId="1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="70" zoomScaleNormal="70" workbookViewId="0">
      <selection activeCell="F17" sqref="F17"/>
    </sheetView>
  </sheetViews>
  <sheetFormatPr defaultRowHeight="14.5" x14ac:dyDescent="0.35"/>
  <cols>
    <col min="1" max="1" width="42.26953125" customWidth="1"/>
    <col min="2" max="2" width="35.1796875" customWidth="1"/>
    <col min="3" max="3" width="33.453125" customWidth="1"/>
    <col min="5" max="5" width="16.26953125" bestFit="1" customWidth="1"/>
    <col min="9" max="9" width="21.453125" customWidth="1"/>
    <col min="11" max="11" width="8.7265625" style="46"/>
    <col min="12" max="12" width="11.1796875" bestFit="1" customWidth="1"/>
    <col min="13" max="13" width="11.1796875" style="46" customWidth="1"/>
  </cols>
  <sheetData>
    <row r="1" spans="1:5" ht="95.15" customHeight="1" thickBot="1" x14ac:dyDescent="0.4">
      <c r="A1" s="86" t="s">
        <v>83</v>
      </c>
      <c r="B1" s="86"/>
      <c r="C1" s="86"/>
    </row>
    <row r="2" spans="1:5" ht="15.65" x14ac:dyDescent="0.35">
      <c r="A2" s="87" t="s">
        <v>52</v>
      </c>
      <c r="B2" s="88"/>
      <c r="C2" s="89"/>
    </row>
    <row r="3" spans="1:5" ht="15.65" x14ac:dyDescent="0.35">
      <c r="A3" s="16" t="s">
        <v>53</v>
      </c>
      <c r="B3" s="17" t="s">
        <v>54</v>
      </c>
      <c r="C3" s="18" t="s">
        <v>55</v>
      </c>
    </row>
    <row r="4" spans="1:5" ht="15" thickBot="1" x14ac:dyDescent="0.4">
      <c r="A4" s="19" t="s">
        <v>56</v>
      </c>
      <c r="B4" s="43">
        <v>42644</v>
      </c>
      <c r="C4" s="43">
        <v>44440</v>
      </c>
    </row>
    <row r="5" spans="1:5" ht="15" thickBot="1" x14ac:dyDescent="0.4">
      <c r="A5" s="20"/>
      <c r="B5" s="21"/>
      <c r="C5" s="21"/>
    </row>
    <row r="6" spans="1:5" ht="15.65" x14ac:dyDescent="0.35">
      <c r="A6" s="87" t="s">
        <v>57</v>
      </c>
      <c r="B6" s="88"/>
      <c r="C6" s="89"/>
    </row>
    <row r="7" spans="1:5" ht="15" thickBot="1" x14ac:dyDescent="0.4">
      <c r="A7" s="19" t="s">
        <v>102</v>
      </c>
      <c r="B7" s="90"/>
      <c r="C7" s="91"/>
    </row>
    <row r="8" spans="1:5" ht="15" thickBot="1" x14ac:dyDescent="0.4">
      <c r="A8" s="92"/>
      <c r="B8" s="92"/>
      <c r="C8" s="92"/>
    </row>
    <row r="9" spans="1:5" ht="15.65" x14ac:dyDescent="0.35">
      <c r="A9" s="83" t="s">
        <v>58</v>
      </c>
      <c r="B9" s="84"/>
      <c r="C9" s="85"/>
    </row>
    <row r="10" spans="1:5" ht="31" x14ac:dyDescent="0.35">
      <c r="A10" s="16" t="s">
        <v>59</v>
      </c>
      <c r="B10" s="17" t="s">
        <v>60</v>
      </c>
      <c r="C10" s="18" t="s">
        <v>61</v>
      </c>
    </row>
    <row r="11" spans="1:5" x14ac:dyDescent="0.35">
      <c r="A11" s="22" t="s">
        <v>41</v>
      </c>
      <c r="B11" s="23">
        <f>'Detailed Procurement Plan'!G5*'Detailed Procurement Plan'!H5</f>
        <v>33000000</v>
      </c>
      <c r="C11" s="23">
        <f>'Detailed Procurement Plan'!G5</f>
        <v>45400000</v>
      </c>
    </row>
    <row r="12" spans="1:5" x14ac:dyDescent="0.35">
      <c r="A12" s="22" t="s">
        <v>4</v>
      </c>
      <c r="B12">
        <v>0</v>
      </c>
      <c r="C12" s="23">
        <f>'Detailed Procurement Plan'!G11+'Detailed Procurement Plan'!G12</f>
        <v>2100000</v>
      </c>
    </row>
    <row r="13" spans="1:5" x14ac:dyDescent="0.35">
      <c r="A13" s="22" t="s">
        <v>62</v>
      </c>
      <c r="B13" s="23">
        <f>'Detailed Procurement Plan'!G18</f>
        <v>200000</v>
      </c>
      <c r="C13" s="23">
        <f>B13</f>
        <v>200000</v>
      </c>
    </row>
    <row r="14" spans="1:5" x14ac:dyDescent="0.35">
      <c r="A14" s="22" t="s">
        <v>63</v>
      </c>
      <c r="B14" s="23">
        <f>'Detailed Procurement Plan'!F24+'Detailed Procurement Plan'!F25+'Detailed Procurement Plan'!F26+'Detailed Procurement Plan'!F27+'Detailed Procurement Plan'!F33</f>
        <v>1800000</v>
      </c>
      <c r="C14" s="23">
        <f>B14+'Detailed Procurement Plan'!F28</f>
        <v>6100000</v>
      </c>
    </row>
    <row r="15" spans="1:5" ht="15.65" x14ac:dyDescent="0.35">
      <c r="A15" s="17" t="s">
        <v>1</v>
      </c>
      <c r="B15" s="24">
        <f>SUM(B11:B14)</f>
        <v>35000000</v>
      </c>
      <c r="C15" s="24">
        <f>SUM(C11:C14)</f>
        <v>53800000</v>
      </c>
      <c r="E15" s="59"/>
    </row>
    <row r="16" spans="1:5" ht="15" thickBot="1" x14ac:dyDescent="0.4"/>
    <row r="17" spans="1:19" ht="15.5" x14ac:dyDescent="0.35">
      <c r="A17" s="83" t="s">
        <v>65</v>
      </c>
      <c r="B17" s="84"/>
      <c r="C17" s="85"/>
      <c r="E17" s="59"/>
      <c r="S17" s="47"/>
    </row>
    <row r="18" spans="1:19" ht="31" x14ac:dyDescent="0.35">
      <c r="A18" s="25" t="s">
        <v>66</v>
      </c>
      <c r="B18" s="26" t="s">
        <v>60</v>
      </c>
      <c r="C18" s="27" t="s">
        <v>61</v>
      </c>
    </row>
    <row r="19" spans="1:19" x14ac:dyDescent="0.35">
      <c r="A19" s="28" t="s">
        <v>100</v>
      </c>
      <c r="B19" s="29">
        <f>B11</f>
        <v>33000000</v>
      </c>
      <c r="C19" s="29">
        <f>'Detailed Procurement Plan'!G5+'Detailed Procurement Plan'!G11+'Detailed Procurement Plan'!G12+'Detailed Procurement Plan'!F28</f>
        <v>51800000</v>
      </c>
    </row>
    <row r="20" spans="1:19" x14ac:dyDescent="0.35">
      <c r="A20" s="28" t="s">
        <v>101</v>
      </c>
      <c r="B20" s="29">
        <f>B13+B14</f>
        <v>2000000</v>
      </c>
      <c r="C20" s="29">
        <f>'Detailed Procurement Plan'!G18+'Detailed Procurement Plan'!F24+'Detailed Procurement Plan'!F25+'Detailed Procurement Plan'!F26+'Detailed Procurement Plan'!F27+'Detailed Procurement Plan'!F33</f>
        <v>2000000</v>
      </c>
    </row>
    <row r="21" spans="1:19" ht="15.5" x14ac:dyDescent="0.35">
      <c r="A21" s="26" t="s">
        <v>1</v>
      </c>
      <c r="B21" s="30">
        <f>SUM(B19:B20)</f>
        <v>35000000</v>
      </c>
      <c r="C21" s="30">
        <f>SUM(C19:C20)</f>
        <v>53800000</v>
      </c>
    </row>
  </sheetData>
  <mergeCells count="7">
    <mergeCell ref="A17:C17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zoomScale="40" zoomScaleNormal="40" workbookViewId="0">
      <selection activeCell="U7" sqref="U7"/>
    </sheetView>
  </sheetViews>
  <sheetFormatPr defaultRowHeight="14.5" x14ac:dyDescent="0.35"/>
  <cols>
    <col min="1" max="1" width="15.1796875" customWidth="1"/>
    <col min="2" max="2" width="32.54296875" customWidth="1"/>
    <col min="3" max="3" width="17.81640625" customWidth="1"/>
    <col min="4" max="4" width="36.7265625" customWidth="1"/>
    <col min="5" max="5" width="12.81640625" customWidth="1"/>
    <col min="6" max="6" width="16" customWidth="1"/>
    <col min="7" max="7" width="15.7265625" customWidth="1"/>
    <col min="8" max="9" width="15.7265625" style="5" customWidth="1"/>
    <col min="10" max="10" width="27.54296875" customWidth="1"/>
    <col min="11" max="11" width="14" customWidth="1"/>
    <col min="12" max="12" width="15.54296875" customWidth="1"/>
    <col min="13" max="13" width="15" customWidth="1"/>
    <col min="14" max="14" width="14.81640625" customWidth="1"/>
    <col min="15" max="15" width="9.1796875" customWidth="1"/>
    <col min="16" max="16" width="9" customWidth="1"/>
    <col min="17" max="17" width="0.1796875" hidden="1" customWidth="1"/>
    <col min="18" max="18" width="57.453125" hidden="1" customWidth="1"/>
  </cols>
  <sheetData>
    <row r="1" spans="1:36" ht="16.5" customHeight="1" thickBot="1" x14ac:dyDescent="0.3">
      <c r="A1" s="104" t="s">
        <v>64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6"/>
    </row>
    <row r="2" spans="1:36" ht="15.75" x14ac:dyDescent="0.25">
      <c r="A2" s="107" t="s">
        <v>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9"/>
      <c r="O2" s="4"/>
      <c r="P2" s="4"/>
      <c r="Q2" s="33" t="s">
        <v>70</v>
      </c>
      <c r="R2" s="4"/>
      <c r="S2" s="4"/>
      <c r="T2" s="4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ht="15" customHeight="1" x14ac:dyDescent="0.35">
      <c r="A3" s="110" t="s">
        <v>3</v>
      </c>
      <c r="B3" s="111" t="s">
        <v>9</v>
      </c>
      <c r="C3" s="111" t="s">
        <v>10</v>
      </c>
      <c r="D3" s="112" t="s">
        <v>11</v>
      </c>
      <c r="E3" s="111" t="s">
        <v>12</v>
      </c>
      <c r="F3" s="112" t="s">
        <v>13</v>
      </c>
      <c r="G3" s="115" t="s">
        <v>71</v>
      </c>
      <c r="H3" s="116"/>
      <c r="I3" s="117"/>
      <c r="J3" s="111" t="s">
        <v>14</v>
      </c>
      <c r="K3" s="112" t="s">
        <v>69</v>
      </c>
      <c r="L3" s="111" t="s">
        <v>18</v>
      </c>
      <c r="M3" s="111"/>
      <c r="N3" s="114" t="s">
        <v>72</v>
      </c>
      <c r="O3" s="4"/>
      <c r="P3" s="4"/>
      <c r="Q3" s="34" t="s">
        <v>67</v>
      </c>
      <c r="R3" s="4"/>
      <c r="S3" s="4"/>
      <c r="T3" s="4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ht="91" x14ac:dyDescent="0.35">
      <c r="A4" s="110"/>
      <c r="B4" s="111"/>
      <c r="C4" s="111"/>
      <c r="D4" s="113"/>
      <c r="E4" s="111"/>
      <c r="F4" s="113"/>
      <c r="G4" s="36" t="s">
        <v>73</v>
      </c>
      <c r="H4" s="37" t="s">
        <v>74</v>
      </c>
      <c r="I4" s="37" t="s">
        <v>75</v>
      </c>
      <c r="J4" s="111"/>
      <c r="K4" s="113"/>
      <c r="L4" s="37" t="s">
        <v>17</v>
      </c>
      <c r="M4" s="37" t="s">
        <v>16</v>
      </c>
      <c r="N4" s="114"/>
      <c r="O4" s="4"/>
      <c r="P4" s="4"/>
      <c r="Q4" s="34" t="s">
        <v>68</v>
      </c>
      <c r="R4" s="4"/>
      <c r="S4" s="4"/>
      <c r="T4" s="4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ht="33.75" customHeight="1" x14ac:dyDescent="0.35">
      <c r="A5" s="7" t="s">
        <v>84</v>
      </c>
      <c r="B5" s="7" t="s">
        <v>132</v>
      </c>
      <c r="C5" s="38"/>
      <c r="D5" s="7" t="s">
        <v>79</v>
      </c>
      <c r="E5" s="7">
        <v>3</v>
      </c>
      <c r="F5" s="7" t="s">
        <v>81</v>
      </c>
      <c r="G5" s="38">
        <f>(49700000-F28)</f>
        <v>45400000</v>
      </c>
      <c r="H5" s="45">
        <f>33000000/G5</f>
        <v>0.72687224669603523</v>
      </c>
      <c r="I5" s="45">
        <f>1-H5</f>
        <v>0.27312775330396477</v>
      </c>
      <c r="J5" s="7" t="s">
        <v>85</v>
      </c>
      <c r="K5" s="7" t="s">
        <v>68</v>
      </c>
      <c r="L5" s="39">
        <v>43009</v>
      </c>
      <c r="M5" s="39">
        <v>43252</v>
      </c>
      <c r="N5" s="8"/>
      <c r="O5" s="4"/>
      <c r="P5" s="4"/>
      <c r="Q5" s="34" t="s">
        <v>21</v>
      </c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s="44" customFormat="1" ht="33.75" customHeight="1" x14ac:dyDescent="0.35">
      <c r="A6" s="7"/>
      <c r="B6" s="7"/>
      <c r="C6" s="38"/>
      <c r="D6" s="7"/>
      <c r="E6" s="7"/>
      <c r="F6" s="7"/>
      <c r="G6" s="38"/>
      <c r="H6" s="7"/>
      <c r="I6" s="7"/>
      <c r="J6" s="7"/>
      <c r="K6" s="7"/>
      <c r="L6" s="39"/>
      <c r="M6" s="39"/>
      <c r="N6" s="8"/>
      <c r="O6" s="4"/>
      <c r="P6" s="4"/>
      <c r="Q6" s="34" t="s">
        <v>22</v>
      </c>
      <c r="R6" s="4"/>
      <c r="S6" s="4"/>
      <c r="T6" s="4"/>
    </row>
    <row r="7" spans="1:36" ht="91.5" thickBot="1" x14ac:dyDescent="0.4">
      <c r="A7" s="5"/>
      <c r="B7" s="5"/>
      <c r="C7" s="5"/>
      <c r="D7" s="5"/>
      <c r="E7" s="5"/>
      <c r="F7" s="5"/>
      <c r="G7" s="46"/>
      <c r="H7" s="46"/>
      <c r="J7" s="5"/>
      <c r="K7" s="5"/>
      <c r="L7" s="5"/>
      <c r="M7" s="5"/>
      <c r="N7" s="5"/>
      <c r="O7" s="5"/>
      <c r="P7" s="5"/>
      <c r="Q7" s="34" t="s">
        <v>23</v>
      </c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91" x14ac:dyDescent="0.35">
      <c r="A8" s="97" t="s">
        <v>5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9"/>
      <c r="O8" s="4"/>
      <c r="P8" s="4"/>
      <c r="Q8" s="34" t="s">
        <v>24</v>
      </c>
      <c r="R8" s="4"/>
      <c r="S8" s="4"/>
      <c r="T8" s="4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15" customHeight="1" x14ac:dyDescent="0.35">
      <c r="A9" s="100" t="s">
        <v>3</v>
      </c>
      <c r="B9" s="95" t="s">
        <v>9</v>
      </c>
      <c r="C9" s="95" t="s">
        <v>10</v>
      </c>
      <c r="D9" s="93" t="s">
        <v>11</v>
      </c>
      <c r="E9" s="95" t="s">
        <v>12</v>
      </c>
      <c r="F9" s="93" t="s">
        <v>13</v>
      </c>
      <c r="G9" s="101" t="s">
        <v>71</v>
      </c>
      <c r="H9" s="102"/>
      <c r="I9" s="103"/>
      <c r="J9" s="95" t="s">
        <v>14</v>
      </c>
      <c r="K9" s="93" t="s">
        <v>69</v>
      </c>
      <c r="L9" s="95" t="s">
        <v>18</v>
      </c>
      <c r="M9" s="95"/>
      <c r="N9" s="96" t="s">
        <v>72</v>
      </c>
      <c r="O9" s="4"/>
      <c r="P9" s="4"/>
      <c r="Q9" s="34" t="s">
        <v>25</v>
      </c>
      <c r="R9" s="4"/>
      <c r="S9" s="4"/>
      <c r="T9" s="4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ht="94.5" customHeight="1" x14ac:dyDescent="0.35">
      <c r="A10" s="100"/>
      <c r="B10" s="95"/>
      <c r="C10" s="95"/>
      <c r="D10" s="94"/>
      <c r="E10" s="95"/>
      <c r="F10" s="94"/>
      <c r="G10" s="32" t="s">
        <v>73</v>
      </c>
      <c r="H10" s="31" t="s">
        <v>74</v>
      </c>
      <c r="I10" s="31" t="s">
        <v>75</v>
      </c>
      <c r="J10" s="95"/>
      <c r="K10" s="94"/>
      <c r="L10" s="31" t="s">
        <v>17</v>
      </c>
      <c r="M10" s="31" t="s">
        <v>16</v>
      </c>
      <c r="N10" s="96"/>
      <c r="O10" s="4"/>
      <c r="P10" s="4"/>
      <c r="Q10" s="34" t="s">
        <v>26</v>
      </c>
      <c r="R10" s="4"/>
      <c r="S10" s="4"/>
      <c r="T10" s="4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52" x14ac:dyDescent="0.35">
      <c r="A11" s="6" t="s">
        <v>86</v>
      </c>
      <c r="B11" s="7" t="s">
        <v>87</v>
      </c>
      <c r="C11" s="7" t="s">
        <v>105</v>
      </c>
      <c r="D11" s="7" t="s">
        <v>31</v>
      </c>
      <c r="E11" s="7">
        <v>3</v>
      </c>
      <c r="F11" s="7" t="s">
        <v>82</v>
      </c>
      <c r="G11" s="38">
        <v>2000000</v>
      </c>
      <c r="H11" s="7">
        <v>0</v>
      </c>
      <c r="I11" s="7">
        <v>100</v>
      </c>
      <c r="J11" s="7" t="s">
        <v>85</v>
      </c>
      <c r="K11" s="7" t="s">
        <v>68</v>
      </c>
      <c r="L11" s="39">
        <v>42917</v>
      </c>
      <c r="M11" s="39">
        <v>43070</v>
      </c>
      <c r="N11" s="8"/>
      <c r="O11" s="4"/>
      <c r="P11" s="4"/>
      <c r="Q11" s="33"/>
      <c r="R11" s="4"/>
      <c r="S11" s="4"/>
      <c r="T11" s="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67.5" customHeight="1" x14ac:dyDescent="0.35">
      <c r="A12" s="6" t="s">
        <v>86</v>
      </c>
      <c r="B12" s="7" t="s">
        <v>88</v>
      </c>
      <c r="C12" s="7" t="s">
        <v>106</v>
      </c>
      <c r="D12" s="7" t="s">
        <v>31</v>
      </c>
      <c r="E12" s="7">
        <v>2</v>
      </c>
      <c r="F12" s="7" t="s">
        <v>89</v>
      </c>
      <c r="G12" s="38">
        <v>100000</v>
      </c>
      <c r="H12" s="7">
        <v>0</v>
      </c>
      <c r="I12" s="7">
        <v>100</v>
      </c>
      <c r="J12" s="7" t="s">
        <v>91</v>
      </c>
      <c r="K12" s="7" t="s">
        <v>68</v>
      </c>
      <c r="L12" s="39">
        <v>42917</v>
      </c>
      <c r="M12" s="39">
        <v>43070</v>
      </c>
      <c r="N12" s="8"/>
      <c r="O12" s="4"/>
      <c r="P12" s="4"/>
      <c r="Q12" s="34" t="s">
        <v>28</v>
      </c>
      <c r="R12" s="4"/>
      <c r="S12" s="4"/>
      <c r="T12" s="4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ht="15" customHeight="1" thickBot="1" x14ac:dyDescent="0.4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1"/>
      <c r="O13" s="4"/>
      <c r="P13" s="4"/>
      <c r="Q13" s="34" t="s">
        <v>27</v>
      </c>
      <c r="R13" s="4"/>
      <c r="S13" s="4"/>
      <c r="T13" s="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ht="25.5" customHeight="1" thickBot="1" x14ac:dyDescent="0.4">
      <c r="A14" s="5"/>
      <c r="B14" s="5"/>
      <c r="C14" s="5"/>
      <c r="D14" s="5"/>
      <c r="E14" s="5"/>
      <c r="F14" s="5"/>
      <c r="G14" s="5"/>
      <c r="J14" s="5"/>
      <c r="K14" s="5"/>
      <c r="L14" s="5"/>
      <c r="M14" s="5"/>
      <c r="N14" s="5"/>
      <c r="O14" s="5"/>
      <c r="P14" s="5"/>
      <c r="Q14" s="34" t="s">
        <v>70</v>
      </c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ht="15.75" customHeight="1" x14ac:dyDescent="0.35">
      <c r="A15" s="97" t="s">
        <v>6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9"/>
      <c r="O15" s="5"/>
      <c r="P15" s="5"/>
      <c r="Q15" s="34" t="s">
        <v>76</v>
      </c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15" customHeight="1" x14ac:dyDescent="0.35">
      <c r="A16" s="100" t="s">
        <v>3</v>
      </c>
      <c r="B16" s="95" t="s">
        <v>9</v>
      </c>
      <c r="C16" s="95" t="s">
        <v>10</v>
      </c>
      <c r="D16" s="93" t="s">
        <v>11</v>
      </c>
      <c r="E16" s="95" t="s">
        <v>12</v>
      </c>
      <c r="F16" s="93" t="s">
        <v>13</v>
      </c>
      <c r="G16" s="101" t="s">
        <v>77</v>
      </c>
      <c r="H16" s="102"/>
      <c r="I16" s="103"/>
      <c r="J16" s="95" t="s">
        <v>14</v>
      </c>
      <c r="K16" s="93" t="s">
        <v>69</v>
      </c>
      <c r="L16" s="95" t="s">
        <v>18</v>
      </c>
      <c r="M16" s="95"/>
      <c r="N16" s="96" t="s">
        <v>72</v>
      </c>
      <c r="O16" s="5"/>
      <c r="P16" s="5"/>
      <c r="Q16" s="34" t="s">
        <v>30</v>
      </c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ht="25.5" customHeight="1" x14ac:dyDescent="0.35">
      <c r="A17" s="100"/>
      <c r="B17" s="95"/>
      <c r="C17" s="95"/>
      <c r="D17" s="94"/>
      <c r="E17" s="95"/>
      <c r="F17" s="94"/>
      <c r="G17" s="32" t="s">
        <v>73</v>
      </c>
      <c r="H17" s="31" t="s">
        <v>74</v>
      </c>
      <c r="I17" s="31" t="s">
        <v>75</v>
      </c>
      <c r="J17" s="95"/>
      <c r="K17" s="94"/>
      <c r="L17" s="31" t="s">
        <v>19</v>
      </c>
      <c r="M17" s="31" t="s">
        <v>16</v>
      </c>
      <c r="N17" s="96"/>
      <c r="O17" s="5"/>
      <c r="P17" s="5"/>
      <c r="Q17" s="34" t="s">
        <v>78</v>
      </c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ht="15" customHeight="1" x14ac:dyDescent="0.35">
      <c r="A18" s="6" t="s">
        <v>86</v>
      </c>
      <c r="B18" s="6" t="s">
        <v>94</v>
      </c>
      <c r="C18" s="7"/>
      <c r="D18" s="7" t="s">
        <v>27</v>
      </c>
      <c r="E18" s="7">
        <v>4</v>
      </c>
      <c r="F18" s="7" t="s">
        <v>96</v>
      </c>
      <c r="G18" s="38">
        <v>200000</v>
      </c>
      <c r="H18" s="7">
        <v>100</v>
      </c>
      <c r="I18" s="7">
        <v>0</v>
      </c>
      <c r="J18" s="7" t="s">
        <v>90</v>
      </c>
      <c r="K18" s="7" t="s">
        <v>68</v>
      </c>
      <c r="L18" s="39">
        <v>44348</v>
      </c>
      <c r="M18" s="39">
        <v>44348</v>
      </c>
      <c r="N18" s="8"/>
      <c r="O18" s="5"/>
      <c r="P18" s="5"/>
      <c r="Q18" s="33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5" customHeight="1" thickBot="1" x14ac:dyDescent="0.4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1"/>
      <c r="O19" s="5"/>
      <c r="P19" s="5"/>
      <c r="Q19" s="34" t="s">
        <v>32</v>
      </c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ht="15" customHeight="1" thickBot="1" x14ac:dyDescent="0.4">
      <c r="A20" s="5"/>
      <c r="B20" s="5"/>
      <c r="C20" s="5"/>
      <c r="D20" s="5"/>
      <c r="E20" s="5"/>
      <c r="F20" s="5"/>
      <c r="G20" s="5"/>
      <c r="J20" s="5"/>
      <c r="K20" s="5"/>
      <c r="L20" s="5"/>
      <c r="M20" s="5"/>
      <c r="N20" s="5"/>
      <c r="O20" s="5"/>
      <c r="P20" s="5"/>
      <c r="Q20" s="34" t="s">
        <v>33</v>
      </c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ht="15.75" customHeight="1" x14ac:dyDescent="0.35">
      <c r="A21" s="97" t="s">
        <v>7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9"/>
      <c r="M21" s="3"/>
      <c r="N21" s="5"/>
      <c r="O21" s="5"/>
      <c r="P21" s="5"/>
      <c r="Q21" s="34" t="s">
        <v>35</v>
      </c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ht="15" customHeight="1" x14ac:dyDescent="0.35">
      <c r="A22" s="100" t="s">
        <v>3</v>
      </c>
      <c r="B22" s="95" t="s">
        <v>9</v>
      </c>
      <c r="C22" s="95" t="s">
        <v>10</v>
      </c>
      <c r="D22" s="93" t="s">
        <v>11</v>
      </c>
      <c r="E22" s="93" t="s">
        <v>13</v>
      </c>
      <c r="F22" s="101" t="s">
        <v>77</v>
      </c>
      <c r="G22" s="102"/>
      <c r="H22" s="103"/>
      <c r="I22" s="95" t="s">
        <v>14</v>
      </c>
      <c r="J22" s="93" t="s">
        <v>69</v>
      </c>
      <c r="K22" s="95" t="s">
        <v>18</v>
      </c>
      <c r="L22" s="95"/>
      <c r="M22" s="96" t="s">
        <v>72</v>
      </c>
      <c r="N22" s="5"/>
      <c r="O22" s="5"/>
      <c r="P22" s="5"/>
      <c r="Q22" s="34" t="s">
        <v>70</v>
      </c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ht="117" customHeight="1" x14ac:dyDescent="0.35">
      <c r="A23" s="100"/>
      <c r="B23" s="95"/>
      <c r="C23" s="95"/>
      <c r="D23" s="94"/>
      <c r="E23" s="94"/>
      <c r="F23" s="32" t="s">
        <v>73</v>
      </c>
      <c r="G23" s="31" t="s">
        <v>74</v>
      </c>
      <c r="H23" s="31" t="s">
        <v>75</v>
      </c>
      <c r="I23" s="95"/>
      <c r="J23" s="94"/>
      <c r="K23" s="31" t="s">
        <v>17</v>
      </c>
      <c r="L23" s="31" t="s">
        <v>16</v>
      </c>
      <c r="M23" s="96"/>
      <c r="N23" s="5"/>
      <c r="O23" s="5"/>
      <c r="P23" s="5"/>
      <c r="Q23" s="34" t="s">
        <v>80</v>
      </c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ht="32.25" customHeight="1" x14ac:dyDescent="0.35">
      <c r="A24" s="6" t="s">
        <v>86</v>
      </c>
      <c r="B24" s="7" t="s">
        <v>107</v>
      </c>
      <c r="C24" s="7"/>
      <c r="D24" s="7" t="s">
        <v>28</v>
      </c>
      <c r="E24" s="7" t="s">
        <v>92</v>
      </c>
      <c r="F24" s="38">
        <v>300000</v>
      </c>
      <c r="G24" s="7">
        <v>100</v>
      </c>
      <c r="H24" s="7">
        <v>0</v>
      </c>
      <c r="I24" s="7" t="s">
        <v>90</v>
      </c>
      <c r="J24" s="7" t="s">
        <v>68</v>
      </c>
      <c r="K24" s="39">
        <v>42736</v>
      </c>
      <c r="L24" s="39">
        <v>42887</v>
      </c>
      <c r="M24" s="1"/>
      <c r="N24" s="5"/>
      <c r="O24" s="5"/>
      <c r="P24" s="5"/>
      <c r="Q24" s="34" t="s">
        <v>34</v>
      </c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ht="33" customHeight="1" x14ac:dyDescent="0.35">
      <c r="A25" s="6" t="s">
        <v>86</v>
      </c>
      <c r="B25" s="7" t="s">
        <v>108</v>
      </c>
      <c r="C25" s="7"/>
      <c r="D25" s="7" t="s">
        <v>28</v>
      </c>
      <c r="E25" s="7" t="s">
        <v>93</v>
      </c>
      <c r="F25" s="38">
        <v>430000</v>
      </c>
      <c r="G25" s="7">
        <v>100</v>
      </c>
      <c r="H25" s="7">
        <v>0</v>
      </c>
      <c r="I25" s="7" t="s">
        <v>90</v>
      </c>
      <c r="J25" s="7" t="s">
        <v>68</v>
      </c>
      <c r="K25" s="39">
        <v>42736</v>
      </c>
      <c r="L25" s="39">
        <v>42887</v>
      </c>
      <c r="M25" s="1"/>
      <c r="N25" s="5"/>
      <c r="O25" s="5"/>
      <c r="P25" s="5"/>
      <c r="Q25" s="35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s="46" customFormat="1" ht="27.75" customHeight="1" x14ac:dyDescent="0.35">
      <c r="A26" s="6" t="s">
        <v>86</v>
      </c>
      <c r="B26" s="40" t="s">
        <v>97</v>
      </c>
      <c r="C26" s="40"/>
      <c r="D26" s="7" t="s">
        <v>28</v>
      </c>
      <c r="E26" s="7" t="s">
        <v>95</v>
      </c>
      <c r="F26" s="41">
        <v>300000</v>
      </c>
      <c r="G26" s="40">
        <v>100</v>
      </c>
      <c r="H26" s="7">
        <v>0</v>
      </c>
      <c r="I26" s="7" t="s">
        <v>90</v>
      </c>
      <c r="J26" s="7" t="s">
        <v>68</v>
      </c>
      <c r="K26" s="39">
        <v>43374</v>
      </c>
      <c r="L26" s="39">
        <v>43556</v>
      </c>
      <c r="M26" s="42"/>
      <c r="Q26" s="34" t="s">
        <v>37</v>
      </c>
      <c r="R26" s="13"/>
    </row>
    <row r="27" spans="1:36" s="5" customFormat="1" ht="27.75" customHeight="1" x14ac:dyDescent="0.35">
      <c r="A27" s="6" t="s">
        <v>86</v>
      </c>
      <c r="B27" s="40" t="s">
        <v>98</v>
      </c>
      <c r="C27" s="40"/>
      <c r="D27" s="7" t="s">
        <v>28</v>
      </c>
      <c r="E27" s="7" t="s">
        <v>99</v>
      </c>
      <c r="F27" s="41">
        <v>200000</v>
      </c>
      <c r="G27" s="40">
        <v>100</v>
      </c>
      <c r="H27" s="7">
        <v>0</v>
      </c>
      <c r="I27" s="7" t="s">
        <v>90</v>
      </c>
      <c r="J27" s="7" t="s">
        <v>68</v>
      </c>
      <c r="K27" s="39">
        <v>42917</v>
      </c>
      <c r="L27" s="39">
        <v>43009</v>
      </c>
      <c r="M27" s="42"/>
      <c r="Q27" s="34"/>
      <c r="R27" s="13"/>
    </row>
    <row r="28" spans="1:36" ht="15" customHeight="1" thickBot="1" x14ac:dyDescent="0.4">
      <c r="A28" s="6" t="s">
        <v>86</v>
      </c>
      <c r="B28" s="10" t="s">
        <v>115</v>
      </c>
      <c r="C28" s="10"/>
      <c r="D28" s="7" t="s">
        <v>28</v>
      </c>
      <c r="E28" s="7" t="s">
        <v>116</v>
      </c>
      <c r="F28" s="10">
        <v>4300000</v>
      </c>
      <c r="G28" s="10">
        <v>0</v>
      </c>
      <c r="H28" s="10">
        <v>100</v>
      </c>
      <c r="I28" s="7" t="s">
        <v>85</v>
      </c>
      <c r="J28" s="10" t="s">
        <v>68</v>
      </c>
      <c r="K28" s="10"/>
      <c r="L28" s="10"/>
      <c r="M28" s="10"/>
      <c r="N28" s="5"/>
      <c r="O28" s="5"/>
      <c r="P28" s="5"/>
      <c r="Q28" s="21" t="s">
        <v>38</v>
      </c>
      <c r="R28" s="15" t="s">
        <v>4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ht="15" customHeight="1" thickBot="1" x14ac:dyDescent="0.4">
      <c r="A29" s="5"/>
      <c r="B29" s="5"/>
      <c r="C29" s="5"/>
      <c r="D29" s="5"/>
      <c r="E29" s="5"/>
      <c r="F29" s="5"/>
      <c r="G29" s="5"/>
      <c r="J29" s="5"/>
      <c r="K29" s="5"/>
      <c r="L29" s="5"/>
      <c r="M29" s="5"/>
      <c r="N29" s="5"/>
      <c r="O29" s="5"/>
      <c r="P29" s="5"/>
      <c r="Q29" s="21" t="s">
        <v>39</v>
      </c>
      <c r="R29" s="15" t="s">
        <v>4</v>
      </c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15.75" customHeight="1" x14ac:dyDescent="0.35">
      <c r="A30" s="97" t="s">
        <v>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9"/>
      <c r="O30" s="5"/>
      <c r="P30" s="5"/>
      <c r="Q30" s="21" t="s">
        <v>40</v>
      </c>
      <c r="R30" s="15" t="s">
        <v>4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15" customHeight="1" x14ac:dyDescent="0.35">
      <c r="A31" s="100" t="s">
        <v>3</v>
      </c>
      <c r="B31" s="95" t="s">
        <v>9</v>
      </c>
      <c r="C31" s="95" t="s">
        <v>10</v>
      </c>
      <c r="D31" s="93" t="s">
        <v>11</v>
      </c>
      <c r="E31" s="93" t="s">
        <v>13</v>
      </c>
      <c r="F31" s="101" t="s">
        <v>71</v>
      </c>
      <c r="G31" s="102"/>
      <c r="H31" s="103"/>
      <c r="I31" s="95" t="s">
        <v>15</v>
      </c>
      <c r="J31" s="95" t="s">
        <v>14</v>
      </c>
      <c r="K31" s="93" t="s">
        <v>69</v>
      </c>
      <c r="L31" s="95" t="s">
        <v>18</v>
      </c>
      <c r="M31" s="95"/>
      <c r="N31" s="96" t="s">
        <v>72</v>
      </c>
      <c r="O31" s="5"/>
      <c r="P31" s="5"/>
      <c r="Q31" s="21" t="s">
        <v>38</v>
      </c>
      <c r="R31" s="15" t="s">
        <v>41</v>
      </c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ht="25.5" customHeight="1" x14ac:dyDescent="0.35">
      <c r="A32" s="100"/>
      <c r="B32" s="95"/>
      <c r="C32" s="95"/>
      <c r="D32" s="94"/>
      <c r="E32" s="94"/>
      <c r="F32" s="32" t="s">
        <v>73</v>
      </c>
      <c r="G32" s="31" t="s">
        <v>74</v>
      </c>
      <c r="H32" s="31" t="s">
        <v>75</v>
      </c>
      <c r="I32" s="95"/>
      <c r="J32" s="95"/>
      <c r="K32" s="94"/>
      <c r="L32" s="31" t="s">
        <v>20</v>
      </c>
      <c r="M32" s="31" t="s">
        <v>16</v>
      </c>
      <c r="N32" s="96"/>
      <c r="O32" s="5"/>
      <c r="P32" s="5"/>
      <c r="Q32" s="21" t="s">
        <v>39</v>
      </c>
      <c r="R32" s="15" t="s">
        <v>41</v>
      </c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ht="15" customHeight="1" x14ac:dyDescent="0.35">
      <c r="A33" s="6" t="s">
        <v>131</v>
      </c>
      <c r="B33" s="7" t="s">
        <v>130</v>
      </c>
      <c r="C33" s="7" t="s">
        <v>104</v>
      </c>
      <c r="D33" s="7" t="s">
        <v>29</v>
      </c>
      <c r="E33" s="7" t="s">
        <v>103</v>
      </c>
      <c r="F33" s="38">
        <v>570000</v>
      </c>
      <c r="G33" s="7">
        <v>100</v>
      </c>
      <c r="H33" s="7">
        <v>0</v>
      </c>
      <c r="I33" s="7">
        <v>5</v>
      </c>
      <c r="J33" s="7" t="s">
        <v>90</v>
      </c>
      <c r="K33" s="7" t="s">
        <v>68</v>
      </c>
      <c r="L33" s="39">
        <v>42644</v>
      </c>
      <c r="M33" s="39">
        <v>42705</v>
      </c>
      <c r="N33" s="8"/>
      <c r="O33" s="5"/>
      <c r="P33" s="5"/>
      <c r="Q33" s="21" t="s">
        <v>40</v>
      </c>
      <c r="R33" s="15" t="s">
        <v>41</v>
      </c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ht="15" customHeight="1" x14ac:dyDescent="0.35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8"/>
      <c r="O34" s="5"/>
      <c r="P34" s="5"/>
      <c r="Q34" s="21"/>
      <c r="R34" s="15" t="s">
        <v>42</v>
      </c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ht="15" customHeight="1" x14ac:dyDescent="0.35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8"/>
      <c r="O35" s="5"/>
      <c r="P35" s="5"/>
      <c r="Q35" s="21"/>
      <c r="R35" s="15" t="s">
        <v>42</v>
      </c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ht="15" customHeight="1" x14ac:dyDescent="0.3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  <c r="O36" s="5"/>
      <c r="P36" s="5"/>
      <c r="Q36" s="21" t="s">
        <v>40</v>
      </c>
      <c r="R36" s="15" t="s">
        <v>42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ht="15" customHeight="1" thickBot="1" x14ac:dyDescent="0.4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1"/>
      <c r="O37" s="5"/>
      <c r="P37" s="5"/>
      <c r="Q37" s="21" t="s">
        <v>40</v>
      </c>
      <c r="R37" s="15" t="s">
        <v>43</v>
      </c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ht="338" x14ac:dyDescent="0.35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8"/>
      <c r="M38" s="5"/>
      <c r="N38" s="5"/>
      <c r="O38" s="5"/>
      <c r="P38" s="5"/>
      <c r="Q38" s="21" t="s">
        <v>46</v>
      </c>
      <c r="R38" s="15" t="s">
        <v>41</v>
      </c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ht="409.6" thickBot="1" x14ac:dyDescent="0.4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1"/>
      <c r="M39" s="5"/>
      <c r="N39" s="5"/>
      <c r="O39" s="5"/>
      <c r="P39" s="5"/>
      <c r="Q39" s="21" t="s">
        <v>47</v>
      </c>
      <c r="R39" s="15" t="s">
        <v>41</v>
      </c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x14ac:dyDescent="0.35">
      <c r="A40" s="5"/>
      <c r="B40" s="5"/>
      <c r="C40" s="5"/>
      <c r="D40" s="5"/>
      <c r="E40" s="5"/>
      <c r="F40" s="5"/>
      <c r="G40" s="5"/>
      <c r="J40" s="5"/>
      <c r="K40" s="5"/>
      <c r="L40" s="5"/>
      <c r="M40" s="5"/>
      <c r="N40" s="5"/>
      <c r="O40" s="5"/>
      <c r="P40" s="5"/>
      <c r="Q40" s="21"/>
      <c r="R40" s="1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ht="195" x14ac:dyDescent="0.35">
      <c r="A41" s="5"/>
      <c r="B41" s="5"/>
      <c r="C41" s="5"/>
      <c r="D41" s="5"/>
      <c r="E41" s="5"/>
      <c r="F41" s="5"/>
      <c r="G41" s="5"/>
      <c r="J41" s="5"/>
      <c r="K41" s="5"/>
      <c r="L41" s="5"/>
      <c r="M41" s="5"/>
      <c r="N41" s="5"/>
      <c r="O41" s="5"/>
      <c r="P41" s="5"/>
      <c r="Q41" s="34" t="s">
        <v>48</v>
      </c>
      <c r="R41" s="15" t="s">
        <v>42</v>
      </c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ht="208" x14ac:dyDescent="0.35">
      <c r="A42" s="5"/>
      <c r="B42" s="5"/>
      <c r="C42" s="5"/>
      <c r="D42" s="5"/>
      <c r="E42" s="5"/>
      <c r="F42" s="5"/>
      <c r="G42" s="5"/>
      <c r="J42" s="5"/>
      <c r="K42" s="5"/>
      <c r="L42" s="5"/>
      <c r="M42" s="5"/>
      <c r="N42" s="5"/>
      <c r="O42" s="5"/>
      <c r="P42" s="5"/>
      <c r="Q42" s="34" t="s">
        <v>49</v>
      </c>
      <c r="R42" s="15" t="s">
        <v>42</v>
      </c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ht="409.5" x14ac:dyDescent="0.35">
      <c r="A43" s="5"/>
      <c r="B43" s="5"/>
      <c r="C43" s="5"/>
      <c r="D43" s="5"/>
      <c r="E43" s="5"/>
      <c r="F43" s="5"/>
      <c r="G43" s="5"/>
      <c r="J43" s="5"/>
      <c r="K43" s="5"/>
      <c r="L43" s="5"/>
      <c r="M43" s="5"/>
      <c r="N43" s="5"/>
      <c r="O43" s="5"/>
      <c r="P43" s="5"/>
      <c r="Q43" s="21" t="s">
        <v>50</v>
      </c>
      <c r="R43" s="15" t="s">
        <v>42</v>
      </c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ht="299" x14ac:dyDescent="0.35">
      <c r="A44" s="5"/>
      <c r="B44" s="5"/>
      <c r="C44" s="5"/>
      <c r="D44" s="5"/>
      <c r="E44" s="5"/>
      <c r="F44" s="5"/>
      <c r="G44" s="5"/>
      <c r="J44" s="5"/>
      <c r="K44" s="5"/>
      <c r="L44" s="5"/>
      <c r="M44" s="5"/>
      <c r="N44" s="5"/>
      <c r="O44" s="5"/>
      <c r="P44" s="5"/>
      <c r="Q44" s="34" t="s">
        <v>45</v>
      </c>
      <c r="R44" s="15" t="s">
        <v>42</v>
      </c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ht="409.5" x14ac:dyDescent="0.35">
      <c r="A45" s="5"/>
      <c r="B45" s="5"/>
      <c r="C45" s="5"/>
      <c r="D45" s="5"/>
      <c r="E45" s="5"/>
      <c r="F45" s="5"/>
      <c r="G45" s="5"/>
      <c r="J45" s="5"/>
      <c r="K45" s="5"/>
      <c r="L45" s="5"/>
      <c r="M45" s="5"/>
      <c r="N45" s="5"/>
      <c r="O45" s="5"/>
      <c r="P45" s="5"/>
      <c r="Q45" s="21" t="s">
        <v>51</v>
      </c>
      <c r="R45" s="15" t="s">
        <v>43</v>
      </c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ht="208" x14ac:dyDescent="0.35">
      <c r="A46" s="5"/>
      <c r="B46" s="5"/>
      <c r="C46" s="5"/>
      <c r="D46" s="5"/>
      <c r="E46" s="5"/>
      <c r="F46" s="5"/>
      <c r="G46" s="5"/>
      <c r="J46" s="5"/>
      <c r="K46" s="5"/>
      <c r="L46" s="5"/>
      <c r="M46" s="5"/>
      <c r="N46" s="5"/>
      <c r="O46" s="5"/>
      <c r="P46" s="5"/>
      <c r="Q46" s="21" t="s">
        <v>49</v>
      </c>
      <c r="R46" s="15" t="s">
        <v>43</v>
      </c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x14ac:dyDescent="0.35">
      <c r="A47" s="5"/>
      <c r="B47" s="5"/>
      <c r="C47" s="5"/>
      <c r="D47" s="5"/>
      <c r="E47" s="5"/>
      <c r="F47" s="5"/>
      <c r="G47" s="5"/>
      <c r="J47" s="5"/>
      <c r="K47" s="5"/>
      <c r="L47" s="5"/>
      <c r="M47" s="5"/>
      <c r="N47" s="5"/>
      <c r="O47" s="5"/>
      <c r="P47" s="5"/>
      <c r="Q47" s="33"/>
      <c r="R47" s="13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x14ac:dyDescent="0.35">
      <c r="A48" s="5"/>
      <c r="B48" s="5"/>
      <c r="C48" s="5"/>
      <c r="D48" s="5"/>
      <c r="E48" s="5"/>
      <c r="F48" s="5"/>
      <c r="G48" s="5"/>
      <c r="J48" s="5"/>
      <c r="K48" s="5"/>
      <c r="L48" s="5"/>
      <c r="M48" s="5"/>
      <c r="N48" s="5"/>
      <c r="O48" s="5"/>
      <c r="P48" s="5"/>
      <c r="Q48" s="3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ht="104" x14ac:dyDescent="0.35">
      <c r="A49" s="5"/>
      <c r="B49" s="5"/>
      <c r="C49" s="5"/>
      <c r="D49" s="5"/>
      <c r="E49" s="5"/>
      <c r="F49" s="5"/>
      <c r="G49" s="5"/>
      <c r="J49" s="5"/>
      <c r="K49" s="5"/>
      <c r="L49" s="5"/>
      <c r="M49" s="5"/>
      <c r="N49" s="5"/>
      <c r="O49" s="5"/>
      <c r="P49" s="5"/>
      <c r="Q49" s="21" t="s">
        <v>40</v>
      </c>
      <c r="R49" s="13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1:36" ht="130" x14ac:dyDescent="0.35">
      <c r="A50" s="5"/>
      <c r="B50" s="5"/>
      <c r="C50" s="5"/>
      <c r="D50" s="5"/>
      <c r="E50" s="5"/>
      <c r="F50" s="5"/>
      <c r="G50" s="5"/>
      <c r="J50" s="5"/>
      <c r="K50" s="5"/>
      <c r="L50" s="5"/>
      <c r="M50" s="5"/>
      <c r="N50" s="5"/>
      <c r="O50" s="5"/>
      <c r="P50" s="5"/>
      <c r="Q50" s="21" t="s">
        <v>44</v>
      </c>
      <c r="R50" s="13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1:36" x14ac:dyDescent="0.35">
      <c r="Q51" s="5"/>
      <c r="R51" s="5"/>
    </row>
    <row r="52" spans="1:36" ht="273" x14ac:dyDescent="0.35">
      <c r="Q52" s="14" t="s">
        <v>35</v>
      </c>
      <c r="R52" s="13"/>
    </row>
    <row r="53" spans="1:36" ht="409.5" x14ac:dyDescent="0.35">
      <c r="Q53" s="14" t="s">
        <v>36</v>
      </c>
      <c r="R53" s="13"/>
    </row>
    <row r="54" spans="1:36" ht="409.5" x14ac:dyDescent="0.35">
      <c r="Q54" s="14" t="s">
        <v>37</v>
      </c>
      <c r="R54" s="13"/>
    </row>
    <row r="55" spans="1:36" ht="39" x14ac:dyDescent="0.35">
      <c r="Q55" s="12" t="s">
        <v>0</v>
      </c>
      <c r="R55" s="2"/>
    </row>
  </sheetData>
  <autoFilter ref="A1:AJ10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60">
    <mergeCell ref="N3:N4"/>
    <mergeCell ref="L3:M3"/>
    <mergeCell ref="K3:K4"/>
    <mergeCell ref="J3:J4"/>
    <mergeCell ref="G3:I3"/>
    <mergeCell ref="B3:B4"/>
    <mergeCell ref="C3:C4"/>
    <mergeCell ref="D3:D4"/>
    <mergeCell ref="E3:E4"/>
    <mergeCell ref="F3:F4"/>
    <mergeCell ref="G9:I9"/>
    <mergeCell ref="A1:AJ1"/>
    <mergeCell ref="A15:N15"/>
    <mergeCell ref="A8:N8"/>
    <mergeCell ref="A9:A10"/>
    <mergeCell ref="B9:B10"/>
    <mergeCell ref="C9:C10"/>
    <mergeCell ref="D9:D10"/>
    <mergeCell ref="E9:E10"/>
    <mergeCell ref="F9:F10"/>
    <mergeCell ref="J9:J10"/>
    <mergeCell ref="K9:K10"/>
    <mergeCell ref="L9:M9"/>
    <mergeCell ref="N9:N10"/>
    <mergeCell ref="A2:N2"/>
    <mergeCell ref="A3:A4"/>
    <mergeCell ref="F22:H22"/>
    <mergeCell ref="F16:F17"/>
    <mergeCell ref="J16:J17"/>
    <mergeCell ref="A16:A17"/>
    <mergeCell ref="B16:B17"/>
    <mergeCell ref="C16:C17"/>
    <mergeCell ref="K16:K17"/>
    <mergeCell ref="L16:M16"/>
    <mergeCell ref="N16:N17"/>
    <mergeCell ref="A22:A23"/>
    <mergeCell ref="B22:B23"/>
    <mergeCell ref="C22:C23"/>
    <mergeCell ref="D22:D23"/>
    <mergeCell ref="E22:E23"/>
    <mergeCell ref="I22:I23"/>
    <mergeCell ref="J22:J23"/>
    <mergeCell ref="K22:L22"/>
    <mergeCell ref="M22:M23"/>
    <mergeCell ref="A21:L21"/>
    <mergeCell ref="D16:D17"/>
    <mergeCell ref="E16:E17"/>
    <mergeCell ref="G16:I16"/>
    <mergeCell ref="K31:K32"/>
    <mergeCell ref="L31:M31"/>
    <mergeCell ref="N31:N32"/>
    <mergeCell ref="A30:N30"/>
    <mergeCell ref="A31:A32"/>
    <mergeCell ref="B31:B32"/>
    <mergeCell ref="C31:C32"/>
    <mergeCell ref="D31:D32"/>
    <mergeCell ref="E31:E32"/>
    <mergeCell ref="I31:I32"/>
    <mergeCell ref="J31:J32"/>
    <mergeCell ref="F31:H31"/>
  </mergeCells>
  <dataValidations count="3">
    <dataValidation type="list" allowBlank="1" showInputMessage="1" showErrorMessage="1" sqref="D34:D37">
      <formula1>$Q$52:$Q$55</formula1>
    </dataValidation>
    <dataValidation type="list" allowBlank="1" showInputMessage="1" showErrorMessage="1" sqref="K5:K6 K33:K37 J24:J28 K11:K13 K18:K19">
      <formula1>$Q$2:$Q$4</formula1>
    </dataValidation>
    <dataValidation type="list" allowBlank="1" showInputMessage="1" showErrorMessage="1" sqref="D11:D13 D5:D6 D33 D24:D28 D18:D19">
      <formula1>$Q$12:$Q$17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N41"/>
  <sheetViews>
    <sheetView tabSelected="1" topLeftCell="A22" zoomScale="90" zoomScaleNormal="90" workbookViewId="0">
      <selection activeCell="M32" sqref="M32"/>
    </sheetView>
  </sheetViews>
  <sheetFormatPr defaultRowHeight="14.5" x14ac:dyDescent="0.35"/>
  <cols>
    <col min="3" max="3" width="4.90625" customWidth="1"/>
    <col min="4" max="4" width="31.453125" bestFit="1" customWidth="1"/>
    <col min="6" max="6" width="10.36328125" style="47" bestFit="1" customWidth="1"/>
    <col min="8" max="8" width="10.36328125" style="47" bestFit="1" customWidth="1"/>
    <col min="11" max="11" width="8.7265625" style="46"/>
    <col min="13" max="13" width="8.7265625" style="46"/>
  </cols>
  <sheetData>
    <row r="7" spans="3:14" x14ac:dyDescent="0.35">
      <c r="C7" s="121"/>
      <c r="D7" s="122"/>
      <c r="E7" s="120" t="s">
        <v>109</v>
      </c>
      <c r="F7" s="120"/>
      <c r="G7" s="120" t="s">
        <v>110</v>
      </c>
      <c r="H7" s="120"/>
      <c r="I7" s="48" t="s">
        <v>113</v>
      </c>
    </row>
    <row r="8" spans="3:14" x14ac:dyDescent="0.35">
      <c r="C8" s="123"/>
      <c r="D8" s="124"/>
      <c r="E8" s="48" t="s">
        <v>120</v>
      </c>
      <c r="F8" s="49" t="s">
        <v>119</v>
      </c>
      <c r="G8" s="48" t="s">
        <v>120</v>
      </c>
      <c r="H8" s="49" t="s">
        <v>119</v>
      </c>
      <c r="I8" s="48"/>
    </row>
    <row r="9" spans="3:14" x14ac:dyDescent="0.35">
      <c r="C9" s="53" t="s">
        <v>118</v>
      </c>
      <c r="D9" s="53" t="s">
        <v>121</v>
      </c>
      <c r="E9" s="56">
        <f>SUM(E10:E12)</f>
        <v>33</v>
      </c>
      <c r="F9" s="54">
        <f>E9/I9</f>
        <v>0.63706563706563712</v>
      </c>
      <c r="G9" s="56">
        <f>SUM(G10:G12)</f>
        <v>18.8</v>
      </c>
      <c r="H9" s="54">
        <f t="shared" ref="H9:H18" si="0">G9/I9</f>
        <v>0.36293436293436299</v>
      </c>
      <c r="I9" s="56">
        <f>G9+E9</f>
        <v>51.8</v>
      </c>
    </row>
    <row r="10" spans="3:14" x14ac:dyDescent="0.35">
      <c r="C10" s="50"/>
      <c r="D10" s="48" t="s">
        <v>41</v>
      </c>
      <c r="E10" s="57">
        <f>33-E12-E11</f>
        <v>33</v>
      </c>
      <c r="F10" s="49">
        <f>E10/I10</f>
        <v>0.72687224669603523</v>
      </c>
      <c r="G10" s="57">
        <f>18.8-G11-G12</f>
        <v>12.4</v>
      </c>
      <c r="H10" s="49">
        <f t="shared" si="0"/>
        <v>0.27312775330396477</v>
      </c>
      <c r="I10" s="57">
        <f>G10+E10</f>
        <v>45.4</v>
      </c>
      <c r="J10" s="48"/>
      <c r="K10" s="48" t="s">
        <v>119</v>
      </c>
      <c r="L10" s="48" t="s">
        <v>129</v>
      </c>
      <c r="M10" s="48" t="s">
        <v>119</v>
      </c>
      <c r="N10" s="48" t="s">
        <v>113</v>
      </c>
    </row>
    <row r="11" spans="3:14" x14ac:dyDescent="0.35">
      <c r="C11" s="51"/>
      <c r="D11" s="48" t="s">
        <v>117</v>
      </c>
      <c r="E11" s="57">
        <v>0</v>
      </c>
      <c r="F11" s="49">
        <v>0</v>
      </c>
      <c r="G11" s="57">
        <v>4.3</v>
      </c>
      <c r="H11" s="49">
        <f t="shared" si="0"/>
        <v>1</v>
      </c>
      <c r="I11" s="57">
        <v>4.3</v>
      </c>
      <c r="J11" s="48" t="s">
        <v>125</v>
      </c>
      <c r="K11" s="61" t="e">
        <f>#REF!/N11</f>
        <v>#REF!</v>
      </c>
      <c r="L11" s="60">
        <f>N11*$H$10</f>
        <v>7.4563876651982381</v>
      </c>
      <c r="M11" s="61">
        <f>L11/N11</f>
        <v>0.27312775330396477</v>
      </c>
      <c r="N11" s="57">
        <f>27+0.3</f>
        <v>27.3</v>
      </c>
    </row>
    <row r="12" spans="3:14" x14ac:dyDescent="0.35">
      <c r="C12" s="52"/>
      <c r="D12" s="48" t="s">
        <v>111</v>
      </c>
      <c r="E12" s="57">
        <v>0</v>
      </c>
      <c r="F12" s="49">
        <v>0</v>
      </c>
      <c r="G12" s="57">
        <v>2.1</v>
      </c>
      <c r="H12" s="49">
        <f t="shared" si="0"/>
        <v>1</v>
      </c>
      <c r="I12" s="57">
        <f t="shared" ref="I12:I13" si="1">G12+E12</f>
        <v>2.1</v>
      </c>
      <c r="J12" s="48" t="s">
        <v>127</v>
      </c>
      <c r="K12" s="61" t="e">
        <f>#REF!/N12</f>
        <v>#REF!</v>
      </c>
      <c r="L12" s="60">
        <f>N12*$H$10</f>
        <v>3.2775330396475773</v>
      </c>
      <c r="M12" s="61">
        <f t="shared" ref="M12:M13" si="2">L12/N12</f>
        <v>0.27312775330396477</v>
      </c>
      <c r="N12" s="57">
        <f>3.4+6.1+2.5</f>
        <v>12</v>
      </c>
    </row>
    <row r="13" spans="3:14" x14ac:dyDescent="0.35">
      <c r="C13" s="53" t="s">
        <v>112</v>
      </c>
      <c r="D13" s="53"/>
      <c r="E13" s="56">
        <f>SUM(E14:E18)</f>
        <v>1.9999999999999998</v>
      </c>
      <c r="F13" s="54">
        <v>1</v>
      </c>
      <c r="G13" s="56">
        <v>0</v>
      </c>
      <c r="H13" s="54">
        <f t="shared" si="0"/>
        <v>0</v>
      </c>
      <c r="I13" s="56">
        <f t="shared" si="1"/>
        <v>1.9999999999999998</v>
      </c>
      <c r="J13" s="48" t="s">
        <v>126</v>
      </c>
      <c r="K13" s="61" t="e">
        <f>#REF!/N13</f>
        <v>#REF!</v>
      </c>
      <c r="L13" s="60">
        <f>N13*$H$10</f>
        <v>1.6660792951541852</v>
      </c>
      <c r="M13" s="61">
        <f t="shared" si="2"/>
        <v>0.27312775330396477</v>
      </c>
      <c r="N13" s="57">
        <f>3+2.2+0.4+0.1+0.4</f>
        <v>6.1000000000000005</v>
      </c>
    </row>
    <row r="14" spans="3:14" x14ac:dyDescent="0.35">
      <c r="C14" s="51"/>
      <c r="D14" s="48" t="s">
        <v>107</v>
      </c>
      <c r="E14" s="57">
        <v>0.3</v>
      </c>
      <c r="F14" s="49">
        <v>1</v>
      </c>
      <c r="G14" s="57">
        <v>0</v>
      </c>
      <c r="H14" s="49">
        <f t="shared" si="0"/>
        <v>0</v>
      </c>
      <c r="I14" s="57">
        <v>0.3</v>
      </c>
    </row>
    <row r="15" spans="3:14" x14ac:dyDescent="0.35">
      <c r="C15" s="51"/>
      <c r="D15" s="48" t="s">
        <v>122</v>
      </c>
      <c r="E15" s="57">
        <v>0.43</v>
      </c>
      <c r="F15" s="49">
        <v>1</v>
      </c>
      <c r="G15" s="57">
        <v>0</v>
      </c>
      <c r="H15" s="49">
        <f t="shared" si="0"/>
        <v>0</v>
      </c>
      <c r="I15" s="57">
        <v>0.43</v>
      </c>
    </row>
    <row r="16" spans="3:14" x14ac:dyDescent="0.35">
      <c r="C16" s="51"/>
      <c r="D16" s="48" t="s">
        <v>123</v>
      </c>
      <c r="E16" s="57">
        <v>0.56999999999999995</v>
      </c>
      <c r="F16" s="49">
        <v>1</v>
      </c>
      <c r="G16" s="57">
        <v>0</v>
      </c>
      <c r="H16" s="49">
        <f t="shared" si="0"/>
        <v>0</v>
      </c>
      <c r="I16" s="57">
        <v>0.56999999999999995</v>
      </c>
    </row>
    <row r="17" spans="3:9" x14ac:dyDescent="0.35">
      <c r="C17" s="51"/>
      <c r="D17" s="55" t="s">
        <v>94</v>
      </c>
      <c r="E17" s="58">
        <v>0.2</v>
      </c>
      <c r="F17" s="49">
        <v>1</v>
      </c>
      <c r="G17" s="57">
        <v>0</v>
      </c>
      <c r="H17" s="49">
        <f t="shared" si="0"/>
        <v>0</v>
      </c>
      <c r="I17" s="58">
        <v>0.2</v>
      </c>
    </row>
    <row r="18" spans="3:9" x14ac:dyDescent="0.35">
      <c r="C18" s="52"/>
      <c r="D18" s="48" t="s">
        <v>124</v>
      </c>
      <c r="E18" s="57">
        <v>0.5</v>
      </c>
      <c r="F18" s="49">
        <v>1</v>
      </c>
      <c r="G18" s="57">
        <v>0</v>
      </c>
      <c r="H18" s="49">
        <f t="shared" si="0"/>
        <v>0</v>
      </c>
      <c r="I18" s="57">
        <v>0.5</v>
      </c>
    </row>
    <row r="21" spans="3:9" x14ac:dyDescent="0.35">
      <c r="C21" s="125" t="s">
        <v>114</v>
      </c>
      <c r="D21" s="126"/>
      <c r="E21" s="56">
        <f>SUM(E10:E13)</f>
        <v>35</v>
      </c>
      <c r="F21" s="54">
        <f>E21/I21</f>
        <v>0.65055762081784385</v>
      </c>
      <c r="G21" s="56">
        <f>SUM(G10:G14)</f>
        <v>18.8</v>
      </c>
      <c r="H21" s="54">
        <f>G21/I21</f>
        <v>0.34944237918215615</v>
      </c>
      <c r="I21" s="56">
        <f>G21+E21</f>
        <v>53.8</v>
      </c>
    </row>
    <row r="26" spans="3:9" ht="15" thickBot="1" x14ac:dyDescent="0.4"/>
    <row r="27" spans="3:9" ht="15" thickBot="1" x14ac:dyDescent="0.4">
      <c r="C27" s="127" t="s">
        <v>140</v>
      </c>
      <c r="D27" s="128"/>
      <c r="E27" s="131" t="s">
        <v>128</v>
      </c>
      <c r="F27" s="132"/>
      <c r="G27" s="131" t="s">
        <v>129</v>
      </c>
      <c r="H27" s="132"/>
      <c r="I27" s="62" t="s">
        <v>1</v>
      </c>
    </row>
    <row r="28" spans="3:9" ht="23.5" thickBot="1" x14ac:dyDescent="0.4">
      <c r="C28" s="129"/>
      <c r="D28" s="130"/>
      <c r="E28" s="63" t="s">
        <v>133</v>
      </c>
      <c r="F28" s="134" t="s">
        <v>119</v>
      </c>
      <c r="G28" s="63" t="s">
        <v>133</v>
      </c>
      <c r="H28" s="134" t="s">
        <v>119</v>
      </c>
      <c r="I28" s="64" t="s">
        <v>134</v>
      </c>
    </row>
    <row r="29" spans="3:9" ht="15" thickBot="1" x14ac:dyDescent="0.4">
      <c r="C29" s="69">
        <v>1</v>
      </c>
      <c r="D29" s="70" t="s">
        <v>141</v>
      </c>
      <c r="E29" s="73">
        <f>E30+E34</f>
        <v>33</v>
      </c>
      <c r="F29" s="133">
        <f>E29/I29</f>
        <v>0.63706563706563712</v>
      </c>
      <c r="G29" s="73">
        <f>G30+G34</f>
        <v>18.8</v>
      </c>
      <c r="H29" s="133">
        <f>G29/I29</f>
        <v>0.36293436293436299</v>
      </c>
      <c r="I29" s="74">
        <f>E29+G29</f>
        <v>51.8</v>
      </c>
    </row>
    <row r="30" spans="3:9" ht="15" thickBot="1" x14ac:dyDescent="0.4">
      <c r="C30" s="65">
        <v>1.1000000000000001</v>
      </c>
      <c r="D30" s="66" t="s">
        <v>132</v>
      </c>
      <c r="E30" s="75">
        <f>E31+E32+E33</f>
        <v>33</v>
      </c>
      <c r="F30" s="135">
        <f t="shared" ref="F30:F33" si="3">E30/I30</f>
        <v>0.66398390342052305</v>
      </c>
      <c r="G30" s="75">
        <f>SUM(G31:G33)</f>
        <v>16.7</v>
      </c>
      <c r="H30" s="135">
        <f t="shared" ref="H30:H34" si="4">G30/I30</f>
        <v>0.33601609657947684</v>
      </c>
      <c r="I30" s="76">
        <f t="shared" ref="I30:I41" si="5">E30+G30</f>
        <v>49.7</v>
      </c>
    </row>
    <row r="31" spans="3:9" ht="15" thickBot="1" x14ac:dyDescent="0.4">
      <c r="C31" s="67" t="s">
        <v>135</v>
      </c>
      <c r="D31" s="68" t="s">
        <v>125</v>
      </c>
      <c r="E31" s="77">
        <v>19.850000000000001</v>
      </c>
      <c r="F31" s="135">
        <f t="shared" si="3"/>
        <v>0.66424687293384255</v>
      </c>
      <c r="G31" s="77">
        <v>10.033467741935484</v>
      </c>
      <c r="H31" s="135">
        <f t="shared" si="4"/>
        <v>0.33575312706615751</v>
      </c>
      <c r="I31" s="78">
        <f t="shared" si="5"/>
        <v>29.883467741935483</v>
      </c>
    </row>
    <row r="32" spans="3:9" ht="15" thickBot="1" x14ac:dyDescent="0.4">
      <c r="C32" s="67" t="s">
        <v>136</v>
      </c>
      <c r="D32" s="68" t="s">
        <v>127</v>
      </c>
      <c r="E32" s="77">
        <v>8.7200000000000006</v>
      </c>
      <c r="F32" s="135">
        <f t="shared" si="3"/>
        <v>0.66375288513480335</v>
      </c>
      <c r="G32" s="77">
        <v>4.4174193548387093</v>
      </c>
      <c r="H32" s="135">
        <f t="shared" si="4"/>
        <v>0.33624711486519665</v>
      </c>
      <c r="I32" s="78">
        <f t="shared" si="5"/>
        <v>13.137419354838709</v>
      </c>
    </row>
    <row r="33" spans="3:9" ht="23.5" thickBot="1" x14ac:dyDescent="0.4">
      <c r="C33" s="67" t="s">
        <v>137</v>
      </c>
      <c r="D33" s="68" t="s">
        <v>126</v>
      </c>
      <c r="E33" s="77">
        <v>4.43</v>
      </c>
      <c r="F33" s="135">
        <f t="shared" si="3"/>
        <v>0.66326173313531589</v>
      </c>
      <c r="G33" s="77">
        <v>2.2491129032258064</v>
      </c>
      <c r="H33" s="135">
        <f t="shared" si="4"/>
        <v>0.33673826686468411</v>
      </c>
      <c r="I33" s="78">
        <f t="shared" si="5"/>
        <v>6.6791129032258061</v>
      </c>
    </row>
    <row r="34" spans="3:9" ht="15" thickBot="1" x14ac:dyDescent="0.4">
      <c r="C34" s="71">
        <v>1.2</v>
      </c>
      <c r="D34" s="72" t="s">
        <v>138</v>
      </c>
      <c r="E34" s="79">
        <v>0</v>
      </c>
      <c r="F34" s="136">
        <v>0</v>
      </c>
      <c r="G34" s="79">
        <v>2.1</v>
      </c>
      <c r="H34" s="136">
        <f t="shared" si="4"/>
        <v>1</v>
      </c>
      <c r="I34" s="80">
        <f t="shared" si="5"/>
        <v>2.1</v>
      </c>
    </row>
    <row r="35" spans="3:9" ht="23.5" thickBot="1" x14ac:dyDescent="0.4">
      <c r="C35" s="69">
        <v>2</v>
      </c>
      <c r="D35" s="70" t="s">
        <v>142</v>
      </c>
      <c r="E35" s="73">
        <f>E36+E37+E38+E39</f>
        <v>1.4999999999999998</v>
      </c>
      <c r="F35" s="133">
        <v>1</v>
      </c>
      <c r="G35" s="73">
        <v>0</v>
      </c>
      <c r="H35" s="133">
        <v>0</v>
      </c>
      <c r="I35" s="74">
        <f t="shared" si="5"/>
        <v>1.4999999999999998</v>
      </c>
    </row>
    <row r="36" spans="3:9" ht="15" thickBot="1" x14ac:dyDescent="0.4">
      <c r="C36" s="67">
        <v>2.1</v>
      </c>
      <c r="D36" s="68" t="s">
        <v>107</v>
      </c>
      <c r="E36" s="77">
        <v>0.3</v>
      </c>
      <c r="F36" s="135">
        <v>1</v>
      </c>
      <c r="G36" s="77">
        <v>0</v>
      </c>
      <c r="H36" s="135">
        <v>0</v>
      </c>
      <c r="I36" s="78">
        <f t="shared" si="5"/>
        <v>0.3</v>
      </c>
    </row>
    <row r="37" spans="3:9" ht="15" thickBot="1" x14ac:dyDescent="0.4">
      <c r="C37" s="67">
        <v>2.2000000000000002</v>
      </c>
      <c r="D37" s="68" t="s">
        <v>122</v>
      </c>
      <c r="E37" s="77">
        <v>0.43</v>
      </c>
      <c r="F37" s="135">
        <v>1</v>
      </c>
      <c r="G37" s="77">
        <v>0</v>
      </c>
      <c r="H37" s="135">
        <v>0</v>
      </c>
      <c r="I37" s="78">
        <f t="shared" si="5"/>
        <v>0.43</v>
      </c>
    </row>
    <row r="38" spans="3:9" ht="15" thickBot="1" x14ac:dyDescent="0.4">
      <c r="C38" s="67">
        <v>2.2999999999999998</v>
      </c>
      <c r="D38" s="68" t="s">
        <v>123</v>
      </c>
      <c r="E38" s="77">
        <v>0.56999999999999995</v>
      </c>
      <c r="F38" s="135">
        <v>1</v>
      </c>
      <c r="G38" s="77">
        <v>0</v>
      </c>
      <c r="H38" s="135">
        <v>0</v>
      </c>
      <c r="I38" s="78">
        <f t="shared" si="5"/>
        <v>0.56999999999999995</v>
      </c>
    </row>
    <row r="39" spans="3:9" ht="15" thickBot="1" x14ac:dyDescent="0.4">
      <c r="C39" s="67">
        <v>2.4</v>
      </c>
      <c r="D39" s="68" t="s">
        <v>94</v>
      </c>
      <c r="E39" s="77">
        <v>0.2</v>
      </c>
      <c r="F39" s="135">
        <v>1</v>
      </c>
      <c r="G39" s="77">
        <v>0</v>
      </c>
      <c r="H39" s="135">
        <v>0</v>
      </c>
      <c r="I39" s="78">
        <f t="shared" si="5"/>
        <v>0.2</v>
      </c>
    </row>
    <row r="40" spans="3:9" ht="15" thickBot="1" x14ac:dyDescent="0.4">
      <c r="C40" s="138" t="s">
        <v>139</v>
      </c>
      <c r="D40" s="139"/>
      <c r="E40" s="77">
        <v>0.5</v>
      </c>
      <c r="F40" s="135">
        <v>1</v>
      </c>
      <c r="G40" s="77">
        <v>0</v>
      </c>
      <c r="H40" s="135">
        <v>0</v>
      </c>
      <c r="I40" s="78">
        <f t="shared" si="5"/>
        <v>0.5</v>
      </c>
    </row>
    <row r="41" spans="3:9" ht="15" thickBot="1" x14ac:dyDescent="0.4">
      <c r="C41" s="118" t="s">
        <v>1</v>
      </c>
      <c r="D41" s="119"/>
      <c r="E41" s="81">
        <f>E35+E29+E40</f>
        <v>35</v>
      </c>
      <c r="F41" s="137">
        <f>E41/I41</f>
        <v>0.65055762081784385</v>
      </c>
      <c r="G41" s="81">
        <f>G35+G29</f>
        <v>18.8</v>
      </c>
      <c r="H41" s="137">
        <f>G41/I41</f>
        <v>0.34944237918215615</v>
      </c>
      <c r="I41" s="82">
        <f t="shared" si="5"/>
        <v>53.8</v>
      </c>
    </row>
  </sheetData>
  <mergeCells count="9">
    <mergeCell ref="C41:D41"/>
    <mergeCell ref="E7:F7"/>
    <mergeCell ref="G7:H7"/>
    <mergeCell ref="C7:D8"/>
    <mergeCell ref="C21:D21"/>
    <mergeCell ref="C27:D28"/>
    <mergeCell ref="E27:F27"/>
    <mergeCell ref="G27:H27"/>
    <mergeCell ref="C40:D4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S21"/>
  <sheetViews>
    <sheetView topLeftCell="B1" workbookViewId="0">
      <selection activeCell="O15" sqref="O15"/>
    </sheetView>
  </sheetViews>
  <sheetFormatPr defaultRowHeight="14.5" x14ac:dyDescent="0.35"/>
  <sheetData>
    <row r="7" spans="5:19" x14ac:dyDescent="0.35">
      <c r="E7" s="46" t="s">
        <v>143</v>
      </c>
      <c r="F7" s="46"/>
      <c r="G7" s="46" t="s">
        <v>128</v>
      </c>
      <c r="H7" s="46"/>
      <c r="I7" s="46" t="s">
        <v>129</v>
      </c>
      <c r="J7" s="46"/>
      <c r="K7" s="46" t="s">
        <v>1</v>
      </c>
      <c r="M7" s="46" t="s">
        <v>143</v>
      </c>
      <c r="N7" s="46"/>
      <c r="O7" s="46" t="s">
        <v>128</v>
      </c>
      <c r="P7" s="46"/>
      <c r="Q7" s="46" t="s">
        <v>129</v>
      </c>
      <c r="R7" s="46"/>
      <c r="S7" s="46" t="s">
        <v>1</v>
      </c>
    </row>
    <row r="8" spans="5:19" x14ac:dyDescent="0.35">
      <c r="E8" s="46"/>
      <c r="F8" s="46"/>
      <c r="G8" s="46" t="s">
        <v>144</v>
      </c>
      <c r="H8" s="46" t="s">
        <v>119</v>
      </c>
      <c r="I8" s="46" t="s">
        <v>134</v>
      </c>
      <c r="J8" s="46" t="s">
        <v>119</v>
      </c>
      <c r="K8" s="46" t="s">
        <v>134</v>
      </c>
      <c r="M8" s="46"/>
      <c r="N8" s="46"/>
      <c r="O8" s="46" t="s">
        <v>144</v>
      </c>
      <c r="P8" s="46" t="s">
        <v>119</v>
      </c>
      <c r="Q8" s="46" t="s">
        <v>134</v>
      </c>
      <c r="R8" s="46" t="s">
        <v>119</v>
      </c>
      <c r="S8" s="46" t="s">
        <v>134</v>
      </c>
    </row>
    <row r="9" spans="5:19" x14ac:dyDescent="0.35">
      <c r="E9" s="46">
        <v>1</v>
      </c>
      <c r="F9" s="46" t="s">
        <v>145</v>
      </c>
      <c r="G9" s="46">
        <v>33</v>
      </c>
      <c r="H9" s="46">
        <v>64</v>
      </c>
      <c r="I9" s="46">
        <v>18.8</v>
      </c>
      <c r="J9" s="46">
        <v>36</v>
      </c>
      <c r="K9" s="46">
        <v>51.8</v>
      </c>
      <c r="M9" s="46">
        <v>1</v>
      </c>
      <c r="N9" s="46" t="s">
        <v>145</v>
      </c>
      <c r="O9" s="46">
        <f>O10+O14</f>
        <v>33</v>
      </c>
      <c r="P9" s="46">
        <v>64</v>
      </c>
      <c r="Q9" s="46">
        <f>Q10+Q14</f>
        <v>18.8</v>
      </c>
      <c r="R9" s="46">
        <v>36</v>
      </c>
      <c r="S9" s="46">
        <f>O9+Q9</f>
        <v>51.8</v>
      </c>
    </row>
    <row r="10" spans="5:19" x14ac:dyDescent="0.35">
      <c r="E10" s="46">
        <v>1.1000000000000001</v>
      </c>
      <c r="F10" s="46" t="s">
        <v>132</v>
      </c>
      <c r="G10" s="46">
        <v>33</v>
      </c>
      <c r="H10" s="46">
        <v>66</v>
      </c>
      <c r="I10" s="46">
        <v>16.7</v>
      </c>
      <c r="J10" s="46">
        <v>34</v>
      </c>
      <c r="K10" s="46">
        <v>49.7</v>
      </c>
      <c r="M10" s="46">
        <v>1.1000000000000001</v>
      </c>
      <c r="N10" s="46" t="s">
        <v>132</v>
      </c>
      <c r="O10" s="46">
        <f>O11+O12+O13</f>
        <v>33</v>
      </c>
      <c r="P10" s="46">
        <v>66</v>
      </c>
      <c r="Q10" s="46">
        <f>Q11+Q12+Q13</f>
        <v>16.7</v>
      </c>
      <c r="R10" s="46">
        <v>34</v>
      </c>
      <c r="S10" s="46">
        <v>49.7</v>
      </c>
    </row>
    <row r="11" spans="5:19" x14ac:dyDescent="0.35">
      <c r="E11" s="46" t="s">
        <v>135</v>
      </c>
      <c r="F11" s="46" t="s">
        <v>125</v>
      </c>
      <c r="G11" s="46">
        <v>19.850000000000001</v>
      </c>
      <c r="H11" s="46">
        <v>66</v>
      </c>
      <c r="I11" s="46">
        <v>10.029999999999999</v>
      </c>
      <c r="J11" s="46">
        <v>34</v>
      </c>
      <c r="K11" s="46">
        <v>29.88</v>
      </c>
      <c r="M11" s="46" t="s">
        <v>135</v>
      </c>
      <c r="N11" s="46" t="s">
        <v>125</v>
      </c>
      <c r="O11" s="46">
        <v>19.850000000000001</v>
      </c>
      <c r="P11" s="46">
        <v>66</v>
      </c>
      <c r="Q11" s="46">
        <v>10.029999999999999</v>
      </c>
      <c r="R11" s="46">
        <v>34</v>
      </c>
      <c r="S11" s="46">
        <v>29.88</v>
      </c>
    </row>
    <row r="12" spans="5:19" x14ac:dyDescent="0.35">
      <c r="E12" s="46" t="s">
        <v>136</v>
      </c>
      <c r="F12" s="46" t="s">
        <v>127</v>
      </c>
      <c r="G12" s="46">
        <v>8.7200000000000006</v>
      </c>
      <c r="H12" s="46">
        <v>66</v>
      </c>
      <c r="I12" s="46">
        <v>4.42</v>
      </c>
      <c r="J12" s="46">
        <v>34</v>
      </c>
      <c r="K12" s="46">
        <v>13.14</v>
      </c>
      <c r="M12" s="46" t="s">
        <v>136</v>
      </c>
      <c r="N12" s="46" t="s">
        <v>127</v>
      </c>
      <c r="O12" s="46">
        <v>8.7200000000000006</v>
      </c>
      <c r="P12" s="46">
        <v>66</v>
      </c>
      <c r="Q12" s="46">
        <v>4.42</v>
      </c>
      <c r="R12" s="46">
        <v>34</v>
      </c>
      <c r="S12" s="46">
        <v>13.14</v>
      </c>
    </row>
    <row r="13" spans="5:19" x14ac:dyDescent="0.35">
      <c r="E13" s="46" t="s">
        <v>137</v>
      </c>
      <c r="F13" s="46" t="s">
        <v>126</v>
      </c>
      <c r="G13" s="46">
        <v>4.43</v>
      </c>
      <c r="H13" s="46">
        <v>66</v>
      </c>
      <c r="I13" s="46">
        <v>2.25</v>
      </c>
      <c r="J13" s="46">
        <v>34</v>
      </c>
      <c r="K13" s="46">
        <v>6.68</v>
      </c>
      <c r="M13" s="46" t="s">
        <v>137</v>
      </c>
      <c r="N13" s="46" t="s">
        <v>126</v>
      </c>
      <c r="O13" s="46">
        <v>4.43</v>
      </c>
      <c r="P13" s="46">
        <v>66</v>
      </c>
      <c r="Q13" s="46">
        <v>2.25</v>
      </c>
      <c r="R13" s="46">
        <v>34</v>
      </c>
      <c r="S13" s="46">
        <v>6.68</v>
      </c>
    </row>
    <row r="14" spans="5:19" x14ac:dyDescent="0.35">
      <c r="E14" s="46">
        <v>1.2</v>
      </c>
      <c r="F14" s="46" t="s">
        <v>138</v>
      </c>
      <c r="G14" s="46">
        <v>0</v>
      </c>
      <c r="H14" s="46">
        <v>0</v>
      </c>
      <c r="I14" s="46">
        <v>2.1</v>
      </c>
      <c r="J14" s="46">
        <v>100</v>
      </c>
      <c r="K14" s="46">
        <v>2.1</v>
      </c>
      <c r="M14" s="46">
        <v>1.2</v>
      </c>
      <c r="N14" s="46" t="s">
        <v>138</v>
      </c>
      <c r="O14" s="46">
        <v>0</v>
      </c>
      <c r="P14" s="46">
        <v>0</v>
      </c>
      <c r="Q14" s="46">
        <v>2.1</v>
      </c>
      <c r="R14" s="46">
        <v>100</v>
      </c>
      <c r="S14" s="46">
        <v>2.1</v>
      </c>
    </row>
    <row r="15" spans="5:19" x14ac:dyDescent="0.35">
      <c r="E15" s="46">
        <v>2</v>
      </c>
      <c r="F15" s="46" t="s">
        <v>146</v>
      </c>
      <c r="G15" s="46">
        <v>2</v>
      </c>
      <c r="H15" s="46">
        <v>100</v>
      </c>
      <c r="I15" s="46">
        <v>0</v>
      </c>
      <c r="J15" s="46">
        <v>0</v>
      </c>
      <c r="K15" s="46">
        <v>2</v>
      </c>
      <c r="M15" s="46">
        <v>2</v>
      </c>
      <c r="N15" s="46" t="s">
        <v>146</v>
      </c>
      <c r="O15" s="46">
        <v>2</v>
      </c>
      <c r="P15" s="46">
        <v>100</v>
      </c>
      <c r="Q15" s="46">
        <v>0</v>
      </c>
      <c r="R15" s="46">
        <v>0</v>
      </c>
      <c r="S15" s="46">
        <v>2</v>
      </c>
    </row>
    <row r="16" spans="5:19" x14ac:dyDescent="0.35">
      <c r="E16" s="46">
        <v>2.1</v>
      </c>
      <c r="F16" s="46" t="s">
        <v>107</v>
      </c>
      <c r="G16" s="46">
        <v>0.3</v>
      </c>
      <c r="H16" s="46">
        <v>100</v>
      </c>
      <c r="I16" s="46">
        <v>0</v>
      </c>
      <c r="J16" s="46">
        <v>0</v>
      </c>
      <c r="K16" s="46">
        <v>0.3</v>
      </c>
      <c r="M16" s="46">
        <v>2.1</v>
      </c>
      <c r="N16" s="46" t="s">
        <v>107</v>
      </c>
      <c r="O16" s="46">
        <v>0.3</v>
      </c>
      <c r="P16" s="46">
        <v>100</v>
      </c>
      <c r="Q16" s="46">
        <v>0</v>
      </c>
      <c r="R16" s="46">
        <v>0</v>
      </c>
      <c r="S16" s="46">
        <v>0.3</v>
      </c>
    </row>
    <row r="17" spans="5:19" x14ac:dyDescent="0.35">
      <c r="E17" s="46">
        <v>2.2000000000000002</v>
      </c>
      <c r="F17" s="46" t="s">
        <v>122</v>
      </c>
      <c r="G17" s="46">
        <v>0.43</v>
      </c>
      <c r="H17" s="46">
        <v>100</v>
      </c>
      <c r="I17" s="46">
        <v>0</v>
      </c>
      <c r="J17" s="46">
        <v>0</v>
      </c>
      <c r="K17" s="46">
        <v>0.43</v>
      </c>
      <c r="M17" s="46">
        <v>2.2000000000000002</v>
      </c>
      <c r="N17" s="46" t="s">
        <v>122</v>
      </c>
      <c r="O17" s="46">
        <v>0.43</v>
      </c>
      <c r="P17" s="46">
        <v>100</v>
      </c>
      <c r="Q17" s="46">
        <v>0</v>
      </c>
      <c r="R17" s="46">
        <v>0</v>
      </c>
      <c r="S17" s="46">
        <v>0.43</v>
      </c>
    </row>
    <row r="18" spans="5:19" x14ac:dyDescent="0.35">
      <c r="E18" s="46">
        <v>2.2999999999999998</v>
      </c>
      <c r="F18" s="46" t="s">
        <v>147</v>
      </c>
      <c r="G18" s="46">
        <v>0.56999999999999995</v>
      </c>
      <c r="H18" s="46">
        <v>100</v>
      </c>
      <c r="I18" s="46">
        <v>0</v>
      </c>
      <c r="J18" s="46">
        <v>0</v>
      </c>
      <c r="K18" s="46">
        <v>0.56999999999999995</v>
      </c>
      <c r="M18" s="46">
        <v>2.2999999999999998</v>
      </c>
      <c r="N18" s="46" t="s">
        <v>147</v>
      </c>
      <c r="O18" s="46">
        <v>0.56999999999999995</v>
      </c>
      <c r="P18" s="46">
        <v>100</v>
      </c>
      <c r="Q18" s="46">
        <v>0</v>
      </c>
      <c r="R18" s="46">
        <v>0</v>
      </c>
      <c r="S18" s="46">
        <v>0.56999999999999995</v>
      </c>
    </row>
    <row r="19" spans="5:19" x14ac:dyDescent="0.35">
      <c r="E19" s="46">
        <v>2.4</v>
      </c>
      <c r="F19" s="46" t="s">
        <v>94</v>
      </c>
      <c r="G19" s="46">
        <v>0.2</v>
      </c>
      <c r="H19" s="46">
        <v>100</v>
      </c>
      <c r="I19" s="46">
        <v>0</v>
      </c>
      <c r="J19" s="46">
        <v>0</v>
      </c>
      <c r="K19" s="46">
        <v>0.2</v>
      </c>
      <c r="M19" s="46">
        <v>2.4</v>
      </c>
      <c r="N19" s="46" t="s">
        <v>94</v>
      </c>
      <c r="O19" s="46">
        <v>0.2</v>
      </c>
      <c r="P19" s="46">
        <v>100</v>
      </c>
      <c r="Q19" s="46">
        <v>0</v>
      </c>
      <c r="R19" s="46">
        <v>0</v>
      </c>
      <c r="S19" s="46">
        <v>0.2</v>
      </c>
    </row>
    <row r="20" spans="5:19" x14ac:dyDescent="0.35">
      <c r="E20" s="46"/>
      <c r="F20" s="46" t="s">
        <v>139</v>
      </c>
      <c r="G20" s="46">
        <v>0.5</v>
      </c>
      <c r="H20" s="46">
        <v>100</v>
      </c>
      <c r="I20" s="46">
        <v>0</v>
      </c>
      <c r="J20" s="46">
        <v>0</v>
      </c>
      <c r="K20" s="46">
        <v>0.5</v>
      </c>
      <c r="M20" s="46"/>
      <c r="N20" s="46" t="s">
        <v>139</v>
      </c>
      <c r="O20" s="46">
        <v>0.5</v>
      </c>
      <c r="P20" s="46">
        <v>100</v>
      </c>
      <c r="Q20" s="46">
        <v>0</v>
      </c>
      <c r="R20" s="46">
        <v>0</v>
      </c>
      <c r="S20" s="46">
        <v>0.5</v>
      </c>
    </row>
    <row r="21" spans="5:19" x14ac:dyDescent="0.35">
      <c r="E21" s="46" t="s">
        <v>1</v>
      </c>
      <c r="F21" s="46"/>
      <c r="G21" s="46">
        <v>35</v>
      </c>
      <c r="H21" s="46">
        <v>65</v>
      </c>
      <c r="I21" s="46">
        <v>18.8</v>
      </c>
      <c r="J21" s="46">
        <v>35</v>
      </c>
      <c r="K21" s="46">
        <v>53.8</v>
      </c>
      <c r="M21" s="46" t="s">
        <v>1</v>
      </c>
      <c r="N21" s="46"/>
      <c r="O21" s="46">
        <v>35</v>
      </c>
      <c r="P21" s="46">
        <v>65</v>
      </c>
      <c r="Q21" s="46">
        <v>18.8</v>
      </c>
      <c r="R21" s="46">
        <v>35</v>
      </c>
      <c r="S21" s="46">
        <v>53.8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5F6FCF0AB0DEE4E9C5406A97EEA6172" ma:contentTypeVersion="0" ma:contentTypeDescription="A content type to manage public (operations) IDB documents" ma:contentTypeScope="" ma:versionID="e6ad9beea6269464a6c3a6328802c21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3404cf97230a2ea027ba5c5233edb8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8a0093f-3591-401e-bfd3-429b8ab95ec8}" ma:internalName="TaxCatchAll" ma:showField="CatchAllData" ma:web="25c04119-2a10-433d-a934-5200359939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8a0093f-3591-401e-bfd3-429b8ab95ec8}" ma:internalName="TaxCatchAllLabel" ma:readOnly="true" ma:showField="CatchAllDataLabel" ma:web="25c04119-2a10-433d-a934-5200359939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40519725</IDBDocs_x0020_Number>
    <Document_x0020_Author xmlns="9c571b2f-e523-4ab2-ba2e-09e151a03ef4">Cortes Forero, Rene Alejandro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BH-L1041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TR-PUE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48A3660-FD54-4E44-971A-80852D7309BF}"/>
</file>

<file path=customXml/itemProps2.xml><?xml version="1.0" encoding="utf-8"?>
<ds:datastoreItem xmlns:ds="http://schemas.openxmlformats.org/officeDocument/2006/customXml" ds:itemID="{651E0710-206D-44C8-8A55-CD61650347C1}"/>
</file>

<file path=customXml/itemProps3.xml><?xml version="1.0" encoding="utf-8"?>
<ds:datastoreItem xmlns:ds="http://schemas.openxmlformats.org/officeDocument/2006/customXml" ds:itemID="{6F21AA23-3D23-4D59-AFD9-1C3CB15DE1AD}"/>
</file>

<file path=customXml/itemProps4.xml><?xml version="1.0" encoding="utf-8"?>
<ds:datastoreItem xmlns:ds="http://schemas.openxmlformats.org/officeDocument/2006/customXml" ds:itemID="{144E5B05-CCEB-4AD5-9B0D-B242913AC5E9}"/>
</file>

<file path=customXml/itemProps5.xml><?xml version="1.0" encoding="utf-8"?>
<ds:datastoreItem xmlns:ds="http://schemas.openxmlformats.org/officeDocument/2006/customXml" ds:itemID="{475F5312-49ED-4B9E-93DB-50E11D4AF3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Procurement Plan</vt:lpstr>
      <vt:lpstr>Detailed Procurement Plan</vt:lpstr>
      <vt:lpstr>Sheet1</vt:lpstr>
      <vt:lpstr>Sheet2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REL_6 Procurement Plan </dc:title>
  <dc:creator>Bruno Costa</dc:creator>
  <cp:lastModifiedBy>Corbacho Morales,Ivan</cp:lastModifiedBy>
  <dcterms:created xsi:type="dcterms:W3CDTF">2011-03-30T14:45:37Z</dcterms:created>
  <dcterms:modified xsi:type="dcterms:W3CDTF">2016-11-15T16:52:58Z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0x01010046CF21643EE8D14686A648AA6DAD089200F5F6FCF0AB0DEE4E9C5406A97EEA6172</vt:lpwstr>
  </property>
  <property fmtid="{D5CDD505-2E9C-101B-9397-08002B2CF9AE}" pid="5" name="TaxKeywordTaxHTField">
    <vt:lpwstr/>
  </property>
  <property fmtid="{D5CDD505-2E9C-101B-9397-08002B2CF9AE}" pid="6" name="Series Operations IDB">
    <vt:lpwstr>4;#Unclassified|a6dff32e-d477-44cd-a56b-85efe9e0a56c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5;#IDBDocs|cca77002-e150-4b2d-ab1f-1d7a7cdcae16</vt:lpwstr>
  </property>
</Properties>
</file>