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omments1.xml" ContentType="application/vnd.openxmlformats-officedocument.spreadsheetml.comment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7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fiaf\OneDrive - Inter-American Development Bank Group\CR-L1139 Productos consultoria y estudios\Anexos POST QRR\Enlaces Requeridos\"/>
    </mc:Choice>
  </mc:AlternateContent>
  <xr:revisionPtr revIDLastSave="3" documentId="13_ncr:1_{407EF925-F08D-41D9-9E53-810296E20010}" xr6:coauthVersionLast="43" xr6:coauthVersionMax="43" xr10:uidLastSave="{B93D72CB-96B3-4E06-BB94-767423472E22}"/>
  <bookViews>
    <workbookView xWindow="-103" yWindow="-103" windowWidth="22149" windowHeight="11949" tabRatio="714" activeTab="1" xr2:uid="{00000000-000D-0000-FFFF-FFFF00000000}"/>
  </bookViews>
  <sheets>
    <sheet name="Estructura del Proyecto" sheetId="3" r:id="rId1"/>
    <sheet name="Plan de Adquisiciones" sheetId="2" r:id="rId2"/>
    <sheet name="Detalle Plan de Adquisiciones" sheetId="1" r:id="rId3"/>
    <sheet name="Costos que no estan en el PA" sheetId="4" r:id="rId4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9" i="2" l="1"/>
  <c r="D85" i="1" l="1"/>
  <c r="D86" i="1" s="1"/>
  <c r="D88" i="1"/>
  <c r="C85" i="1" l="1"/>
  <c r="D83" i="1"/>
  <c r="C26" i="2"/>
  <c r="C25" i="2"/>
  <c r="C24" i="2"/>
  <c r="B25" i="2"/>
  <c r="B24" i="2"/>
  <c r="H43" i="1"/>
  <c r="G43" i="1"/>
  <c r="G58" i="1" l="1"/>
  <c r="G57" i="1"/>
  <c r="G5" i="4" l="1"/>
  <c r="G12" i="4" s="1"/>
  <c r="F12" i="4"/>
  <c r="E12" i="4"/>
  <c r="B19" i="2" s="1"/>
  <c r="G10" i="4"/>
  <c r="G9" i="4"/>
  <c r="G7" i="4"/>
  <c r="D84" i="1"/>
  <c r="I43" i="1" l="1"/>
  <c r="G6" i="1"/>
  <c r="I6" i="1" l="1"/>
  <c r="C27" i="2" l="1"/>
  <c r="D89" i="1"/>
  <c r="H62" i="1"/>
  <c r="I27" i="1"/>
  <c r="G27" i="1"/>
  <c r="C13" i="2" s="1"/>
  <c r="G9" i="1"/>
  <c r="C11" i="2" s="1"/>
  <c r="I9" i="1"/>
  <c r="G61" i="1"/>
  <c r="G60" i="1"/>
  <c r="G59" i="1"/>
  <c r="G56" i="1"/>
  <c r="G55" i="1"/>
  <c r="G54" i="1"/>
  <c r="G53" i="1"/>
  <c r="G52" i="1"/>
  <c r="G51" i="1"/>
  <c r="G50" i="1"/>
  <c r="G49" i="1"/>
  <c r="G48" i="1"/>
  <c r="H23" i="1"/>
  <c r="H27" i="1" s="1"/>
  <c r="B13" i="2" s="1"/>
  <c r="F62" i="1"/>
  <c r="H5" i="1"/>
  <c r="H9" i="1" l="1"/>
  <c r="B11" i="2" s="1"/>
  <c r="C83" i="1"/>
  <c r="C84" i="1"/>
  <c r="B26" i="2"/>
  <c r="G62" i="1"/>
  <c r="G63" i="1" s="1"/>
  <c r="B16" i="2" s="1"/>
  <c r="F63" i="1"/>
  <c r="C16" i="2" s="1"/>
  <c r="C20" i="2" s="1"/>
  <c r="B27" i="2" l="1"/>
  <c r="C86" i="1"/>
  <c r="H63" i="1"/>
  <c r="B14" i="2" l="1"/>
  <c r="B12" i="2"/>
  <c r="B20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Maria</author>
  </authors>
  <commentList>
    <comment ref="I35" authorId="0" shapeId="0" xr:uid="{8CF3D162-E9B1-45DF-A356-5B024BC4973A}">
      <text>
        <r>
          <rPr>
            <b/>
            <sz val="9"/>
            <color indexed="81"/>
            <rFont val="Tahoma"/>
            <family val="2"/>
          </rPr>
          <t>29%</t>
        </r>
      </text>
    </comment>
    <comment ref="I36" authorId="0" shapeId="0" xr:uid="{2E26FE2A-CA03-485E-8013-C0E6C51AE770}">
      <text>
        <r>
          <rPr>
            <b/>
            <sz val="9"/>
            <color indexed="81"/>
            <rFont val="Tahoma"/>
            <family val="2"/>
          </rPr>
          <t>67%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37" authorId="0" shapeId="0" xr:uid="{54D95A4B-6879-44B8-BE0F-CBEAEC21EC23}">
      <text>
        <r>
          <rPr>
            <b/>
            <sz val="9"/>
            <color indexed="81"/>
            <rFont val="Tahoma"/>
            <family val="2"/>
          </rPr>
          <t>43%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<sst xmlns="http://schemas.openxmlformats.org/spreadsheetml/2006/main" count="425" uniqueCount="188">
  <si>
    <t>Nombre Organismo Prestatario</t>
  </si>
  <si>
    <t>Nombre Organismo Sub-Ejecutor (si aplica)</t>
  </si>
  <si>
    <t>Iniciales Organismo Sub-ejecutor</t>
  </si>
  <si>
    <t>Ministerio de Obras Públicas y Transporte (MOPT)</t>
  </si>
  <si>
    <t xml:space="preserve">Fideicomiso de Ruta 1 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</si>
  <si>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</si>
  <si>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</si>
  <si>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</si>
  <si>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>Si</t>
  </si>
  <si>
    <t>Componente 1: Infraestructura</t>
  </si>
  <si>
    <t>Componente 2: Fortalecimiento Institucional</t>
  </si>
  <si>
    <t>Componente 3: Administración, gestión y auditoría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</si>
  <si>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</si>
  <si>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</si>
  <si>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</si>
  <si>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</si>
  <si>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</si>
  <si>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</si>
  <si>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</si>
  <si>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Junio 2019</t>
  </si>
  <si>
    <t>2. Versión del Plan de Adquisiciones</t>
  </si>
  <si>
    <t>Versión ( 1-2019) :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</si>
  <si>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</si>
  <si>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</si>
  <si>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</si>
  <si>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</si>
  <si>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</si>
  <si>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</si>
  <si>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</si>
  <si>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</si>
  <si>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</si>
  <si>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</si>
  <si>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</si>
  <si>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</si>
  <si>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</si>
  <si>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</si>
  <si>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4. Componentes</t>
  </si>
  <si>
    <t>Componente de Inversión</t>
  </si>
  <si>
    <r>
      <t xml:space="preserve">Componente 1 - </t>
    </r>
    <r>
      <rPr>
        <i/>
        <sz val="10"/>
        <rFont val="Calibri"/>
        <family val="2"/>
      </rPr>
      <t>Infraestructura</t>
    </r>
  </si>
  <si>
    <r>
      <t xml:space="preserve">Componente 2 - </t>
    </r>
    <r>
      <rPr>
        <i/>
        <sz val="10"/>
        <rFont val="Calibri"/>
        <family val="2"/>
      </rPr>
      <t>Fortalecimiento Institucional</t>
    </r>
  </si>
  <si>
    <r>
      <t xml:space="preserve">Componente 3 - </t>
    </r>
    <r>
      <rPr>
        <i/>
        <sz val="10"/>
        <rFont val="Calibri"/>
        <family val="2"/>
      </rPr>
      <t>Administración, Gesión y Auditoría</t>
    </r>
  </si>
  <si>
    <t>INFORMACIÓN PARA CARGA INICIAL DEL PLAN DE ADQUISICIONES (EN CURSO Y/O ULTIMO PRESENTADO)</t>
  </si>
  <si>
    <t>OBRAS</t>
  </si>
  <si>
    <t>Sistema Nacional</t>
  </si>
  <si>
    <t>Unidad Ejecutora:</t>
  </si>
  <si>
    <t>Actividad:</t>
  </si>
  <si>
    <t>Descripción adicional:</t>
  </si>
  <si>
    <r>
      <t xml:space="preserve">Método de Selección/Adquisición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</si>
  <si>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Cantidad de Lotes :</t>
  </si>
  <si>
    <t>Número de Proceso-lote:</t>
  </si>
  <si>
    <t xml:space="preserve">Monto Estimado </t>
  </si>
  <si>
    <t>Componente Asociado:</t>
  </si>
  <si>
    <r>
      <t xml:space="preserve">Método de Revisión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</si>
  <si>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Fechas estimadas</t>
  </si>
  <si>
    <r>
      <t>Comentarios</t>
    </r>
    <r>
      <rPr>
        <sz val="8"/>
        <color indexed="9"/>
        <rFont val="Calibri"/>
        <family val="2"/>
        <scheme val="minor"/>
      </rPr>
      <t xml:space="preserve"> - para UCS incluir método de selección</t>
    </r>
  </si>
  <si>
    <t>Ex-Post</t>
  </si>
  <si>
    <t>Monto Estimado en US$:</t>
  </si>
  <si>
    <t>Monto Estimado  BID:</t>
  </si>
  <si>
    <t>Monto Estimado  Contraparte:</t>
  </si>
  <si>
    <t>Aviso Especial de Adquisiciones</t>
  </si>
  <si>
    <t>Firma del Contrato</t>
  </si>
  <si>
    <t>Ex-Ante</t>
  </si>
  <si>
    <t>MOPT</t>
  </si>
  <si>
    <t>Construcción de Obras Intercambios Viales: Taras y La Lima de Cartago. (3 km)</t>
  </si>
  <si>
    <t>Obra Mayor FIDIC</t>
  </si>
  <si>
    <t>Licitación Pública Internacional </t>
  </si>
  <si>
    <t>1. Infraestructura</t>
  </si>
  <si>
    <t>Previsto</t>
  </si>
  <si>
    <t xml:space="preserve">Diseno y Construccion de Obras Impostergables para Lote 4 (Puente Juan Pablo Segundo, Radial e Intercambio Río Segundo, Intercambio Grecia, Intercambio Naranjo e Intercambio San Ramón) </t>
  </si>
  <si>
    <t>D+C FIDIC</t>
  </si>
  <si>
    <t>Proceso en curso</t>
  </si>
  <si>
    <t>Relicitación</t>
  </si>
  <si>
    <t>Proceso Cancelado</t>
  </si>
  <si>
    <t>SUBTOTAL</t>
  </si>
  <si>
    <t>Declaración de Licitación Desierta</t>
  </si>
  <si>
    <t>Rechazo de Ofertas</t>
  </si>
  <si>
    <t>BIENES</t>
  </si>
  <si>
    <t>Contrato En Ejecución</t>
  </si>
  <si>
    <r>
      <t xml:space="preserve">Método de 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</si>
  <si>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Número de Proceso:</t>
  </si>
  <si>
    <t>Contrato Terminado</t>
  </si>
  <si>
    <t>Comparación de Precios </t>
  </si>
  <si>
    <t>Contratación Directa </t>
  </si>
  <si>
    <t>Licitación Pública Nacional </t>
  </si>
  <si>
    <t>SERVICIOS DE NO CONSULTORÍA</t>
  </si>
  <si>
    <t>Licitación Internacional Limitada </t>
  </si>
  <si>
    <t>Monto Estimado Contraparte:</t>
  </si>
  <si>
    <t>Documento de Licitación</t>
  </si>
  <si>
    <t>Licitación Pública Internacional con Precalificación</t>
  </si>
  <si>
    <t>Topografía Intercambios Viales: Taras y La Lima de Cartago construidos</t>
  </si>
  <si>
    <t>Licitación Pública Internacional en 2 etapas </t>
  </si>
  <si>
    <t>Licitación Pública Internacional por Lotes </t>
  </si>
  <si>
    <t>Selección Basada en la Calidad y Costo </t>
  </si>
  <si>
    <t>CONSULTORÍAS FIRMAS</t>
  </si>
  <si>
    <t>Selección Basada en la Calidad </t>
  </si>
  <si>
    <t>Comparación de Calificaciones</t>
  </si>
  <si>
    <t>Aviso de Expresiones de Interés</t>
  </si>
  <si>
    <t>Estudio de Nueva Vía San Carlos</t>
  </si>
  <si>
    <t>Supervisión de la Construcción de Obras Intercambios Viales: Taras y La Lima de Cartago</t>
  </si>
  <si>
    <t>2. Fortalecimiento institucional - 1.Subcomponente APPs</t>
  </si>
  <si>
    <t>Componente 2.1</t>
  </si>
  <si>
    <t>Selección basada en el menor costo </t>
  </si>
  <si>
    <t>Evaluación impacto fiscal de garantias en los dos proyectos de APPs</t>
  </si>
  <si>
    <t>Selección Basado en Presupuesto Fijo </t>
  </si>
  <si>
    <t>Supervisión continua de la distribucion de la matriz de riesgos de los 2 APPs</t>
  </si>
  <si>
    <t>Fortalecimiento Institucional General + SICOMI</t>
  </si>
  <si>
    <t>Obras Urbanas Complementarias (OUC): Elaboracion de 3 Diseños finales de: i) Parque metropolitano de Alajuela ii)Parque lineal de Taras-La Lima y iii) circuito recreativo de Occidente en San Ramón</t>
  </si>
  <si>
    <t>INVU</t>
  </si>
  <si>
    <t>2. Fortalecimiento institucional - 2 Subcomponnete de Sostenibildad y Genero</t>
  </si>
  <si>
    <t>Apoyo al plan de descarbonización</t>
  </si>
  <si>
    <t>2. Fortalecimiento institucional. 2 Subcomponnete de Sostenibildad y Genero</t>
  </si>
  <si>
    <t>Auditoría</t>
  </si>
  <si>
    <t>3. Administración, gestión y auditoría</t>
  </si>
  <si>
    <t>Fideicomiso de pagos</t>
  </si>
  <si>
    <t xml:space="preserve">Gestor Técnico -Administrativo </t>
  </si>
  <si>
    <t>CONSULTORÍAS INDIVIDUOS</t>
  </si>
  <si>
    <t>Llave en mano</t>
  </si>
  <si>
    <t>Bienes </t>
  </si>
  <si>
    <t>Cantidad Estimada de Consultores:</t>
  </si>
  <si>
    <t>Precios Unitarios</t>
  </si>
  <si>
    <t>No Objeción a los TdR de la Actividad</t>
  </si>
  <si>
    <t>Firma Contrato</t>
  </si>
  <si>
    <t>Suma Alzada</t>
  </si>
  <si>
    <t>Sociologo Intercambiadores La Lima  - Taras</t>
  </si>
  <si>
    <t>3CV</t>
  </si>
  <si>
    <t>Obras </t>
  </si>
  <si>
    <t>Gestor Ambiental y Social Intercambiadores La Lima  - Taras</t>
  </si>
  <si>
    <t>Perito Evaluador</t>
  </si>
  <si>
    <t>Suma alzada</t>
  </si>
  <si>
    <t>Abogado</t>
  </si>
  <si>
    <t>Servicios de No Consultoría </t>
  </si>
  <si>
    <t>Formulación de la actualzacion de la PIEG Institucional del MOPT</t>
  </si>
  <si>
    <t>2. Fortalecimiento institucional- 2 Subcomponnete de Sostenibildad y Genero</t>
  </si>
  <si>
    <t>Evaluación intermedia</t>
  </si>
  <si>
    <t>Evaluación final</t>
  </si>
  <si>
    <t>Evaluación expost y medición de resultados viales</t>
  </si>
  <si>
    <t>Gerente de proyecto</t>
  </si>
  <si>
    <t>Ingeniero de proyecto</t>
  </si>
  <si>
    <t>Asesor técnico para diseño urbano</t>
  </si>
  <si>
    <t>TOTAL CONSULTORIAS (firmas +individuos)</t>
  </si>
  <si>
    <t>Suma global</t>
  </si>
  <si>
    <t>CAPACITACIÓN</t>
  </si>
  <si>
    <t>Consultoría - Firmas </t>
  </si>
  <si>
    <t>Suma global + Gastos Reembolsables</t>
  </si>
  <si>
    <t>Tiempo Trabajado</t>
  </si>
  <si>
    <t>Consultoría - Individuos </t>
  </si>
  <si>
    <t>Adq. libros de textos y material de lectura</t>
  </si>
  <si>
    <t>Adquisición de Bienes</t>
  </si>
  <si>
    <t>Adquisición de Bienes - Sector Salud</t>
  </si>
  <si>
    <t>SUBPROYECTOS</t>
  </si>
  <si>
    <t>Objeto de la Transferencia:</t>
  </si>
  <si>
    <t>Cantidad Estimada de Subproyectos:</t>
  </si>
  <si>
    <t>Comentarios</t>
  </si>
  <si>
    <t>Comparación de Precios para Bienes</t>
  </si>
  <si>
    <t>Firma del Contrato / Convenio por Adjudicación de los Subproyectos</t>
  </si>
  <si>
    <t>Fecha de 
Transferencia</t>
  </si>
  <si>
    <t>Especificaciones Técnicas</t>
  </si>
  <si>
    <t>Suministro e instalación de plantas y equipos</t>
  </si>
  <si>
    <t>Suministro e instalación de sist. de información</t>
  </si>
  <si>
    <t>Comparación de Precios para Obras</t>
  </si>
  <si>
    <t>Contratación de Obras Mayores</t>
  </si>
  <si>
    <t>Contratación de Obras Menores</t>
  </si>
  <si>
    <t>Doc. de precalificación para construcción de obras</t>
  </si>
  <si>
    <t>COMPONENTE 1</t>
  </si>
  <si>
    <t>COMPONENTE 2</t>
  </si>
  <si>
    <t>COMPONENTE 3</t>
  </si>
  <si>
    <t>Adquisición de Servicios de no consultoría</t>
  </si>
  <si>
    <t>Solicitud de Propuestas y Términos de Referencia</t>
  </si>
  <si>
    <t>Términos de Referencia</t>
  </si>
  <si>
    <t>Componente I</t>
  </si>
  <si>
    <t>Financiamiento BID</t>
  </si>
  <si>
    <t>Contraparte</t>
  </si>
  <si>
    <t>Intercambios Viales: Taras y La Lima de Cartago</t>
  </si>
  <si>
    <t>Plan de reasentamiento involuntario</t>
  </si>
  <si>
    <t>Gestión de Expropiaciones</t>
  </si>
  <si>
    <t>A. Adquisición de bienes inmuebles con aceptación del avalúo administrativo y libre de gravámenes</t>
  </si>
  <si>
    <t xml:space="preserve">Obras Impostergables  OBIS  San Jose - San Ramòn </t>
  </si>
  <si>
    <t>Gestion de expropiaciones</t>
  </si>
  <si>
    <t>La contratación se avanza por parte del MOPT previo a la aprobación de la operación.Se dará No objeción a la adjudicació o elegibilidad del gasto hasta que se cumplan las condiciones contractuales previas que habiliten la ejecución.</t>
  </si>
  <si>
    <t>El proceso de seleccion  se avanza por parte del MOPT previo a la aprobación de la operación, siguiendo las politicas de adquisicioners del Banco,  de acuerdo con  numeral 1.12 de la GN-2350-9. El Banco dará No objeción a la adjudicación solo hasta que se cumplan las condiciones contractuales previas que habiliten la ejecución.</t>
  </si>
  <si>
    <t>El proceso de seleccion se avanza por parte del MOPT previo a la aprobación de la operación siguiendo las politicas de adquisicioners del Banco,  de acuerdo el numeral 1.9 de la GN-2349-9. El Banco dará No objeción a la adjudicación solo  hasta que se cumplan las condiciones contractuales previas que habiliten la ejecución.</t>
  </si>
  <si>
    <t>El proceso de licitacion se avanza por parte del MOPT previo a la aprobación de la operación siguiendo las politicas de adquisicioners del Banco,  de acuerdo el numeral 1.9 de la GN-2349-9. El Banco dará No objeción a la adjudicación, solo hasta que se cumplan las condiciones contractuales previas que habiliten la ejecución.</t>
  </si>
  <si>
    <t>Supervisión de OBIS lotes 1, 2, 3 y 4</t>
  </si>
  <si>
    <t>Estudios de Estructuración Integral en al menos 2 proyectos APPs</t>
  </si>
  <si>
    <t>Propuesta para incorporacion presuestaria del CNC para acciones de género y personas con discapacidad incluidas en el PEI</t>
  </si>
  <si>
    <t>Actualizacion del PEI del CNC con elementos de enfoque de género y personas con discapacidad</t>
  </si>
  <si>
    <t xml:space="preserve">Propuesta de fortalecimiento de la Comisión Institucional de Género y Personas con Discapacidad </t>
  </si>
  <si>
    <t xml:space="preserve">GN-2350-9, párrafo 3.11 y 3.10, inc. (a).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</si>
</sst>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-* #,##0.00_-;\-* #,##0.00_-;_-* &quot;-&quot;??_-;_-@_-"/>
    <numFmt numFmtId="165" formatCode="_ * #,##0.00_ ;_ * \-#,##0.00_ ;_ * &quot;-&quot;??_ ;_ @_ "/>
    <numFmt numFmtId="166" formatCode="[$USD]\ #,##0.00"/>
  </numFmts>
  <fonts count="4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color indexed="9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</font>
    <font>
      <sz val="11"/>
      <name val="Calibri"/>
      <family val="2"/>
      <scheme val="minor"/>
    </font>
    <font>
      <sz val="8"/>
      <color indexed="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9" fontId="36" fillId="0" borderId="0" applyFont="0" applyFill="0" applyBorder="0" applyAlignment="0" applyProtection="0"/>
    <xf numFmtId="165" fontId="36" fillId="0" borderId="0" applyFont="0" applyFill="0" applyBorder="0" applyAlignment="0" applyProtection="0"/>
  </cellStyleXfs>
  <cellXfs count="138">
    <xf numFmtId="0" fontId="0" fillId="0" borderId="0" xfId="0"/>
    <xf numFmtId="0" fontId="2" fillId="0" borderId="0" xfId="38"/>
    <xf numFmtId="0" fontId="0" fillId="0" borderId="0" xfId="0"/>
    <xf numFmtId="0" fontId="22" fillId="0" borderId="17" xfId="38" applyFont="1" applyFill="1" applyBorder="1" applyAlignment="1">
      <alignment vertical="center" wrapText="1"/>
    </xf>
    <xf numFmtId="0" fontId="22" fillId="0" borderId="10" xfId="38" applyFont="1" applyFill="1" applyBorder="1" applyAlignment="1">
      <alignment vertical="center" wrapText="1"/>
    </xf>
    <xf numFmtId="0" fontId="22" fillId="0" borderId="14" xfId="38" applyFont="1" applyFill="1" applyBorder="1" applyAlignment="1">
      <alignment vertical="center" wrapText="1"/>
    </xf>
    <xf numFmtId="0" fontId="22" fillId="0" borderId="18" xfId="38" applyFont="1" applyFill="1" applyBorder="1" applyAlignment="1">
      <alignment vertical="center" wrapText="1"/>
    </xf>
    <xf numFmtId="0" fontId="22" fillId="0" borderId="15" xfId="38" applyFont="1" applyFill="1" applyBorder="1" applyAlignment="1">
      <alignment vertical="center" wrapText="1"/>
    </xf>
    <xf numFmtId="0" fontId="22" fillId="0" borderId="16" xfId="38" applyFont="1" applyFill="1" applyBorder="1" applyAlignment="1">
      <alignment vertical="center" wrapText="1"/>
    </xf>
    <xf numFmtId="0" fontId="31" fillId="0" borderId="18" xfId="1" applyFont="1" applyFill="1" applyBorder="1" applyAlignment="1">
      <alignment horizontal="left" vertical="center" wrapText="1"/>
    </xf>
    <xf numFmtId="0" fontId="22" fillId="0" borderId="16" xfId="1" applyFont="1" applyFill="1" applyBorder="1" applyAlignment="1">
      <alignment horizontal="left" vertical="center" wrapText="1"/>
    </xf>
    <xf numFmtId="0" fontId="22" fillId="0" borderId="17" xfId="1" quotePrefix="1" applyFont="1" applyBorder="1" applyAlignment="1" applyProtection="1"/>
    <xf numFmtId="0" fontId="1" fillId="0" borderId="0" xfId="1"/>
    <xf numFmtId="0" fontId="29" fillId="24" borderId="11" xfId="1" applyFont="1" applyFill="1" applyBorder="1" applyAlignment="1">
      <alignment horizontal="center" vertical="center"/>
    </xf>
    <xf numFmtId="0" fontId="29" fillId="24" borderId="12" xfId="1" applyFont="1" applyFill="1" applyBorder="1" applyAlignment="1">
      <alignment horizontal="center" vertical="center"/>
    </xf>
    <xf numFmtId="0" fontId="29" fillId="24" borderId="13" xfId="1" applyFont="1" applyFill="1" applyBorder="1" applyAlignment="1">
      <alignment horizontal="center" vertical="center" wrapText="1"/>
    </xf>
    <xf numFmtId="0" fontId="22" fillId="0" borderId="10" xfId="1" applyFont="1" applyBorder="1" applyAlignment="1">
      <alignment vertical="center"/>
    </xf>
    <xf numFmtId="0" fontId="22" fillId="0" borderId="14" xfId="1" applyFont="1" applyBorder="1" applyAlignment="1">
      <alignment vertical="center"/>
    </xf>
    <xf numFmtId="0" fontId="22" fillId="0" borderId="15" xfId="1" applyFont="1" applyBorder="1" applyAlignment="1">
      <alignment vertical="center"/>
    </xf>
    <xf numFmtId="0" fontId="22" fillId="0" borderId="16" xfId="1" applyFont="1" applyBorder="1" applyAlignment="1">
      <alignment vertical="center"/>
    </xf>
    <xf numFmtId="0" fontId="30" fillId="24" borderId="24" xfId="1" applyFont="1" applyFill="1" applyBorder="1" applyAlignment="1">
      <alignment horizontal="center" vertical="center"/>
    </xf>
    <xf numFmtId="0" fontId="30" fillId="24" borderId="25" xfId="1" applyFont="1" applyFill="1" applyBorder="1" applyAlignment="1">
      <alignment horizontal="center" vertical="center"/>
    </xf>
    <xf numFmtId="0" fontId="22" fillId="0" borderId="0" xfId="1" applyFont="1" applyAlignment="1">
      <alignment vertical="center"/>
    </xf>
    <xf numFmtId="0" fontId="23" fillId="24" borderId="17" xfId="1" applyFont="1" applyFill="1" applyBorder="1" applyAlignment="1">
      <alignment horizontal="center" vertical="center" wrapText="1"/>
    </xf>
    <xf numFmtId="0" fontId="23" fillId="24" borderId="10" xfId="1" applyFont="1" applyFill="1" applyBorder="1" applyAlignment="1">
      <alignment horizontal="center" vertical="center" wrapText="1"/>
    </xf>
    <xf numFmtId="0" fontId="23" fillId="24" borderId="14" xfId="1" applyFont="1" applyFill="1" applyBorder="1" applyAlignment="1">
      <alignment horizontal="center" vertical="center" wrapText="1"/>
    </xf>
    <xf numFmtId="166" fontId="22" fillId="0" borderId="10" xfId="1" applyNumberFormat="1" applyFont="1" applyFill="1" applyBorder="1" applyAlignment="1">
      <alignment horizontal="right" vertical="center" wrapText="1"/>
    </xf>
    <xf numFmtId="166" fontId="22" fillId="0" borderId="14" xfId="1" applyNumberFormat="1" applyFont="1" applyFill="1" applyBorder="1" applyAlignment="1">
      <alignment horizontal="right" vertical="center" wrapText="1"/>
    </xf>
    <xf numFmtId="0" fontId="22" fillId="0" borderId="17" xfId="1" applyFont="1" applyBorder="1" applyAlignment="1" applyProtection="1"/>
    <xf numFmtId="0" fontId="23" fillId="24" borderId="18" xfId="1" applyFont="1" applyFill="1" applyBorder="1" applyAlignment="1">
      <alignment horizontal="center" vertical="center" wrapText="1"/>
    </xf>
    <xf numFmtId="166" fontId="23" fillId="24" borderId="15" xfId="1" applyNumberFormat="1" applyFont="1" applyFill="1" applyBorder="1" applyAlignment="1">
      <alignment horizontal="right" vertical="center" wrapText="1"/>
    </xf>
    <xf numFmtId="4" fontId="22" fillId="0" borderId="10" xfId="38" applyNumberFormat="1" applyFont="1" applyFill="1" applyBorder="1" applyAlignment="1">
      <alignment vertical="center" wrapText="1"/>
    </xf>
    <xf numFmtId="4" fontId="22" fillId="0" borderId="15" xfId="38" applyNumberFormat="1" applyFont="1" applyFill="1" applyBorder="1" applyAlignment="1">
      <alignment vertical="center" wrapText="1"/>
    </xf>
    <xf numFmtId="4" fontId="0" fillId="0" borderId="0" xfId="0" applyNumberFormat="1"/>
    <xf numFmtId="10" fontId="22" fillId="0" borderId="10" xfId="38" applyNumberFormat="1" applyFont="1" applyFill="1" applyBorder="1" applyAlignment="1">
      <alignment vertical="center" wrapText="1"/>
    </xf>
    <xf numFmtId="10" fontId="22" fillId="0" borderId="15" xfId="38" applyNumberFormat="1" applyFont="1" applyFill="1" applyBorder="1" applyAlignment="1">
      <alignment vertical="center" wrapText="1"/>
    </xf>
    <xf numFmtId="10" fontId="0" fillId="0" borderId="0" xfId="0" applyNumberFormat="1"/>
    <xf numFmtId="0" fontId="22" fillId="0" borderId="0" xfId="38" applyFont="1" applyFill="1" applyBorder="1" applyAlignment="1">
      <alignment vertical="center" wrapText="1"/>
    </xf>
    <xf numFmtId="4" fontId="22" fillId="0" borderId="0" xfId="38" applyNumberFormat="1" applyFont="1" applyFill="1" applyBorder="1" applyAlignment="1">
      <alignment vertical="center" wrapText="1"/>
    </xf>
    <xf numFmtId="10" fontId="22" fillId="0" borderId="0" xfId="38" applyNumberFormat="1" applyFont="1" applyFill="1" applyBorder="1" applyAlignment="1">
      <alignment vertical="center" wrapText="1"/>
    </xf>
    <xf numFmtId="4" fontId="24" fillId="24" borderId="10" xfId="38" applyNumberFormat="1" applyFont="1" applyFill="1" applyBorder="1" applyAlignment="1">
      <alignment horizontal="center" vertical="center" wrapText="1"/>
    </xf>
    <xf numFmtId="0" fontId="22" fillId="0" borderId="0" xfId="1" applyFont="1" applyFill="1" applyBorder="1" applyAlignment="1">
      <alignment vertical="center" wrapText="1"/>
    </xf>
    <xf numFmtId="0" fontId="1" fillId="0" borderId="0" xfId="1" applyFont="1" applyBorder="1"/>
    <xf numFmtId="0" fontId="1" fillId="0" borderId="0" xfId="38" applyFont="1" applyBorder="1"/>
    <xf numFmtId="0" fontId="34" fillId="0" borderId="0" xfId="0" applyFont="1" applyBorder="1"/>
    <xf numFmtId="0" fontId="22" fillId="0" borderId="0" xfId="1" applyFont="1" applyFill="1" applyBorder="1" applyAlignment="1">
      <alignment horizontal="left" vertical="center" wrapText="1"/>
    </xf>
    <xf numFmtId="0" fontId="22" fillId="0" borderId="35" xfId="38" applyFont="1" applyFill="1" applyBorder="1" applyAlignment="1">
      <alignment vertical="center" wrapText="1"/>
    </xf>
    <xf numFmtId="0" fontId="22" fillId="0" borderId="20" xfId="38" applyFont="1" applyFill="1" applyBorder="1" applyAlignment="1">
      <alignment vertical="center" wrapText="1"/>
    </xf>
    <xf numFmtId="0" fontId="22" fillId="0" borderId="33" xfId="38" applyFont="1" applyFill="1" applyBorder="1" applyAlignment="1">
      <alignment vertical="center" wrapText="1"/>
    </xf>
    <xf numFmtId="17" fontId="22" fillId="0" borderId="10" xfId="38" applyNumberFormat="1" applyFont="1" applyFill="1" applyBorder="1" applyAlignment="1">
      <alignment vertical="center" wrapText="1"/>
    </xf>
    <xf numFmtId="165" fontId="22" fillId="0" borderId="10" xfId="45" applyFont="1" applyFill="1" applyBorder="1" applyAlignment="1">
      <alignment vertical="center" wrapText="1"/>
    </xf>
    <xf numFmtId="165" fontId="22" fillId="0" borderId="20" xfId="45" applyFont="1" applyFill="1" applyBorder="1" applyAlignment="1">
      <alignment vertical="center" wrapText="1"/>
    </xf>
    <xf numFmtId="166" fontId="0" fillId="0" borderId="0" xfId="0" applyNumberFormat="1"/>
    <xf numFmtId="165" fontId="0" fillId="0" borderId="0" xfId="45" applyFont="1"/>
    <xf numFmtId="165" fontId="22" fillId="0" borderId="10" xfId="1" applyNumberFormat="1" applyFont="1" applyFill="1" applyBorder="1" applyAlignment="1">
      <alignment horizontal="right" vertical="center" wrapText="1"/>
    </xf>
    <xf numFmtId="0" fontId="22" fillId="0" borderId="0" xfId="1" applyFont="1" applyAlignment="1">
      <alignment vertical="center" wrapText="1"/>
    </xf>
    <xf numFmtId="9" fontId="0" fillId="0" borderId="0" xfId="44" applyFont="1"/>
    <xf numFmtId="0" fontId="22" fillId="0" borderId="28" xfId="38" applyFont="1" applyFill="1" applyBorder="1" applyAlignment="1">
      <alignment vertical="center" wrapText="1"/>
    </xf>
    <xf numFmtId="0" fontId="22" fillId="0" borderId="20" xfId="38" applyFont="1" applyFill="1" applyBorder="1" applyAlignment="1">
      <alignment horizontal="center" vertical="center" wrapText="1"/>
    </xf>
    <xf numFmtId="10" fontId="22" fillId="0" borderId="20" xfId="38" applyNumberFormat="1" applyFont="1" applyFill="1" applyBorder="1" applyAlignment="1">
      <alignment vertical="center" wrapText="1"/>
    </xf>
    <xf numFmtId="0" fontId="22" fillId="25" borderId="10" xfId="38" applyFont="1" applyFill="1" applyBorder="1" applyAlignment="1">
      <alignment vertical="center" wrapText="1"/>
    </xf>
    <xf numFmtId="3" fontId="22" fillId="0" borderId="10" xfId="38" applyNumberFormat="1" applyFont="1" applyFill="1" applyBorder="1" applyAlignment="1">
      <alignment horizontal="center" vertical="center" wrapText="1"/>
    </xf>
    <xf numFmtId="3" fontId="22" fillId="26" borderId="10" xfId="38" applyNumberFormat="1" applyFont="1" applyFill="1" applyBorder="1" applyAlignment="1">
      <alignment horizontal="center" vertical="center" wrapText="1"/>
    </xf>
    <xf numFmtId="4" fontId="37" fillId="26" borderId="0" xfId="0" applyNumberFormat="1" applyFont="1" applyFill="1"/>
    <xf numFmtId="4" fontId="22" fillId="0" borderId="20" xfId="38" applyNumberFormat="1" applyFont="1" applyFill="1" applyBorder="1" applyAlignment="1">
      <alignment vertical="center" wrapText="1"/>
    </xf>
    <xf numFmtId="0" fontId="31" fillId="26" borderId="10" xfId="38" applyFont="1" applyFill="1" applyBorder="1" applyAlignment="1">
      <alignment vertical="center" wrapText="1"/>
    </xf>
    <xf numFmtId="0" fontId="22" fillId="26" borderId="10" xfId="38" applyFont="1" applyFill="1" applyBorder="1" applyAlignment="1">
      <alignment vertical="center" wrapText="1"/>
    </xf>
    <xf numFmtId="4" fontId="31" fillId="26" borderId="10" xfId="38" applyNumberFormat="1" applyFont="1" applyFill="1" applyBorder="1" applyAlignment="1">
      <alignment vertical="center" wrapText="1"/>
    </xf>
    <xf numFmtId="0" fontId="2" fillId="0" borderId="0" xfId="38" applyFill="1"/>
    <xf numFmtId="0" fontId="1" fillId="0" borderId="0" xfId="38" applyFont="1" applyFill="1" applyBorder="1"/>
    <xf numFmtId="0" fontId="0" fillId="0" borderId="0" xfId="0" applyFill="1"/>
    <xf numFmtId="0" fontId="1" fillId="0" borderId="0" xfId="1" applyFont="1" applyFill="1" applyBorder="1"/>
    <xf numFmtId="0" fontId="34" fillId="0" borderId="0" xfId="0" applyFont="1" applyFill="1" applyBorder="1"/>
    <xf numFmtId="0" fontId="31" fillId="26" borderId="20" xfId="38" applyFont="1" applyFill="1" applyBorder="1" applyAlignment="1">
      <alignment vertical="center" wrapText="1"/>
    </xf>
    <xf numFmtId="0" fontId="22" fillId="26" borderId="20" xfId="38" applyFont="1" applyFill="1" applyBorder="1" applyAlignment="1">
      <alignment vertical="center" wrapText="1"/>
    </xf>
    <xf numFmtId="4" fontId="37" fillId="26" borderId="10" xfId="0" applyNumberFormat="1" applyFont="1" applyFill="1" applyBorder="1"/>
    <xf numFmtId="0" fontId="0" fillId="26" borderId="10" xfId="0" applyFill="1" applyBorder="1"/>
    <xf numFmtId="43" fontId="0" fillId="0" borderId="10" xfId="0" applyNumberFormat="1" applyBorder="1"/>
    <xf numFmtId="4" fontId="0" fillId="0" borderId="10" xfId="0" applyNumberFormat="1" applyBorder="1"/>
    <xf numFmtId="0" fontId="0" fillId="0" borderId="11" xfId="0" applyBorder="1"/>
    <xf numFmtId="43" fontId="0" fillId="0" borderId="14" xfId="0" applyNumberFormat="1" applyBorder="1"/>
    <xf numFmtId="0" fontId="37" fillId="0" borderId="17" xfId="0" applyFont="1" applyBorder="1"/>
    <xf numFmtId="165" fontId="22" fillId="0" borderId="10" xfId="45" applyFont="1" applyFill="1" applyBorder="1" applyAlignment="1">
      <alignment horizontal="center" vertical="center" wrapText="1"/>
    </xf>
    <xf numFmtId="0" fontId="37" fillId="0" borderId="0" xfId="0" applyFont="1"/>
    <xf numFmtId="165" fontId="37" fillId="27" borderId="0" xfId="45" applyFont="1" applyFill="1" applyAlignment="1">
      <alignment horizontal="center"/>
    </xf>
    <xf numFmtId="164" fontId="0" fillId="0" borderId="0" xfId="0" applyNumberFormat="1"/>
    <xf numFmtId="165" fontId="23" fillId="24" borderId="12" xfId="45" applyFont="1" applyFill="1" applyBorder="1" applyAlignment="1">
      <alignment horizontal="center" vertical="center" wrapText="1"/>
    </xf>
    <xf numFmtId="43" fontId="0" fillId="0" borderId="0" xfId="0" applyNumberFormat="1"/>
    <xf numFmtId="0" fontId="23" fillId="24" borderId="12" xfId="1" applyFont="1" applyFill="1" applyBorder="1" applyAlignment="1">
      <alignment horizontal="center" vertical="center" wrapText="1"/>
    </xf>
    <xf numFmtId="0" fontId="23" fillId="24" borderId="13" xfId="1" applyFont="1" applyFill="1" applyBorder="1" applyAlignment="1">
      <alignment horizontal="center" vertical="center" wrapText="1"/>
    </xf>
    <xf numFmtId="0" fontId="22" fillId="0" borderId="15" xfId="1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0" fontId="37" fillId="27" borderId="0" xfId="0" applyFont="1" applyFill="1" applyAlignment="1">
      <alignment horizontal="center"/>
    </xf>
    <xf numFmtId="17" fontId="22" fillId="25" borderId="10" xfId="38" applyNumberFormat="1" applyFont="1" applyFill="1" applyBorder="1" applyAlignment="1">
      <alignment vertical="center" wrapText="1"/>
    </xf>
    <xf numFmtId="0" fontId="22" fillId="25" borderId="14" xfId="38" applyFont="1" applyFill="1" applyBorder="1" applyAlignment="1">
      <alignment vertical="center" wrapText="1"/>
    </xf>
    <xf numFmtId="4" fontId="22" fillId="25" borderId="10" xfId="38" applyNumberFormat="1" applyFont="1" applyFill="1" applyBorder="1" applyAlignment="1">
      <alignment vertical="center" wrapText="1"/>
    </xf>
    <xf numFmtId="165" fontId="22" fillId="25" borderId="10" xfId="45" applyFont="1" applyFill="1" applyBorder="1" applyAlignment="1">
      <alignment vertical="center" wrapText="1"/>
    </xf>
    <xf numFmtId="0" fontId="22" fillId="0" borderId="28" xfId="1" applyFont="1" applyBorder="1" applyAlignment="1">
      <alignment horizontal="center" vertical="center"/>
    </xf>
    <xf numFmtId="0" fontId="22" fillId="0" borderId="29" xfId="1" applyFont="1" applyBorder="1" applyAlignment="1">
      <alignment horizontal="center" vertical="center"/>
    </xf>
    <xf numFmtId="0" fontId="22" fillId="0" borderId="30" xfId="1" applyFont="1" applyBorder="1" applyAlignment="1">
      <alignment horizontal="center" vertical="center"/>
    </xf>
    <xf numFmtId="0" fontId="22" fillId="0" borderId="17" xfId="1" applyFont="1" applyBorder="1" applyAlignment="1">
      <alignment horizontal="center" vertical="center"/>
    </xf>
    <xf numFmtId="0" fontId="22" fillId="0" borderId="18" xfId="1" applyFont="1" applyBorder="1" applyAlignment="1">
      <alignment horizontal="center" vertical="center"/>
    </xf>
    <xf numFmtId="0" fontId="22" fillId="0" borderId="0" xfId="1" applyFont="1" applyAlignment="1">
      <alignment horizontal="left" vertical="center" wrapText="1"/>
    </xf>
    <xf numFmtId="0" fontId="22" fillId="0" borderId="0" xfId="38" applyFont="1" applyAlignment="1">
      <alignment horizontal="left" vertical="center" wrapText="1"/>
    </xf>
    <xf numFmtId="0" fontId="23" fillId="24" borderId="11" xfId="1" applyFont="1" applyFill="1" applyBorder="1" applyAlignment="1">
      <alignment horizontal="center" vertical="center" wrapText="1"/>
    </xf>
    <xf numFmtId="0" fontId="23" fillId="24" borderId="12" xfId="1" applyFont="1" applyFill="1" applyBorder="1" applyAlignment="1">
      <alignment horizontal="center" vertical="center" wrapText="1"/>
    </xf>
    <xf numFmtId="0" fontId="23" fillId="24" borderId="13" xfId="1" applyFont="1" applyFill="1" applyBorder="1" applyAlignment="1">
      <alignment horizontal="center" vertical="center" wrapText="1"/>
    </xf>
    <xf numFmtId="0" fontId="31" fillId="0" borderId="19" xfId="1" applyFont="1" applyFill="1" applyBorder="1" applyAlignment="1">
      <alignment horizontal="center" vertical="center" wrapText="1"/>
    </xf>
    <xf numFmtId="0" fontId="32" fillId="0" borderId="20" xfId="1" applyFont="1" applyFill="1" applyBorder="1" applyAlignment="1">
      <alignment horizontal="center" vertical="center" wrapText="1"/>
    </xf>
    <xf numFmtId="0" fontId="22" fillId="0" borderId="15" xfId="1" applyFont="1" applyFill="1" applyBorder="1" applyAlignment="1">
      <alignment horizontal="center" vertical="center" wrapText="1"/>
    </xf>
    <xf numFmtId="0" fontId="22" fillId="0" borderId="16" xfId="1" applyFont="1" applyFill="1" applyBorder="1" applyAlignment="1">
      <alignment horizontal="center" vertical="center" wrapText="1"/>
    </xf>
    <xf numFmtId="0" fontId="24" fillId="24" borderId="10" xfId="38" applyFont="1" applyFill="1" applyBorder="1" applyAlignment="1">
      <alignment horizontal="center" vertical="center"/>
    </xf>
    <xf numFmtId="0" fontId="24" fillId="24" borderId="10" xfId="38" applyFont="1" applyFill="1" applyBorder="1" applyAlignment="1">
      <alignment horizontal="center" vertical="center" wrapText="1"/>
    </xf>
    <xf numFmtId="0" fontId="24" fillId="24" borderId="14" xfId="38" applyFont="1" applyFill="1" applyBorder="1" applyAlignment="1">
      <alignment horizontal="center" vertical="center" wrapText="1"/>
    </xf>
    <xf numFmtId="0" fontId="23" fillId="24" borderId="11" xfId="38" applyFont="1" applyFill="1" applyBorder="1" applyAlignment="1">
      <alignment horizontal="left" vertical="center" wrapText="1"/>
    </xf>
    <xf numFmtId="0" fontId="23" fillId="24" borderId="12" xfId="38" applyFont="1" applyFill="1" applyBorder="1" applyAlignment="1">
      <alignment horizontal="left" vertical="center" wrapText="1"/>
    </xf>
    <xf numFmtId="0" fontId="23" fillId="24" borderId="13" xfId="38" applyFont="1" applyFill="1" applyBorder="1" applyAlignment="1">
      <alignment horizontal="left" vertical="center" wrapText="1"/>
    </xf>
    <xf numFmtId="0" fontId="24" fillId="24" borderId="17" xfId="38" applyFont="1" applyFill="1" applyBorder="1" applyAlignment="1">
      <alignment horizontal="center" vertical="center" wrapText="1"/>
    </xf>
    <xf numFmtId="10" fontId="24" fillId="24" borderId="10" xfId="38" applyNumberFormat="1" applyFont="1" applyFill="1" applyBorder="1" applyAlignment="1">
      <alignment horizontal="center" vertical="center" wrapText="1"/>
    </xf>
    <xf numFmtId="0" fontId="22" fillId="0" borderId="26" xfId="38" applyFont="1" applyFill="1" applyBorder="1" applyAlignment="1">
      <alignment horizontal="center" vertical="center" wrapText="1"/>
    </xf>
    <xf numFmtId="0" fontId="22" fillId="0" borderId="27" xfId="38" applyFont="1" applyFill="1" applyBorder="1" applyAlignment="1">
      <alignment horizontal="center" vertical="center" wrapText="1"/>
    </xf>
    <xf numFmtId="0" fontId="22" fillId="0" borderId="31" xfId="38" applyFont="1" applyFill="1" applyBorder="1" applyAlignment="1">
      <alignment horizontal="center" vertical="center" wrapText="1"/>
    </xf>
    <xf numFmtId="0" fontId="22" fillId="0" borderId="32" xfId="38" applyFont="1" applyFill="1" applyBorder="1" applyAlignment="1">
      <alignment horizontal="center" vertical="center" wrapText="1"/>
    </xf>
    <xf numFmtId="0" fontId="25" fillId="0" borderId="21" xfId="38" applyFont="1" applyFill="1" applyBorder="1" applyAlignment="1">
      <alignment horizontal="left" vertical="center" wrapText="1"/>
    </xf>
    <xf numFmtId="0" fontId="25" fillId="0" borderId="22" xfId="38" applyFont="1" applyFill="1" applyBorder="1" applyAlignment="1">
      <alignment horizontal="left" vertical="center" wrapText="1"/>
    </xf>
    <xf numFmtId="0" fontId="25" fillId="0" borderId="23" xfId="38" applyFont="1" applyFill="1" applyBorder="1" applyAlignment="1">
      <alignment horizontal="left" vertical="center" wrapText="1"/>
    </xf>
    <xf numFmtId="0" fontId="23" fillId="24" borderId="10" xfId="38" applyFont="1" applyFill="1" applyBorder="1" applyAlignment="1">
      <alignment horizontal="left" vertical="center" wrapText="1"/>
    </xf>
    <xf numFmtId="0" fontId="23" fillId="24" borderId="36" xfId="38" applyFont="1" applyFill="1" applyBorder="1" applyAlignment="1">
      <alignment horizontal="left" vertical="center" wrapText="1"/>
    </xf>
    <xf numFmtId="0" fontId="23" fillId="24" borderId="37" xfId="38" applyFont="1" applyFill="1" applyBorder="1" applyAlignment="1">
      <alignment horizontal="left" vertical="center" wrapText="1"/>
    </xf>
    <xf numFmtId="0" fontId="24" fillId="24" borderId="33" xfId="38" applyFont="1" applyFill="1" applyBorder="1" applyAlignment="1">
      <alignment horizontal="center" vertical="center" wrapText="1"/>
    </xf>
    <xf numFmtId="0" fontId="24" fillId="24" borderId="34" xfId="38" applyFont="1" applyFill="1" applyBorder="1" applyAlignment="1">
      <alignment horizontal="center" vertical="center" wrapText="1"/>
    </xf>
    <xf numFmtId="0" fontId="22" fillId="0" borderId="10" xfId="38" applyFont="1" applyFill="1" applyBorder="1" applyAlignment="1">
      <alignment horizontal="center" vertical="center" wrapText="1"/>
    </xf>
    <xf numFmtId="0" fontId="22" fillId="0" borderId="15" xfId="38" applyFont="1" applyFill="1" applyBorder="1" applyAlignment="1">
      <alignment horizontal="center" vertical="center" wrapText="1"/>
    </xf>
    <xf numFmtId="0" fontId="37" fillId="27" borderId="0" xfId="0" applyFont="1" applyFill="1" applyAlignment="1">
      <alignment horizontal="center"/>
    </xf>
    <xf numFmtId="17" fontId="22" fillId="0" borderId="10" xfId="38" applyNumberFormat="1" applyFont="1" applyBorder="1" applyAlignment="1">
      <alignment vertical="center" wrapText="1"/>
    </xf>
    <xf numFmtId="0" fontId="22" fillId="0" borderId="14" xfId="38" applyFont="1" applyBorder="1" applyAlignment="1">
      <alignment vertical="center" wrapText="1"/>
    </xf>
  </cellXfs>
  <cellStyles count="46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Comma" xfId="45" builtinId="3"/>
    <cellStyle name="Explanatory Text 2" xfId="29" xr:uid="{00000000-0005-0000-0000-00001B000000}"/>
    <cellStyle name="Good 2" xfId="30" xr:uid="{00000000-0005-0000-0000-00001C000000}"/>
    <cellStyle name="Heading 1 2" xfId="31" xr:uid="{00000000-0005-0000-0000-00001D000000}"/>
    <cellStyle name="Heading 2 2" xfId="32" xr:uid="{00000000-0005-0000-0000-00001E000000}"/>
    <cellStyle name="Heading 3 2" xfId="33" xr:uid="{00000000-0005-0000-0000-00001F000000}"/>
    <cellStyle name="Heading 4 2" xfId="34" xr:uid="{00000000-0005-0000-0000-000020000000}"/>
    <cellStyle name="Input 2" xfId="35" xr:uid="{00000000-0005-0000-0000-000021000000}"/>
    <cellStyle name="Linked Cell 2" xfId="36" xr:uid="{00000000-0005-0000-0000-000022000000}"/>
    <cellStyle name="Neutral 2" xfId="37" xr:uid="{00000000-0005-0000-0000-000024000000}"/>
    <cellStyle name="Normal" xfId="0" builtinId="0"/>
    <cellStyle name="Normal 2" xfId="38" xr:uid="{00000000-0005-0000-0000-000026000000}"/>
    <cellStyle name="Normal 3" xfId="1" xr:uid="{00000000-0005-0000-0000-000027000000}"/>
    <cellStyle name="Note 2" xfId="39" xr:uid="{00000000-0005-0000-0000-000028000000}"/>
    <cellStyle name="Output 2" xfId="40" xr:uid="{00000000-0005-0000-0000-000029000000}"/>
    <cellStyle name="Percent" xfId="44" builtinId="5"/>
    <cellStyle name="Title 2" xfId="41" xr:uid="{00000000-0005-0000-0000-00002B000000}"/>
    <cellStyle name="Total 2" xfId="42" xr:uid="{00000000-0005-0000-0000-00002C000000}"/>
    <cellStyle name="Warning Text 2" xfId="43" xr:uid="{00000000-0005-0000-0000-00002D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5" Type="http://schemas.openxmlformats.org/officeDocument/2006/relationships/customXml" Target="../customXml/item7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14" Type="http://schemas.openxmlformats.org/officeDocument/2006/relationships/customXml" Target="../customXml/item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20"/>
  <sheetViews>
    <sheetView topLeftCell="A10" workbookViewId="0">
      <selection activeCell="B14" sqref="B14:B18"/>
    </sheetView>
  </sheetViews>
  <sheetFormatPr defaultColWidth="9.15234375" defaultRowHeight="14.6" x14ac:dyDescent="0.4"/>
  <cols>
    <col min="2" max="2" width="55" customWidth="1"/>
    <col min="3" max="3" width="45.69140625" bestFit="1" customWidth="1"/>
    <col min="4" max="4" width="30.84375" bestFit="1" customWidth="1"/>
  </cols>
  <sheetData>
    <row r="1" spans="2:4" ht="15" thickBot="1" x14ac:dyDescent="0.45">
      <c r="B1" s="12"/>
      <c r="C1" s="12"/>
      <c r="D1" s="12"/>
    </row>
    <row r="2" spans="2:4" x14ac:dyDescent="0.4">
      <c r="B2" s="13" t="s">
        <v>0</v>
      </c>
      <c r="C2" s="14" t="s">
        <v>1</v>
      </c>
      <c r="D2" s="15" t="s">
        <v>2</v>
      </c>
    </row>
    <row r="3" spans="2:4" x14ac:dyDescent="0.4">
      <c r="B3" s="99" t="s">
        <v>3</v>
      </c>
      <c r="C3" s="16" t="s">
        <v>4</v>
      </c>
      <c r="D3" s="17"/>
    </row>
    <row r="4" spans="2:4" x14ac:dyDescent="0.4">
      <c r="B4" s="100"/>
      <c r="C4" s="16"/>
      <c r="D4" s="17"/>
    </row>
    <row r="5" spans="2:4" x14ac:dyDescent="0.4">
      <c r="B5" s="100"/>
      <c r="C5" s="16"/>
      <c r="D5" s="17"/>
    </row>
    <row r="6" spans="2:4" x14ac:dyDescent="0.4">
      <c r="B6" s="100"/>
      <c r="C6" s="16"/>
      <c r="D6" s="17"/>
    </row>
    <row r="7" spans="2:4" x14ac:dyDescent="0.4">
      <c r="B7" s="100"/>
      <c r="C7" s="16"/>
      <c r="D7" s="17"/>
    </row>
    <row r="8" spans="2:4" x14ac:dyDescent="0.4">
      <c r="B8" s="100"/>
      <c r="C8" s="16"/>
      <c r="D8" s="17"/>
    </row>
    <row r="9" spans="2:4" ht="15" thickBot="1" x14ac:dyDescent="0.45">
      <c r="B9" s="101"/>
      <c r="C9" s="18"/>
      <c r="D9" s="19"/>
    </row>
    <row r="11" spans="2:4" ht="49.5" customHeight="1" x14ac:dyDescent="0.4">
      <c r="B11" s="104" t="s">
        <v>5</v>
      </c>
      <c r="C11" s="104"/>
      <c r="D11" s="12"/>
    </row>
    <row r="12" spans="2:4" ht="15" thickBot="1" x14ac:dyDescent="0.45">
      <c r="B12" s="12"/>
      <c r="C12" s="12"/>
      <c r="D12" s="12"/>
    </row>
    <row r="13" spans="2:4" x14ac:dyDescent="0.4">
      <c r="B13" s="20" t="s">
        <v>6</v>
      </c>
      <c r="C13" s="21" t="s">
        <v>7</v>
      </c>
      <c r="D13" s="22"/>
    </row>
    <row r="14" spans="2:4" x14ac:dyDescent="0.4">
      <c r="B14" s="102" t="s">
        <v>8</v>
      </c>
      <c r="C14" s="17" t="s">
        <v>9</v>
      </c>
      <c r="D14" s="22"/>
    </row>
    <row r="15" spans="2:4" x14ac:dyDescent="0.4">
      <c r="B15" s="102"/>
      <c r="C15" s="17" t="s">
        <v>10</v>
      </c>
      <c r="D15" s="12"/>
    </row>
    <row r="16" spans="2:4" x14ac:dyDescent="0.4">
      <c r="B16" s="102"/>
      <c r="C16" s="17" t="s">
        <v>11</v>
      </c>
      <c r="D16" s="12"/>
    </row>
    <row r="17" spans="2:3" x14ac:dyDescent="0.4">
      <c r="B17" s="102"/>
      <c r="C17" s="17"/>
    </row>
    <row r="18" spans="2:3" ht="15" thickBot="1" x14ac:dyDescent="0.45">
      <c r="B18" s="103"/>
      <c r="C18" s="19"/>
    </row>
    <row r="20" spans="2:3" ht="54" customHeight="1" x14ac:dyDescent="0.4">
      <c r="B20" s="105" t="s">
        <v>12</v>
      </c>
      <c r="C20" s="105"/>
    </row>
  </sheetData>
  <mergeCells count="4">
    <mergeCell ref="B3:B9"/>
    <mergeCell ref="B14:B18"/>
    <mergeCell ref="B11:C11"/>
    <mergeCell ref="B20:C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3"/>
  <sheetViews>
    <sheetView tabSelected="1" topLeftCell="A8" workbookViewId="0">
      <selection activeCell="B19" sqref="B19"/>
    </sheetView>
  </sheetViews>
  <sheetFormatPr defaultColWidth="9.15234375" defaultRowHeight="14.6" x14ac:dyDescent="0.4"/>
  <cols>
    <col min="1" max="1" width="42.23046875" customWidth="1"/>
    <col min="2" max="2" width="35.15234375" customWidth="1"/>
    <col min="3" max="3" width="33.3828125" customWidth="1"/>
    <col min="4" max="4" width="17.15234375" bestFit="1" customWidth="1"/>
  </cols>
  <sheetData>
    <row r="1" spans="1:3" ht="15" thickBot="1" x14ac:dyDescent="0.45">
      <c r="A1" s="110" t="s">
        <v>13</v>
      </c>
      <c r="B1" s="110"/>
      <c r="C1" s="110"/>
    </row>
    <row r="2" spans="1:3" ht="15.9" x14ac:dyDescent="0.4">
      <c r="A2" s="106" t="s">
        <v>14</v>
      </c>
      <c r="B2" s="107"/>
      <c r="C2" s="108"/>
    </row>
    <row r="3" spans="1:3" ht="15.9" x14ac:dyDescent="0.4">
      <c r="A3" s="23" t="s">
        <v>15</v>
      </c>
      <c r="B3" s="24" t="s">
        <v>16</v>
      </c>
      <c r="C3" s="25" t="s">
        <v>17</v>
      </c>
    </row>
    <row r="4" spans="1:3" ht="15" thickBot="1" x14ac:dyDescent="0.45">
      <c r="A4" s="9" t="s">
        <v>18</v>
      </c>
      <c r="B4" s="90" t="s">
        <v>19</v>
      </c>
      <c r="C4" s="10"/>
    </row>
    <row r="5" spans="1:3" ht="15" thickBot="1" x14ac:dyDescent="0.45">
      <c r="A5" s="109"/>
      <c r="B5" s="109"/>
      <c r="C5" s="109"/>
    </row>
    <row r="6" spans="1:3" ht="15.9" x14ac:dyDescent="0.4">
      <c r="A6" s="106" t="s">
        <v>20</v>
      </c>
      <c r="B6" s="107"/>
      <c r="C6" s="108"/>
    </row>
    <row r="7" spans="1:3" ht="15" thickBot="1" x14ac:dyDescent="0.45">
      <c r="A7" s="9" t="s">
        <v>21</v>
      </c>
      <c r="B7" s="111"/>
      <c r="C7" s="112"/>
    </row>
    <row r="8" spans="1:3" ht="15" thickBot="1" x14ac:dyDescent="0.45">
      <c r="A8" s="109"/>
      <c r="B8" s="109"/>
      <c r="C8" s="109"/>
    </row>
    <row r="9" spans="1:3" ht="15.9" x14ac:dyDescent="0.4">
      <c r="A9" s="106" t="s">
        <v>22</v>
      </c>
      <c r="B9" s="107"/>
      <c r="C9" s="108"/>
    </row>
    <row r="10" spans="1:3" ht="31.75" x14ac:dyDescent="0.4">
      <c r="A10" s="23" t="s">
        <v>23</v>
      </c>
      <c r="B10" s="24" t="s">
        <v>24</v>
      </c>
      <c r="C10" s="25" t="s">
        <v>25</v>
      </c>
    </row>
    <row r="11" spans="1:3" x14ac:dyDescent="0.4">
      <c r="A11" s="11" t="s">
        <v>26</v>
      </c>
      <c r="B11" s="26">
        <f>+'Detalle Plan de Adquisiciones'!H9</f>
        <v>108693000</v>
      </c>
      <c r="C11" s="27">
        <f>+'Detalle Plan de Adquisiciones'!G9</f>
        <v>156693000</v>
      </c>
    </row>
    <row r="12" spans="1:3" x14ac:dyDescent="0.4">
      <c r="A12" s="11" t="s">
        <v>27</v>
      </c>
      <c r="B12" s="26">
        <f>+'Detalle Plan de Adquisiciones'!G14+'Detalle Plan de Adquisiciones'!G15+'Detalle Plan de Adquisiciones'!G16+'Detalle Plan de Adquisiciones'!G17+'Detalle Plan de Adquisiciones'!G18</f>
        <v>0</v>
      </c>
      <c r="C12" s="27">
        <v>0</v>
      </c>
    </row>
    <row r="13" spans="1:3" x14ac:dyDescent="0.4">
      <c r="A13" s="11" t="s">
        <v>28</v>
      </c>
      <c r="B13" s="26">
        <f>+'Detalle Plan de Adquisiciones'!H27</f>
        <v>150000</v>
      </c>
      <c r="C13" s="27">
        <f>+'Detalle Plan de Adquisiciones'!G27</f>
        <v>150000</v>
      </c>
    </row>
    <row r="14" spans="1:3" x14ac:dyDescent="0.4">
      <c r="A14" s="11" t="s">
        <v>29</v>
      </c>
      <c r="B14" s="26">
        <f>+'Detalle Plan de Adquisiciones'!G67+'Detalle Plan de Adquisiciones'!G68+'Detalle Plan de Adquisiciones'!G69+'Detalle Plan de Adquisiciones'!G70</f>
        <v>0</v>
      </c>
      <c r="C14" s="27">
        <v>0</v>
      </c>
    </row>
    <row r="15" spans="1:3" x14ac:dyDescent="0.4">
      <c r="A15" s="11" t="s">
        <v>30</v>
      </c>
      <c r="B15" s="26">
        <v>0</v>
      </c>
      <c r="C15" s="27">
        <v>0</v>
      </c>
    </row>
    <row r="16" spans="1:3" x14ac:dyDescent="0.4">
      <c r="A16" s="11" t="s">
        <v>31</v>
      </c>
      <c r="B16" s="54">
        <f>+'Detalle Plan de Adquisiciones'!G63</f>
        <v>13082000</v>
      </c>
      <c r="C16" s="27">
        <f>+'Detalle Plan de Adquisiciones'!F63</f>
        <v>13082000</v>
      </c>
    </row>
    <row r="17" spans="1:4" x14ac:dyDescent="0.4">
      <c r="A17" s="28" t="s">
        <v>32</v>
      </c>
      <c r="B17" s="26">
        <v>0</v>
      </c>
      <c r="C17" s="27">
        <v>0</v>
      </c>
      <c r="D17" s="2"/>
    </row>
    <row r="18" spans="1:4" x14ac:dyDescent="0.4">
      <c r="A18" s="11" t="s">
        <v>33</v>
      </c>
      <c r="B18" s="26">
        <v>0</v>
      </c>
      <c r="C18" s="27">
        <v>0</v>
      </c>
      <c r="D18" s="2"/>
    </row>
    <row r="19" spans="1:4" x14ac:dyDescent="0.4">
      <c r="A19" s="28" t="s">
        <v>34</v>
      </c>
      <c r="B19" s="26">
        <f>+'Costos que no estan en el PA'!E12</f>
        <v>3075000</v>
      </c>
      <c r="C19" s="26">
        <f>+'Costos que no estan en el PA'!G12</f>
        <v>8075000</v>
      </c>
      <c r="D19" s="2"/>
    </row>
    <row r="20" spans="1:4" ht="16.3" thickBot="1" x14ac:dyDescent="0.45">
      <c r="A20" s="29" t="s">
        <v>35</v>
      </c>
      <c r="B20" s="30">
        <f>SUM(B11:B19)</f>
        <v>125000000</v>
      </c>
      <c r="C20" s="30">
        <f>SUM(C11:C19)</f>
        <v>178000000</v>
      </c>
      <c r="D20" s="2"/>
    </row>
    <row r="21" spans="1:4" ht="15" thickBot="1" x14ac:dyDescent="0.45">
      <c r="A21" s="2"/>
      <c r="B21" s="2"/>
      <c r="C21" s="2"/>
      <c r="D21" s="2"/>
    </row>
    <row r="22" spans="1:4" ht="15.9" x14ac:dyDescent="0.4">
      <c r="A22" s="106" t="s">
        <v>36</v>
      </c>
      <c r="B22" s="107"/>
      <c r="C22" s="108"/>
      <c r="D22" s="2"/>
    </row>
    <row r="23" spans="1:4" ht="31.75" x14ac:dyDescent="0.4">
      <c r="A23" s="23" t="s">
        <v>37</v>
      </c>
      <c r="B23" s="24" t="s">
        <v>24</v>
      </c>
      <c r="C23" s="25" t="s">
        <v>25</v>
      </c>
      <c r="D23" s="2"/>
    </row>
    <row r="24" spans="1:4" x14ac:dyDescent="0.4">
      <c r="A24" s="28" t="s">
        <v>38</v>
      </c>
      <c r="B24" s="26">
        <f>+'Detalle Plan de Adquisiciones'!C83</f>
        <v>115715000</v>
      </c>
      <c r="C24" s="27">
        <f>+'Detalle Plan de Adquisiciones'!D83</f>
        <v>163715000</v>
      </c>
      <c r="D24" s="52"/>
    </row>
    <row r="25" spans="1:4" x14ac:dyDescent="0.4">
      <c r="A25" s="28" t="s">
        <v>39</v>
      </c>
      <c r="B25" s="26">
        <f>+'Detalle Plan de Adquisiciones'!C84</f>
        <v>4000000</v>
      </c>
      <c r="C25" s="27">
        <f>+'Detalle Plan de Adquisiciones'!D84</f>
        <v>4000000</v>
      </c>
      <c r="D25" s="2"/>
    </row>
    <row r="26" spans="1:4" x14ac:dyDescent="0.4">
      <c r="A26" s="28" t="s">
        <v>40</v>
      </c>
      <c r="B26" s="26">
        <f>+'Detalle Plan de Adquisiciones'!C85</f>
        <v>2210000</v>
      </c>
      <c r="C26" s="27">
        <f>+'Detalle Plan de Adquisiciones'!D85</f>
        <v>2210000</v>
      </c>
      <c r="D26" s="2"/>
    </row>
    <row r="27" spans="1:4" ht="16.3" thickBot="1" x14ac:dyDescent="0.45">
      <c r="A27" s="29" t="s">
        <v>35</v>
      </c>
      <c r="B27" s="30">
        <f>SUM(B24:B26)</f>
        <v>121925000</v>
      </c>
      <c r="C27" s="30">
        <f>SUM(C24:C26)</f>
        <v>169925000</v>
      </c>
      <c r="D27" s="2"/>
    </row>
    <row r="28" spans="1:4" x14ac:dyDescent="0.4">
      <c r="A28" s="2"/>
      <c r="B28" s="52"/>
      <c r="C28" s="2"/>
      <c r="D28" s="2"/>
    </row>
    <row r="29" spans="1:4" x14ac:dyDescent="0.4">
      <c r="A29" s="2"/>
      <c r="B29" s="52"/>
      <c r="C29" s="2"/>
      <c r="D29" s="2"/>
    </row>
    <row r="30" spans="1:4" x14ac:dyDescent="0.4">
      <c r="A30" s="2"/>
      <c r="B30" s="53"/>
      <c r="C30" s="53"/>
      <c r="D30" s="2"/>
    </row>
    <row r="31" spans="1:4" x14ac:dyDescent="0.4">
      <c r="A31" s="2"/>
      <c r="B31" s="53"/>
      <c r="C31" s="52"/>
      <c r="D31" s="2"/>
    </row>
    <row r="32" spans="1:4" x14ac:dyDescent="0.4">
      <c r="A32" s="2"/>
      <c r="B32" s="53"/>
      <c r="C32" s="53"/>
      <c r="D32" s="2"/>
    </row>
    <row r="33" spans="3:3" x14ac:dyDescent="0.4">
      <c r="C33" s="52"/>
    </row>
  </sheetData>
  <mergeCells count="8"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99"/>
  <sheetViews>
    <sheetView topLeftCell="A67" zoomScale="70" zoomScaleNormal="70" workbookViewId="0">
      <selection activeCell="M41" sqref="M41:N42"/>
    </sheetView>
  </sheetViews>
  <sheetFormatPr defaultColWidth="9.15234375" defaultRowHeight="14.6" x14ac:dyDescent="0.4"/>
  <cols>
    <col min="1" max="1" width="13.3828125" customWidth="1"/>
    <col min="2" max="2" width="39.15234375" customWidth="1"/>
    <col min="3" max="3" width="20.53515625" customWidth="1"/>
    <col min="4" max="4" width="36.69140625" customWidth="1"/>
    <col min="5" max="5" width="10.3828125" customWidth="1"/>
    <col min="6" max="6" width="13.3828125" customWidth="1"/>
    <col min="7" max="7" width="15.69140625" style="33" customWidth="1"/>
    <col min="8" max="9" width="15.69140625" style="36" customWidth="1"/>
    <col min="10" max="10" width="22" customWidth="1"/>
    <col min="11" max="11" width="14.84375" customWidth="1"/>
    <col min="12" max="12" width="17.84375" customWidth="1"/>
    <col min="13" max="13" width="12.3828125" customWidth="1"/>
    <col min="14" max="14" width="50.53515625" customWidth="1"/>
    <col min="15" max="15" width="19.53515625" customWidth="1"/>
    <col min="16" max="16" width="19.53515625" style="2" customWidth="1"/>
    <col min="18" max="18" width="37.3828125" bestFit="1" customWidth="1"/>
    <col min="19" max="19" width="21" bestFit="1" customWidth="1"/>
  </cols>
  <sheetData>
    <row r="1" spans="1:21" ht="16.3" thickBot="1" x14ac:dyDescent="0.45">
      <c r="A1" s="125" t="s">
        <v>41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  <c r="N1" s="127"/>
      <c r="O1" s="1"/>
      <c r="P1" s="1"/>
      <c r="Q1" s="1"/>
      <c r="R1" s="42"/>
      <c r="S1" s="43"/>
      <c r="T1" s="1"/>
      <c r="U1" s="1"/>
    </row>
    <row r="2" spans="1:21" ht="15.9" x14ac:dyDescent="0.4">
      <c r="A2" s="116" t="s">
        <v>42</v>
      </c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7"/>
      <c r="M2" s="117"/>
      <c r="N2" s="118"/>
      <c r="O2" s="1"/>
      <c r="P2" s="1"/>
      <c r="Q2" s="1"/>
      <c r="R2" s="41" t="s">
        <v>43</v>
      </c>
      <c r="S2" s="43"/>
      <c r="T2" s="1"/>
      <c r="U2" s="1"/>
    </row>
    <row r="3" spans="1:21" x14ac:dyDescent="0.4">
      <c r="A3" s="119" t="s">
        <v>44</v>
      </c>
      <c r="B3" s="114" t="s">
        <v>45</v>
      </c>
      <c r="C3" s="114" t="s">
        <v>46</v>
      </c>
      <c r="D3" s="114" t="s">
        <v>47</v>
      </c>
      <c r="E3" s="114" t="s">
        <v>48</v>
      </c>
      <c r="F3" s="114" t="s">
        <v>49</v>
      </c>
      <c r="G3" s="113" t="s">
        <v>50</v>
      </c>
      <c r="H3" s="113"/>
      <c r="I3" s="113"/>
      <c r="J3" s="114" t="s">
        <v>51</v>
      </c>
      <c r="K3" s="114" t="s">
        <v>52</v>
      </c>
      <c r="L3" s="114" t="s">
        <v>53</v>
      </c>
      <c r="M3" s="114"/>
      <c r="N3" s="115" t="s">
        <v>54</v>
      </c>
      <c r="O3" s="1"/>
      <c r="P3" s="1"/>
      <c r="Q3" s="1"/>
      <c r="R3" s="41" t="s">
        <v>55</v>
      </c>
      <c r="S3" s="43"/>
      <c r="T3" s="1"/>
      <c r="U3" s="1"/>
    </row>
    <row r="4" spans="1:21" ht="33" customHeight="1" x14ac:dyDescent="0.4">
      <c r="A4" s="119"/>
      <c r="B4" s="114"/>
      <c r="C4" s="114"/>
      <c r="D4" s="114"/>
      <c r="E4" s="114"/>
      <c r="F4" s="114"/>
      <c r="G4" s="40" t="s">
        <v>56</v>
      </c>
      <c r="H4" s="93" t="s">
        <v>57</v>
      </c>
      <c r="I4" s="93" t="s">
        <v>58</v>
      </c>
      <c r="J4" s="114"/>
      <c r="K4" s="114"/>
      <c r="L4" s="92" t="s">
        <v>59</v>
      </c>
      <c r="M4" s="92" t="s">
        <v>60</v>
      </c>
      <c r="N4" s="115"/>
      <c r="O4" s="1"/>
      <c r="P4" s="1"/>
      <c r="Q4" s="1"/>
      <c r="R4" s="44" t="s">
        <v>61</v>
      </c>
      <c r="S4" s="43"/>
      <c r="T4" s="1"/>
      <c r="U4" s="1"/>
    </row>
    <row r="5" spans="1:21" ht="78" customHeight="1" x14ac:dyDescent="0.4">
      <c r="A5" s="3" t="s">
        <v>62</v>
      </c>
      <c r="B5" s="4" t="s">
        <v>63</v>
      </c>
      <c r="C5" s="4" t="s">
        <v>64</v>
      </c>
      <c r="D5" s="4" t="s">
        <v>65</v>
      </c>
      <c r="E5" s="91">
        <v>1</v>
      </c>
      <c r="F5" s="60"/>
      <c r="G5" s="50">
        <v>62943000</v>
      </c>
      <c r="H5" s="61">
        <f>G5*100%</f>
        <v>62943000</v>
      </c>
      <c r="I5" s="61">
        <v>0</v>
      </c>
      <c r="J5" s="4" t="s">
        <v>66</v>
      </c>
      <c r="K5" s="4" t="s">
        <v>61</v>
      </c>
      <c r="L5" s="95">
        <v>43560</v>
      </c>
      <c r="M5" s="95">
        <v>44197</v>
      </c>
      <c r="N5" s="96" t="s">
        <v>181</v>
      </c>
      <c r="O5" s="1"/>
      <c r="P5" s="1"/>
      <c r="Q5" s="1"/>
      <c r="R5" s="41" t="s">
        <v>67</v>
      </c>
      <c r="S5" s="43"/>
      <c r="T5" s="1"/>
      <c r="U5" s="1"/>
    </row>
    <row r="6" spans="1:21" ht="77.25" customHeight="1" x14ac:dyDescent="0.4">
      <c r="A6" s="3" t="s">
        <v>62</v>
      </c>
      <c r="B6" s="4" t="s">
        <v>68</v>
      </c>
      <c r="C6" s="4" t="s">
        <v>69</v>
      </c>
      <c r="D6" s="4" t="s">
        <v>65</v>
      </c>
      <c r="E6" s="91">
        <v>1</v>
      </c>
      <c r="F6" s="91"/>
      <c r="G6" s="50">
        <f>100000000-1250000-5000000</f>
        <v>93750000</v>
      </c>
      <c r="H6" s="50">
        <v>45750000</v>
      </c>
      <c r="I6" s="61">
        <f>+G6-H6</f>
        <v>48000000</v>
      </c>
      <c r="J6" s="4" t="s">
        <v>66</v>
      </c>
      <c r="K6" s="4" t="s">
        <v>61</v>
      </c>
      <c r="L6" s="49">
        <v>44013</v>
      </c>
      <c r="M6" s="49">
        <v>44317</v>
      </c>
      <c r="N6" s="5"/>
      <c r="O6" s="2"/>
      <c r="Q6" s="1"/>
      <c r="R6" s="41" t="s">
        <v>70</v>
      </c>
      <c r="S6" s="43"/>
      <c r="T6" s="1"/>
      <c r="U6" s="1"/>
    </row>
    <row r="7" spans="1:21" x14ac:dyDescent="0.4">
      <c r="A7" s="3"/>
      <c r="B7" s="4"/>
      <c r="C7" s="4"/>
      <c r="D7" s="4"/>
      <c r="E7" s="4"/>
      <c r="F7" s="4"/>
      <c r="G7" s="31"/>
      <c r="H7" s="34"/>
      <c r="I7" s="34"/>
      <c r="J7" s="4"/>
      <c r="K7" s="4"/>
      <c r="L7" s="4"/>
      <c r="M7" s="4"/>
      <c r="N7" s="5"/>
      <c r="O7" s="1"/>
      <c r="P7" s="1"/>
      <c r="Q7" s="1"/>
      <c r="R7" s="41" t="s">
        <v>71</v>
      </c>
      <c r="S7" s="43"/>
      <c r="T7" s="1"/>
      <c r="U7" s="1"/>
    </row>
    <row r="8" spans="1:21" x14ac:dyDescent="0.4">
      <c r="A8" s="57"/>
      <c r="B8" s="47"/>
      <c r="C8" s="47"/>
      <c r="D8" s="47"/>
      <c r="E8" s="47"/>
      <c r="F8" s="47"/>
      <c r="G8" s="64"/>
      <c r="H8" s="59"/>
      <c r="I8" s="59"/>
      <c r="J8" s="47"/>
      <c r="K8" s="47"/>
      <c r="L8" s="47"/>
      <c r="M8" s="47"/>
      <c r="N8" s="48"/>
      <c r="O8" s="1"/>
      <c r="P8" s="1"/>
      <c r="Q8" s="1"/>
      <c r="R8" s="41" t="s">
        <v>72</v>
      </c>
      <c r="S8" s="43"/>
      <c r="T8" s="1"/>
      <c r="U8" s="1"/>
    </row>
    <row r="9" spans="1:21" s="70" customFormat="1" x14ac:dyDescent="0.4">
      <c r="A9" s="65" t="s">
        <v>73</v>
      </c>
      <c r="B9" s="66"/>
      <c r="C9" s="66"/>
      <c r="D9" s="66"/>
      <c r="E9" s="66"/>
      <c r="F9" s="66"/>
      <c r="G9" s="67">
        <f>SUM(G5:G8)</f>
        <v>156693000</v>
      </c>
      <c r="H9" s="67">
        <f>SUM(H5:H8)</f>
        <v>108693000</v>
      </c>
      <c r="I9" s="67">
        <f>SUM(I5:I8)</f>
        <v>48000000</v>
      </c>
      <c r="J9" s="66"/>
      <c r="K9" s="66"/>
      <c r="L9" s="66"/>
      <c r="M9" s="66"/>
      <c r="N9" s="66"/>
      <c r="O9" s="68"/>
      <c r="P9" s="68"/>
      <c r="Q9" s="68"/>
      <c r="R9" s="41" t="s">
        <v>74</v>
      </c>
      <c r="S9" s="69"/>
      <c r="T9" s="68"/>
      <c r="U9" s="68"/>
    </row>
    <row r="10" spans="1:21" ht="15" thickBot="1" x14ac:dyDescent="0.45">
      <c r="A10" s="2"/>
      <c r="B10" s="2"/>
      <c r="C10" s="2"/>
      <c r="D10" s="2"/>
      <c r="E10" s="2"/>
      <c r="F10" s="2"/>
      <c r="G10" s="56"/>
      <c r="J10" s="2"/>
      <c r="K10" s="2"/>
      <c r="L10" s="2"/>
      <c r="M10" s="2"/>
      <c r="N10" s="2"/>
      <c r="O10" s="2"/>
      <c r="Q10" s="2"/>
      <c r="R10" s="41" t="s">
        <v>75</v>
      </c>
      <c r="S10" s="44"/>
      <c r="T10" s="2"/>
      <c r="U10" s="2"/>
    </row>
    <row r="11" spans="1:21" ht="15.9" x14ac:dyDescent="0.4">
      <c r="A11" s="116" t="s">
        <v>76</v>
      </c>
      <c r="B11" s="117"/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8"/>
      <c r="O11" s="1"/>
      <c r="P11" s="1"/>
      <c r="Q11" s="1"/>
      <c r="R11" s="41" t="s">
        <v>77</v>
      </c>
      <c r="S11" s="43"/>
      <c r="T11" s="1"/>
      <c r="U11" s="1"/>
    </row>
    <row r="12" spans="1:21" ht="15" customHeight="1" x14ac:dyDescent="0.4">
      <c r="A12" s="119" t="s">
        <v>44</v>
      </c>
      <c r="B12" s="114" t="s">
        <v>45</v>
      </c>
      <c r="C12" s="114" t="s">
        <v>46</v>
      </c>
      <c r="D12" s="114" t="s">
        <v>78</v>
      </c>
      <c r="E12" s="114" t="s">
        <v>48</v>
      </c>
      <c r="F12" s="114" t="s">
        <v>79</v>
      </c>
      <c r="G12" s="113" t="s">
        <v>50</v>
      </c>
      <c r="H12" s="113"/>
      <c r="I12" s="113"/>
      <c r="J12" s="114" t="s">
        <v>51</v>
      </c>
      <c r="K12" s="114" t="s">
        <v>52</v>
      </c>
      <c r="L12" s="114" t="s">
        <v>53</v>
      </c>
      <c r="M12" s="114"/>
      <c r="N12" s="115" t="s">
        <v>54</v>
      </c>
      <c r="O12" s="1"/>
      <c r="P12" s="1"/>
      <c r="Q12" s="1"/>
      <c r="R12" s="41" t="s">
        <v>80</v>
      </c>
      <c r="S12" s="43"/>
      <c r="T12" s="1"/>
      <c r="U12" s="1"/>
    </row>
    <row r="13" spans="1:21" ht="36" customHeight="1" x14ac:dyDescent="0.4">
      <c r="A13" s="119"/>
      <c r="B13" s="114"/>
      <c r="C13" s="114"/>
      <c r="D13" s="114"/>
      <c r="E13" s="114"/>
      <c r="F13" s="114"/>
      <c r="G13" s="40" t="s">
        <v>56</v>
      </c>
      <c r="H13" s="93" t="s">
        <v>57</v>
      </c>
      <c r="I13" s="93" t="s">
        <v>58</v>
      </c>
      <c r="J13" s="114"/>
      <c r="K13" s="114"/>
      <c r="L13" s="92" t="s">
        <v>59</v>
      </c>
      <c r="M13" s="92" t="s">
        <v>60</v>
      </c>
      <c r="N13" s="115"/>
      <c r="O13" s="1"/>
      <c r="P13" s="1"/>
      <c r="Q13" s="1"/>
      <c r="R13" s="42"/>
      <c r="S13" s="43"/>
      <c r="T13" s="1"/>
      <c r="U13" s="1"/>
    </row>
    <row r="14" spans="1:21" x14ac:dyDescent="0.4">
      <c r="A14" s="3"/>
      <c r="B14" s="4"/>
      <c r="C14" s="4"/>
      <c r="D14" s="4"/>
      <c r="E14" s="4"/>
      <c r="F14" s="4"/>
      <c r="G14" s="31"/>
      <c r="H14" s="34"/>
      <c r="I14" s="34"/>
      <c r="J14" s="4"/>
      <c r="K14" s="4"/>
      <c r="L14" s="4"/>
      <c r="M14" s="4"/>
      <c r="N14" s="5"/>
      <c r="O14" s="1"/>
      <c r="P14" s="1"/>
      <c r="Q14" s="1"/>
      <c r="R14" s="41"/>
      <c r="S14" s="43"/>
      <c r="T14" s="1"/>
      <c r="U14" s="1"/>
    </row>
    <row r="15" spans="1:21" x14ac:dyDescent="0.4">
      <c r="A15" s="3"/>
      <c r="B15" s="4"/>
      <c r="C15" s="4"/>
      <c r="D15" s="4"/>
      <c r="E15" s="4"/>
      <c r="F15" s="4"/>
      <c r="G15" s="31"/>
      <c r="H15" s="34"/>
      <c r="I15" s="34"/>
      <c r="J15" s="4"/>
      <c r="K15" s="4"/>
      <c r="L15" s="4"/>
      <c r="M15" s="4"/>
      <c r="N15" s="5"/>
      <c r="O15" s="1"/>
      <c r="P15" s="1"/>
      <c r="Q15" s="1"/>
      <c r="R15" s="41"/>
      <c r="S15" s="43"/>
      <c r="T15" s="1"/>
      <c r="U15" s="1"/>
    </row>
    <row r="16" spans="1:21" x14ac:dyDescent="0.4">
      <c r="A16" s="3"/>
      <c r="B16" s="4"/>
      <c r="C16" s="4"/>
      <c r="D16" s="4"/>
      <c r="E16" s="4"/>
      <c r="F16" s="4"/>
      <c r="G16" s="31"/>
      <c r="H16" s="34"/>
      <c r="I16" s="34"/>
      <c r="J16" s="4"/>
      <c r="K16" s="4"/>
      <c r="L16" s="4"/>
      <c r="M16" s="4"/>
      <c r="N16" s="5"/>
      <c r="O16" s="1"/>
      <c r="P16" s="1"/>
      <c r="Q16" s="1"/>
      <c r="R16" s="41" t="s">
        <v>81</v>
      </c>
      <c r="S16" s="43"/>
      <c r="T16" s="1"/>
      <c r="U16" s="1"/>
    </row>
    <row r="17" spans="1:21" x14ac:dyDescent="0.4">
      <c r="A17" s="3"/>
      <c r="B17" s="4"/>
      <c r="C17" s="4"/>
      <c r="D17" s="4"/>
      <c r="E17" s="4"/>
      <c r="F17" s="4"/>
      <c r="G17" s="31"/>
      <c r="H17" s="34"/>
      <c r="I17" s="34"/>
      <c r="J17" s="4"/>
      <c r="K17" s="4"/>
      <c r="L17" s="4"/>
      <c r="M17" s="4"/>
      <c r="N17" s="5"/>
      <c r="O17" s="1"/>
      <c r="P17" s="1"/>
      <c r="Q17" s="1"/>
      <c r="R17" s="41" t="s">
        <v>82</v>
      </c>
      <c r="S17" s="43"/>
      <c r="T17" s="1"/>
      <c r="U17" s="1"/>
    </row>
    <row r="18" spans="1:21" ht="15" thickBot="1" x14ac:dyDescent="0.45">
      <c r="A18" s="6"/>
      <c r="B18" s="7"/>
      <c r="C18" s="7"/>
      <c r="D18" s="7"/>
      <c r="E18" s="7"/>
      <c r="F18" s="7"/>
      <c r="G18" s="32"/>
      <c r="H18" s="35"/>
      <c r="I18" s="35"/>
      <c r="J18" s="7"/>
      <c r="K18" s="7"/>
      <c r="L18" s="7"/>
      <c r="M18" s="7"/>
      <c r="N18" s="8"/>
      <c r="O18" s="1"/>
      <c r="P18" s="1"/>
      <c r="Q18" s="1"/>
      <c r="R18" s="55" t="s">
        <v>65</v>
      </c>
      <c r="S18" s="43"/>
      <c r="T18" s="1"/>
      <c r="U18" s="1"/>
    </row>
    <row r="19" spans="1:21" ht="15" thickBot="1" x14ac:dyDescent="0.45">
      <c r="A19" s="2"/>
      <c r="B19" s="2"/>
      <c r="C19" s="2"/>
      <c r="D19" s="2"/>
      <c r="E19" s="2"/>
      <c r="F19" s="2"/>
      <c r="J19" s="2"/>
      <c r="K19" s="2"/>
      <c r="L19" s="2"/>
      <c r="M19" s="2"/>
      <c r="N19" s="2"/>
      <c r="O19" s="2"/>
      <c r="Q19" s="2"/>
      <c r="R19" s="55" t="s">
        <v>83</v>
      </c>
      <c r="S19" s="43"/>
      <c r="T19" s="2"/>
      <c r="U19" s="2"/>
    </row>
    <row r="20" spans="1:21" ht="15.9" x14ac:dyDescent="0.4">
      <c r="A20" s="116" t="s">
        <v>84</v>
      </c>
      <c r="B20" s="117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8"/>
      <c r="O20" s="2"/>
      <c r="Q20" s="2"/>
      <c r="R20" s="41" t="s">
        <v>43</v>
      </c>
      <c r="S20" s="43"/>
      <c r="T20" s="2"/>
      <c r="U20" s="2"/>
    </row>
    <row r="21" spans="1:21" ht="15" customHeight="1" x14ac:dyDescent="0.4">
      <c r="A21" s="119" t="s">
        <v>44</v>
      </c>
      <c r="B21" s="114" t="s">
        <v>45</v>
      </c>
      <c r="C21" s="114" t="s">
        <v>46</v>
      </c>
      <c r="D21" s="114" t="s">
        <v>78</v>
      </c>
      <c r="E21" s="114" t="s">
        <v>48</v>
      </c>
      <c r="F21" s="114" t="s">
        <v>79</v>
      </c>
      <c r="G21" s="113" t="s">
        <v>50</v>
      </c>
      <c r="H21" s="113"/>
      <c r="I21" s="113"/>
      <c r="J21" s="114" t="s">
        <v>51</v>
      </c>
      <c r="K21" s="114" t="s">
        <v>52</v>
      </c>
      <c r="L21" s="114" t="s">
        <v>53</v>
      </c>
      <c r="M21" s="114"/>
      <c r="N21" s="115" t="s">
        <v>54</v>
      </c>
      <c r="O21" s="2"/>
      <c r="Q21" s="2"/>
      <c r="R21" s="41" t="s">
        <v>85</v>
      </c>
      <c r="S21" s="44"/>
      <c r="T21" s="2"/>
      <c r="U21" s="2"/>
    </row>
    <row r="22" spans="1:21" ht="36.75" customHeight="1" x14ac:dyDescent="0.4">
      <c r="A22" s="119"/>
      <c r="B22" s="114"/>
      <c r="C22" s="114"/>
      <c r="D22" s="114"/>
      <c r="E22" s="114"/>
      <c r="F22" s="114"/>
      <c r="G22" s="40" t="s">
        <v>56</v>
      </c>
      <c r="H22" s="93" t="s">
        <v>57</v>
      </c>
      <c r="I22" s="93" t="s">
        <v>86</v>
      </c>
      <c r="J22" s="114"/>
      <c r="K22" s="114"/>
      <c r="L22" s="92" t="s">
        <v>87</v>
      </c>
      <c r="M22" s="92" t="s">
        <v>60</v>
      </c>
      <c r="N22" s="115"/>
      <c r="O22" s="2"/>
      <c r="Q22" s="2"/>
      <c r="R22" s="41" t="s">
        <v>88</v>
      </c>
      <c r="S22" s="44"/>
      <c r="T22" s="2"/>
      <c r="U22" s="2"/>
    </row>
    <row r="23" spans="1:21" ht="65.25" customHeight="1" x14ac:dyDescent="0.4">
      <c r="A23" s="3" t="s">
        <v>62</v>
      </c>
      <c r="B23" s="4" t="s">
        <v>89</v>
      </c>
      <c r="C23" s="4"/>
      <c r="D23" s="4" t="s">
        <v>81</v>
      </c>
      <c r="E23" s="4"/>
      <c r="F23" s="4"/>
      <c r="G23" s="31">
        <v>150000</v>
      </c>
      <c r="H23" s="61">
        <f>+G23*100%</f>
        <v>150000</v>
      </c>
      <c r="I23" s="61">
        <v>0</v>
      </c>
      <c r="J23" s="34" t="s">
        <v>66</v>
      </c>
      <c r="K23" s="4" t="s">
        <v>61</v>
      </c>
      <c r="L23" s="95">
        <v>43739</v>
      </c>
      <c r="M23" s="95">
        <v>44166</v>
      </c>
      <c r="N23" s="96" t="s">
        <v>180</v>
      </c>
      <c r="O23" s="2"/>
      <c r="Q23" s="2"/>
      <c r="R23" s="41" t="s">
        <v>90</v>
      </c>
      <c r="S23" s="44"/>
      <c r="T23" s="2"/>
      <c r="U23" s="2"/>
    </row>
    <row r="24" spans="1:21" x14ac:dyDescent="0.4">
      <c r="A24" s="3"/>
      <c r="B24" s="4"/>
      <c r="C24" s="4"/>
      <c r="D24" s="4"/>
      <c r="E24" s="4"/>
      <c r="F24" s="4"/>
      <c r="G24" s="31"/>
      <c r="H24" s="61"/>
      <c r="I24" s="34"/>
      <c r="J24" s="4"/>
      <c r="K24" s="4"/>
      <c r="L24" s="4"/>
      <c r="M24" s="4"/>
      <c r="N24" s="5"/>
      <c r="O24" s="2"/>
      <c r="Q24" s="2"/>
      <c r="R24" s="41" t="s">
        <v>91</v>
      </c>
      <c r="S24" s="44"/>
      <c r="T24" s="2"/>
      <c r="U24" s="2"/>
    </row>
    <row r="25" spans="1:21" x14ac:dyDescent="0.4">
      <c r="A25" s="3"/>
      <c r="B25" s="4"/>
      <c r="C25" s="4"/>
      <c r="D25" s="4"/>
      <c r="E25" s="4"/>
      <c r="F25" s="4"/>
      <c r="G25" s="31"/>
      <c r="H25" s="61"/>
      <c r="I25" s="34"/>
      <c r="J25" s="4"/>
      <c r="K25" s="4"/>
      <c r="L25" s="4"/>
      <c r="M25" s="4"/>
      <c r="N25" s="5"/>
      <c r="O25" s="2"/>
      <c r="Q25" s="2"/>
      <c r="R25" s="42"/>
      <c r="S25" s="44"/>
      <c r="T25" s="2"/>
      <c r="U25" s="2"/>
    </row>
    <row r="26" spans="1:21" x14ac:dyDescent="0.4">
      <c r="A26" s="3"/>
      <c r="B26" s="4"/>
      <c r="C26" s="4"/>
      <c r="D26" s="4"/>
      <c r="E26" s="4"/>
      <c r="F26" s="4"/>
      <c r="G26" s="31"/>
      <c r="H26" s="61"/>
      <c r="I26" s="34"/>
      <c r="J26" s="4"/>
      <c r="K26" s="4"/>
      <c r="L26" s="4"/>
      <c r="M26" s="4"/>
      <c r="N26" s="5"/>
      <c r="O26" s="2"/>
      <c r="Q26" s="2"/>
      <c r="R26" s="42"/>
      <c r="S26" s="44"/>
      <c r="T26" s="2"/>
      <c r="U26" s="2"/>
    </row>
    <row r="27" spans="1:21" s="70" customFormat="1" x14ac:dyDescent="0.4">
      <c r="A27" s="65" t="s">
        <v>73</v>
      </c>
      <c r="B27" s="66"/>
      <c r="C27" s="66"/>
      <c r="D27" s="66"/>
      <c r="E27" s="66"/>
      <c r="F27" s="66"/>
      <c r="G27" s="67">
        <f>+SUM(G23:G26)</f>
        <v>150000</v>
      </c>
      <c r="H27" s="67">
        <f>+SUM(H23:H26)</f>
        <v>150000</v>
      </c>
      <c r="I27" s="62">
        <f>+SUM(I23:I26)</f>
        <v>0</v>
      </c>
      <c r="J27" s="66"/>
      <c r="K27" s="66"/>
      <c r="L27" s="66"/>
      <c r="M27" s="66"/>
      <c r="N27" s="66"/>
      <c r="R27" s="71"/>
      <c r="S27" s="72"/>
    </row>
    <row r="28" spans="1:21" ht="15" thickBot="1" x14ac:dyDescent="0.45">
      <c r="A28" s="2"/>
      <c r="B28" s="2"/>
      <c r="C28" s="2"/>
      <c r="D28" s="2"/>
      <c r="E28" s="2"/>
      <c r="F28" s="2"/>
      <c r="J28" s="2"/>
      <c r="K28" s="2"/>
      <c r="L28" s="2"/>
      <c r="M28" s="2"/>
      <c r="N28" s="2"/>
      <c r="O28" s="2"/>
      <c r="Q28" s="2"/>
      <c r="R28" s="41" t="s">
        <v>92</v>
      </c>
      <c r="S28" s="44"/>
      <c r="T28" s="2"/>
      <c r="U28" s="2"/>
    </row>
    <row r="29" spans="1:21" ht="15.75" customHeight="1" x14ac:dyDescent="0.4">
      <c r="A29" s="116" t="s">
        <v>93</v>
      </c>
      <c r="B29" s="117"/>
      <c r="C29" s="117"/>
      <c r="D29" s="117"/>
      <c r="E29" s="117"/>
      <c r="F29" s="117"/>
      <c r="G29" s="117"/>
      <c r="H29" s="117"/>
      <c r="I29" s="117"/>
      <c r="J29" s="117"/>
      <c r="K29" s="117"/>
      <c r="L29" s="117"/>
      <c r="M29" s="117"/>
      <c r="N29" s="118"/>
      <c r="O29" s="2"/>
      <c r="Q29" s="2"/>
      <c r="R29" s="41" t="s">
        <v>94</v>
      </c>
      <c r="S29" s="44"/>
      <c r="T29" s="2"/>
      <c r="U29" s="2"/>
    </row>
    <row r="30" spans="1:21" ht="15" customHeight="1" x14ac:dyDescent="0.4">
      <c r="A30" s="119" t="s">
        <v>44</v>
      </c>
      <c r="B30" s="114" t="s">
        <v>45</v>
      </c>
      <c r="C30" s="114" t="s">
        <v>46</v>
      </c>
      <c r="D30" s="114" t="s">
        <v>78</v>
      </c>
      <c r="E30" s="128"/>
      <c r="F30" s="128"/>
      <c r="G30" s="113" t="s">
        <v>50</v>
      </c>
      <c r="H30" s="113"/>
      <c r="I30" s="113"/>
      <c r="J30" s="114" t="s">
        <v>51</v>
      </c>
      <c r="K30" s="114" t="s">
        <v>52</v>
      </c>
      <c r="L30" s="114" t="s">
        <v>53</v>
      </c>
      <c r="M30" s="114"/>
      <c r="N30" s="115" t="s">
        <v>54</v>
      </c>
      <c r="O30" s="2"/>
      <c r="Q30" s="2"/>
      <c r="R30" s="41" t="s">
        <v>95</v>
      </c>
      <c r="S30" s="44"/>
      <c r="T30" s="2"/>
      <c r="U30" s="2"/>
    </row>
    <row r="31" spans="1:21" ht="25.75" x14ac:dyDescent="0.4">
      <c r="A31" s="119"/>
      <c r="B31" s="114"/>
      <c r="C31" s="114"/>
      <c r="D31" s="114"/>
      <c r="E31" s="114" t="s">
        <v>79</v>
      </c>
      <c r="F31" s="114"/>
      <c r="G31" s="92" t="s">
        <v>56</v>
      </c>
      <c r="H31" s="40" t="s">
        <v>57</v>
      </c>
      <c r="I31" s="93" t="s">
        <v>58</v>
      </c>
      <c r="J31" s="114"/>
      <c r="K31" s="114"/>
      <c r="L31" s="92" t="s">
        <v>96</v>
      </c>
      <c r="M31" s="92" t="s">
        <v>60</v>
      </c>
      <c r="N31" s="115"/>
      <c r="O31" s="2"/>
      <c r="Q31" s="2"/>
      <c r="R31" s="41" t="s">
        <v>82</v>
      </c>
      <c r="S31" s="44"/>
      <c r="T31" s="2"/>
      <c r="U31" s="2"/>
    </row>
    <row r="32" spans="1:21" x14ac:dyDescent="0.4">
      <c r="A32" s="3" t="s">
        <v>62</v>
      </c>
      <c r="B32" s="4" t="s">
        <v>97</v>
      </c>
      <c r="C32" s="4"/>
      <c r="D32" s="4" t="s">
        <v>92</v>
      </c>
      <c r="E32" s="4"/>
      <c r="F32" s="4"/>
      <c r="G32" s="31">
        <v>3000000</v>
      </c>
      <c r="H32" s="31">
        <v>3000000</v>
      </c>
      <c r="I32" s="82">
        <v>0</v>
      </c>
      <c r="J32" s="34" t="s">
        <v>66</v>
      </c>
      <c r="K32" s="4" t="s">
        <v>61</v>
      </c>
      <c r="L32" s="49">
        <v>44409</v>
      </c>
      <c r="M32" s="49">
        <v>44531</v>
      </c>
      <c r="N32" s="5"/>
      <c r="O32" s="46"/>
      <c r="P32" s="37"/>
      <c r="Q32" s="2"/>
      <c r="R32" s="41" t="s">
        <v>43</v>
      </c>
      <c r="S32" s="44"/>
      <c r="T32" s="2"/>
      <c r="U32" s="2"/>
    </row>
    <row r="33" spans="1:27" s="2" customFormat="1" ht="64.3" x14ac:dyDescent="0.4">
      <c r="A33" s="3" t="s">
        <v>62</v>
      </c>
      <c r="B33" s="4" t="s">
        <v>98</v>
      </c>
      <c r="C33" s="4"/>
      <c r="D33" s="4" t="s">
        <v>92</v>
      </c>
      <c r="E33" s="4"/>
      <c r="F33" s="4"/>
      <c r="G33" s="31">
        <v>3500000</v>
      </c>
      <c r="H33" s="31">
        <v>3500000</v>
      </c>
      <c r="I33" s="82">
        <v>0</v>
      </c>
      <c r="J33" s="34" t="s">
        <v>66</v>
      </c>
      <c r="K33" s="4" t="s">
        <v>61</v>
      </c>
      <c r="L33" s="95">
        <v>43586</v>
      </c>
      <c r="M33" s="95">
        <v>44166</v>
      </c>
      <c r="N33" s="96" t="s">
        <v>179</v>
      </c>
      <c r="O33" s="46"/>
      <c r="P33" s="37"/>
      <c r="R33" s="41" t="s">
        <v>43</v>
      </c>
      <c r="S33" s="44"/>
    </row>
    <row r="34" spans="1:27" s="2" customFormat="1" ht="38.6" x14ac:dyDescent="0.4">
      <c r="A34" s="3" t="s">
        <v>62</v>
      </c>
      <c r="B34" s="4" t="s">
        <v>183</v>
      </c>
      <c r="C34" s="4"/>
      <c r="D34" s="4" t="s">
        <v>92</v>
      </c>
      <c r="E34" s="4"/>
      <c r="F34" s="4"/>
      <c r="G34" s="31">
        <v>2000000</v>
      </c>
      <c r="H34" s="31">
        <v>2000000</v>
      </c>
      <c r="I34" s="82">
        <v>0</v>
      </c>
      <c r="J34" s="34" t="s">
        <v>99</v>
      </c>
      <c r="K34" s="4" t="s">
        <v>61</v>
      </c>
      <c r="L34" s="49">
        <v>44378</v>
      </c>
      <c r="M34" s="49">
        <v>44501</v>
      </c>
      <c r="N34" s="5" t="s">
        <v>100</v>
      </c>
      <c r="O34" s="37"/>
      <c r="P34" s="37"/>
      <c r="R34" s="41" t="s">
        <v>101</v>
      </c>
      <c r="S34" s="44"/>
    </row>
    <row r="35" spans="1:27" s="2" customFormat="1" ht="38.6" x14ac:dyDescent="0.4">
      <c r="A35" s="3" t="s">
        <v>62</v>
      </c>
      <c r="B35" s="4" t="s">
        <v>102</v>
      </c>
      <c r="C35" s="4"/>
      <c r="D35" s="4" t="s">
        <v>92</v>
      </c>
      <c r="E35" s="4"/>
      <c r="F35" s="4"/>
      <c r="G35" s="31">
        <v>100000</v>
      </c>
      <c r="H35" s="31">
        <v>100000</v>
      </c>
      <c r="I35" s="82">
        <v>0</v>
      </c>
      <c r="J35" s="34" t="s">
        <v>99</v>
      </c>
      <c r="K35" s="4" t="s">
        <v>61</v>
      </c>
      <c r="L35" s="49">
        <v>44378</v>
      </c>
      <c r="M35" s="49">
        <v>44501</v>
      </c>
      <c r="N35" s="5" t="s">
        <v>100</v>
      </c>
      <c r="O35" s="37"/>
      <c r="P35" s="37"/>
      <c r="R35" s="41" t="s">
        <v>103</v>
      </c>
      <c r="S35" s="44"/>
    </row>
    <row r="36" spans="1:27" s="2" customFormat="1" ht="38.6" x14ac:dyDescent="0.4">
      <c r="A36" s="3" t="s">
        <v>62</v>
      </c>
      <c r="B36" s="4" t="s">
        <v>104</v>
      </c>
      <c r="C36" s="4"/>
      <c r="D36" s="4" t="s">
        <v>92</v>
      </c>
      <c r="E36" s="4"/>
      <c r="F36" s="4"/>
      <c r="G36" s="31">
        <v>200000</v>
      </c>
      <c r="H36" s="31">
        <v>200000</v>
      </c>
      <c r="I36" s="82">
        <v>0</v>
      </c>
      <c r="J36" s="34" t="s">
        <v>99</v>
      </c>
      <c r="K36" s="4" t="s">
        <v>61</v>
      </c>
      <c r="L36" s="49">
        <v>44378</v>
      </c>
      <c r="M36" s="49">
        <v>44501</v>
      </c>
      <c r="N36" s="5" t="s">
        <v>100</v>
      </c>
      <c r="O36" s="37"/>
      <c r="P36" s="37"/>
      <c r="R36" s="41"/>
      <c r="S36" s="44"/>
    </row>
    <row r="37" spans="1:27" s="2" customFormat="1" ht="38.6" x14ac:dyDescent="0.4">
      <c r="A37" s="3" t="s">
        <v>62</v>
      </c>
      <c r="B37" s="4" t="s">
        <v>105</v>
      </c>
      <c r="C37" s="4"/>
      <c r="D37" s="4" t="s">
        <v>92</v>
      </c>
      <c r="E37" s="4"/>
      <c r="F37" s="4"/>
      <c r="G37" s="31">
        <v>700000</v>
      </c>
      <c r="H37" s="31">
        <v>700000</v>
      </c>
      <c r="I37" s="82">
        <v>0</v>
      </c>
      <c r="J37" s="34" t="s">
        <v>99</v>
      </c>
      <c r="K37" s="4" t="s">
        <v>61</v>
      </c>
      <c r="L37" s="49">
        <v>44378</v>
      </c>
      <c r="M37" s="49">
        <v>44501</v>
      </c>
      <c r="N37" s="5"/>
      <c r="O37" s="37"/>
      <c r="P37" s="37"/>
      <c r="R37" s="41"/>
      <c r="S37" s="44"/>
    </row>
    <row r="38" spans="1:27" s="2" customFormat="1" ht="78.75" customHeight="1" x14ac:dyDescent="0.4">
      <c r="A38" s="3" t="s">
        <v>62</v>
      </c>
      <c r="B38" s="4" t="s">
        <v>106</v>
      </c>
      <c r="C38" s="91" t="s">
        <v>107</v>
      </c>
      <c r="D38" s="4" t="s">
        <v>103</v>
      </c>
      <c r="E38" s="4"/>
      <c r="F38" s="4"/>
      <c r="G38" s="31">
        <v>664000</v>
      </c>
      <c r="H38" s="31">
        <v>664000</v>
      </c>
      <c r="I38" s="82">
        <v>0</v>
      </c>
      <c r="J38" s="34" t="s">
        <v>108</v>
      </c>
      <c r="K38" s="4" t="s">
        <v>61</v>
      </c>
      <c r="L38" s="49">
        <v>44378</v>
      </c>
      <c r="M38" s="49">
        <v>44501</v>
      </c>
      <c r="N38" s="5"/>
      <c r="O38" s="37"/>
      <c r="P38" s="37"/>
      <c r="R38" s="41"/>
      <c r="S38" s="44"/>
    </row>
    <row r="39" spans="1:27" s="2" customFormat="1" ht="51.45" x14ac:dyDescent="0.4">
      <c r="A39" s="3" t="s">
        <v>62</v>
      </c>
      <c r="B39" s="4" t="s">
        <v>109</v>
      </c>
      <c r="C39" s="4"/>
      <c r="D39" s="4" t="s">
        <v>92</v>
      </c>
      <c r="E39" s="4"/>
      <c r="F39" s="4"/>
      <c r="G39" s="31">
        <v>220000</v>
      </c>
      <c r="H39" s="31">
        <v>220000</v>
      </c>
      <c r="I39" s="82">
        <v>0</v>
      </c>
      <c r="J39" s="34" t="s">
        <v>110</v>
      </c>
      <c r="K39" s="4" t="s">
        <v>61</v>
      </c>
      <c r="L39" s="49">
        <v>44409</v>
      </c>
      <c r="M39" s="49">
        <v>44531</v>
      </c>
      <c r="N39" s="5"/>
      <c r="O39" s="37"/>
      <c r="P39" s="37"/>
      <c r="R39" s="41"/>
      <c r="S39" s="44"/>
    </row>
    <row r="40" spans="1:27" ht="25.75" x14ac:dyDescent="0.4">
      <c r="A40" s="3" t="s">
        <v>62</v>
      </c>
      <c r="B40" s="4" t="s">
        <v>111</v>
      </c>
      <c r="C40" s="4"/>
      <c r="D40" s="4" t="s">
        <v>92</v>
      </c>
      <c r="E40" s="4"/>
      <c r="F40" s="4"/>
      <c r="G40" s="31">
        <v>200000</v>
      </c>
      <c r="H40" s="31">
        <v>200000</v>
      </c>
      <c r="I40" s="82">
        <v>0</v>
      </c>
      <c r="J40" s="34" t="s">
        <v>112</v>
      </c>
      <c r="K40" s="4" t="s">
        <v>61</v>
      </c>
      <c r="L40" s="49">
        <v>44044</v>
      </c>
      <c r="M40" s="49">
        <v>44136</v>
      </c>
      <c r="N40" s="5"/>
      <c r="O40" s="2"/>
      <c r="Q40" s="2"/>
      <c r="R40" s="41"/>
      <c r="S40" s="44"/>
      <c r="T40" s="2"/>
      <c r="U40" s="2"/>
      <c r="V40" s="2"/>
      <c r="W40" s="2"/>
      <c r="X40" s="2"/>
      <c r="Y40" s="2"/>
      <c r="Z40" s="2"/>
      <c r="AA40" s="2"/>
    </row>
    <row r="41" spans="1:27" s="2" customFormat="1" ht="25.75" x14ac:dyDescent="0.4">
      <c r="A41" s="3" t="s">
        <v>62</v>
      </c>
      <c r="B41" s="4" t="s">
        <v>113</v>
      </c>
      <c r="C41" s="4"/>
      <c r="D41" s="4" t="s">
        <v>82</v>
      </c>
      <c r="E41" s="4"/>
      <c r="F41" s="4"/>
      <c r="G41" s="97">
        <v>200000</v>
      </c>
      <c r="H41" s="97">
        <v>200000</v>
      </c>
      <c r="I41" s="82"/>
      <c r="J41" s="34" t="s">
        <v>112</v>
      </c>
      <c r="K41" s="4" t="s">
        <v>61</v>
      </c>
      <c r="L41" s="49">
        <v>44075</v>
      </c>
      <c r="M41" s="136">
        <v>44166</v>
      </c>
      <c r="N41" s="137" t="s">
        <v>187</v>
      </c>
      <c r="R41" s="41"/>
      <c r="S41" s="44"/>
    </row>
    <row r="42" spans="1:27" ht="25.75" x14ac:dyDescent="0.4">
      <c r="A42" s="3" t="s">
        <v>62</v>
      </c>
      <c r="B42" s="4" t="s">
        <v>114</v>
      </c>
      <c r="C42" s="4"/>
      <c r="D42" s="4" t="s">
        <v>82</v>
      </c>
      <c r="E42" s="4"/>
      <c r="F42" s="4"/>
      <c r="G42" s="98">
        <v>800000</v>
      </c>
      <c r="H42" s="98">
        <v>800000</v>
      </c>
      <c r="I42" s="82">
        <v>0</v>
      </c>
      <c r="J42" s="34" t="s">
        <v>112</v>
      </c>
      <c r="K42" s="4" t="s">
        <v>61</v>
      </c>
      <c r="L42" s="49">
        <v>43983</v>
      </c>
      <c r="M42" s="136">
        <v>44136</v>
      </c>
      <c r="N42" s="137" t="s">
        <v>187</v>
      </c>
      <c r="O42" s="2"/>
      <c r="Q42" s="2"/>
      <c r="R42" s="41"/>
      <c r="S42" s="44"/>
      <c r="T42" s="2"/>
      <c r="U42" s="2"/>
      <c r="V42" s="2"/>
      <c r="W42" s="2"/>
      <c r="X42" s="2"/>
      <c r="Y42" s="2"/>
      <c r="Z42" s="2"/>
      <c r="AA42" s="2"/>
    </row>
    <row r="43" spans="1:27" x14ac:dyDescent="0.4">
      <c r="A43" s="65" t="s">
        <v>73</v>
      </c>
      <c r="B43" s="66"/>
      <c r="C43" s="66"/>
      <c r="D43" s="66"/>
      <c r="E43" s="66"/>
      <c r="F43" s="66"/>
      <c r="G43" s="67">
        <f>SUM(G32:G42)</f>
        <v>11584000</v>
      </c>
      <c r="H43" s="67">
        <f>SUM(H32:H42)</f>
        <v>11584000</v>
      </c>
      <c r="I43" s="67">
        <f>+SUM(I32:I42)</f>
        <v>0</v>
      </c>
      <c r="J43" s="66"/>
      <c r="K43" s="66"/>
      <c r="L43" s="66"/>
      <c r="M43" s="66"/>
      <c r="N43" s="66"/>
      <c r="O43" s="2"/>
      <c r="Q43" s="2"/>
      <c r="R43" s="42"/>
      <c r="S43" s="42"/>
      <c r="T43" s="2"/>
      <c r="U43" s="2"/>
      <c r="V43" s="2"/>
      <c r="W43" s="2"/>
      <c r="X43" s="2"/>
      <c r="Y43" s="2"/>
      <c r="Z43" s="2"/>
      <c r="AA43" s="2"/>
    </row>
    <row r="44" spans="1:27" ht="15" thickBot="1" x14ac:dyDescent="0.45">
      <c r="A44" s="2"/>
      <c r="B44" s="2"/>
      <c r="C44" s="2"/>
      <c r="D44" s="2"/>
      <c r="E44" s="2"/>
      <c r="F44" s="2"/>
      <c r="J44" s="2"/>
      <c r="K44" s="2"/>
      <c r="L44" s="2"/>
      <c r="M44" s="2"/>
      <c r="N44" s="2"/>
      <c r="O44" s="2"/>
      <c r="Q44" s="2"/>
      <c r="R44" s="42"/>
      <c r="S44" s="42"/>
      <c r="T44" s="2"/>
      <c r="U44" s="2"/>
      <c r="V44" s="2"/>
      <c r="W44" s="2"/>
      <c r="X44" s="2"/>
      <c r="Y44" s="2"/>
      <c r="Z44" s="2"/>
      <c r="AA44" s="2"/>
    </row>
    <row r="45" spans="1:27" ht="15.9" x14ac:dyDescent="0.4">
      <c r="A45" s="116" t="s">
        <v>115</v>
      </c>
      <c r="B45" s="117"/>
      <c r="C45" s="117"/>
      <c r="D45" s="117"/>
      <c r="E45" s="117"/>
      <c r="F45" s="117"/>
      <c r="G45" s="117"/>
      <c r="H45" s="117"/>
      <c r="I45" s="117"/>
      <c r="J45" s="117"/>
      <c r="K45" s="117"/>
      <c r="L45" s="117"/>
      <c r="M45" s="117"/>
      <c r="N45" s="118"/>
      <c r="O45" s="2"/>
      <c r="Q45" s="2"/>
      <c r="R45" s="45" t="s">
        <v>116</v>
      </c>
      <c r="S45" s="45" t="s">
        <v>117</v>
      </c>
      <c r="T45" s="2"/>
      <c r="U45" s="2"/>
      <c r="V45" s="2"/>
      <c r="W45" s="2"/>
      <c r="X45" s="2"/>
      <c r="Y45" s="2"/>
      <c r="Z45" s="2"/>
      <c r="AA45" s="2"/>
    </row>
    <row r="46" spans="1:27" ht="15" customHeight="1" x14ac:dyDescent="0.4">
      <c r="A46" s="119" t="s">
        <v>44</v>
      </c>
      <c r="B46" s="114" t="s">
        <v>45</v>
      </c>
      <c r="C46" s="114" t="s">
        <v>46</v>
      </c>
      <c r="D46" s="114" t="s">
        <v>78</v>
      </c>
      <c r="E46" s="114" t="s">
        <v>79</v>
      </c>
      <c r="F46" s="113" t="s">
        <v>50</v>
      </c>
      <c r="G46" s="113"/>
      <c r="H46" s="113"/>
      <c r="I46" s="120" t="s">
        <v>118</v>
      </c>
      <c r="J46" s="114" t="s">
        <v>51</v>
      </c>
      <c r="K46" s="114" t="s">
        <v>52</v>
      </c>
      <c r="L46" s="114" t="s">
        <v>53</v>
      </c>
      <c r="M46" s="114"/>
      <c r="N46" s="115" t="s">
        <v>54</v>
      </c>
      <c r="O46" s="2"/>
      <c r="Q46" s="2"/>
      <c r="R46" s="45" t="s">
        <v>119</v>
      </c>
      <c r="S46" s="45" t="s">
        <v>117</v>
      </c>
      <c r="T46" s="2"/>
      <c r="U46" s="2"/>
      <c r="V46" s="2"/>
      <c r="W46" s="2"/>
      <c r="X46" s="2"/>
      <c r="Y46" s="2"/>
      <c r="Z46" s="2"/>
      <c r="AA46" s="2"/>
    </row>
    <row r="47" spans="1:27" ht="25.75" x14ac:dyDescent="0.4">
      <c r="A47" s="119"/>
      <c r="B47" s="114"/>
      <c r="C47" s="114"/>
      <c r="D47" s="114"/>
      <c r="E47" s="114"/>
      <c r="F47" s="92" t="s">
        <v>56</v>
      </c>
      <c r="G47" s="40" t="s">
        <v>57</v>
      </c>
      <c r="H47" s="93" t="s">
        <v>58</v>
      </c>
      <c r="I47" s="120"/>
      <c r="J47" s="114"/>
      <c r="K47" s="114"/>
      <c r="L47" s="92" t="s">
        <v>120</v>
      </c>
      <c r="M47" s="92" t="s">
        <v>121</v>
      </c>
      <c r="N47" s="115"/>
      <c r="O47" s="2"/>
      <c r="Q47" s="2"/>
      <c r="R47" s="45" t="s">
        <v>122</v>
      </c>
      <c r="S47" s="45" t="s">
        <v>117</v>
      </c>
      <c r="T47" s="2"/>
      <c r="U47" s="2"/>
      <c r="V47" s="2"/>
      <c r="W47" s="2"/>
      <c r="X47" s="2"/>
      <c r="Y47" s="2"/>
      <c r="Z47" s="2"/>
      <c r="AA47" s="2"/>
    </row>
    <row r="48" spans="1:27" ht="30.75" customHeight="1" x14ac:dyDescent="0.4">
      <c r="A48" s="3" t="s">
        <v>62</v>
      </c>
      <c r="B48" s="4" t="s">
        <v>123</v>
      </c>
      <c r="C48" s="4"/>
      <c r="D48" s="91" t="s">
        <v>124</v>
      </c>
      <c r="E48" s="4"/>
      <c r="F48" s="50">
        <v>87500</v>
      </c>
      <c r="G48" s="31">
        <f t="shared" ref="G48:G61" si="0">+F48*100%</f>
        <v>87500</v>
      </c>
      <c r="H48" s="61">
        <v>0</v>
      </c>
      <c r="I48" s="50">
        <v>1</v>
      </c>
      <c r="J48" s="34" t="s">
        <v>66</v>
      </c>
      <c r="K48" s="4" t="s">
        <v>61</v>
      </c>
      <c r="L48" s="49">
        <v>44197</v>
      </c>
      <c r="M48" s="49">
        <v>44256</v>
      </c>
      <c r="N48" s="5"/>
      <c r="O48" s="2"/>
      <c r="Q48" s="2"/>
      <c r="R48" s="45" t="s">
        <v>116</v>
      </c>
      <c r="S48" s="45" t="s">
        <v>125</v>
      </c>
      <c r="T48" s="2"/>
      <c r="U48" s="2"/>
      <c r="V48" s="2"/>
      <c r="W48" s="2"/>
      <c r="X48" s="2"/>
      <c r="Y48" s="2"/>
      <c r="Z48" s="2"/>
      <c r="AA48" s="2"/>
    </row>
    <row r="49" spans="1:27" ht="32.25" customHeight="1" x14ac:dyDescent="0.4">
      <c r="A49" s="3" t="s">
        <v>62</v>
      </c>
      <c r="B49" s="4" t="s">
        <v>126</v>
      </c>
      <c r="C49" s="4"/>
      <c r="D49" s="91" t="s">
        <v>124</v>
      </c>
      <c r="E49" s="4"/>
      <c r="F49" s="50">
        <v>122500</v>
      </c>
      <c r="G49" s="31">
        <f t="shared" si="0"/>
        <v>122500</v>
      </c>
      <c r="H49" s="61">
        <v>0</v>
      </c>
      <c r="I49" s="50">
        <v>1</v>
      </c>
      <c r="J49" s="34" t="s">
        <v>66</v>
      </c>
      <c r="K49" s="4" t="s">
        <v>61</v>
      </c>
      <c r="L49" s="49">
        <v>44197</v>
      </c>
      <c r="M49" s="49">
        <v>44256</v>
      </c>
      <c r="N49" s="5"/>
      <c r="O49" s="2"/>
      <c r="Q49" s="2"/>
      <c r="R49" s="45" t="s">
        <v>119</v>
      </c>
      <c r="S49" s="45" t="s">
        <v>125</v>
      </c>
      <c r="T49" s="2"/>
      <c r="U49" s="2"/>
      <c r="V49" s="2"/>
      <c r="W49" s="2"/>
      <c r="X49" s="2"/>
      <c r="Y49" s="2"/>
      <c r="Z49" s="2"/>
      <c r="AA49" s="2"/>
    </row>
    <row r="50" spans="1:27" s="2" customFormat="1" ht="67.5" customHeight="1" x14ac:dyDescent="0.4">
      <c r="A50" s="3" t="s">
        <v>62</v>
      </c>
      <c r="B50" s="4" t="s">
        <v>127</v>
      </c>
      <c r="C50" s="4"/>
      <c r="D50" s="91" t="s">
        <v>124</v>
      </c>
      <c r="E50" s="4"/>
      <c r="F50" s="50">
        <v>90000</v>
      </c>
      <c r="G50" s="31">
        <f t="shared" si="0"/>
        <v>90000</v>
      </c>
      <c r="H50" s="61">
        <v>0</v>
      </c>
      <c r="I50" s="50">
        <v>1</v>
      </c>
      <c r="J50" s="34" t="s">
        <v>66</v>
      </c>
      <c r="K50" s="4" t="s">
        <v>61</v>
      </c>
      <c r="L50" s="49">
        <v>43709</v>
      </c>
      <c r="M50" s="49">
        <v>44105</v>
      </c>
      <c r="N50" s="96" t="s">
        <v>178</v>
      </c>
      <c r="R50" s="45" t="s">
        <v>128</v>
      </c>
      <c r="S50" s="45" t="s">
        <v>125</v>
      </c>
    </row>
    <row r="51" spans="1:27" s="2" customFormat="1" ht="48" customHeight="1" x14ac:dyDescent="0.4">
      <c r="A51" s="3" t="s">
        <v>62</v>
      </c>
      <c r="B51" s="4" t="s">
        <v>129</v>
      </c>
      <c r="C51" s="4"/>
      <c r="D51" s="91" t="s">
        <v>124</v>
      </c>
      <c r="E51" s="4"/>
      <c r="F51" s="50">
        <v>72000</v>
      </c>
      <c r="G51" s="31">
        <f t="shared" si="0"/>
        <v>72000</v>
      </c>
      <c r="H51" s="61">
        <v>0</v>
      </c>
      <c r="I51" s="50">
        <v>1</v>
      </c>
      <c r="J51" s="34" t="s">
        <v>66</v>
      </c>
      <c r="K51" s="4" t="s">
        <v>61</v>
      </c>
      <c r="L51" s="49">
        <v>43709</v>
      </c>
      <c r="M51" s="49">
        <v>44105</v>
      </c>
      <c r="N51" s="96" t="s">
        <v>178</v>
      </c>
      <c r="R51" s="45"/>
      <c r="S51" s="45" t="s">
        <v>130</v>
      </c>
    </row>
    <row r="52" spans="1:27" s="2" customFormat="1" ht="51.45" x14ac:dyDescent="0.4">
      <c r="A52" s="3" t="s">
        <v>62</v>
      </c>
      <c r="B52" s="4" t="s">
        <v>131</v>
      </c>
      <c r="C52" s="4"/>
      <c r="D52" s="91" t="s">
        <v>124</v>
      </c>
      <c r="E52" s="4"/>
      <c r="F52" s="50">
        <v>25000</v>
      </c>
      <c r="G52" s="31">
        <f t="shared" si="0"/>
        <v>25000</v>
      </c>
      <c r="H52" s="61">
        <v>0</v>
      </c>
      <c r="I52" s="50">
        <v>1</v>
      </c>
      <c r="J52" s="34" t="s">
        <v>132</v>
      </c>
      <c r="K52" s="4" t="s">
        <v>61</v>
      </c>
      <c r="L52" s="49">
        <v>44378</v>
      </c>
      <c r="M52" s="49">
        <v>44440</v>
      </c>
      <c r="N52" s="5"/>
      <c r="R52" s="45"/>
      <c r="S52" s="45"/>
    </row>
    <row r="53" spans="1:27" s="2" customFormat="1" ht="51.45" x14ac:dyDescent="0.4">
      <c r="A53" s="3" t="s">
        <v>62</v>
      </c>
      <c r="B53" s="4" t="s">
        <v>186</v>
      </c>
      <c r="C53" s="4"/>
      <c r="D53" s="91" t="s">
        <v>124</v>
      </c>
      <c r="E53" s="4"/>
      <c r="F53" s="50">
        <v>5000</v>
      </c>
      <c r="G53" s="31">
        <f t="shared" si="0"/>
        <v>5000</v>
      </c>
      <c r="H53" s="61">
        <v>0</v>
      </c>
      <c r="I53" s="50">
        <v>1</v>
      </c>
      <c r="J53" s="34" t="s">
        <v>132</v>
      </c>
      <c r="K53" s="4" t="s">
        <v>61</v>
      </c>
      <c r="L53" s="49">
        <v>44378</v>
      </c>
      <c r="M53" s="49">
        <v>44440</v>
      </c>
      <c r="N53" s="5"/>
      <c r="R53" s="45"/>
      <c r="S53" s="45"/>
    </row>
    <row r="54" spans="1:27" s="2" customFormat="1" ht="51.45" x14ac:dyDescent="0.4">
      <c r="A54" s="3" t="s">
        <v>62</v>
      </c>
      <c r="B54" s="4" t="s">
        <v>184</v>
      </c>
      <c r="C54" s="4"/>
      <c r="D54" s="91" t="s">
        <v>124</v>
      </c>
      <c r="E54" s="4"/>
      <c r="F54" s="50">
        <v>20000</v>
      </c>
      <c r="G54" s="31">
        <f t="shared" si="0"/>
        <v>20000</v>
      </c>
      <c r="H54" s="61">
        <v>0</v>
      </c>
      <c r="I54" s="50">
        <v>1</v>
      </c>
      <c r="J54" s="34" t="s">
        <v>132</v>
      </c>
      <c r="K54" s="4" t="s">
        <v>61</v>
      </c>
      <c r="L54" s="49">
        <v>44378</v>
      </c>
      <c r="M54" s="49">
        <v>44440</v>
      </c>
      <c r="N54" s="5"/>
      <c r="R54" s="45"/>
      <c r="S54" s="45"/>
    </row>
    <row r="55" spans="1:27" s="2" customFormat="1" ht="51.45" x14ac:dyDescent="0.4">
      <c r="A55" s="3" t="s">
        <v>62</v>
      </c>
      <c r="B55" s="4" t="s">
        <v>185</v>
      </c>
      <c r="C55" s="4"/>
      <c r="D55" s="91" t="s">
        <v>124</v>
      </c>
      <c r="E55" s="4"/>
      <c r="F55" s="50">
        <v>30000</v>
      </c>
      <c r="G55" s="31">
        <f t="shared" si="0"/>
        <v>30000</v>
      </c>
      <c r="H55" s="61">
        <v>0</v>
      </c>
      <c r="I55" s="50">
        <v>1</v>
      </c>
      <c r="J55" s="34" t="s">
        <v>132</v>
      </c>
      <c r="K55" s="4" t="s">
        <v>61</v>
      </c>
      <c r="L55" s="49">
        <v>44378</v>
      </c>
      <c r="M55" s="49">
        <v>44470</v>
      </c>
      <c r="N55" s="5"/>
      <c r="R55" s="45"/>
      <c r="S55" s="45"/>
    </row>
    <row r="56" spans="1:27" ht="37.5" customHeight="1" x14ac:dyDescent="0.4">
      <c r="A56" s="3" t="s">
        <v>62</v>
      </c>
      <c r="B56" s="4" t="s">
        <v>133</v>
      </c>
      <c r="C56" s="4"/>
      <c r="D56" s="91" t="s">
        <v>124</v>
      </c>
      <c r="E56" s="4"/>
      <c r="F56" s="50">
        <v>25000</v>
      </c>
      <c r="G56" s="31">
        <f t="shared" si="0"/>
        <v>25000</v>
      </c>
      <c r="H56" s="61">
        <v>0</v>
      </c>
      <c r="I56" s="50">
        <v>1</v>
      </c>
      <c r="J56" s="34" t="s">
        <v>112</v>
      </c>
      <c r="K56" s="4" t="s">
        <v>61</v>
      </c>
      <c r="L56" s="49">
        <v>44927</v>
      </c>
      <c r="M56" s="49">
        <v>44986</v>
      </c>
      <c r="N56" s="5"/>
      <c r="O56" s="2"/>
      <c r="Q56" s="2"/>
      <c r="R56" s="45"/>
      <c r="S56" s="45"/>
      <c r="T56" s="2"/>
      <c r="U56" s="2"/>
      <c r="V56" s="2"/>
      <c r="W56" s="2"/>
      <c r="X56" s="2"/>
      <c r="Y56" s="2"/>
      <c r="Z56" s="2"/>
      <c r="AA56" s="2"/>
    </row>
    <row r="57" spans="1:27" s="2" customFormat="1" ht="37.5" customHeight="1" x14ac:dyDescent="0.4">
      <c r="A57" s="3" t="s">
        <v>62</v>
      </c>
      <c r="B57" s="4" t="s">
        <v>134</v>
      </c>
      <c r="C57" s="4"/>
      <c r="D57" s="91" t="s">
        <v>124</v>
      </c>
      <c r="E57" s="4"/>
      <c r="F57" s="50">
        <v>25000</v>
      </c>
      <c r="G57" s="31">
        <f t="shared" si="0"/>
        <v>25000</v>
      </c>
      <c r="H57" s="61">
        <v>0</v>
      </c>
      <c r="I57" s="50">
        <v>1</v>
      </c>
      <c r="J57" s="34" t="s">
        <v>112</v>
      </c>
      <c r="K57" s="4" t="s">
        <v>61</v>
      </c>
      <c r="L57" s="49">
        <v>45627</v>
      </c>
      <c r="M57" s="49">
        <v>45689</v>
      </c>
      <c r="N57" s="5"/>
      <c r="R57" s="45"/>
      <c r="S57" s="45"/>
    </row>
    <row r="58" spans="1:27" s="2" customFormat="1" ht="37.5" customHeight="1" x14ac:dyDescent="0.4">
      <c r="A58" s="3" t="s">
        <v>62</v>
      </c>
      <c r="B58" s="4" t="s">
        <v>135</v>
      </c>
      <c r="C58" s="4"/>
      <c r="D58" s="91" t="s">
        <v>124</v>
      </c>
      <c r="E58" s="4"/>
      <c r="F58" s="50">
        <v>60000</v>
      </c>
      <c r="G58" s="31">
        <f t="shared" si="0"/>
        <v>60000</v>
      </c>
      <c r="H58" s="61">
        <v>0</v>
      </c>
      <c r="I58" s="50">
        <v>1</v>
      </c>
      <c r="J58" s="34" t="s">
        <v>112</v>
      </c>
      <c r="K58" s="4" t="s">
        <v>61</v>
      </c>
      <c r="L58" s="49">
        <v>45627</v>
      </c>
      <c r="M58" s="49">
        <v>45689</v>
      </c>
      <c r="N58" s="5"/>
      <c r="R58" s="45"/>
      <c r="S58" s="45"/>
    </row>
    <row r="59" spans="1:27" s="2" customFormat="1" ht="37.5" customHeight="1" x14ac:dyDescent="0.4">
      <c r="A59" s="3" t="s">
        <v>62</v>
      </c>
      <c r="B59" s="4" t="s">
        <v>136</v>
      </c>
      <c r="C59" s="4"/>
      <c r="D59" s="91" t="s">
        <v>124</v>
      </c>
      <c r="E59" s="4"/>
      <c r="F59" s="50">
        <v>450000</v>
      </c>
      <c r="G59" s="31">
        <f t="shared" si="0"/>
        <v>450000</v>
      </c>
      <c r="H59" s="61">
        <v>0</v>
      </c>
      <c r="I59" s="50">
        <v>1</v>
      </c>
      <c r="J59" s="34" t="s">
        <v>112</v>
      </c>
      <c r="K59" s="4" t="s">
        <v>61</v>
      </c>
      <c r="L59" s="49">
        <v>44044</v>
      </c>
      <c r="M59" s="49">
        <v>44105</v>
      </c>
      <c r="N59" s="5"/>
      <c r="R59" s="45"/>
      <c r="S59" s="45"/>
    </row>
    <row r="60" spans="1:27" ht="42.75" customHeight="1" x14ac:dyDescent="0.4">
      <c r="A60" s="3" t="s">
        <v>62</v>
      </c>
      <c r="B60" s="4" t="s">
        <v>137</v>
      </c>
      <c r="C60" s="4"/>
      <c r="D60" s="91" t="s">
        <v>124</v>
      </c>
      <c r="E60" s="4"/>
      <c r="F60" s="50">
        <v>450000</v>
      </c>
      <c r="G60" s="31">
        <f t="shared" si="0"/>
        <v>450000</v>
      </c>
      <c r="H60" s="61">
        <v>0</v>
      </c>
      <c r="I60" s="50">
        <v>1</v>
      </c>
      <c r="J60" s="34" t="s">
        <v>112</v>
      </c>
      <c r="K60" s="4" t="s">
        <v>61</v>
      </c>
      <c r="L60" s="49">
        <v>44044</v>
      </c>
      <c r="M60" s="49">
        <v>44105</v>
      </c>
      <c r="N60" s="5"/>
      <c r="O60" s="2"/>
      <c r="Q60" s="2"/>
      <c r="R60" s="45"/>
      <c r="S60" s="45" t="s">
        <v>130</v>
      </c>
      <c r="T60" s="2"/>
      <c r="U60" s="2"/>
      <c r="V60" s="2"/>
      <c r="W60" s="2"/>
      <c r="X60" s="2"/>
      <c r="Y60" s="2"/>
      <c r="Z60" s="2"/>
      <c r="AA60" s="2"/>
    </row>
    <row r="61" spans="1:27" s="2" customFormat="1" ht="57.75" customHeight="1" x14ac:dyDescent="0.4">
      <c r="A61" s="3" t="s">
        <v>62</v>
      </c>
      <c r="B61" s="47" t="s">
        <v>138</v>
      </c>
      <c r="C61" s="47" t="s">
        <v>107</v>
      </c>
      <c r="D61" s="58" t="s">
        <v>124</v>
      </c>
      <c r="E61" s="47"/>
      <c r="F61" s="51">
        <v>36000</v>
      </c>
      <c r="G61" s="31">
        <f t="shared" si="0"/>
        <v>36000</v>
      </c>
      <c r="H61" s="61">
        <v>0</v>
      </c>
      <c r="I61" s="51">
        <v>1</v>
      </c>
      <c r="J61" s="59" t="s">
        <v>132</v>
      </c>
      <c r="K61" s="47" t="s">
        <v>61</v>
      </c>
      <c r="L61" s="49">
        <v>44378</v>
      </c>
      <c r="M61" s="49">
        <v>44440</v>
      </c>
      <c r="N61" s="48"/>
      <c r="R61" s="45"/>
      <c r="S61" s="45"/>
    </row>
    <row r="62" spans="1:27" x14ac:dyDescent="0.4">
      <c r="A62" s="73" t="s">
        <v>73</v>
      </c>
      <c r="B62" s="74"/>
      <c r="C62" s="74"/>
      <c r="D62" s="74"/>
      <c r="E62" s="74"/>
      <c r="F62" s="75">
        <f>SUM(F48:F61)</f>
        <v>1498000</v>
      </c>
      <c r="G62" s="63">
        <f>+SUM(G48:G61)</f>
        <v>1498000</v>
      </c>
      <c r="H62" s="75">
        <f>+SUM(H48:H61)</f>
        <v>0</v>
      </c>
      <c r="I62" s="67"/>
      <c r="J62" s="66"/>
      <c r="K62" s="66"/>
      <c r="L62" s="66"/>
      <c r="M62" s="66"/>
      <c r="N62" s="66"/>
      <c r="O62" s="2"/>
      <c r="Q62" s="2"/>
      <c r="R62" s="45"/>
      <c r="S62" s="45"/>
      <c r="T62" s="2"/>
      <c r="U62" s="2"/>
      <c r="V62" s="2"/>
      <c r="W62" s="2"/>
      <c r="X62" s="2"/>
      <c r="Y62" s="2"/>
      <c r="Z62" s="2"/>
      <c r="AA62" s="2"/>
    </row>
    <row r="63" spans="1:27" ht="51.9" thickBot="1" x14ac:dyDescent="0.45">
      <c r="A63" s="65" t="s">
        <v>139</v>
      </c>
      <c r="B63" s="76"/>
      <c r="C63" s="76"/>
      <c r="D63" s="76"/>
      <c r="E63" s="76"/>
      <c r="F63" s="75">
        <f>+F62+G43</f>
        <v>13082000</v>
      </c>
      <c r="G63" s="75">
        <f>+G62+H43</f>
        <v>13082000</v>
      </c>
      <c r="H63" s="75">
        <f>+H62+I43</f>
        <v>0</v>
      </c>
      <c r="J63" s="2"/>
      <c r="K63" s="2"/>
      <c r="L63" s="2"/>
      <c r="M63" s="2"/>
      <c r="N63" s="2"/>
      <c r="O63" s="2"/>
      <c r="Q63" s="2"/>
      <c r="R63" s="45" t="s">
        <v>140</v>
      </c>
      <c r="S63" s="45" t="s">
        <v>130</v>
      </c>
      <c r="T63" s="2"/>
      <c r="U63" s="2"/>
      <c r="V63" s="2"/>
      <c r="W63" s="2"/>
      <c r="X63" s="2"/>
      <c r="Y63" s="2"/>
      <c r="Z63" s="2"/>
      <c r="AA63" s="2"/>
    </row>
    <row r="64" spans="1:27" ht="15.75" customHeight="1" x14ac:dyDescent="0.4">
      <c r="A64" s="129" t="s">
        <v>141</v>
      </c>
      <c r="B64" s="130"/>
      <c r="C64" s="130"/>
      <c r="D64" s="130"/>
      <c r="E64" s="130"/>
      <c r="F64" s="130"/>
      <c r="G64" s="130"/>
      <c r="H64" s="117"/>
      <c r="I64" s="117"/>
      <c r="J64" s="117"/>
      <c r="K64" s="117"/>
      <c r="L64" s="117"/>
      <c r="M64" s="117"/>
      <c r="N64" s="118"/>
      <c r="O64" s="2"/>
      <c r="Q64" s="2"/>
      <c r="R64" s="45" t="s">
        <v>140</v>
      </c>
      <c r="S64" s="45" t="s">
        <v>142</v>
      </c>
      <c r="T64" s="2"/>
      <c r="U64" s="2"/>
      <c r="V64" s="2"/>
      <c r="W64" s="2"/>
      <c r="X64" s="2"/>
      <c r="Y64" s="2"/>
      <c r="Z64" s="2"/>
      <c r="AA64" s="2"/>
    </row>
    <row r="65" spans="1:28" ht="15" customHeight="1" x14ac:dyDescent="0.4">
      <c r="A65" s="119" t="s">
        <v>44</v>
      </c>
      <c r="B65" s="114" t="s">
        <v>45</v>
      </c>
      <c r="C65" s="114" t="s">
        <v>46</v>
      </c>
      <c r="D65" s="114" t="s">
        <v>78</v>
      </c>
      <c r="E65" s="128"/>
      <c r="F65" s="128"/>
      <c r="G65" s="113" t="s">
        <v>50</v>
      </c>
      <c r="H65" s="113"/>
      <c r="I65" s="113"/>
      <c r="J65" s="114" t="s">
        <v>51</v>
      </c>
      <c r="K65" s="114" t="s">
        <v>52</v>
      </c>
      <c r="L65" s="114" t="s">
        <v>53</v>
      </c>
      <c r="M65" s="114"/>
      <c r="N65" s="115" t="s">
        <v>54</v>
      </c>
      <c r="O65" s="2"/>
      <c r="Q65" s="2"/>
      <c r="R65" s="45" t="s">
        <v>143</v>
      </c>
      <c r="S65" s="45" t="s">
        <v>142</v>
      </c>
      <c r="T65" s="2"/>
      <c r="U65" s="2"/>
      <c r="V65" s="2"/>
      <c r="W65" s="2"/>
      <c r="X65" s="2"/>
      <c r="Y65" s="2"/>
      <c r="Z65" s="2"/>
      <c r="AA65" s="2"/>
      <c r="AB65" s="2"/>
    </row>
    <row r="66" spans="1:28" ht="25.75" x14ac:dyDescent="0.4">
      <c r="A66" s="119"/>
      <c r="B66" s="114"/>
      <c r="C66" s="114"/>
      <c r="D66" s="114"/>
      <c r="E66" s="114" t="s">
        <v>79</v>
      </c>
      <c r="F66" s="114"/>
      <c r="G66" s="92" t="s">
        <v>56</v>
      </c>
      <c r="H66" s="40" t="s">
        <v>57</v>
      </c>
      <c r="I66" s="93" t="s">
        <v>58</v>
      </c>
      <c r="J66" s="114"/>
      <c r="K66" s="114"/>
      <c r="L66" s="92" t="s">
        <v>96</v>
      </c>
      <c r="M66" s="92" t="s">
        <v>60</v>
      </c>
      <c r="N66" s="115"/>
      <c r="O66" s="2"/>
      <c r="Q66" s="2"/>
      <c r="R66" s="45" t="s">
        <v>144</v>
      </c>
      <c r="S66" s="45" t="s">
        <v>142</v>
      </c>
      <c r="T66" s="2"/>
      <c r="U66" s="2"/>
      <c r="V66" s="2"/>
      <c r="W66" s="2"/>
      <c r="X66" s="2"/>
      <c r="Y66" s="2"/>
      <c r="Z66" s="2"/>
      <c r="AA66" s="2"/>
      <c r="AB66" s="2"/>
    </row>
    <row r="67" spans="1:28" x14ac:dyDescent="0.4">
      <c r="A67" s="3"/>
      <c r="B67" s="4"/>
      <c r="C67" s="4"/>
      <c r="D67" s="4"/>
      <c r="E67" s="121"/>
      <c r="F67" s="122"/>
      <c r="G67" s="4"/>
      <c r="H67" s="31"/>
      <c r="I67" s="34"/>
      <c r="J67" s="34"/>
      <c r="K67" s="4"/>
      <c r="L67" s="4"/>
      <c r="M67" s="4"/>
      <c r="N67" s="5"/>
      <c r="O67" s="2"/>
      <c r="Q67" s="2"/>
      <c r="R67" s="45"/>
      <c r="S67" s="45" t="s">
        <v>145</v>
      </c>
      <c r="T67" s="2"/>
      <c r="U67" s="2"/>
      <c r="V67" s="2"/>
      <c r="W67" s="2"/>
      <c r="X67" s="2"/>
      <c r="Y67" s="2"/>
      <c r="Z67" s="2"/>
      <c r="AA67" s="2"/>
      <c r="AB67" s="2"/>
    </row>
    <row r="68" spans="1:28" x14ac:dyDescent="0.4">
      <c r="A68" s="3"/>
      <c r="B68" s="4"/>
      <c r="C68" s="4"/>
      <c r="D68" s="4"/>
      <c r="E68" s="121"/>
      <c r="F68" s="122"/>
      <c r="G68" s="4"/>
      <c r="H68" s="31"/>
      <c r="I68" s="34"/>
      <c r="J68" s="34"/>
      <c r="K68" s="4"/>
      <c r="L68" s="4"/>
      <c r="M68" s="4"/>
      <c r="N68" s="5"/>
      <c r="O68" s="2"/>
      <c r="Q68" s="2"/>
      <c r="R68" s="45"/>
      <c r="S68" s="45" t="s">
        <v>145</v>
      </c>
      <c r="T68" s="2"/>
      <c r="U68" s="2"/>
      <c r="V68" s="2"/>
      <c r="W68" s="2"/>
      <c r="X68" s="2"/>
      <c r="Y68" s="2"/>
      <c r="Z68" s="2"/>
      <c r="AA68" s="2"/>
      <c r="AB68" s="2"/>
    </row>
    <row r="69" spans="1:28" x14ac:dyDescent="0.4">
      <c r="A69" s="3"/>
      <c r="B69" s="4"/>
      <c r="C69" s="4"/>
      <c r="D69" s="4"/>
      <c r="E69" s="121"/>
      <c r="F69" s="122"/>
      <c r="G69" s="4"/>
      <c r="H69" s="31"/>
      <c r="I69" s="34"/>
      <c r="J69" s="34"/>
      <c r="K69" s="4"/>
      <c r="L69" s="4"/>
      <c r="M69" s="4"/>
      <c r="N69" s="5"/>
      <c r="O69" s="2"/>
      <c r="Q69" s="2"/>
      <c r="R69" s="42"/>
      <c r="S69" s="42"/>
      <c r="T69" s="2"/>
      <c r="U69" s="2"/>
      <c r="V69" s="2"/>
      <c r="W69" s="2"/>
      <c r="X69" s="2"/>
      <c r="Y69" s="2"/>
      <c r="Z69" s="2"/>
      <c r="AA69" s="2"/>
      <c r="AB69" s="2"/>
    </row>
    <row r="70" spans="1:28" ht="15" thickBot="1" x14ac:dyDescent="0.45">
      <c r="A70" s="6"/>
      <c r="B70" s="7"/>
      <c r="C70" s="7"/>
      <c r="D70" s="7"/>
      <c r="E70" s="123"/>
      <c r="F70" s="124"/>
      <c r="G70" s="7"/>
      <c r="H70" s="32"/>
      <c r="I70" s="35"/>
      <c r="J70" s="35"/>
      <c r="K70" s="7"/>
      <c r="L70" s="7"/>
      <c r="M70" s="7"/>
      <c r="N70" s="8"/>
      <c r="O70" s="2"/>
      <c r="Q70" s="2"/>
      <c r="R70" s="45" t="s">
        <v>146</v>
      </c>
      <c r="S70" s="45" t="s">
        <v>117</v>
      </c>
      <c r="T70" s="2"/>
      <c r="U70" s="2"/>
      <c r="V70" s="2"/>
      <c r="W70" s="2"/>
      <c r="X70" s="2"/>
      <c r="Y70" s="2"/>
      <c r="Z70" s="2"/>
      <c r="AA70" s="2"/>
      <c r="AB70" s="2"/>
    </row>
    <row r="71" spans="1:28" s="2" customFormat="1" x14ac:dyDescent="0.4">
      <c r="A71" s="37"/>
      <c r="B71" s="37"/>
      <c r="C71" s="37"/>
      <c r="D71" s="37"/>
      <c r="E71" s="37"/>
      <c r="F71" s="37"/>
      <c r="G71" s="37"/>
      <c r="H71" s="38"/>
      <c r="I71" s="39"/>
      <c r="J71" s="39"/>
      <c r="K71" s="37"/>
      <c r="L71" s="37"/>
      <c r="M71" s="37"/>
      <c r="N71" s="37"/>
      <c r="R71" s="45" t="s">
        <v>147</v>
      </c>
      <c r="S71" s="45" t="s">
        <v>117</v>
      </c>
    </row>
    <row r="72" spans="1:28" ht="15" thickBot="1" x14ac:dyDescent="0.45">
      <c r="A72" s="2"/>
      <c r="B72" s="2"/>
      <c r="C72" s="2"/>
      <c r="D72" s="2"/>
      <c r="E72" s="37"/>
      <c r="F72" s="37"/>
      <c r="G72" s="37"/>
      <c r="H72" s="38"/>
      <c r="I72" s="39"/>
      <c r="J72" s="39"/>
      <c r="K72" s="37"/>
      <c r="L72" s="37"/>
      <c r="M72" s="37"/>
      <c r="N72" s="37"/>
      <c r="O72" s="2"/>
      <c r="Q72" s="2"/>
      <c r="R72" s="45" t="s">
        <v>148</v>
      </c>
      <c r="S72" s="45" t="s">
        <v>117</v>
      </c>
      <c r="T72" s="2"/>
      <c r="U72" s="2"/>
      <c r="V72" s="2"/>
      <c r="W72" s="2"/>
      <c r="X72" s="2"/>
      <c r="Y72" s="2"/>
      <c r="Z72" s="2"/>
      <c r="AA72" s="2"/>
      <c r="AB72" s="2"/>
    </row>
    <row r="73" spans="1:28" ht="15.75" customHeight="1" x14ac:dyDescent="0.4">
      <c r="A73" s="116" t="s">
        <v>149</v>
      </c>
      <c r="B73" s="117"/>
      <c r="C73" s="117"/>
      <c r="D73" s="117"/>
      <c r="E73" s="117"/>
      <c r="F73" s="117"/>
      <c r="G73" s="117"/>
      <c r="H73" s="117"/>
      <c r="I73" s="117"/>
      <c r="J73" s="117"/>
      <c r="K73" s="117"/>
      <c r="L73" s="117"/>
      <c r="M73" s="117"/>
      <c r="N73" s="118"/>
      <c r="O73" s="2"/>
      <c r="Q73" s="2"/>
      <c r="R73" s="45"/>
      <c r="S73" s="45"/>
      <c r="T73" s="2"/>
      <c r="U73" s="2"/>
      <c r="V73" s="2"/>
      <c r="W73" s="2"/>
      <c r="X73" s="2"/>
      <c r="Y73" s="2"/>
      <c r="Z73" s="2"/>
      <c r="AA73" s="2"/>
      <c r="AB73" s="2"/>
    </row>
    <row r="74" spans="1:28" ht="15" customHeight="1" x14ac:dyDescent="0.4">
      <c r="A74" s="119" t="s">
        <v>44</v>
      </c>
      <c r="B74" s="114" t="s">
        <v>150</v>
      </c>
      <c r="C74" s="114" t="s">
        <v>46</v>
      </c>
      <c r="D74" s="114"/>
      <c r="E74" s="114" t="s">
        <v>79</v>
      </c>
      <c r="F74" s="114"/>
      <c r="G74" s="113" t="s">
        <v>50</v>
      </c>
      <c r="H74" s="113"/>
      <c r="I74" s="113"/>
      <c r="J74" s="114" t="s">
        <v>51</v>
      </c>
      <c r="K74" s="120" t="s">
        <v>151</v>
      </c>
      <c r="L74" s="114" t="s">
        <v>53</v>
      </c>
      <c r="M74" s="114"/>
      <c r="N74" s="131" t="s">
        <v>152</v>
      </c>
      <c r="O74" s="2"/>
      <c r="Q74" s="2"/>
      <c r="R74" s="45" t="s">
        <v>153</v>
      </c>
      <c r="S74" s="45" t="s">
        <v>117</v>
      </c>
      <c r="T74" s="2"/>
      <c r="U74" s="2"/>
      <c r="V74" s="2"/>
      <c r="W74" s="2"/>
      <c r="X74" s="2"/>
      <c r="Y74" s="2"/>
      <c r="Z74" s="2"/>
      <c r="AA74" s="2"/>
      <c r="AB74" s="2"/>
    </row>
    <row r="75" spans="1:28" ht="51.45" x14ac:dyDescent="0.4">
      <c r="A75" s="119"/>
      <c r="B75" s="114"/>
      <c r="C75" s="114"/>
      <c r="D75" s="114"/>
      <c r="E75" s="114"/>
      <c r="F75" s="114"/>
      <c r="G75" s="92" t="s">
        <v>56</v>
      </c>
      <c r="H75" s="92" t="s">
        <v>57</v>
      </c>
      <c r="I75" s="40" t="s">
        <v>58</v>
      </c>
      <c r="J75" s="114"/>
      <c r="K75" s="120"/>
      <c r="L75" s="92" t="s">
        <v>154</v>
      </c>
      <c r="M75" s="92" t="s">
        <v>155</v>
      </c>
      <c r="N75" s="132"/>
      <c r="O75" s="2"/>
      <c r="Q75" s="2"/>
      <c r="R75" s="45" t="s">
        <v>156</v>
      </c>
      <c r="S75" s="45" t="s">
        <v>117</v>
      </c>
      <c r="T75" s="2"/>
      <c r="U75" s="2"/>
      <c r="V75" s="2"/>
      <c r="W75" s="2"/>
      <c r="X75" s="2"/>
      <c r="Y75" s="2"/>
      <c r="Z75" s="2"/>
      <c r="AA75" s="2"/>
      <c r="AB75" s="2"/>
    </row>
    <row r="76" spans="1:28" x14ac:dyDescent="0.4">
      <c r="A76" s="3"/>
      <c r="B76" s="4"/>
      <c r="C76" s="133"/>
      <c r="D76" s="133"/>
      <c r="E76" s="133"/>
      <c r="F76" s="133"/>
      <c r="G76" s="4"/>
      <c r="H76" s="4"/>
      <c r="I76" s="31"/>
      <c r="J76" s="34"/>
      <c r="K76" s="34"/>
      <c r="L76" s="4"/>
      <c r="M76" s="4"/>
      <c r="N76" s="5"/>
      <c r="O76" s="2"/>
      <c r="Q76" s="2"/>
      <c r="R76" s="45" t="s">
        <v>157</v>
      </c>
      <c r="S76" s="45" t="s">
        <v>117</v>
      </c>
      <c r="T76" s="2"/>
      <c r="U76" s="2"/>
      <c r="V76" s="2"/>
      <c r="W76" s="2"/>
      <c r="X76" s="2"/>
      <c r="Y76" s="2"/>
      <c r="Z76" s="2"/>
      <c r="AA76" s="2"/>
      <c r="AB76" s="2"/>
    </row>
    <row r="77" spans="1:28" x14ac:dyDescent="0.4">
      <c r="A77" s="3"/>
      <c r="B77" s="4"/>
      <c r="C77" s="133"/>
      <c r="D77" s="133"/>
      <c r="E77" s="133"/>
      <c r="F77" s="133"/>
      <c r="G77" s="4"/>
      <c r="H77" s="4"/>
      <c r="I77" s="31"/>
      <c r="J77" s="34"/>
      <c r="K77" s="34"/>
      <c r="L77" s="4"/>
      <c r="M77" s="4"/>
      <c r="N77" s="5"/>
      <c r="O77" s="2"/>
      <c r="Q77" s="2"/>
      <c r="R77" s="45" t="s">
        <v>158</v>
      </c>
      <c r="S77" s="45" t="s">
        <v>117</v>
      </c>
      <c r="T77" s="2"/>
      <c r="U77" s="2"/>
      <c r="V77" s="2"/>
      <c r="W77" s="2"/>
      <c r="X77" s="2"/>
      <c r="Y77" s="2"/>
      <c r="Z77" s="2"/>
      <c r="AA77" s="2"/>
      <c r="AB77" s="2"/>
    </row>
    <row r="78" spans="1:28" x14ac:dyDescent="0.4">
      <c r="A78" s="3"/>
      <c r="B78" s="4"/>
      <c r="C78" s="133"/>
      <c r="D78" s="133"/>
      <c r="E78" s="133"/>
      <c r="F78" s="133"/>
      <c r="G78" s="4"/>
      <c r="H78" s="4"/>
      <c r="I78" s="31"/>
      <c r="J78" s="34"/>
      <c r="K78" s="34"/>
      <c r="L78" s="4"/>
      <c r="M78" s="4"/>
      <c r="N78" s="5"/>
      <c r="O78" s="2"/>
      <c r="Q78" s="2"/>
      <c r="R78" s="42"/>
      <c r="S78" s="42"/>
      <c r="T78" s="2"/>
      <c r="U78" s="2"/>
      <c r="V78" s="2"/>
      <c r="W78" s="2"/>
      <c r="X78" s="2"/>
      <c r="Y78" s="2"/>
      <c r="Z78" s="2"/>
      <c r="AA78" s="2"/>
      <c r="AB78" s="2"/>
    </row>
    <row r="79" spans="1:28" x14ac:dyDescent="0.4">
      <c r="A79" s="3"/>
      <c r="B79" s="4"/>
      <c r="C79" s="133"/>
      <c r="D79" s="133"/>
      <c r="E79" s="133"/>
      <c r="F79" s="133"/>
      <c r="G79" s="4"/>
      <c r="H79" s="4"/>
      <c r="I79" s="31"/>
      <c r="J79" s="34"/>
      <c r="K79" s="34"/>
      <c r="L79" s="4"/>
      <c r="M79" s="4"/>
      <c r="N79" s="5"/>
      <c r="O79" s="2"/>
      <c r="Q79" s="2"/>
      <c r="R79" s="45" t="s">
        <v>159</v>
      </c>
      <c r="S79" s="45" t="s">
        <v>125</v>
      </c>
      <c r="T79" s="2"/>
      <c r="U79" s="2"/>
      <c r="V79" s="2"/>
      <c r="W79" s="2"/>
      <c r="X79" s="2"/>
      <c r="Y79" s="2"/>
      <c r="Z79" s="2"/>
      <c r="AA79" s="2"/>
      <c r="AB79" s="2"/>
    </row>
    <row r="80" spans="1:28" ht="15" thickBot="1" x14ac:dyDescent="0.45">
      <c r="A80" s="6"/>
      <c r="B80" s="7"/>
      <c r="C80" s="134"/>
      <c r="D80" s="134"/>
      <c r="E80" s="134"/>
      <c r="F80" s="134"/>
      <c r="G80" s="7"/>
      <c r="H80" s="7"/>
      <c r="I80" s="32"/>
      <c r="J80" s="35"/>
      <c r="K80" s="35"/>
      <c r="L80" s="7"/>
      <c r="M80" s="7"/>
      <c r="N80" s="8"/>
      <c r="O80" s="2"/>
      <c r="Q80" s="2"/>
      <c r="R80" s="45" t="s">
        <v>160</v>
      </c>
      <c r="S80" s="45" t="s">
        <v>125</v>
      </c>
      <c r="T80" s="2"/>
      <c r="U80" s="2"/>
      <c r="V80" s="2"/>
      <c r="W80" s="2"/>
      <c r="X80" s="2"/>
      <c r="Y80" s="2"/>
      <c r="Z80" s="2"/>
      <c r="AA80" s="2"/>
      <c r="AB80" s="2"/>
    </row>
    <row r="81" spans="2:19" ht="15" thickBot="1" x14ac:dyDescent="0.45">
      <c r="B81" s="2"/>
      <c r="C81" s="2"/>
      <c r="D81" s="2"/>
      <c r="E81" s="2"/>
      <c r="F81" s="2"/>
      <c r="J81" s="2"/>
      <c r="K81" s="2"/>
      <c r="L81" s="2"/>
      <c r="M81" s="2"/>
      <c r="N81" s="2"/>
      <c r="O81" s="2"/>
      <c r="Q81" s="2"/>
      <c r="R81" s="45" t="s">
        <v>161</v>
      </c>
      <c r="S81" s="45" t="s">
        <v>125</v>
      </c>
    </row>
    <row r="82" spans="2:19" ht="31.75" x14ac:dyDescent="0.4">
      <c r="B82" s="79"/>
      <c r="C82" s="88" t="s">
        <v>24</v>
      </c>
      <c r="D82" s="89" t="s">
        <v>25</v>
      </c>
      <c r="E82" s="2"/>
      <c r="F82" s="2"/>
      <c r="J82" s="2"/>
      <c r="K82" s="2"/>
      <c r="L82" s="2"/>
      <c r="M82" s="2"/>
      <c r="N82" s="2"/>
      <c r="O82" s="2"/>
      <c r="Q82" s="2"/>
      <c r="R82" s="45" t="s">
        <v>162</v>
      </c>
      <c r="S82" s="45" t="s">
        <v>125</v>
      </c>
    </row>
    <row r="83" spans="2:19" x14ac:dyDescent="0.4">
      <c r="B83" s="81" t="s">
        <v>163</v>
      </c>
      <c r="C83" s="77">
        <f>+H5+H6+H23+H32+H33+G48+G49+G50+G51</f>
        <v>115715000</v>
      </c>
      <c r="D83" s="80">
        <f>+G5+G6+G23+G32+G33+F48+F49+F50+F51</f>
        <v>163715000</v>
      </c>
      <c r="E83" s="87"/>
      <c r="F83" s="2"/>
      <c r="J83" s="2"/>
      <c r="K83" s="2"/>
      <c r="L83" s="2"/>
      <c r="M83" s="2"/>
      <c r="N83" s="2"/>
      <c r="O83" s="2"/>
      <c r="Q83" s="2"/>
      <c r="R83" s="42"/>
      <c r="S83" s="45" t="s">
        <v>125</v>
      </c>
    </row>
    <row r="84" spans="2:19" x14ac:dyDescent="0.4">
      <c r="B84" s="81" t="s">
        <v>164</v>
      </c>
      <c r="C84" s="78">
        <f>+H34+H35+H36+H37+H38+H39+G52+G53+G54+G55+G61</f>
        <v>4000000</v>
      </c>
      <c r="D84" s="80">
        <f>+G34+G35+G36+G37+G38+G39+F52+F53+F54+F55+F61</f>
        <v>4000000</v>
      </c>
      <c r="E84" s="2"/>
      <c r="F84" s="2"/>
      <c r="J84" s="2"/>
      <c r="K84" s="2"/>
      <c r="L84" s="2"/>
      <c r="M84" s="2"/>
      <c r="N84" s="2"/>
      <c r="O84" s="2"/>
      <c r="Q84" s="2"/>
      <c r="R84" s="42"/>
      <c r="S84" s="45"/>
    </row>
    <row r="85" spans="2:19" ht="15" thickBot="1" x14ac:dyDescent="0.45">
      <c r="B85" s="81" t="s">
        <v>165</v>
      </c>
      <c r="C85" s="78">
        <f>+H40+H41+H42+G56+G59+G60+G57+G58</f>
        <v>2210000</v>
      </c>
      <c r="D85" s="80">
        <f>+G40+G41+G42+F56+F59+F60++F57+F58</f>
        <v>2210000</v>
      </c>
      <c r="E85" s="2"/>
      <c r="F85" s="2"/>
      <c r="J85" s="2"/>
      <c r="K85" s="2"/>
      <c r="L85" s="2"/>
      <c r="M85" s="2"/>
      <c r="N85" s="2"/>
      <c r="O85" s="2"/>
      <c r="Q85" s="2"/>
      <c r="R85" s="42"/>
      <c r="S85" s="42"/>
    </row>
    <row r="86" spans="2:19" ht="23.25" customHeight="1" x14ac:dyDescent="0.4">
      <c r="B86" s="88" t="s">
        <v>73</v>
      </c>
      <c r="C86" s="86">
        <f>SUM(C83:C85)</f>
        <v>121925000</v>
      </c>
      <c r="D86" s="86">
        <f>SUM(D83:D85)</f>
        <v>169925000</v>
      </c>
      <c r="E86" s="2"/>
      <c r="F86" s="2"/>
      <c r="J86" s="2"/>
      <c r="K86" s="2"/>
      <c r="L86" s="2"/>
      <c r="M86" s="2"/>
      <c r="N86" s="2"/>
      <c r="O86" s="2"/>
      <c r="Q86" s="2"/>
      <c r="R86" s="45" t="s">
        <v>166</v>
      </c>
      <c r="S86" s="45" t="s">
        <v>130</v>
      </c>
    </row>
    <row r="87" spans="2:19" x14ac:dyDescent="0.4">
      <c r="B87" s="2"/>
      <c r="C87" s="2"/>
      <c r="D87" s="85"/>
      <c r="E87" s="2"/>
      <c r="F87" s="2"/>
      <c r="J87" s="2"/>
      <c r="K87" s="2"/>
      <c r="L87" s="2"/>
      <c r="M87" s="2"/>
      <c r="N87" s="2"/>
      <c r="O87" s="2"/>
      <c r="Q87" s="2"/>
      <c r="R87" s="42"/>
      <c r="S87" s="42"/>
    </row>
    <row r="88" spans="2:19" x14ac:dyDescent="0.4">
      <c r="B88" s="2"/>
      <c r="C88" s="2"/>
      <c r="D88" s="87">
        <f>'Costos que no estan en el PA'!G12</f>
        <v>8075000</v>
      </c>
      <c r="E88" s="2"/>
      <c r="F88" s="2"/>
      <c r="J88" s="2"/>
      <c r="K88" s="2"/>
      <c r="L88" s="2"/>
      <c r="M88" s="2"/>
      <c r="N88" s="2"/>
      <c r="O88" s="2"/>
      <c r="Q88" s="2"/>
      <c r="R88" s="45" t="s">
        <v>167</v>
      </c>
      <c r="S88" s="45" t="s">
        <v>142</v>
      </c>
    </row>
    <row r="89" spans="2:19" x14ac:dyDescent="0.4">
      <c r="B89" s="2"/>
      <c r="C89" s="2"/>
      <c r="D89" s="87">
        <f>D86+D88</f>
        <v>178000000</v>
      </c>
      <c r="E89" s="2"/>
      <c r="F89" s="2"/>
      <c r="J89" s="2"/>
      <c r="K89" s="2"/>
      <c r="L89" s="2"/>
      <c r="M89" s="2"/>
      <c r="N89" s="2"/>
      <c r="O89" s="2"/>
      <c r="Q89" s="2"/>
      <c r="R89" s="45" t="s">
        <v>168</v>
      </c>
      <c r="S89" s="45" t="s">
        <v>142</v>
      </c>
    </row>
    <row r="90" spans="2:19" x14ac:dyDescent="0.4">
      <c r="B90" s="2"/>
      <c r="C90" s="2"/>
      <c r="D90" s="2"/>
      <c r="E90" s="2"/>
      <c r="F90" s="2"/>
      <c r="J90" s="2"/>
      <c r="K90" s="2"/>
      <c r="L90" s="2"/>
      <c r="M90" s="2"/>
      <c r="N90" s="2"/>
      <c r="O90" s="2"/>
      <c r="Q90" s="2"/>
      <c r="R90" s="42"/>
      <c r="S90" s="42"/>
    </row>
    <row r="91" spans="2:19" x14ac:dyDescent="0.4">
      <c r="B91" s="2"/>
      <c r="C91" s="2"/>
      <c r="D91" s="2"/>
      <c r="E91" s="2"/>
      <c r="F91" s="2"/>
      <c r="J91" s="2"/>
      <c r="K91" s="2"/>
      <c r="L91" s="2"/>
      <c r="M91" s="2"/>
      <c r="N91" s="2"/>
      <c r="O91" s="2"/>
      <c r="Q91" s="2"/>
      <c r="R91" s="44"/>
      <c r="S91" s="44"/>
    </row>
    <row r="92" spans="2:19" x14ac:dyDescent="0.4">
      <c r="B92" s="2"/>
      <c r="C92" s="2"/>
      <c r="D92" s="2"/>
      <c r="E92" s="2"/>
      <c r="F92" s="2"/>
      <c r="J92" s="2"/>
      <c r="K92" s="2"/>
      <c r="L92" s="2"/>
      <c r="M92" s="2"/>
      <c r="N92" s="2"/>
      <c r="O92" s="2"/>
      <c r="Q92" s="2"/>
      <c r="R92" s="45" t="s">
        <v>140</v>
      </c>
      <c r="S92" s="42"/>
    </row>
    <row r="93" spans="2:19" x14ac:dyDescent="0.4">
      <c r="B93" s="2"/>
      <c r="C93" s="2"/>
      <c r="D93" s="2"/>
      <c r="E93" s="2"/>
      <c r="F93" s="2"/>
      <c r="J93" s="2"/>
      <c r="K93" s="2"/>
      <c r="L93" s="2"/>
      <c r="M93" s="2"/>
      <c r="N93" s="2"/>
      <c r="O93" s="2"/>
      <c r="Q93" s="2"/>
      <c r="R93" s="45" t="s">
        <v>144</v>
      </c>
      <c r="S93" s="42"/>
    </row>
    <row r="94" spans="2:19" x14ac:dyDescent="0.4">
      <c r="B94" s="2"/>
      <c r="C94" s="2"/>
      <c r="D94" s="2"/>
      <c r="E94" s="2"/>
      <c r="F94" s="2"/>
      <c r="J94" s="2"/>
      <c r="K94" s="2"/>
      <c r="L94" s="2"/>
      <c r="M94" s="2"/>
      <c r="N94" s="2"/>
      <c r="O94" s="2"/>
      <c r="Q94" s="2"/>
      <c r="R94" s="44"/>
      <c r="S94" s="44"/>
    </row>
    <row r="95" spans="2:19" x14ac:dyDescent="0.4">
      <c r="B95" s="2"/>
      <c r="C95" s="2"/>
      <c r="D95" s="2"/>
      <c r="E95" s="2"/>
      <c r="F95" s="2"/>
      <c r="J95" s="2"/>
      <c r="K95" s="2"/>
      <c r="L95" s="2"/>
      <c r="M95" s="2"/>
      <c r="N95" s="2"/>
      <c r="O95" s="2"/>
      <c r="Q95" s="2"/>
      <c r="R95" s="44"/>
      <c r="S95" s="44"/>
    </row>
    <row r="96" spans="2:19" x14ac:dyDescent="0.4">
      <c r="B96" s="2"/>
      <c r="C96" s="2"/>
      <c r="D96" s="2"/>
      <c r="E96" s="2"/>
      <c r="F96" s="2"/>
      <c r="J96" s="2"/>
      <c r="K96" s="2"/>
      <c r="L96" s="2"/>
      <c r="M96" s="2"/>
      <c r="N96" s="2"/>
      <c r="O96" s="2"/>
      <c r="Q96" s="2"/>
      <c r="R96" s="41" t="s">
        <v>95</v>
      </c>
      <c r="S96" s="42"/>
    </row>
    <row r="97" spans="18:19" x14ac:dyDescent="0.4">
      <c r="R97" s="41" t="s">
        <v>82</v>
      </c>
      <c r="S97" s="42"/>
    </row>
    <row r="98" spans="18:19" x14ac:dyDescent="0.4">
      <c r="R98" s="41" t="s">
        <v>124</v>
      </c>
      <c r="S98" s="42"/>
    </row>
    <row r="99" spans="18:19" x14ac:dyDescent="0.4">
      <c r="R99" s="41" t="s">
        <v>43</v>
      </c>
      <c r="S99" s="44"/>
    </row>
  </sheetData>
  <mergeCells count="97">
    <mergeCell ref="E77:F77"/>
    <mergeCell ref="E78:F78"/>
    <mergeCell ref="E79:F79"/>
    <mergeCell ref="E80:F80"/>
    <mergeCell ref="C77:D77"/>
    <mergeCell ref="C78:D78"/>
    <mergeCell ref="C79:D79"/>
    <mergeCell ref="C80:D80"/>
    <mergeCell ref="A73:N73"/>
    <mergeCell ref="G74:I74"/>
    <mergeCell ref="L74:M74"/>
    <mergeCell ref="N74:N75"/>
    <mergeCell ref="E76:F76"/>
    <mergeCell ref="C76:D76"/>
    <mergeCell ref="J74:J75"/>
    <mergeCell ref="K74:K75"/>
    <mergeCell ref="A74:A75"/>
    <mergeCell ref="B74:B75"/>
    <mergeCell ref="C74:D75"/>
    <mergeCell ref="E68:F68"/>
    <mergeCell ref="J65:J66"/>
    <mergeCell ref="A65:A66"/>
    <mergeCell ref="B65:B66"/>
    <mergeCell ref="C65:C66"/>
    <mergeCell ref="D65:D66"/>
    <mergeCell ref="E65:F65"/>
    <mergeCell ref="G65:I65"/>
    <mergeCell ref="L65:M65"/>
    <mergeCell ref="E66:F66"/>
    <mergeCell ref="A64:N64"/>
    <mergeCell ref="E67:F67"/>
    <mergeCell ref="K65:K66"/>
    <mergeCell ref="N65:N66"/>
    <mergeCell ref="G3:I3"/>
    <mergeCell ref="L30:M30"/>
    <mergeCell ref="A29:N29"/>
    <mergeCell ref="G30:I30"/>
    <mergeCell ref="E30:F30"/>
    <mergeCell ref="L21:M21"/>
    <mergeCell ref="A11:N11"/>
    <mergeCell ref="A12:A13"/>
    <mergeCell ref="B12:B13"/>
    <mergeCell ref="C12:C13"/>
    <mergeCell ref="D12:D13"/>
    <mergeCell ref="E12:E13"/>
    <mergeCell ref="F12:F13"/>
    <mergeCell ref="J12:J13"/>
    <mergeCell ref="K12:K13"/>
    <mergeCell ref="L12:M12"/>
    <mergeCell ref="E69:F69"/>
    <mergeCell ref="E70:F70"/>
    <mergeCell ref="E74:F75"/>
    <mergeCell ref="A1:N1"/>
    <mergeCell ref="A2:N2"/>
    <mergeCell ref="A3:A4"/>
    <mergeCell ref="B3:B4"/>
    <mergeCell ref="C3:C4"/>
    <mergeCell ref="D3:D4"/>
    <mergeCell ref="E3:E4"/>
    <mergeCell ref="F3:F4"/>
    <mergeCell ref="N3:N4"/>
    <mergeCell ref="L3:M3"/>
    <mergeCell ref="K3:K4"/>
    <mergeCell ref="J3:J4"/>
    <mergeCell ref="A20:N20"/>
    <mergeCell ref="N12:N13"/>
    <mergeCell ref="G12:I12"/>
    <mergeCell ref="N21:N22"/>
    <mergeCell ref="A30:A31"/>
    <mergeCell ref="B30:B31"/>
    <mergeCell ref="C30:C31"/>
    <mergeCell ref="D30:D31"/>
    <mergeCell ref="J30:J31"/>
    <mergeCell ref="K30:K31"/>
    <mergeCell ref="D21:D22"/>
    <mergeCell ref="E21:E22"/>
    <mergeCell ref="F21:F22"/>
    <mergeCell ref="J21:J22"/>
    <mergeCell ref="A21:A22"/>
    <mergeCell ref="B21:B22"/>
    <mergeCell ref="C21:C22"/>
    <mergeCell ref="G21:I21"/>
    <mergeCell ref="K21:K22"/>
    <mergeCell ref="L46:M46"/>
    <mergeCell ref="N46:N47"/>
    <mergeCell ref="A45:N45"/>
    <mergeCell ref="A46:A47"/>
    <mergeCell ref="B46:B47"/>
    <mergeCell ref="C46:C47"/>
    <mergeCell ref="D46:D47"/>
    <mergeCell ref="E46:E47"/>
    <mergeCell ref="I46:I47"/>
    <mergeCell ref="J46:J47"/>
    <mergeCell ref="F46:H46"/>
    <mergeCell ref="K46:K47"/>
    <mergeCell ref="N30:N31"/>
    <mergeCell ref="E31:F31"/>
  </mergeCells>
  <dataValidations count="6">
    <dataValidation type="list" allowBlank="1" showInputMessage="1" showErrorMessage="1" sqref="K71:K72" xr:uid="{00000000-0002-0000-0200-000001000000}">
      <formula1>$R$2:$R$3</formula1>
    </dataValidation>
    <dataValidation type="list" allowBlank="1" showInputMessage="1" showErrorMessage="1" sqref="K5:K9 K32:K43 K48:K62 K67:K70 K23:K27 K14:K18" xr:uid="{00000000-0002-0000-0200-000003000000}">
      <formula1>$R$2:$R$4</formula1>
    </dataValidation>
    <dataValidation type="list" allowBlank="1" showInputMessage="1" showErrorMessage="1" sqref="D67:D71" xr:uid="{00000000-0002-0000-0200-000004000000}">
      <formula1>$R$30:$R$35</formula1>
    </dataValidation>
    <dataValidation type="list" allowBlank="1" showInputMessage="1" showErrorMessage="1" sqref="D5:D9 D14:D18 D23:D27" xr:uid="{00000000-0002-0000-0200-000002000000}">
      <formula1>$R$14:$R$24</formula1>
    </dataValidation>
    <dataValidation type="list" allowBlank="1" showInputMessage="1" showErrorMessage="1" sqref="D48:D62" xr:uid="{00000000-0002-0000-0200-000000000000}">
      <formula1>$R$96:$R$99</formula1>
    </dataValidation>
    <dataValidation type="list" allowBlank="1" showInputMessage="1" showErrorMessage="1" sqref="D32:D43" xr:uid="{00000000-0002-0000-0200-000005000000}">
      <formula1>$R$28:$R$35</formula1>
    </dataValidation>
  </dataValidation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B985A9-2CE1-42BC-B810-E0A3522769BE}">
  <dimension ref="A2:G20"/>
  <sheetViews>
    <sheetView workbookViewId="0">
      <selection activeCell="D8" sqref="D8"/>
    </sheetView>
  </sheetViews>
  <sheetFormatPr defaultRowHeight="14.6" x14ac:dyDescent="0.4"/>
  <cols>
    <col min="1" max="1" width="4.53515625" customWidth="1"/>
    <col min="2" max="2" width="4.84375" customWidth="1"/>
    <col min="3" max="3" width="5.53515625" customWidth="1"/>
    <col min="4" max="4" width="63" customWidth="1"/>
    <col min="5" max="5" width="19.84375" style="53" customWidth="1"/>
    <col min="6" max="6" width="13.3828125" customWidth="1"/>
    <col min="7" max="7" width="12.3828125" bestFit="1" customWidth="1"/>
  </cols>
  <sheetData>
    <row r="2" spans="1:7" x14ac:dyDescent="0.4">
      <c r="A2" s="135" t="s">
        <v>169</v>
      </c>
      <c r="B2" s="135"/>
      <c r="C2" s="135"/>
      <c r="D2" s="135"/>
      <c r="E2" s="84" t="s">
        <v>170</v>
      </c>
      <c r="F2" s="94" t="s">
        <v>171</v>
      </c>
      <c r="G2" s="94" t="s">
        <v>35</v>
      </c>
    </row>
    <row r="3" spans="1:7" x14ac:dyDescent="0.4">
      <c r="A3" s="83"/>
      <c r="B3" s="83" t="s">
        <v>172</v>
      </c>
      <c r="C3" s="2"/>
      <c r="D3" s="2"/>
      <c r="F3" s="2"/>
      <c r="G3" s="2"/>
    </row>
    <row r="4" spans="1:7" x14ac:dyDescent="0.4">
      <c r="A4" s="83"/>
      <c r="B4" s="83"/>
      <c r="C4" s="2" t="s">
        <v>173</v>
      </c>
      <c r="D4" s="2"/>
      <c r="F4" s="53"/>
      <c r="G4" s="53"/>
    </row>
    <row r="5" spans="1:7" s="2" customFormat="1" x14ac:dyDescent="0.4">
      <c r="A5" s="83"/>
      <c r="B5" s="83"/>
      <c r="D5" s="2" t="s">
        <v>173</v>
      </c>
      <c r="E5" s="53">
        <v>325000</v>
      </c>
      <c r="F5" s="53"/>
      <c r="G5" s="53">
        <f>+F5+E5</f>
        <v>325000</v>
      </c>
    </row>
    <row r="6" spans="1:7" x14ac:dyDescent="0.4">
      <c r="A6" s="83"/>
      <c r="B6" s="83"/>
      <c r="C6" s="2" t="s">
        <v>174</v>
      </c>
      <c r="D6" s="2"/>
      <c r="F6" s="53"/>
      <c r="G6" s="53"/>
    </row>
    <row r="7" spans="1:7" x14ac:dyDescent="0.4">
      <c r="A7" s="83"/>
      <c r="B7" s="83"/>
      <c r="C7" s="2"/>
      <c r="D7" s="2" t="s">
        <v>175</v>
      </c>
      <c r="E7" s="53">
        <v>1500000</v>
      </c>
      <c r="F7" s="53"/>
      <c r="G7" s="53">
        <f>+F7+E7</f>
        <v>1500000</v>
      </c>
    </row>
    <row r="8" spans="1:7" x14ac:dyDescent="0.4">
      <c r="A8" s="83"/>
      <c r="B8" s="83" t="s">
        <v>176</v>
      </c>
      <c r="C8" s="2"/>
      <c r="D8" s="2"/>
      <c r="F8" s="53"/>
      <c r="G8" s="53"/>
    </row>
    <row r="9" spans="1:7" s="2" customFormat="1" x14ac:dyDescent="0.4">
      <c r="C9" s="2" t="s">
        <v>182</v>
      </c>
      <c r="E9" s="53"/>
      <c r="F9" s="53">
        <v>5000000</v>
      </c>
      <c r="G9" s="53">
        <f t="shared" ref="G9:G10" si="0">+F9+E9</f>
        <v>5000000</v>
      </c>
    </row>
    <row r="10" spans="1:7" x14ac:dyDescent="0.4">
      <c r="A10" s="2"/>
      <c r="B10" s="2"/>
      <c r="C10" s="2" t="s">
        <v>177</v>
      </c>
      <c r="D10" s="2"/>
      <c r="E10" s="53">
        <v>1250000</v>
      </c>
      <c r="F10" s="53"/>
      <c r="G10" s="53">
        <f t="shared" si="0"/>
        <v>1250000</v>
      </c>
    </row>
    <row r="11" spans="1:7" x14ac:dyDescent="0.4">
      <c r="A11" s="2"/>
      <c r="B11" s="2"/>
      <c r="C11" s="2"/>
      <c r="D11" s="2"/>
      <c r="F11" s="53"/>
      <c r="G11" s="53"/>
    </row>
    <row r="12" spans="1:7" s="2" customFormat="1" x14ac:dyDescent="0.4">
      <c r="A12" s="135" t="s">
        <v>35</v>
      </c>
      <c r="B12" s="135"/>
      <c r="C12" s="135"/>
      <c r="D12" s="135"/>
      <c r="E12" s="84">
        <f>SUM(E4:E11)</f>
        <v>3075000</v>
      </c>
      <c r="F12" s="84">
        <f t="shared" ref="F12:G12" si="1">SUM(F4:F11)</f>
        <v>5000000</v>
      </c>
      <c r="G12" s="84">
        <f t="shared" si="1"/>
        <v>8075000</v>
      </c>
    </row>
    <row r="13" spans="1:7" x14ac:dyDescent="0.4">
      <c r="A13" s="2"/>
      <c r="B13" s="2"/>
      <c r="C13" s="2"/>
      <c r="D13" s="2"/>
      <c r="F13" s="53"/>
      <c r="G13" s="53"/>
    </row>
    <row r="14" spans="1:7" x14ac:dyDescent="0.4">
      <c r="A14" s="2"/>
      <c r="B14" s="2"/>
      <c r="C14" s="2"/>
      <c r="D14" s="2"/>
      <c r="F14" s="53"/>
      <c r="G14" s="53"/>
    </row>
    <row r="15" spans="1:7" x14ac:dyDescent="0.4">
      <c r="A15" s="2"/>
      <c r="B15" s="2"/>
      <c r="C15" s="2"/>
      <c r="D15" s="2"/>
      <c r="F15" s="53"/>
      <c r="G15" s="53"/>
    </row>
    <row r="16" spans="1:7" x14ac:dyDescent="0.4">
      <c r="A16" s="2"/>
      <c r="B16" s="2"/>
      <c r="C16" s="2"/>
      <c r="D16" s="2"/>
      <c r="F16" s="53"/>
      <c r="G16" s="53"/>
    </row>
    <row r="17" spans="6:7" x14ac:dyDescent="0.4">
      <c r="F17" s="53"/>
      <c r="G17" s="53"/>
    </row>
    <row r="18" spans="6:7" x14ac:dyDescent="0.4">
      <c r="F18" s="53"/>
      <c r="G18" s="53"/>
    </row>
    <row r="19" spans="6:7" x14ac:dyDescent="0.4">
      <c r="F19" s="53"/>
      <c r="G19" s="53"/>
    </row>
    <row r="20" spans="6:7" x14ac:dyDescent="0.4">
      <c r="F20" s="53"/>
      <c r="G20" s="53"/>
    </row>
  </sheetData>
  <mergeCells count="2">
    <mergeCell ref="A2:D2"/>
    <mergeCell ref="A12:D1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245F7B8BECC3604B94B9394066EA6358" ma:contentTypeVersion="1810" ma:contentTypeDescription="The base project type from which other project content types inherit their information." ma:contentTypeScope="" ma:versionID="a7248e46f171a83ef9cff67c57f1ed86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8f651783cfe384d70c92a095132f2c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A5CBACBF51FE6F43907261AE60455E3C" ma:contentTypeVersion="2155" ma:contentTypeDescription="A content type to manage public (operations) IDB documents" ma:contentTypeScope="" ma:versionID="5715d93aed926eb14764d7a27d71fb00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d6c7bf6aa4c0f55b5fc02b7f099a77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 xsi:nil="true"/>
    <Key_x0020_Document xmlns="cdc7663a-08f0-4737-9e8c-148ce897a09c">false</Key_x0020_Document>
    <Division_x0020_or_x0020_Unit xmlns="cdc7663a-08f0-4737-9e8c-148ce897a09c">INE/TSP</Division_x0020_or_x0020_Unit>
    <Document_x0020_Author xmlns="cdc7663a-08f0-4737-9e8c-148ce897a09c">Bayona Pulido, Mauricio</Document_x0020_Author>
    <_dlc_DocId xmlns="cdc7663a-08f0-4737-9e8c-148ce897a09c">EZSHARE-1854815960-45</_dlc_DocId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CR</TermName>
          <TermId xmlns="http://schemas.microsoft.com/office/infopath/2007/PartnerControls">70401352-ba64-401d-af16-55c448a66295</TermId>
        </TermInfo>
      </Terms>
    </ic46d7e087fd4a108fb86518ca413cc6>
    <Operation_x0020_Type xmlns="cdc7663a-08f0-4737-9e8c-148ce897a09c">LON</Operation_x0020_Type>
    <TaxCatchAll xmlns="cdc7663a-08f0-4737-9e8c-148ce897a09c">
      <Value>146</Value>
      <Value>26</Value>
      <Value>3</Value>
      <Value>44</Value>
    </TaxCatchAll>
    <Fiscal_x0020_Year_x0020_IDB xmlns="cdc7663a-08f0-4737-9e8c-148ce897a09c">2019</Fiscal_x0020_Year_x0020_IDB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CR-L1139</Project_x0020_Number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 xsi:nil="true"/>
    <Business_x0020_Area xmlns="cdc7663a-08f0-4737-9e8c-148ce897a09c">Financial Plan</Business_x0020_Area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Access_x0020_to_x0020_Information_x00a0_Policy xmlns="cdc7663a-08f0-4737-9e8c-148ce897a09c">Public - Simultaneous Disclosure</Access_x0020_to_x0020_Information_x00a0_Policy>
    <SISCOR_x0020_Number xmlns="cdc7663a-08f0-4737-9e8c-148ce897a09c" xsi:nil="true"/>
    <Identifier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</TermName>
          <TermId xmlns="http://schemas.microsoft.com/office/infopath/2007/PartnerControls">5a25d1a8-4baf-41a8-9e3b-e167accda6ea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TR-VPR</TermName>
          <TermId xmlns="http://schemas.microsoft.com/office/infopath/2007/PartnerControls">59b49cf2-c4cd-4316-ac14-b3a0ffc7d51d</TermId>
        </TermInfo>
      </Terms>
    </b2ec7cfb18674cb8803df6b262e8b107>
    <Document_x0020_Language_x0020_IDB xmlns="cdc7663a-08f0-4737-9e8c-148ce897a09c">Spanish</Document_x0020_Language_x0020_IDB>
    <_dlc_DocIdUrl xmlns="cdc7663a-08f0-4737-9e8c-148ce897a09c">
      <Url>https://idbg.sharepoint.com/teams/EZ-CR-LON/CR-L1139/_layouts/15/DocIdRedir.aspx?ID=EZSHARE-1854815960-45</Url>
      <Description>EZSHARE-1854815960-45</Description>
    </_dlc_DocIdUrl>
    <Phase xmlns="cdc7663a-08f0-4737-9e8c-148ce897a09c">ACTIVE</Phase>
    <Other_x0020_Author xmlns="cdc7663a-08f0-4737-9e8c-148ce897a09c" xsi:nil="true"/>
    <IDBDocs_x0020_Number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D6AE35FE-447E-4336-8011-74C493A1885E}"/>
</file>

<file path=customXml/itemProps2.xml><?xml version="1.0" encoding="utf-8"?>
<ds:datastoreItem xmlns:ds="http://schemas.openxmlformats.org/officeDocument/2006/customXml" ds:itemID="{88E94607-9671-4B5E-9DA2-5895EF715249}"/>
</file>

<file path=customXml/itemProps3.xml><?xml version="1.0" encoding="utf-8"?>
<ds:datastoreItem xmlns:ds="http://schemas.openxmlformats.org/officeDocument/2006/customXml" ds:itemID="{BBE448DB-C965-41E3-A55F-CC94E4080632}"/>
</file>

<file path=customXml/itemProps4.xml><?xml version="1.0" encoding="utf-8"?>
<ds:datastoreItem xmlns:ds="http://schemas.openxmlformats.org/officeDocument/2006/customXml" ds:itemID="{3F188BEA-526D-4668-A361-5B808DCD5335}"/>
</file>

<file path=customXml/itemProps5.xml><?xml version="1.0" encoding="utf-8"?>
<ds:datastoreItem xmlns:ds="http://schemas.openxmlformats.org/officeDocument/2006/customXml" ds:itemID="{226BCB08-0F29-4D29-BBAD-33311694C8DB}"/>
</file>

<file path=customXml/itemProps6.xml><?xml version="1.0" encoding="utf-8"?>
<ds:datastoreItem xmlns:ds="http://schemas.openxmlformats.org/officeDocument/2006/customXml" ds:itemID="{9CFED015-E3D8-4ABC-8E72-91CF780799D5}"/>
</file>

<file path=customXml/itemProps7.xml><?xml version="1.0" encoding="utf-8"?>
<ds:datastoreItem xmlns:ds="http://schemas.openxmlformats.org/officeDocument/2006/customXml" ds:itemID="{81A22719-5FF6-4441-8D50-88410FD0AFC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Estructura del Proyecto</vt:lpstr>
      <vt:lpstr>Plan de Adquisiciones</vt:lpstr>
      <vt:lpstr>Detalle Plan de Adquisiciones</vt:lpstr>
      <vt:lpstr>Costos que no estan en el PA</vt:lpstr>
    </vt:vector>
  </TitlesOfParts>
  <Manager/>
  <Company>Inter-American Development Bank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HJLagos</dc:creator>
  <cp:keywords/>
  <dc:description/>
  <cp:lastModifiedBy>Fallas Barquero,Sofia</cp:lastModifiedBy>
  <cp:revision/>
  <dcterms:created xsi:type="dcterms:W3CDTF">2011-03-30T14:45:37Z</dcterms:created>
  <dcterms:modified xsi:type="dcterms:W3CDTF">2019-08-17T23:34:15Z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>146;#MAJOR HIGHWAYS|59b49cf2-c4cd-4316-ac14-b3a0ffc7d51d</vt:lpwstr>
  </property>
  <property fmtid="{D5CDD505-2E9C-101B-9397-08002B2CF9AE}" pid="4" name="Function_x0020_Operations_x0020_IDB">
    <vt:lpwstr>3;#Project Administration|751f71fd-1433-4702-a2db-ff12a4e45594</vt:lpwstr>
  </property>
  <property fmtid="{D5CDD505-2E9C-101B-9397-08002B2CF9AE}" pid="6" name="TaxKeywordTaxHTField">
    <vt:lpwstr/>
  </property>
  <property fmtid="{D5CDD505-2E9C-101B-9397-08002B2CF9AE}" pid="8" name="Sub-Sector">
    <vt:lpwstr>146;#TR-VPR|59b49cf2-c4cd-4316-ac14-b3a0ffc7d51d</vt:lpwstr>
  </property>
  <property fmtid="{D5CDD505-2E9C-101B-9397-08002B2CF9AE}" pid="9" name="Country">
    <vt:lpwstr>26;#CR|70401352-ba64-401d-af16-55c448a66295</vt:lpwstr>
  </property>
  <property fmtid="{D5CDD505-2E9C-101B-9397-08002B2CF9AE}" pid="10" name="Fund IDB">
    <vt:lpwstr>24;#ORC|c028a4b2-ad8b-4cf4-9cac-a2ae6a778e23</vt:lpwstr>
  </property>
  <property fmtid="{D5CDD505-2E9C-101B-9397-08002B2CF9AE}" pid="11" name="_dlc_DocIdItemGuid">
    <vt:lpwstr>508f446a-5366-42ae-a378-869e993233d1</vt:lpwstr>
  </property>
  <property fmtid="{D5CDD505-2E9C-101B-9397-08002B2CF9AE}" pid="12" name="Fund_x0020_IDB">
    <vt:lpwstr>24;#ORC|c028a4b2-ad8b-4cf4-9cac-a2ae6a778e23</vt:lpwstr>
  </property>
  <property fmtid="{D5CDD505-2E9C-101B-9397-08002B2CF9AE}" pid="13" name="Series_x0020_Operations_x0020_IDB">
    <vt:lpwstr/>
  </property>
  <property fmtid="{D5CDD505-2E9C-101B-9397-08002B2CF9AE}" pid="14" name="Sector IDB">
    <vt:lpwstr>44;#TRANSPORT|5a25d1a8-4baf-41a8-9e3b-e167accda6ea</vt:lpwstr>
  </property>
  <property fmtid="{D5CDD505-2E9C-101B-9397-08002B2CF9AE}" pid="15" name="Function Operations IDB">
    <vt:lpwstr>3;#Project Administration|751f71fd-1433-4702-a2db-ff12a4e45594</vt:lpwstr>
  </property>
  <property fmtid="{D5CDD505-2E9C-101B-9397-08002B2CF9AE}" pid="16" name="Sector_x0020_IDB">
    <vt:lpwstr>44;#TRANSPORT|5a25d1a8-4baf-41a8-9e3b-e167accda6ea</vt:lpwstr>
  </property>
  <property fmtid="{D5CDD505-2E9C-101B-9397-08002B2CF9AE}" pid="18" name="Disclosure Activity">
    <vt:lpwstr>Loan Proposal</vt:lpwstr>
  </property>
  <property fmtid="{D5CDD505-2E9C-101B-9397-08002B2CF9AE}" pid="19" name="ContentTypeId">
    <vt:lpwstr>0x0101001A458A224826124E8B45B1D613300CFC00A5CBACBF51FE6F43907261AE60455E3C</vt:lpwstr>
  </property>
  <property fmtid="{D5CDD505-2E9C-101B-9397-08002B2CF9AE}" pid="20" name="Series Operations IDB">
    <vt:lpwstr/>
  </property>
</Properties>
</file>