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4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5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6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7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8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9.xml" ContentType="application/vnd.openxmlformats-officedocument.drawingml.chart+xml"/>
  <Override PartName="/xl/drawings/drawing24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nac\Desktop\"/>
    </mc:Choice>
  </mc:AlternateContent>
  <bookViews>
    <workbookView xWindow="240" yWindow="3192" windowWidth="7260" windowHeight="2568" tabRatio="927" activeTab="20" xr2:uid="{00000000-000D-0000-FFFF-FFFF00000000}"/>
  </bookViews>
  <sheets>
    <sheet name="ICMS" sheetId="11" r:id="rId1"/>
    <sheet name="FUMACOP" sheetId="29" r:id="rId2"/>
    <sheet name="IPVA" sheetId="30" r:id="rId3"/>
    <sheet name="ITCD" sheetId="31" r:id="rId4"/>
    <sheet name="DEMAIS" sheetId="32" r:id="rId5"/>
    <sheet name="TOTAL" sheetId="1" r:id="rId6"/>
    <sheet name="Gráf1" sheetId="35" r:id="rId7"/>
    <sheet name="Gráf1.1" sheetId="46" r:id="rId8"/>
    <sheet name="Gráf2" sheetId="40" r:id="rId9"/>
    <sheet name="Gráf3" sheetId="41" r:id="rId10"/>
    <sheet name="Gráf4" sheetId="45" r:id="rId11"/>
    <sheet name="Gráf5" sheetId="42" r:id="rId12"/>
    <sheet name="Gráf6" sheetId="43" r:id="rId13"/>
    <sheet name="Gráf7" sheetId="44" r:id="rId14"/>
    <sheet name="Gráf8" sheetId="37" r:id="rId15"/>
    <sheet name="Grupo Real (2014-17)" sheetId="12" r:id="rId16"/>
    <sheet name="Var.%" sheetId="24" r:id="rId17"/>
    <sheet name="Part.%" sheetId="22" r:id="rId18"/>
    <sheet name="2012-17(nom.)" sheetId="20" r:id="rId19"/>
    <sheet name="IPCA" sheetId="2" r:id="rId20"/>
    <sheet name="Projcao Relacao Arracadacao" sheetId="47" r:id="rId21"/>
  </sheets>
  <definedNames>
    <definedName name="_xlnm.Print_Area" localSheetId="4">DEMAIS!$A$1:$U$22</definedName>
    <definedName name="_xlnm.Print_Area" localSheetId="1">FUMACOP!$A$1:$U$22</definedName>
    <definedName name="_xlnm.Print_Area" localSheetId="15">'Grupo Real (2014-17)'!$A$1:$AC$25</definedName>
    <definedName name="_xlnm.Print_Area" localSheetId="0">ICMS!$A$1:$U$25</definedName>
    <definedName name="_xlnm.Print_Area" localSheetId="2">IPVA!$A$1:$U$22</definedName>
    <definedName name="_xlnm.Print_Area" localSheetId="3">ITCD!$A$1:$U$22</definedName>
    <definedName name="_xlnm.Print_Area" localSheetId="17">'Part.%'!$A$1:$CG$24</definedName>
    <definedName name="_xlnm.Print_Area" localSheetId="5">TOTAL!$A$1:$K$26,TOTAL!$L$1:$AF$23</definedName>
  </definedNames>
  <calcPr calcId="171027"/>
</workbook>
</file>

<file path=xl/calcChain.xml><?xml version="1.0" encoding="utf-8"?>
<calcChain xmlns="http://schemas.openxmlformats.org/spreadsheetml/2006/main">
  <c r="I35" i="47" l="1"/>
  <c r="H32" i="47"/>
  <c r="K24" i="47"/>
  <c r="J24" i="47"/>
  <c r="I24" i="47"/>
  <c r="H24" i="47"/>
  <c r="G24" i="47"/>
  <c r="F24" i="47"/>
  <c r="E24" i="47"/>
  <c r="D24" i="47"/>
  <c r="C24" i="47"/>
  <c r="N23" i="47"/>
  <c r="M23" i="47"/>
  <c r="L23" i="47"/>
  <c r="K23" i="47"/>
  <c r="J23" i="47"/>
  <c r="I23" i="47"/>
  <c r="H23" i="47"/>
  <c r="G23" i="47"/>
  <c r="F23" i="47"/>
  <c r="E23" i="47"/>
  <c r="D23" i="47"/>
  <c r="C23" i="47"/>
  <c r="K22" i="47"/>
  <c r="J22" i="47"/>
  <c r="I22" i="47"/>
  <c r="H22" i="47"/>
  <c r="G22" i="47"/>
  <c r="F22" i="47"/>
  <c r="E22" i="47"/>
  <c r="D22" i="47"/>
  <c r="C22" i="47"/>
  <c r="B22" i="47"/>
  <c r="L21" i="47"/>
  <c r="L24" i="47" s="1"/>
  <c r="K21" i="47"/>
  <c r="N8" i="47"/>
  <c r="M8" i="47"/>
  <c r="L8" i="47"/>
  <c r="K8" i="47"/>
  <c r="J8" i="47"/>
  <c r="I8" i="47"/>
  <c r="M21" i="47" l="1"/>
  <c r="L22" i="47"/>
  <c r="M24" i="47" l="1"/>
  <c r="M22" i="47"/>
  <c r="N21" i="47"/>
  <c r="N24" i="47" l="1"/>
  <c r="N22" i="47"/>
  <c r="D344" i="2" l="1"/>
  <c r="DA22" i="22"/>
  <c r="DB22" i="22"/>
  <c r="DA14" i="22"/>
  <c r="DB14" i="22"/>
  <c r="DA8" i="22"/>
  <c r="DB8" i="22"/>
  <c r="CZ22" i="22"/>
  <c r="CZ14" i="22"/>
  <c r="CZ8" i="22"/>
  <c r="CZ16" i="22"/>
  <c r="DA16" i="22"/>
  <c r="DB16" i="22"/>
  <c r="CZ17" i="22"/>
  <c r="DA17" i="22"/>
  <c r="DB17" i="22"/>
  <c r="CZ18" i="22"/>
  <c r="DA18" i="22"/>
  <c r="DB18" i="22"/>
  <c r="CZ19" i="22"/>
  <c r="DA19" i="22"/>
  <c r="DB19" i="22"/>
  <c r="CZ20" i="22"/>
  <c r="DA20" i="22"/>
  <c r="DB20" i="22"/>
  <c r="CZ21" i="22"/>
  <c r="DA21" i="22"/>
  <c r="DB21" i="22"/>
  <c r="DA15" i="22"/>
  <c r="DB15" i="22"/>
  <c r="CZ15" i="22"/>
  <c r="CZ10" i="22"/>
  <c r="DA10" i="22"/>
  <c r="DB10" i="22"/>
  <c r="CZ11" i="22"/>
  <c r="DA11" i="22"/>
  <c r="DB11" i="22"/>
  <c r="CZ12" i="22"/>
  <c r="DA12" i="22"/>
  <c r="DB12" i="22"/>
  <c r="CZ13" i="22"/>
  <c r="DA13" i="22"/>
  <c r="DB13" i="22"/>
  <c r="DA9" i="22"/>
  <c r="DB9" i="22"/>
  <c r="CZ9" i="22"/>
  <c r="CZ5" i="22"/>
  <c r="DA5" i="22"/>
  <c r="DB5" i="22"/>
  <c r="CZ6" i="22"/>
  <c r="DA6" i="22"/>
  <c r="DB6" i="22"/>
  <c r="CZ7" i="22"/>
  <c r="DA7" i="22"/>
  <c r="DB7" i="22"/>
  <c r="DA4" i="22"/>
  <c r="DB4" i="22"/>
  <c r="CZ4" i="22"/>
  <c r="CX13" i="22"/>
  <c r="K152" i="20"/>
  <c r="K144" i="20"/>
  <c r="K138" i="20"/>
  <c r="CX4" i="22" s="1"/>
  <c r="K154" i="20" l="1"/>
  <c r="CX22" i="22" s="1"/>
  <c r="CX15" i="22"/>
  <c r="CX19" i="22"/>
  <c r="CX17" i="22"/>
  <c r="CX21" i="22"/>
  <c r="CX16" i="22"/>
  <c r="CX20" i="22"/>
  <c r="CX18" i="22"/>
  <c r="CX6" i="22"/>
  <c r="CX5" i="22"/>
  <c r="CX14" i="22"/>
  <c r="CX9" i="22"/>
  <c r="CX10" i="22"/>
  <c r="CX12" i="22"/>
  <c r="CX11" i="22"/>
  <c r="CX7" i="22"/>
  <c r="B344" i="2"/>
  <c r="CX8" i="22" l="1"/>
  <c r="Y19" i="1"/>
  <c r="Y18" i="1"/>
  <c r="Y17" i="1"/>
  <c r="D345" i="2" l="1"/>
  <c r="O16" i="32"/>
  <c r="N16" i="32"/>
  <c r="O16" i="31"/>
  <c r="N16" i="31"/>
  <c r="O16" i="30"/>
  <c r="N16" i="30"/>
  <c r="O16" i="29"/>
  <c r="N16" i="29"/>
  <c r="F38" i="29"/>
  <c r="O16" i="11"/>
  <c r="N16" i="11"/>
  <c r="N9" i="1"/>
  <c r="N10" i="1"/>
  <c r="N11" i="1"/>
  <c r="N12" i="1"/>
  <c r="N13" i="1"/>
  <c r="N14" i="1"/>
  <c r="N15" i="1"/>
  <c r="N16" i="1"/>
  <c r="N17" i="1"/>
  <c r="N18" i="1"/>
  <c r="N19" i="1"/>
  <c r="N8" i="1"/>
  <c r="Q9" i="1"/>
  <c r="Q10" i="1"/>
  <c r="Q11" i="1"/>
  <c r="Q12" i="1"/>
  <c r="Q13" i="1"/>
  <c r="Q14" i="1"/>
  <c r="Q15" i="1"/>
  <c r="Q16" i="1"/>
  <c r="Q17" i="1"/>
  <c r="Q18" i="1"/>
  <c r="Q19" i="1"/>
  <c r="M9" i="1"/>
  <c r="M10" i="1"/>
  <c r="M11" i="1"/>
  <c r="M12" i="1"/>
  <c r="M13" i="1"/>
  <c r="M14" i="1"/>
  <c r="M15" i="1"/>
  <c r="M16" i="1"/>
  <c r="M17" i="1"/>
  <c r="M18" i="1"/>
  <c r="M19" i="1"/>
  <c r="M8" i="1"/>
  <c r="Q8" i="1"/>
  <c r="B22" i="1"/>
  <c r="B23" i="1" s="1"/>
  <c r="D22" i="1"/>
  <c r="D23" i="1" s="1"/>
  <c r="B21" i="1"/>
  <c r="D21" i="1"/>
  <c r="B20" i="1"/>
  <c r="C337" i="2" l="1"/>
  <c r="D346" i="2" s="1"/>
  <c r="C338" i="2" s="1"/>
  <c r="D347" i="2" s="1"/>
  <c r="C339" i="2" s="1"/>
  <c r="C344" i="2"/>
  <c r="AV5" i="12" l="1"/>
  <c r="AW6" i="12"/>
  <c r="AX7" i="12"/>
  <c r="AV9" i="12"/>
  <c r="AW10" i="12"/>
  <c r="AX11" i="12"/>
  <c r="AV13" i="12"/>
  <c r="AW14" i="12"/>
  <c r="AX15" i="12"/>
  <c r="AV17" i="12"/>
  <c r="AW18" i="12"/>
  <c r="AX19" i="12"/>
  <c r="AV21" i="12"/>
  <c r="AW22" i="12"/>
  <c r="AU12" i="12"/>
  <c r="AU16" i="12"/>
  <c r="AU20" i="12"/>
  <c r="AT5" i="12"/>
  <c r="AW4" i="12"/>
  <c r="AX5" i="12"/>
  <c r="AV7" i="12"/>
  <c r="AW8" i="12"/>
  <c r="AX9" i="12"/>
  <c r="AV11" i="12"/>
  <c r="AW12" i="12"/>
  <c r="AX13" i="12"/>
  <c r="AV15" i="12"/>
  <c r="AW16" i="12"/>
  <c r="AX17" i="12"/>
  <c r="AV19" i="12"/>
  <c r="AW20" i="12"/>
  <c r="AX21" i="12"/>
  <c r="AU4" i="12"/>
  <c r="AU6" i="12"/>
  <c r="AU10" i="12"/>
  <c r="AU18" i="12"/>
  <c r="AT7" i="12"/>
  <c r="AT11" i="12"/>
  <c r="AT15" i="12"/>
  <c r="AT19" i="12"/>
  <c r="AX4" i="12"/>
  <c r="AV6" i="12"/>
  <c r="AW7" i="12"/>
  <c r="AX8" i="12"/>
  <c r="AV10" i="12"/>
  <c r="AW11" i="12"/>
  <c r="AX12" i="12"/>
  <c r="AV14" i="12"/>
  <c r="AW15" i="12"/>
  <c r="AX16" i="12"/>
  <c r="AV18" i="12"/>
  <c r="AW19" i="12"/>
  <c r="AX20" i="12"/>
  <c r="AV22" i="12"/>
  <c r="AU7" i="12"/>
  <c r="AU11" i="12"/>
  <c r="AU15" i="12"/>
  <c r="AU19" i="12"/>
  <c r="AT4" i="12"/>
  <c r="AT12" i="12"/>
  <c r="AT16" i="12"/>
  <c r="AT20" i="12"/>
  <c r="AX6" i="12"/>
  <c r="AV12" i="12"/>
  <c r="AW17" i="12"/>
  <c r="AX22" i="12"/>
  <c r="AU17" i="12"/>
  <c r="AT10" i="12"/>
  <c r="AT18" i="12"/>
  <c r="AV8" i="12"/>
  <c r="AW13" i="12"/>
  <c r="AX18" i="12"/>
  <c r="AU5" i="12"/>
  <c r="AU21" i="12"/>
  <c r="AT13" i="12"/>
  <c r="AT21" i="12"/>
  <c r="AX10" i="12"/>
  <c r="AV16" i="12"/>
  <c r="AU13" i="12"/>
  <c r="AT17" i="12"/>
  <c r="AV4" i="12"/>
  <c r="AW9" i="12"/>
  <c r="AX14" i="12"/>
  <c r="AV20" i="12"/>
  <c r="AU9" i="12"/>
  <c r="AT6" i="12"/>
  <c r="AW5" i="12"/>
  <c r="AW21" i="12"/>
  <c r="AT9" i="12"/>
  <c r="AU22" i="12"/>
  <c r="AU8" i="12"/>
  <c r="AU14" i="12"/>
  <c r="C10" i="1"/>
  <c r="C14" i="1"/>
  <c r="C18" i="1"/>
  <c r="C8" i="1"/>
  <c r="C13" i="1"/>
  <c r="E10" i="1"/>
  <c r="C11" i="1"/>
  <c r="C15" i="1"/>
  <c r="C19" i="1"/>
  <c r="E8" i="1"/>
  <c r="I16" i="31"/>
  <c r="C12" i="1"/>
  <c r="C16" i="1"/>
  <c r="E9" i="1"/>
  <c r="I16" i="30"/>
  <c r="I16" i="11"/>
  <c r="C9" i="1"/>
  <c r="C17" i="1"/>
  <c r="I16" i="32"/>
  <c r="I16" i="29"/>
  <c r="AK28" i="24" l="1"/>
  <c r="AK36" i="24"/>
  <c r="AL29" i="24"/>
  <c r="AK30" i="24"/>
  <c r="AK43" i="24"/>
  <c r="AK41" i="24"/>
  <c r="AK44" i="24"/>
  <c r="AJ43" i="24"/>
  <c r="AL41" i="24"/>
  <c r="AJ35" i="24"/>
  <c r="AI34" i="24"/>
  <c r="AK42" i="24"/>
  <c r="AJ37" i="24"/>
  <c r="AL31" i="24"/>
  <c r="AI41" i="24"/>
  <c r="AL44" i="24"/>
  <c r="AK39" i="24"/>
  <c r="AJ34" i="24"/>
  <c r="AL28" i="24"/>
  <c r="AI39" i="24"/>
  <c r="AL42" i="24"/>
  <c r="AK37" i="24"/>
  <c r="AV28" i="12"/>
  <c r="AJ32" i="24"/>
  <c r="AL35" i="24"/>
  <c r="AJ38" i="24"/>
  <c r="AL30" i="24"/>
  <c r="AW28" i="12"/>
  <c r="AK32" i="24"/>
  <c r="AJ39" i="24"/>
  <c r="AI44" i="24"/>
  <c r="AJ31" i="24"/>
  <c r="AL45" i="24"/>
  <c r="AI42" i="24"/>
  <c r="AJ45" i="24"/>
  <c r="AL39" i="24"/>
  <c r="AK34" i="24"/>
  <c r="AJ29" i="24"/>
  <c r="AI29" i="24"/>
  <c r="AJ42" i="24"/>
  <c r="AL36" i="24"/>
  <c r="AK31" i="24"/>
  <c r="AK45" i="24"/>
  <c r="AJ40" i="24"/>
  <c r="AL34" i="24"/>
  <c r="AK29" i="24"/>
  <c r="AL37" i="24"/>
  <c r="AI36" i="24"/>
  <c r="AI40" i="24"/>
  <c r="AI30" i="24"/>
  <c r="AJ41" i="24"/>
  <c r="AI33" i="24"/>
  <c r="AX28" i="12"/>
  <c r="AL32" i="24"/>
  <c r="AK27" i="24"/>
  <c r="AI35" i="24"/>
  <c r="AJ36" i="24"/>
  <c r="AI32" i="24"/>
  <c r="AJ27" i="24"/>
  <c r="AL33" i="24"/>
  <c r="AI28" i="24"/>
  <c r="AK40" i="24"/>
  <c r="AU28" i="12"/>
  <c r="AI38" i="24"/>
  <c r="AL43" i="24"/>
  <c r="AK38" i="24"/>
  <c r="AJ33" i="24"/>
  <c r="AL27" i="24"/>
  <c r="AI27" i="24"/>
  <c r="AL40" i="24"/>
  <c r="AK35" i="24"/>
  <c r="AJ30" i="24"/>
  <c r="AI43" i="24"/>
  <c r="AJ44" i="24"/>
  <c r="AL38" i="24"/>
  <c r="AK33" i="24"/>
  <c r="AJ28" i="24"/>
  <c r="C22" i="1"/>
  <c r="C23" i="1" s="1"/>
  <c r="C21" i="1"/>
  <c r="C20" i="1"/>
  <c r="O9" i="1"/>
  <c r="P8" i="1"/>
  <c r="P9" i="1"/>
  <c r="P10" i="1"/>
  <c r="O8" i="1"/>
  <c r="O10" i="1"/>
  <c r="AD16" i="1"/>
  <c r="Z16" i="1"/>
  <c r="Y16" i="1"/>
  <c r="AC16" i="1"/>
  <c r="H152" i="20" l="1"/>
  <c r="I152" i="20"/>
  <c r="J152" i="20"/>
  <c r="H144" i="20"/>
  <c r="I144" i="20"/>
  <c r="J144" i="20"/>
  <c r="H138" i="20"/>
  <c r="I138" i="20"/>
  <c r="J138" i="20"/>
  <c r="AS4" i="12"/>
  <c r="AS5" i="12"/>
  <c r="AS6" i="12"/>
  <c r="AS7" i="12"/>
  <c r="AS9" i="12"/>
  <c r="AS10" i="12"/>
  <c r="AS11" i="12"/>
  <c r="AS12" i="12"/>
  <c r="AS13" i="12"/>
  <c r="AS15" i="12"/>
  <c r="AS16" i="12"/>
  <c r="AS17" i="12"/>
  <c r="AS18" i="12"/>
  <c r="AS19" i="12"/>
  <c r="AS20" i="12"/>
  <c r="AS21" i="12"/>
  <c r="AS22" i="12"/>
  <c r="F37" i="29"/>
  <c r="F36" i="29"/>
  <c r="O15" i="32"/>
  <c r="I15" i="32"/>
  <c r="N15" i="32"/>
  <c r="O15" i="31"/>
  <c r="I15" i="31"/>
  <c r="N15" i="31"/>
  <c r="O15" i="30"/>
  <c r="I15" i="30"/>
  <c r="N15" i="30"/>
  <c r="O15" i="29"/>
  <c r="I15" i="29"/>
  <c r="N15" i="29"/>
  <c r="O15" i="11"/>
  <c r="I15" i="11"/>
  <c r="N15" i="11"/>
  <c r="K16" i="1"/>
  <c r="AH44" i="24" l="1"/>
  <c r="AH40" i="24"/>
  <c r="AH35" i="24"/>
  <c r="AH30" i="24"/>
  <c r="CW7" i="22"/>
  <c r="CW5" i="22"/>
  <c r="AT8" i="12"/>
  <c r="CW4" i="22"/>
  <c r="CW6" i="22"/>
  <c r="AS14" i="12"/>
  <c r="CV12" i="22"/>
  <c r="CV10" i="22"/>
  <c r="CV13" i="22"/>
  <c r="CV9" i="22"/>
  <c r="CV11" i="22"/>
  <c r="CT18" i="22"/>
  <c r="CT16" i="22"/>
  <c r="CT20" i="22"/>
  <c r="CT17" i="22"/>
  <c r="CT21" i="22"/>
  <c r="CT15" i="22"/>
  <c r="CT19" i="22"/>
  <c r="AH43" i="24"/>
  <c r="AH39" i="24"/>
  <c r="AH34" i="24"/>
  <c r="AH29" i="24"/>
  <c r="AS8" i="12"/>
  <c r="CV6" i="22"/>
  <c r="CV4" i="22"/>
  <c r="CV7" i="22"/>
  <c r="CV5" i="22"/>
  <c r="CT9" i="22"/>
  <c r="CT13" i="22"/>
  <c r="CT11" i="22"/>
  <c r="CT12" i="22"/>
  <c r="CT10" i="22"/>
  <c r="AH42" i="24"/>
  <c r="AH38" i="24"/>
  <c r="AH33" i="24"/>
  <c r="AH28" i="24"/>
  <c r="CT7" i="22"/>
  <c r="CT5" i="22"/>
  <c r="CT6" i="22"/>
  <c r="CT4" i="22"/>
  <c r="H154" i="20"/>
  <c r="CT14" i="22" s="1"/>
  <c r="CW18" i="22"/>
  <c r="CW16" i="22"/>
  <c r="CW20" i="22"/>
  <c r="CW19" i="22"/>
  <c r="CW15" i="22"/>
  <c r="CW21" i="22"/>
  <c r="CW17" i="22"/>
  <c r="AT22" i="12"/>
  <c r="AH41" i="24"/>
  <c r="AH36" i="24"/>
  <c r="AH32" i="24"/>
  <c r="AH27" i="24"/>
  <c r="CW13" i="22"/>
  <c r="CW11" i="22"/>
  <c r="CW9" i="22"/>
  <c r="CW10" i="22"/>
  <c r="CW12" i="22"/>
  <c r="AT14" i="12"/>
  <c r="CV17" i="22"/>
  <c r="CV21" i="22"/>
  <c r="CV15" i="22"/>
  <c r="CV19" i="22"/>
  <c r="CV18" i="22"/>
  <c r="CV20" i="22"/>
  <c r="CV16" i="22"/>
  <c r="J154" i="20"/>
  <c r="CW8" i="22" s="1"/>
  <c r="AT28" i="12"/>
  <c r="AS28" i="12"/>
  <c r="AD15" i="1"/>
  <c r="Z15" i="1"/>
  <c r="Y15" i="1"/>
  <c r="AC15" i="1"/>
  <c r="CW22" i="22" l="1"/>
  <c r="CW14" i="22"/>
  <c r="AH45" i="24"/>
  <c r="AI45" i="24"/>
  <c r="CY4" i="22"/>
  <c r="AH31" i="24"/>
  <c r="AI31" i="24"/>
  <c r="CT22" i="22"/>
  <c r="CT8" i="22"/>
  <c r="AH37" i="24"/>
  <c r="AI37" i="24"/>
  <c r="I154" i="20"/>
  <c r="O14" i="32"/>
  <c r="N14" i="32"/>
  <c r="O14" i="31"/>
  <c r="N14" i="31"/>
  <c r="O14" i="30"/>
  <c r="N14" i="30"/>
  <c r="O14" i="29"/>
  <c r="CV14" i="22" l="1"/>
  <c r="CV8" i="22"/>
  <c r="CV22" i="22"/>
  <c r="N14" i="29"/>
  <c r="F35" i="29"/>
  <c r="O14" i="11" l="1"/>
  <c r="N14" i="11"/>
  <c r="J21" i="1" l="1"/>
  <c r="AR4" i="12" l="1"/>
  <c r="AG27" i="24" s="1"/>
  <c r="AR16" i="12"/>
  <c r="AG39" i="24" s="1"/>
  <c r="I14" i="31"/>
  <c r="AR5" i="12"/>
  <c r="AG28" i="24" s="1"/>
  <c r="AR13" i="12"/>
  <c r="AG36" i="24" s="1"/>
  <c r="AR21" i="12"/>
  <c r="AG44" i="24" s="1"/>
  <c r="I14" i="30"/>
  <c r="AR6" i="12"/>
  <c r="AG29" i="24" s="1"/>
  <c r="AR14" i="12"/>
  <c r="AG37" i="24" s="1"/>
  <c r="AR22" i="12"/>
  <c r="AG45" i="24" s="1"/>
  <c r="AR7" i="12"/>
  <c r="AG30" i="24" s="1"/>
  <c r="AR11" i="12"/>
  <c r="AG34" i="24" s="1"/>
  <c r="AR15" i="12"/>
  <c r="AG38" i="24" s="1"/>
  <c r="AR19" i="12"/>
  <c r="AG42" i="24" s="1"/>
  <c r="AQ4" i="12"/>
  <c r="I14" i="32"/>
  <c r="AR8" i="12"/>
  <c r="AG31" i="24" s="1"/>
  <c r="AR12" i="12"/>
  <c r="AG35" i="24" s="1"/>
  <c r="AR20" i="12"/>
  <c r="AG43" i="24" s="1"/>
  <c r="AR9" i="12"/>
  <c r="AG32" i="24" s="1"/>
  <c r="AR17" i="12"/>
  <c r="AG40" i="24" s="1"/>
  <c r="AR10" i="12"/>
  <c r="AG33" i="24" s="1"/>
  <c r="AR18" i="12"/>
  <c r="AG41" i="24" s="1"/>
  <c r="I14" i="29"/>
  <c r="I14" i="11"/>
  <c r="Y14" i="1"/>
  <c r="Z14" i="1"/>
  <c r="AC14" i="1"/>
  <c r="AD14" i="1"/>
  <c r="Z9" i="1"/>
  <c r="Z10" i="1"/>
  <c r="Z11" i="1"/>
  <c r="Z12" i="1"/>
  <c r="Z13" i="1"/>
  <c r="Y9" i="1"/>
  <c r="Y10" i="1"/>
  <c r="Y11" i="1"/>
  <c r="Y12" i="1"/>
  <c r="Y13" i="1"/>
  <c r="AC9" i="1"/>
  <c r="AC10" i="1"/>
  <c r="AC11" i="1"/>
  <c r="AC12" i="1"/>
  <c r="AC13" i="1"/>
  <c r="Z8" i="1"/>
  <c r="AD8" i="1"/>
  <c r="Y8" i="1"/>
  <c r="AC8" i="1"/>
  <c r="AR28" i="12" l="1"/>
  <c r="AF27" i="24"/>
  <c r="J43" i="1"/>
  <c r="J44" i="1"/>
  <c r="K44" i="1" s="1"/>
  <c r="J45" i="1"/>
  <c r="K45" i="1" s="1"/>
  <c r="J46" i="1"/>
  <c r="J47" i="1"/>
  <c r="J48" i="1"/>
  <c r="K47" i="1" l="1"/>
  <c r="K48" i="1"/>
  <c r="K46" i="1"/>
  <c r="F154" i="20"/>
  <c r="F152" i="20"/>
  <c r="G152" i="20"/>
  <c r="CS16" i="22" s="1"/>
  <c r="F144" i="20"/>
  <c r="G144" i="20"/>
  <c r="F138" i="20"/>
  <c r="G138" i="20"/>
  <c r="CS5" i="22" s="1"/>
  <c r="K37" i="1"/>
  <c r="J36" i="1"/>
  <c r="J38" i="1"/>
  <c r="K38" i="1" s="1"/>
  <c r="J39" i="1"/>
  <c r="K39" i="1" s="1"/>
  <c r="J40" i="1"/>
  <c r="K40" i="1" s="1"/>
  <c r="J41" i="1"/>
  <c r="K41" i="1" s="1"/>
  <c r="J42" i="1"/>
  <c r="K43" i="1" s="1"/>
  <c r="J37" i="1"/>
  <c r="O13" i="11"/>
  <c r="N13" i="11"/>
  <c r="A24" i="12"/>
  <c r="CS15" i="22" l="1"/>
  <c r="K42" i="1"/>
  <c r="CR14" i="22"/>
  <c r="CS7" i="22"/>
  <c r="CR8" i="22"/>
  <c r="CR22" i="22"/>
  <c r="CS19" i="22"/>
  <c r="CS18" i="22"/>
  <c r="CS21" i="22"/>
  <c r="CS17" i="22"/>
  <c r="G154" i="20"/>
  <c r="CS14" i="22" s="1"/>
  <c r="CS20" i="22"/>
  <c r="CS13" i="22"/>
  <c r="CS9" i="22"/>
  <c r="CS12" i="22"/>
  <c r="CS11" i="22"/>
  <c r="CS10" i="22"/>
  <c r="CS4" i="22"/>
  <c r="CS6" i="22"/>
  <c r="O13" i="32"/>
  <c r="N13" i="32"/>
  <c r="O13" i="31"/>
  <c r="N13" i="31"/>
  <c r="O13" i="30"/>
  <c r="N13" i="30"/>
  <c r="F34" i="29"/>
  <c r="O13" i="29"/>
  <c r="N13" i="29"/>
  <c r="CS8" i="22" l="1"/>
  <c r="CS22" i="22"/>
  <c r="K14" i="1"/>
  <c r="AQ18" i="12"/>
  <c r="AF41" i="24" s="1"/>
  <c r="AP19" i="12"/>
  <c r="AO20" i="12"/>
  <c r="AN13" i="12"/>
  <c r="AN17" i="12"/>
  <c r="AQ5" i="12"/>
  <c r="AF28" i="24" s="1"/>
  <c r="AQ9" i="12"/>
  <c r="AF32" i="24" s="1"/>
  <c r="AQ13" i="12"/>
  <c r="AF36" i="24" s="1"/>
  <c r="AQ17" i="12"/>
  <c r="AF40" i="24" s="1"/>
  <c r="AQ21" i="12"/>
  <c r="AF44" i="24" s="1"/>
  <c r="AP6" i="12"/>
  <c r="AP10" i="12"/>
  <c r="AP14" i="12"/>
  <c r="AP18" i="12"/>
  <c r="AP22" i="12"/>
  <c r="AO7" i="12"/>
  <c r="AO11" i="12"/>
  <c r="AO15" i="12"/>
  <c r="AO19" i="12"/>
  <c r="AN4" i="12"/>
  <c r="AN12" i="12"/>
  <c r="AN16" i="12"/>
  <c r="AN20" i="12"/>
  <c r="AQ6" i="12"/>
  <c r="AF29" i="24" s="1"/>
  <c r="AQ10" i="12"/>
  <c r="AF33" i="24" s="1"/>
  <c r="AQ14" i="12"/>
  <c r="AF37" i="24" s="1"/>
  <c r="AQ22" i="12"/>
  <c r="AF45" i="24" s="1"/>
  <c r="AP7" i="12"/>
  <c r="AP11" i="12"/>
  <c r="AP15" i="12"/>
  <c r="AO4" i="12"/>
  <c r="AO12" i="12"/>
  <c r="AO16" i="12"/>
  <c r="AN5" i="12"/>
  <c r="AN9" i="12"/>
  <c r="AN21" i="12"/>
  <c r="AQ7" i="12"/>
  <c r="AF30" i="24" s="1"/>
  <c r="AQ15" i="12"/>
  <c r="AF38" i="24" s="1"/>
  <c r="AP4" i="12"/>
  <c r="AP12" i="12"/>
  <c r="AP20" i="12"/>
  <c r="AO9" i="12"/>
  <c r="AO17" i="12"/>
  <c r="AN6" i="12"/>
  <c r="AQ20" i="12"/>
  <c r="AF43" i="24" s="1"/>
  <c r="AP17" i="12"/>
  <c r="AN11" i="12"/>
  <c r="AQ8" i="12"/>
  <c r="AF31" i="24" s="1"/>
  <c r="AQ16" i="12"/>
  <c r="AF39" i="24" s="1"/>
  <c r="AP5" i="12"/>
  <c r="AP13" i="12"/>
  <c r="AP21" i="12"/>
  <c r="AO10" i="12"/>
  <c r="AO18" i="12"/>
  <c r="AN7" i="12"/>
  <c r="AN15" i="12"/>
  <c r="AM5" i="12"/>
  <c r="AQ11" i="12"/>
  <c r="AF34" i="24" s="1"/>
  <c r="AQ19" i="12"/>
  <c r="AF42" i="24" s="1"/>
  <c r="AP8" i="12"/>
  <c r="AP16" i="12"/>
  <c r="AO5" i="12"/>
  <c r="AO13" i="12"/>
  <c r="AO21" i="12"/>
  <c r="AN10" i="12"/>
  <c r="AN18" i="12"/>
  <c r="AQ12" i="12"/>
  <c r="AF35" i="24" s="1"/>
  <c r="AP9" i="12"/>
  <c r="AO6" i="12"/>
  <c r="AN19" i="12"/>
  <c r="I13" i="31"/>
  <c r="I13" i="29"/>
  <c r="I13" i="32"/>
  <c r="AE35" i="24" l="1"/>
  <c r="AC44" i="24"/>
  <c r="AD36" i="24"/>
  <c r="AD40" i="24"/>
  <c r="AC32" i="24"/>
  <c r="AE38" i="24"/>
  <c r="AC35" i="24"/>
  <c r="AD30" i="24"/>
  <c r="AE29" i="24"/>
  <c r="AC34" i="24"/>
  <c r="AE40" i="24"/>
  <c r="AC36" i="24"/>
  <c r="AE42" i="24"/>
  <c r="AC41" i="24"/>
  <c r="AD28" i="24"/>
  <c r="AE43" i="24"/>
  <c r="AD43" i="24"/>
  <c r="AE30" i="24"/>
  <c r="AC27" i="24"/>
  <c r="AE45" i="24"/>
  <c r="AC30" i="24"/>
  <c r="AD33" i="24"/>
  <c r="AE36" i="24"/>
  <c r="AD42" i="24"/>
  <c r="AC29" i="24"/>
  <c r="AC28" i="24"/>
  <c r="AE34" i="24"/>
  <c r="AC33" i="24"/>
  <c r="AE39" i="24"/>
  <c r="AE27" i="24"/>
  <c r="AD35" i="24"/>
  <c r="AB28" i="24"/>
  <c r="AD38" i="24"/>
  <c r="AE37" i="24"/>
  <c r="AC42" i="24"/>
  <c r="AD29" i="24"/>
  <c r="AE32" i="24"/>
  <c r="AE41" i="24"/>
  <c r="AD32" i="24"/>
  <c r="AD39" i="24"/>
  <c r="AD44" i="24"/>
  <c r="AE31" i="24"/>
  <c r="AC40" i="24"/>
  <c r="AD27" i="24"/>
  <c r="AC39" i="24"/>
  <c r="AD34" i="24"/>
  <c r="AE33" i="24"/>
  <c r="AC38" i="24"/>
  <c r="AD41" i="24"/>
  <c r="AE44" i="24"/>
  <c r="AE28" i="24"/>
  <c r="AC43" i="24"/>
  <c r="I13" i="30"/>
  <c r="I13" i="11"/>
  <c r="AD13" i="1" l="1"/>
  <c r="AQ28" i="12" l="1"/>
  <c r="F33" i="29" l="1"/>
  <c r="O12" i="32"/>
  <c r="N12" i="32"/>
  <c r="O12" i="31"/>
  <c r="N12" i="31"/>
  <c r="O12" i="30"/>
  <c r="N12" i="30"/>
  <c r="O12" i="29"/>
  <c r="N12" i="29"/>
  <c r="O12" i="11"/>
  <c r="N12" i="11"/>
  <c r="AD12" i="1" l="1"/>
  <c r="I12" i="31" l="1"/>
  <c r="I12" i="30"/>
  <c r="I12" i="29"/>
  <c r="I12" i="32"/>
  <c r="I12" i="11"/>
  <c r="K13" i="1"/>
  <c r="K12" i="1"/>
  <c r="K8" i="1" l="1"/>
  <c r="E138" i="20"/>
  <c r="AO8" i="12" l="1"/>
  <c r="CP7" i="22"/>
  <c r="CP5" i="22"/>
  <c r="CP6" i="22"/>
  <c r="AP28" i="12"/>
  <c r="CR17" i="22"/>
  <c r="CR21" i="22"/>
  <c r="CR18" i="22"/>
  <c r="CR15" i="22"/>
  <c r="CR23" i="22"/>
  <c r="CR19" i="22"/>
  <c r="CR16" i="22"/>
  <c r="CR20" i="22"/>
  <c r="CR11" i="22"/>
  <c r="CR12" i="22"/>
  <c r="CR13" i="22"/>
  <c r="CR10" i="22"/>
  <c r="CR9" i="22"/>
  <c r="CR5" i="22"/>
  <c r="CR6" i="22"/>
  <c r="CR7" i="22"/>
  <c r="CR4" i="22"/>
  <c r="O10" i="11"/>
  <c r="O11" i="11"/>
  <c r="N10" i="11"/>
  <c r="N11" i="11"/>
  <c r="O10" i="29"/>
  <c r="O11" i="29"/>
  <c r="N10" i="29"/>
  <c r="N11" i="29"/>
  <c r="O10" i="30"/>
  <c r="O11" i="30"/>
  <c r="N10" i="30"/>
  <c r="N11" i="30"/>
  <c r="O10" i="31"/>
  <c r="O11" i="31"/>
  <c r="N10" i="31"/>
  <c r="N11" i="31"/>
  <c r="AD10" i="1"/>
  <c r="AD11" i="1"/>
  <c r="O11" i="32"/>
  <c r="N11" i="32"/>
  <c r="I11" i="31"/>
  <c r="AD31" i="24" l="1"/>
  <c r="CU8" i="22"/>
  <c r="I11" i="11"/>
  <c r="I11" i="32"/>
  <c r="I11" i="29"/>
  <c r="K11" i="1"/>
  <c r="I11" i="30"/>
  <c r="CU4" i="22"/>
  <c r="F31" i="29"/>
  <c r="F32" i="29"/>
  <c r="F30" i="29"/>
  <c r="E30" i="29"/>
  <c r="DC22" i="22" l="1"/>
  <c r="CY22" i="22"/>
  <c r="CU22" i="22"/>
  <c r="DC21" i="22"/>
  <c r="CY21" i="22"/>
  <c r="CU21" i="22"/>
  <c r="DC20" i="22"/>
  <c r="CY20" i="22"/>
  <c r="CU20" i="22"/>
  <c r="DC19" i="22"/>
  <c r="CY19" i="22"/>
  <c r="CU19" i="22"/>
  <c r="DC18" i="22"/>
  <c r="CY18" i="22"/>
  <c r="CU18" i="22"/>
  <c r="DC17" i="22"/>
  <c r="CY17" i="22"/>
  <c r="CU17" i="22"/>
  <c r="DC16" i="22"/>
  <c r="CY16" i="22"/>
  <c r="CU16" i="22"/>
  <c r="DC15" i="22"/>
  <c r="CY15" i="22"/>
  <c r="CU15" i="22"/>
  <c r="DC14" i="22"/>
  <c r="CY14" i="22"/>
  <c r="CU14" i="22"/>
  <c r="DC13" i="22"/>
  <c r="CY13" i="22"/>
  <c r="CU13" i="22"/>
  <c r="DC12" i="22"/>
  <c r="CY12" i="22"/>
  <c r="CU12" i="22"/>
  <c r="DC11" i="22"/>
  <c r="CY11" i="22"/>
  <c r="CU11" i="22"/>
  <c r="DC10" i="22"/>
  <c r="CY10" i="22"/>
  <c r="CU10" i="22"/>
  <c r="DC9" i="22"/>
  <c r="CY9" i="22"/>
  <c r="CU9" i="22"/>
  <c r="DC8" i="22"/>
  <c r="CY8" i="22"/>
  <c r="DC7" i="22"/>
  <c r="CY7" i="22"/>
  <c r="CU7" i="22"/>
  <c r="DC6" i="22"/>
  <c r="CY6" i="22"/>
  <c r="CU6" i="22"/>
  <c r="DC5" i="22"/>
  <c r="CY5" i="22"/>
  <c r="CU5" i="22"/>
  <c r="DC4" i="22"/>
  <c r="E152" i="20"/>
  <c r="AO22" i="12" s="1"/>
  <c r="E144" i="20"/>
  <c r="AO14" i="12" s="1"/>
  <c r="AD45" i="24" l="1"/>
  <c r="AD37" i="24"/>
  <c r="CP18" i="22"/>
  <c r="CP19" i="22"/>
  <c r="CP15" i="22"/>
  <c r="CP16" i="22"/>
  <c r="CP20" i="22"/>
  <c r="CP17" i="22"/>
  <c r="CP21" i="22"/>
  <c r="CP13" i="22"/>
  <c r="CP10" i="22"/>
  <c r="CP9" i="22"/>
  <c r="CP11" i="22"/>
  <c r="CP12" i="22"/>
  <c r="E154" i="20"/>
  <c r="CP8" i="22" s="1"/>
  <c r="CP4" i="22"/>
  <c r="O10" i="32"/>
  <c r="N10" i="32"/>
  <c r="CP22" i="22" l="1"/>
  <c r="CP14" i="22"/>
  <c r="H20" i="31"/>
  <c r="O20" i="31" s="1"/>
  <c r="O8" i="11"/>
  <c r="N8" i="11"/>
  <c r="I8" i="31"/>
  <c r="I8" i="30"/>
  <c r="J22" i="1"/>
  <c r="I8" i="1"/>
  <c r="I8" i="32"/>
  <c r="I8" i="11" l="1"/>
  <c r="K10" i="1"/>
  <c r="I9" i="32"/>
  <c r="I10" i="30"/>
  <c r="I9" i="11"/>
  <c r="I9" i="31"/>
  <c r="I10" i="32"/>
  <c r="I9" i="30"/>
  <c r="I10" i="11"/>
  <c r="I9" i="29"/>
  <c r="K9" i="1"/>
  <c r="I10" i="31"/>
  <c r="I10" i="29"/>
  <c r="AM6" i="12"/>
  <c r="AM11" i="12"/>
  <c r="AM16" i="12"/>
  <c r="AM20" i="12"/>
  <c r="AM4" i="12"/>
  <c r="AM17" i="12"/>
  <c r="AM10" i="12"/>
  <c r="AM19" i="12"/>
  <c r="AM7" i="12"/>
  <c r="AM12" i="12"/>
  <c r="AM21" i="12"/>
  <c r="AM15" i="12"/>
  <c r="AM9" i="12"/>
  <c r="AM13" i="12"/>
  <c r="AM18" i="12"/>
  <c r="AM23" i="12"/>
  <c r="I8" i="29"/>
  <c r="J23" i="1"/>
  <c r="M9" i="30"/>
  <c r="AD9" i="1"/>
  <c r="U8" i="1"/>
  <c r="R9" i="1"/>
  <c r="R10" i="1"/>
  <c r="R11" i="1"/>
  <c r="R12" i="1"/>
  <c r="R13" i="1"/>
  <c r="R14" i="1"/>
  <c r="R15" i="1"/>
  <c r="R16" i="1"/>
  <c r="R17" i="1"/>
  <c r="R18" i="1"/>
  <c r="R19" i="1"/>
  <c r="R8" i="1"/>
  <c r="M19" i="32"/>
  <c r="L19" i="32"/>
  <c r="K19" i="32"/>
  <c r="J19" i="32"/>
  <c r="M18" i="32"/>
  <c r="L18" i="32"/>
  <c r="K18" i="32"/>
  <c r="J18" i="32"/>
  <c r="M17" i="32"/>
  <c r="L17" i="32"/>
  <c r="K17" i="32"/>
  <c r="J17" i="32"/>
  <c r="M16" i="32"/>
  <c r="L16" i="32"/>
  <c r="K16" i="32"/>
  <c r="J16" i="32"/>
  <c r="M15" i="32"/>
  <c r="L15" i="32"/>
  <c r="K15" i="32"/>
  <c r="J15" i="32"/>
  <c r="M14" i="32"/>
  <c r="L14" i="32"/>
  <c r="K14" i="32"/>
  <c r="J14" i="32"/>
  <c r="M13" i="32"/>
  <c r="L13" i="32"/>
  <c r="K13" i="32"/>
  <c r="J13" i="32"/>
  <c r="M12" i="32"/>
  <c r="L12" i="32"/>
  <c r="K12" i="32"/>
  <c r="J12" i="32"/>
  <c r="M11" i="32"/>
  <c r="L11" i="32"/>
  <c r="K11" i="32"/>
  <c r="J11" i="32"/>
  <c r="M10" i="32"/>
  <c r="L10" i="32"/>
  <c r="K10" i="32"/>
  <c r="J10" i="32"/>
  <c r="O9" i="32"/>
  <c r="N9" i="32"/>
  <c r="M9" i="32"/>
  <c r="L9" i="32"/>
  <c r="K9" i="32"/>
  <c r="J9" i="32"/>
  <c r="O8" i="32"/>
  <c r="N8" i="32"/>
  <c r="M8" i="32"/>
  <c r="L8" i="32"/>
  <c r="K8" i="32"/>
  <c r="J8" i="32"/>
  <c r="M19" i="31"/>
  <c r="L19" i="31"/>
  <c r="K19" i="31"/>
  <c r="J19" i="31"/>
  <c r="M18" i="31"/>
  <c r="L18" i="31"/>
  <c r="K18" i="31"/>
  <c r="J18" i="31"/>
  <c r="M17" i="31"/>
  <c r="L17" i="31"/>
  <c r="K17" i="31"/>
  <c r="J17" i="31"/>
  <c r="M16" i="31"/>
  <c r="L16" i="31"/>
  <c r="K16" i="31"/>
  <c r="J16" i="31"/>
  <c r="M15" i="31"/>
  <c r="L15" i="31"/>
  <c r="K15" i="31"/>
  <c r="J15" i="31"/>
  <c r="M14" i="31"/>
  <c r="L14" i="31"/>
  <c r="K14" i="31"/>
  <c r="J14" i="31"/>
  <c r="M13" i="31"/>
  <c r="L13" i="31"/>
  <c r="K13" i="31"/>
  <c r="J13" i="31"/>
  <c r="M12" i="31"/>
  <c r="L12" i="31"/>
  <c r="K12" i="31"/>
  <c r="J12" i="31"/>
  <c r="M11" i="31"/>
  <c r="L11" i="31"/>
  <c r="K11" i="31"/>
  <c r="J11" i="31"/>
  <c r="M10" i="31"/>
  <c r="L10" i="31"/>
  <c r="K10" i="31"/>
  <c r="J10" i="31"/>
  <c r="O9" i="31"/>
  <c r="N9" i="31"/>
  <c r="M9" i="31"/>
  <c r="L9" i="31"/>
  <c r="K9" i="31"/>
  <c r="J9" i="31"/>
  <c r="O8" i="31"/>
  <c r="N8" i="31"/>
  <c r="M8" i="31"/>
  <c r="L8" i="31"/>
  <c r="K8" i="31"/>
  <c r="J8" i="31"/>
  <c r="M19" i="30"/>
  <c r="L19" i="30"/>
  <c r="K19" i="30"/>
  <c r="J19" i="30"/>
  <c r="M18" i="30"/>
  <c r="L18" i="30"/>
  <c r="K18" i="30"/>
  <c r="J18" i="30"/>
  <c r="M17" i="30"/>
  <c r="L17" i="30"/>
  <c r="K17" i="30"/>
  <c r="J17" i="30"/>
  <c r="M16" i="30"/>
  <c r="L16" i="30"/>
  <c r="K16" i="30"/>
  <c r="J16" i="30"/>
  <c r="M15" i="30"/>
  <c r="L15" i="30"/>
  <c r="K15" i="30"/>
  <c r="J15" i="30"/>
  <c r="M14" i="30"/>
  <c r="L14" i="30"/>
  <c r="K14" i="30"/>
  <c r="J14" i="30"/>
  <c r="M13" i="30"/>
  <c r="L13" i="30"/>
  <c r="K13" i="30"/>
  <c r="J13" i="30"/>
  <c r="M12" i="30"/>
  <c r="L12" i="30"/>
  <c r="K12" i="30"/>
  <c r="J12" i="30"/>
  <c r="M11" i="30"/>
  <c r="L11" i="30"/>
  <c r="K11" i="30"/>
  <c r="J11" i="30"/>
  <c r="M10" i="30"/>
  <c r="L10" i="30"/>
  <c r="K10" i="30"/>
  <c r="J10" i="30"/>
  <c r="O9" i="30"/>
  <c r="N9" i="30"/>
  <c r="L9" i="30"/>
  <c r="K9" i="30"/>
  <c r="J9" i="30"/>
  <c r="O8" i="30"/>
  <c r="N8" i="30"/>
  <c r="M8" i="30"/>
  <c r="L8" i="30"/>
  <c r="K8" i="30"/>
  <c r="J8" i="30"/>
  <c r="M19" i="29"/>
  <c r="L19" i="29"/>
  <c r="K19" i="29"/>
  <c r="J19" i="29"/>
  <c r="M18" i="29"/>
  <c r="L18" i="29"/>
  <c r="K18" i="29"/>
  <c r="J18" i="29"/>
  <c r="M17" i="29"/>
  <c r="L17" i="29"/>
  <c r="K17" i="29"/>
  <c r="J17" i="29"/>
  <c r="M16" i="29"/>
  <c r="L16" i="29"/>
  <c r="K16" i="29"/>
  <c r="J16" i="29"/>
  <c r="M15" i="29"/>
  <c r="L15" i="29"/>
  <c r="K15" i="29"/>
  <c r="J15" i="29"/>
  <c r="M14" i="29"/>
  <c r="L14" i="29"/>
  <c r="K14" i="29"/>
  <c r="J14" i="29"/>
  <c r="M13" i="29"/>
  <c r="L13" i="29"/>
  <c r="K13" i="29"/>
  <c r="J13" i="29"/>
  <c r="M12" i="29"/>
  <c r="L12" i="29"/>
  <c r="K12" i="29"/>
  <c r="J12" i="29"/>
  <c r="M11" i="29"/>
  <c r="L11" i="29"/>
  <c r="K11" i="29"/>
  <c r="J11" i="29"/>
  <c r="M10" i="29"/>
  <c r="L10" i="29"/>
  <c r="K10" i="29"/>
  <c r="J10" i="29"/>
  <c r="O9" i="29"/>
  <c r="N9" i="29"/>
  <c r="M9" i="29"/>
  <c r="L9" i="29"/>
  <c r="K9" i="29"/>
  <c r="J9" i="29"/>
  <c r="O8" i="29"/>
  <c r="N8" i="29"/>
  <c r="M8" i="29"/>
  <c r="L8" i="29"/>
  <c r="K8" i="29"/>
  <c r="J8" i="29"/>
  <c r="O9" i="11"/>
  <c r="N9" i="11"/>
  <c r="K9" i="11"/>
  <c r="K10" i="11"/>
  <c r="K11" i="11"/>
  <c r="K12" i="11"/>
  <c r="K13" i="11"/>
  <c r="K14" i="11"/>
  <c r="K15" i="11"/>
  <c r="K16" i="11"/>
  <c r="K17" i="11"/>
  <c r="K18" i="11"/>
  <c r="K19" i="11"/>
  <c r="J9" i="11"/>
  <c r="J10" i="11"/>
  <c r="J11" i="11"/>
  <c r="J12" i="11"/>
  <c r="J13" i="11"/>
  <c r="J14" i="11"/>
  <c r="J15" i="11"/>
  <c r="J16" i="11"/>
  <c r="J17" i="11"/>
  <c r="J18" i="11"/>
  <c r="J19" i="11"/>
  <c r="K8" i="11"/>
  <c r="J8" i="11"/>
  <c r="M9" i="11"/>
  <c r="L8" i="11"/>
  <c r="M8" i="11"/>
  <c r="AB35" i="24" l="1"/>
  <c r="AB40" i="24"/>
  <c r="AB32" i="24"/>
  <c r="AB30" i="24"/>
  <c r="AB29" i="24"/>
  <c r="AB41" i="24"/>
  <c r="AB44" i="24"/>
  <c r="AB33" i="24"/>
  <c r="AB39" i="24"/>
  <c r="AB36" i="24"/>
  <c r="AB34" i="24"/>
  <c r="AB27" i="24"/>
  <c r="AB38" i="24"/>
  <c r="AB42" i="24"/>
  <c r="AB43" i="24"/>
  <c r="I20" i="31"/>
  <c r="AO28" i="12"/>
  <c r="AN28" i="12"/>
  <c r="AM28" i="12"/>
  <c r="D30" i="29"/>
  <c r="E32" i="29"/>
  <c r="D32" i="29"/>
  <c r="C32" i="29"/>
  <c r="L22" i="1"/>
  <c r="L21" i="1"/>
  <c r="J20" i="1"/>
  <c r="D33" i="22" l="1"/>
  <c r="Y20" i="1"/>
  <c r="AC20" i="1"/>
  <c r="I20" i="32"/>
  <c r="H20" i="32"/>
  <c r="O20" i="32" s="1"/>
  <c r="I20" i="11"/>
  <c r="H20" i="11"/>
  <c r="F20" i="11"/>
  <c r="M20" i="11" s="1"/>
  <c r="D20" i="11"/>
  <c r="I20" i="29"/>
  <c r="H20" i="29"/>
  <c r="O20" i="29" s="1"/>
  <c r="F20" i="29"/>
  <c r="M20" i="29" s="1"/>
  <c r="D20" i="29"/>
  <c r="I20" i="30"/>
  <c r="H20" i="30"/>
  <c r="O20" i="30" s="1"/>
  <c r="O20" i="11" l="1"/>
  <c r="B33" i="22"/>
  <c r="C33" i="22"/>
  <c r="D152" i="20"/>
  <c r="AN22" i="12" s="1"/>
  <c r="AC45" i="24" s="1"/>
  <c r="C152" i="20"/>
  <c r="CN15" i="22" s="1"/>
  <c r="D144" i="20"/>
  <c r="AN14" i="12" s="1"/>
  <c r="AC37" i="24" s="1"/>
  <c r="C144" i="20"/>
  <c r="CN9" i="22" s="1"/>
  <c r="D138" i="20"/>
  <c r="C138" i="20"/>
  <c r="AN8" i="12" l="1"/>
  <c r="AC31" i="24" s="1"/>
  <c r="CN4" i="22"/>
  <c r="CO7" i="22"/>
  <c r="CO4" i="22"/>
  <c r="CQ4" i="22" s="1"/>
  <c r="CO5" i="22"/>
  <c r="CO6" i="22"/>
  <c r="CO19" i="22"/>
  <c r="CO16" i="22"/>
  <c r="CO20" i="22"/>
  <c r="CO15" i="22"/>
  <c r="CO17" i="22"/>
  <c r="CO21" i="22"/>
  <c r="CO18" i="22"/>
  <c r="AM14" i="12"/>
  <c r="CN13" i="22"/>
  <c r="CN12" i="22"/>
  <c r="CN10" i="22"/>
  <c r="CN11" i="22"/>
  <c r="CO12" i="22"/>
  <c r="CO13" i="22"/>
  <c r="CO9" i="22"/>
  <c r="CQ9" i="22" s="1"/>
  <c r="CO10" i="22"/>
  <c r="CO11" i="22"/>
  <c r="AM8" i="12"/>
  <c r="CN6" i="22"/>
  <c r="CN7" i="22"/>
  <c r="CN5" i="22"/>
  <c r="AM22" i="12"/>
  <c r="CN17" i="22"/>
  <c r="CN21" i="22"/>
  <c r="CN18" i="22"/>
  <c r="CN19" i="22"/>
  <c r="CQ15" i="22"/>
  <c r="CN16" i="22"/>
  <c r="CN20" i="22"/>
  <c r="D154" i="20"/>
  <c r="CO8" i="22" s="1"/>
  <c r="C154" i="20"/>
  <c r="N126" i="20"/>
  <c r="M126" i="20"/>
  <c r="L126" i="20"/>
  <c r="K126" i="20"/>
  <c r="J126" i="20"/>
  <c r="I126" i="20"/>
  <c r="H126" i="20"/>
  <c r="G126" i="20"/>
  <c r="F126" i="20"/>
  <c r="E126" i="20"/>
  <c r="D126" i="20"/>
  <c r="C126" i="20"/>
  <c r="N118" i="20"/>
  <c r="M118" i="20"/>
  <c r="L118" i="20"/>
  <c r="K118" i="20"/>
  <c r="J118" i="20"/>
  <c r="I118" i="20"/>
  <c r="H118" i="20"/>
  <c r="G118" i="20"/>
  <c r="F118" i="20"/>
  <c r="E118" i="20"/>
  <c r="D118" i="20"/>
  <c r="C118" i="20"/>
  <c r="N112" i="20"/>
  <c r="N128" i="20" s="1"/>
  <c r="M112" i="20"/>
  <c r="M128" i="20" s="1"/>
  <c r="L112" i="20"/>
  <c r="L128" i="20" s="1"/>
  <c r="K112" i="20"/>
  <c r="K128" i="20" s="1"/>
  <c r="J112" i="20"/>
  <c r="J128" i="20" s="1"/>
  <c r="I112" i="20"/>
  <c r="I128" i="20" s="1"/>
  <c r="H112" i="20"/>
  <c r="H128" i="20" s="1"/>
  <c r="G112" i="20"/>
  <c r="G128" i="20" s="1"/>
  <c r="F112" i="20"/>
  <c r="E112" i="20"/>
  <c r="E128" i="20" s="1"/>
  <c r="D112" i="20"/>
  <c r="D128" i="20" s="1"/>
  <c r="C112" i="20"/>
  <c r="C128" i="20" s="1"/>
  <c r="CQ5" i="22" l="1"/>
  <c r="F128" i="20"/>
  <c r="M129" i="20" s="1"/>
  <c r="CB4" i="22"/>
  <c r="CQ18" i="22"/>
  <c r="CQ16" i="22"/>
  <c r="CO14" i="22"/>
  <c r="CN8" i="22"/>
  <c r="CQ8" i="22" s="1"/>
  <c r="M155" i="20"/>
  <c r="CO22" i="22"/>
  <c r="CQ19" i="22"/>
  <c r="CQ21" i="22"/>
  <c r="CQ12" i="22"/>
  <c r="CQ11" i="22"/>
  <c r="AB45" i="24"/>
  <c r="AB31" i="24"/>
  <c r="AB37" i="24"/>
  <c r="CQ20" i="22"/>
  <c r="CQ6" i="22"/>
  <c r="CN14" i="22"/>
  <c r="CQ14" i="22" s="1"/>
  <c r="CQ17" i="22"/>
  <c r="CQ7" i="22"/>
  <c r="CQ13" i="22"/>
  <c r="CN22" i="22"/>
  <c r="CQ22" i="22" s="1"/>
  <c r="CQ10" i="22"/>
  <c r="J22" i="11"/>
  <c r="J21" i="11"/>
  <c r="J23" i="11"/>
  <c r="L14" i="11"/>
  <c r="N74" i="20" l="1"/>
  <c r="M74" i="20"/>
  <c r="L74" i="20"/>
  <c r="K74" i="20"/>
  <c r="J74" i="20"/>
  <c r="I74" i="20"/>
  <c r="H74" i="20"/>
  <c r="G74" i="20"/>
  <c r="F74" i="20"/>
  <c r="E74" i="20"/>
  <c r="D74" i="20"/>
  <c r="C74" i="20"/>
  <c r="N66" i="20"/>
  <c r="M66" i="20"/>
  <c r="L66" i="20"/>
  <c r="K66" i="20"/>
  <c r="J66" i="20"/>
  <c r="I66" i="20"/>
  <c r="H66" i="20"/>
  <c r="G66" i="20"/>
  <c r="F66" i="20"/>
  <c r="E66" i="20"/>
  <c r="D66" i="20"/>
  <c r="C66" i="20"/>
  <c r="N60" i="20"/>
  <c r="N76" i="20" s="1"/>
  <c r="M60" i="20"/>
  <c r="M76" i="20" s="1"/>
  <c r="L60" i="20"/>
  <c r="L76" i="20" s="1"/>
  <c r="K60" i="20"/>
  <c r="K76" i="20" s="1"/>
  <c r="J60" i="20"/>
  <c r="J76" i="20" s="1"/>
  <c r="I60" i="20"/>
  <c r="I76" i="20" s="1"/>
  <c r="H60" i="20"/>
  <c r="H76" i="20" s="1"/>
  <c r="G60" i="20"/>
  <c r="G76" i="20" s="1"/>
  <c r="F60" i="20"/>
  <c r="F76" i="20" s="1"/>
  <c r="E60" i="20"/>
  <c r="E76" i="20" s="1"/>
  <c r="D60" i="20"/>
  <c r="D76" i="20" s="1"/>
  <c r="C60" i="20"/>
  <c r="C76" i="20" s="1"/>
  <c r="N100" i="20"/>
  <c r="M100" i="20"/>
  <c r="L100" i="20"/>
  <c r="K100" i="20"/>
  <c r="J100" i="20"/>
  <c r="I100" i="20"/>
  <c r="H100" i="20"/>
  <c r="G100" i="20"/>
  <c r="F100" i="20"/>
  <c r="E100" i="20"/>
  <c r="D100" i="20"/>
  <c r="C100" i="20"/>
  <c r="N92" i="20"/>
  <c r="M92" i="20"/>
  <c r="L92" i="20"/>
  <c r="K92" i="20"/>
  <c r="J92" i="20"/>
  <c r="I92" i="20"/>
  <c r="H92" i="20"/>
  <c r="G92" i="20"/>
  <c r="F92" i="20"/>
  <c r="E92" i="20"/>
  <c r="D92" i="20"/>
  <c r="C92" i="20"/>
  <c r="N86" i="20"/>
  <c r="N102" i="20" s="1"/>
  <c r="M86" i="20"/>
  <c r="M102" i="20" s="1"/>
  <c r="L86" i="20"/>
  <c r="L102" i="20" s="1"/>
  <c r="K86" i="20"/>
  <c r="K102" i="20" s="1"/>
  <c r="J86" i="20"/>
  <c r="J102" i="20" s="1"/>
  <c r="I86" i="20"/>
  <c r="I102" i="20" s="1"/>
  <c r="H86" i="20"/>
  <c r="H102" i="20" s="1"/>
  <c r="G86" i="20"/>
  <c r="G102" i="20" s="1"/>
  <c r="F86" i="20"/>
  <c r="F102" i="20" s="1"/>
  <c r="E86" i="20"/>
  <c r="E102" i="20" s="1"/>
  <c r="D86" i="20"/>
  <c r="D102" i="20" s="1"/>
  <c r="C86" i="20"/>
  <c r="C102" i="20" s="1"/>
  <c r="M103" i="20" l="1"/>
  <c r="M77" i="20"/>
  <c r="U16" i="1"/>
  <c r="E31" i="29" l="1"/>
  <c r="E33" i="29"/>
  <c r="E34" i="29"/>
  <c r="E35" i="29"/>
  <c r="E36" i="29"/>
  <c r="E37" i="29"/>
  <c r="E38" i="29"/>
  <c r="E39" i="29"/>
  <c r="E40" i="29"/>
  <c r="E41" i="29"/>
  <c r="D31" i="29"/>
  <c r="D33" i="29"/>
  <c r="D34" i="29"/>
  <c r="D35" i="29"/>
  <c r="D36" i="29"/>
  <c r="D37" i="29"/>
  <c r="D38" i="29"/>
  <c r="D39" i="29"/>
  <c r="D40" i="29"/>
  <c r="D41" i="29"/>
  <c r="C31" i="29"/>
  <c r="C33" i="29"/>
  <c r="C34" i="29"/>
  <c r="C35" i="29"/>
  <c r="C36" i="29"/>
  <c r="C37" i="29"/>
  <c r="C38" i="29"/>
  <c r="C39" i="29"/>
  <c r="C40" i="29"/>
  <c r="C41" i="29"/>
  <c r="C30" i="29"/>
  <c r="AL9" i="12" l="1"/>
  <c r="AL8" i="24" s="1"/>
  <c r="AL10" i="12"/>
  <c r="AL9" i="24" s="1"/>
  <c r="AL15" i="12"/>
  <c r="AL14" i="24" s="1"/>
  <c r="AL16" i="12"/>
  <c r="AL15" i="24" s="1"/>
  <c r="L19" i="11"/>
  <c r="M19" i="11"/>
  <c r="AA38" i="24" l="1"/>
  <c r="AA33" i="24"/>
  <c r="AA32" i="24"/>
  <c r="AA39" i="24"/>
  <c r="AL28" i="12"/>
  <c r="AK9" i="12" l="1"/>
  <c r="AK8" i="24" s="1"/>
  <c r="Z32" i="24" l="1"/>
  <c r="V19" i="1"/>
  <c r="U19" i="1"/>
  <c r="L18" i="11" l="1"/>
  <c r="M18" i="11"/>
  <c r="V18" i="1" l="1"/>
  <c r="U18" i="1"/>
  <c r="L17" i="11" l="1"/>
  <c r="M17" i="11"/>
  <c r="V17" i="1" l="1"/>
  <c r="U17" i="1"/>
  <c r="A24" i="22" l="1"/>
  <c r="A22" i="24" l="1"/>
  <c r="A46" i="24" s="1"/>
  <c r="CH20" i="22" l="1"/>
  <c r="CH19" i="22"/>
  <c r="CH15" i="22"/>
  <c r="CH18" i="22"/>
  <c r="CH21" i="22"/>
  <c r="CH17" i="22"/>
  <c r="CH16" i="22"/>
  <c r="CH11" i="22"/>
  <c r="CH10" i="22"/>
  <c r="CH13" i="22"/>
  <c r="CH9" i="22"/>
  <c r="CH12" i="22"/>
  <c r="CG19" i="22"/>
  <c r="CG18" i="22"/>
  <c r="CG21" i="22"/>
  <c r="CG17" i="22"/>
  <c r="CG20" i="22"/>
  <c r="CG16" i="22"/>
  <c r="CG15" i="22"/>
  <c r="CG6" i="22"/>
  <c r="CG14" i="22"/>
  <c r="CG5" i="22"/>
  <c r="CG4" i="22"/>
  <c r="CG7" i="22"/>
  <c r="CG11" i="22"/>
  <c r="CG10" i="22"/>
  <c r="CG13" i="22"/>
  <c r="CG9" i="22"/>
  <c r="CG12" i="22"/>
  <c r="CF8" i="22"/>
  <c r="CH7" i="22"/>
  <c r="CH6" i="22"/>
  <c r="CH8" i="22"/>
  <c r="CH5" i="22"/>
  <c r="CH4" i="22"/>
  <c r="M16" i="11"/>
  <c r="L16" i="11"/>
  <c r="CG8" i="22" l="1"/>
  <c r="CG22" i="22"/>
  <c r="CF22" i="22"/>
  <c r="CF14" i="22"/>
  <c r="CH22" i="22"/>
  <c r="CH14" i="22"/>
  <c r="V16" i="1"/>
  <c r="M15" i="11" l="1"/>
  <c r="L15" i="11"/>
  <c r="V15" i="1" l="1"/>
  <c r="U15" i="1"/>
  <c r="M10" i="11" l="1"/>
  <c r="M11" i="11"/>
  <c r="M12" i="11"/>
  <c r="M13" i="11"/>
  <c r="M14" i="11"/>
  <c r="V8" i="1"/>
  <c r="V11" i="1"/>
  <c r="V12" i="1"/>
  <c r="V13" i="1"/>
  <c r="V14" i="1"/>
  <c r="V10" i="1"/>
  <c r="V9" i="1"/>
  <c r="A23" i="11" l="1"/>
  <c r="U14" i="1" l="1"/>
  <c r="CK21" i="22" l="1"/>
  <c r="CL21" i="22"/>
  <c r="CK20" i="22"/>
  <c r="CL20" i="22"/>
  <c r="CK19" i="22"/>
  <c r="CL19" i="22"/>
  <c r="CK18" i="22"/>
  <c r="CL18" i="22"/>
  <c r="CK17" i="22"/>
  <c r="CL17" i="22"/>
  <c r="CK16" i="22"/>
  <c r="CL16" i="22"/>
  <c r="CK15" i="22"/>
  <c r="CL15" i="22"/>
  <c r="CK13" i="22"/>
  <c r="CL13" i="22"/>
  <c r="CK12" i="22"/>
  <c r="CL12" i="22"/>
  <c r="CK11" i="22"/>
  <c r="CL11" i="22"/>
  <c r="CK10" i="22"/>
  <c r="CL10" i="22"/>
  <c r="CK9" i="22"/>
  <c r="CL9" i="22"/>
  <c r="CK7" i="22"/>
  <c r="CL7" i="22"/>
  <c r="CK6" i="22"/>
  <c r="CL6" i="22"/>
  <c r="CK5" i="22"/>
  <c r="CL5" i="22"/>
  <c r="CK4" i="22"/>
  <c r="CL4" i="22"/>
  <c r="CJ21" i="22"/>
  <c r="CJ20" i="22"/>
  <c r="CJ19" i="22"/>
  <c r="CJ18" i="22"/>
  <c r="CJ17" i="22"/>
  <c r="CJ16" i="22"/>
  <c r="CJ15" i="22"/>
  <c r="CJ13" i="22"/>
  <c r="CJ12" i="22"/>
  <c r="CJ11" i="22"/>
  <c r="CJ10" i="22"/>
  <c r="CJ9" i="22"/>
  <c r="CJ7" i="22"/>
  <c r="CJ6" i="22"/>
  <c r="CJ5" i="22"/>
  <c r="CJ4" i="22"/>
  <c r="CI22" i="22"/>
  <c r="CF21" i="22"/>
  <c r="CF20" i="22"/>
  <c r="CF19" i="22"/>
  <c r="CF18" i="22"/>
  <c r="CF17" i="22"/>
  <c r="CF16" i="22"/>
  <c r="CF15" i="22"/>
  <c r="CI14" i="22"/>
  <c r="CF13" i="22"/>
  <c r="CF12" i="22"/>
  <c r="CF11" i="22"/>
  <c r="CF10" i="22"/>
  <c r="CI10" i="22" s="1"/>
  <c r="CF9" i="22"/>
  <c r="CI8" i="22"/>
  <c r="CF7" i="22"/>
  <c r="CF6" i="22"/>
  <c r="CF5" i="22"/>
  <c r="CF4" i="22"/>
  <c r="CI4" i="22" s="1"/>
  <c r="A23" i="24"/>
  <c r="A47" i="24" s="1"/>
  <c r="A25" i="12"/>
  <c r="CM15" i="22" l="1"/>
  <c r="CM19" i="22"/>
  <c r="CM10" i="22"/>
  <c r="CM5" i="22"/>
  <c r="CM7" i="22"/>
  <c r="CM12" i="22"/>
  <c r="CM17" i="22"/>
  <c r="CM9" i="22"/>
  <c r="CM13" i="22"/>
  <c r="CM21" i="22"/>
  <c r="CD4" i="22"/>
  <c r="CC7" i="22"/>
  <c r="CD10" i="22"/>
  <c r="CD21" i="22"/>
  <c r="CB19" i="22"/>
  <c r="CB11" i="22"/>
  <c r="CC17" i="22"/>
  <c r="CM18" i="22"/>
  <c r="CM16" i="22"/>
  <c r="CM20" i="22"/>
  <c r="CM11" i="22"/>
  <c r="CM6" i="22"/>
  <c r="CM4" i="22"/>
  <c r="BZ22" i="22"/>
  <c r="CB17" i="22"/>
  <c r="CB20" i="22"/>
  <c r="CB15" i="22"/>
  <c r="CD7" i="22"/>
  <c r="CD22" i="22"/>
  <c r="BY14" i="22"/>
  <c r="CB16" i="22"/>
  <c r="CB21" i="22"/>
  <c r="CC6" i="22"/>
  <c r="CC8" i="22"/>
  <c r="CC15" i="22"/>
  <c r="CB7" i="22"/>
  <c r="CB22" i="22"/>
  <c r="CB12" i="22"/>
  <c r="CC4" i="22"/>
  <c r="CC20" i="22"/>
  <c r="CC5" i="22"/>
  <c r="CI9" i="22"/>
  <c r="CI13" i="22"/>
  <c r="CI6" i="22"/>
  <c r="CI18" i="22"/>
  <c r="CI11" i="22"/>
  <c r="CI15" i="22"/>
  <c r="CI19" i="22"/>
  <c r="CB9" i="22"/>
  <c r="CD16" i="22"/>
  <c r="CC21" i="22"/>
  <c r="CI7" i="22"/>
  <c r="CB6" i="22"/>
  <c r="CB10" i="22"/>
  <c r="CB18" i="22"/>
  <c r="CD6" i="22"/>
  <c r="CC9" i="22"/>
  <c r="CC13" i="22"/>
  <c r="CC16" i="22"/>
  <c r="CC19" i="22"/>
  <c r="CI12" i="22"/>
  <c r="CI16" i="22"/>
  <c r="CI20" i="22"/>
  <c r="CC11" i="22"/>
  <c r="CD18" i="22"/>
  <c r="CB5" i="22"/>
  <c r="CB13" i="22"/>
  <c r="CC12" i="22"/>
  <c r="CC18" i="22"/>
  <c r="CC10" i="22"/>
  <c r="CD20" i="22"/>
  <c r="CI5" i="22"/>
  <c r="CI17" i="22"/>
  <c r="CI21" i="22"/>
  <c r="CD15" i="22"/>
  <c r="CD17" i="22"/>
  <c r="CD19" i="22"/>
  <c r="CD12" i="22"/>
  <c r="CD9" i="22"/>
  <c r="CD11" i="22"/>
  <c r="CD13" i="22"/>
  <c r="CD5" i="22"/>
  <c r="L13" i="11"/>
  <c r="U13" i="1"/>
  <c r="CE17" i="22" l="1"/>
  <c r="CB14" i="22"/>
  <c r="BZ14" i="22"/>
  <c r="CD14" i="22"/>
  <c r="BY22" i="22"/>
  <c r="CE7" i="22"/>
  <c r="CE5" i="22"/>
  <c r="CE21" i="22"/>
  <c r="BY8" i="22"/>
  <c r="CE15" i="22"/>
  <c r="CE4" i="22"/>
  <c r="CC22" i="22"/>
  <c r="BZ8" i="22"/>
  <c r="CB8" i="22"/>
  <c r="CD8" i="22"/>
  <c r="CC14" i="22"/>
  <c r="CE20" i="22"/>
  <c r="CE16" i="22"/>
  <c r="CE12" i="22"/>
  <c r="CE13" i="22"/>
  <c r="CE6" i="22"/>
  <c r="CE10" i="22"/>
  <c r="CE9" i="22"/>
  <c r="CE18" i="22"/>
  <c r="CE19" i="22"/>
  <c r="CE11" i="22"/>
  <c r="A22" i="32"/>
  <c r="A22" i="30"/>
  <c r="A22" i="31"/>
  <c r="A22" i="29"/>
  <c r="A22" i="11"/>
  <c r="A21" i="32"/>
  <c r="A21" i="30"/>
  <c r="A21" i="31"/>
  <c r="A21" i="29"/>
  <c r="A21" i="11"/>
  <c r="CL14" i="22" l="1"/>
  <c r="CL8" i="22"/>
  <c r="CL22" i="22"/>
  <c r="CK14" i="22"/>
  <c r="CK22" i="22"/>
  <c r="CK8" i="22"/>
  <c r="CJ22" i="22"/>
  <c r="CJ8" i="22"/>
  <c r="CJ14" i="22"/>
  <c r="BX8" i="22" l="1"/>
  <c r="BX14" i="22"/>
  <c r="BX22" i="22"/>
  <c r="U12" i="1"/>
  <c r="L12" i="11" l="1"/>
  <c r="H22" i="1"/>
  <c r="H21" i="1"/>
  <c r="H23" i="1" l="1"/>
  <c r="L11" i="11"/>
  <c r="F21" i="1" l="1"/>
  <c r="F22" i="1"/>
  <c r="F23" i="1" l="1"/>
  <c r="U11" i="1" l="1"/>
  <c r="L10" i="11" l="1"/>
  <c r="U10" i="1" l="1"/>
  <c r="CM8" i="22" l="1"/>
  <c r="CM22" i="22"/>
  <c r="CM14" i="22"/>
  <c r="CE14" i="22" l="1"/>
  <c r="CE8" i="22"/>
  <c r="CE22" i="22"/>
  <c r="BX11" i="22"/>
  <c r="BX13" i="22"/>
  <c r="BX10" i="22"/>
  <c r="BX12" i="22"/>
  <c r="BX9" i="22"/>
  <c r="BZ13" i="22"/>
  <c r="BZ12" i="22"/>
  <c r="BZ11" i="22"/>
  <c r="BZ10" i="22"/>
  <c r="BZ9" i="22"/>
  <c r="BX6" i="22"/>
  <c r="BX4" i="22"/>
  <c r="BX5" i="22"/>
  <c r="BX7" i="22"/>
  <c r="BX23" i="22"/>
  <c r="BX16" i="22"/>
  <c r="BX18" i="22"/>
  <c r="BX20" i="22"/>
  <c r="BX15" i="22"/>
  <c r="BX17" i="22"/>
  <c r="BX19" i="22"/>
  <c r="BX21" i="22"/>
  <c r="BY5" i="22"/>
  <c r="BY7" i="22"/>
  <c r="BY6" i="22"/>
  <c r="BY4" i="22"/>
  <c r="BY13" i="22"/>
  <c r="BY12" i="22"/>
  <c r="BY11" i="22"/>
  <c r="BY10" i="22"/>
  <c r="BY9" i="22"/>
  <c r="BY21" i="22"/>
  <c r="BY20" i="22"/>
  <c r="BY19" i="22"/>
  <c r="BY18" i="22"/>
  <c r="BY17" i="22"/>
  <c r="BY16" i="22"/>
  <c r="BY15" i="22"/>
  <c r="BZ7" i="22"/>
  <c r="BZ6" i="22"/>
  <c r="BZ4" i="22"/>
  <c r="BZ5" i="22"/>
  <c r="BZ21" i="22"/>
  <c r="BZ20" i="22"/>
  <c r="BZ19" i="22"/>
  <c r="BZ18" i="22"/>
  <c r="BZ17" i="22"/>
  <c r="BZ16" i="22"/>
  <c r="BZ15" i="22"/>
  <c r="BZ23" i="22" l="1"/>
  <c r="CA20" i="22"/>
  <c r="CA10" i="22"/>
  <c r="CA16" i="22"/>
  <c r="CA21" i="22"/>
  <c r="CA17" i="22"/>
  <c r="CA7" i="22"/>
  <c r="CA4" i="22"/>
  <c r="CA9" i="22"/>
  <c r="CA11" i="22"/>
  <c r="CA19" i="22"/>
  <c r="CA15" i="22"/>
  <c r="CA18" i="22"/>
  <c r="CA5" i="22"/>
  <c r="CA6" i="22"/>
  <c r="CA12" i="22"/>
  <c r="CA13" i="22"/>
  <c r="BY23" i="22"/>
  <c r="CA23" i="22" l="1"/>
  <c r="CA8" i="22"/>
  <c r="CA22" i="22"/>
  <c r="CA14" i="22"/>
  <c r="L9" i="11" l="1"/>
  <c r="F20" i="32"/>
  <c r="F20" i="30"/>
  <c r="F20" i="31"/>
  <c r="H20" i="1" l="1"/>
  <c r="U9" i="1"/>
  <c r="B32" i="22" l="1"/>
  <c r="C32" i="22"/>
  <c r="D32" i="22"/>
  <c r="F20" i="1"/>
  <c r="B31" i="22" l="1"/>
  <c r="U20" i="1"/>
  <c r="BL22" i="22"/>
  <c r="BR14" i="22"/>
  <c r="BM22" i="22"/>
  <c r="BH8" i="22"/>
  <c r="BT14" i="22"/>
  <c r="BN8" i="22"/>
  <c r="BI14" i="22"/>
  <c r="BQ22" i="22"/>
  <c r="BV8" i="22"/>
  <c r="BU22" i="22"/>
  <c r="BP14" i="22"/>
  <c r="BJ22" i="22"/>
  <c r="BH14" i="22" l="1"/>
  <c r="BN14" i="22"/>
  <c r="BH22" i="22"/>
  <c r="BU14" i="22"/>
  <c r="BR22" i="22"/>
  <c r="BR8" i="22"/>
  <c r="BP8" i="22"/>
  <c r="BJ8" i="22"/>
  <c r="BU8" i="22"/>
  <c r="BL8" i="22"/>
  <c r="BI22" i="22"/>
  <c r="BP22" i="22"/>
  <c r="BV14" i="22"/>
  <c r="BI8" i="22"/>
  <c r="BQ14" i="22"/>
  <c r="BT22" i="22"/>
  <c r="BT8" i="22"/>
  <c r="BV22" i="22"/>
  <c r="BL14" i="22"/>
  <c r="BJ14" i="22"/>
  <c r="BQ8" i="22"/>
  <c r="BM8" i="22"/>
  <c r="BN22" i="22"/>
  <c r="BM14" i="22"/>
  <c r="BK8" i="22" l="1"/>
  <c r="BO8" i="22"/>
  <c r="BV21" i="22"/>
  <c r="BV20" i="22"/>
  <c r="BV19" i="22"/>
  <c r="BV18" i="22"/>
  <c r="BV17" i="22"/>
  <c r="BV16" i="22"/>
  <c r="BV15" i="22"/>
  <c r="BQ4" i="22" l="1"/>
  <c r="BQ7" i="22"/>
  <c r="BQ6" i="22"/>
  <c r="BQ5" i="22"/>
  <c r="BQ12" i="22"/>
  <c r="BQ11" i="22"/>
  <c r="BQ10" i="22"/>
  <c r="BQ13" i="22"/>
  <c r="BQ9" i="22"/>
  <c r="D20" i="32" l="1"/>
  <c r="B20" i="32"/>
  <c r="D20" i="31"/>
  <c r="B20" i="31"/>
  <c r="D20" i="30"/>
  <c r="B20" i="30"/>
  <c r="B20" i="29"/>
  <c r="K20" i="29" s="1"/>
  <c r="K20" i="31" l="1"/>
  <c r="M20" i="31"/>
  <c r="D31" i="22"/>
  <c r="K20" i="30"/>
  <c r="M20" i="30"/>
  <c r="C31" i="22"/>
  <c r="K20" i="32"/>
  <c r="M20" i="32"/>
  <c r="C34" i="20"/>
  <c r="D34" i="20"/>
  <c r="E34" i="20"/>
  <c r="F34" i="20"/>
  <c r="G34" i="20"/>
  <c r="H34" i="20"/>
  <c r="I34" i="20"/>
  <c r="J34" i="20"/>
  <c r="K34" i="20"/>
  <c r="L34" i="20"/>
  <c r="M34" i="20"/>
  <c r="N34" i="20"/>
  <c r="C40" i="20"/>
  <c r="D40" i="20"/>
  <c r="E40" i="20"/>
  <c r="F40" i="20"/>
  <c r="G40" i="20"/>
  <c r="H40" i="20"/>
  <c r="I40" i="20"/>
  <c r="J40" i="20"/>
  <c r="K40" i="20"/>
  <c r="L40" i="20"/>
  <c r="M40" i="20"/>
  <c r="N40" i="20"/>
  <c r="C48" i="20"/>
  <c r="D48" i="20"/>
  <c r="E48" i="20"/>
  <c r="F48" i="20"/>
  <c r="G48" i="20"/>
  <c r="H48" i="20"/>
  <c r="I48" i="20"/>
  <c r="J48" i="20"/>
  <c r="K48" i="20"/>
  <c r="L48" i="20"/>
  <c r="M48" i="20"/>
  <c r="N48" i="20"/>
  <c r="I50" i="20" l="1"/>
  <c r="X22" i="22" s="1"/>
  <c r="E50" i="20"/>
  <c r="T8" i="22" s="1"/>
  <c r="AO8" i="22"/>
  <c r="H50" i="20"/>
  <c r="W8" i="22" s="1"/>
  <c r="S4" i="22"/>
  <c r="D50" i="20"/>
  <c r="S14" i="22" s="1"/>
  <c r="AN22" i="22"/>
  <c r="AJ14" i="22"/>
  <c r="K50" i="20"/>
  <c r="Z8" i="22" s="1"/>
  <c r="C50" i="20"/>
  <c r="R14" i="22" s="1"/>
  <c r="AM14" i="22"/>
  <c r="AI14" i="22"/>
  <c r="N50" i="20"/>
  <c r="AC14" i="22" s="1"/>
  <c r="J50" i="20"/>
  <c r="Y14" i="22" s="1"/>
  <c r="F50" i="20"/>
  <c r="U22" i="22" s="1"/>
  <c r="AP14" i="22"/>
  <c r="AL8" i="22"/>
  <c r="M50" i="20"/>
  <c r="AB22" i="22" s="1"/>
  <c r="AO22" i="22"/>
  <c r="AK8" i="22"/>
  <c r="L50" i="20"/>
  <c r="AA8" i="22" s="1"/>
  <c r="AF8" i="22"/>
  <c r="G50" i="20"/>
  <c r="V22" i="22" s="1"/>
  <c r="AG8" i="22"/>
  <c r="AH22" i="22"/>
  <c r="AF22" i="22"/>
  <c r="R16" i="22"/>
  <c r="R18" i="22"/>
  <c r="R20" i="22"/>
  <c r="R15" i="22"/>
  <c r="R17" i="22"/>
  <c r="R19" i="22"/>
  <c r="R21" i="22"/>
  <c r="R11" i="22"/>
  <c r="R13" i="22"/>
  <c r="R10" i="22"/>
  <c r="R12" i="22"/>
  <c r="R9" i="22"/>
  <c r="R7" i="22"/>
  <c r="R6" i="22"/>
  <c r="R5" i="22"/>
  <c r="R4" i="22"/>
  <c r="BP13" i="22"/>
  <c r="BP12" i="22"/>
  <c r="BP11" i="22"/>
  <c r="BP10" i="22"/>
  <c r="BP9" i="22"/>
  <c r="BP21" i="22"/>
  <c r="BN13" i="22"/>
  <c r="X14" i="22" l="1"/>
  <c r="AC22" i="22"/>
  <c r="R8" i="22"/>
  <c r="Z14" i="22"/>
  <c r="AB14" i="22"/>
  <c r="U14" i="22"/>
  <c r="R22" i="22"/>
  <c r="AE8" i="22"/>
  <c r="AP22" i="22"/>
  <c r="AI22" i="22"/>
  <c r="AO14" i="22"/>
  <c r="AN14" i="22"/>
  <c r="AJ22" i="22"/>
  <c r="AF14" i="22"/>
  <c r="AH14" i="22"/>
  <c r="AJ8" i="22"/>
  <c r="AA22" i="22"/>
  <c r="Y22" i="22"/>
  <c r="T14" i="22"/>
  <c r="V8" i="22"/>
  <c r="T22" i="22"/>
  <c r="AL14" i="22"/>
  <c r="Y8" i="22"/>
  <c r="AM8" i="22"/>
  <c r="W22" i="22"/>
  <c r="AG14" i="22"/>
  <c r="V14" i="22"/>
  <c r="W14" i="22"/>
  <c r="AE14" i="22"/>
  <c r="AM22" i="22"/>
  <c r="Z22" i="22"/>
  <c r="AN8" i="22"/>
  <c r="AE22" i="22"/>
  <c r="S22" i="22"/>
  <c r="AK14" i="22"/>
  <c r="AB8" i="22"/>
  <c r="AH8" i="22"/>
  <c r="AP8" i="22"/>
  <c r="U8" i="22"/>
  <c r="AC8" i="22"/>
  <c r="AI8" i="22"/>
  <c r="S8" i="22"/>
  <c r="AK22" i="22"/>
  <c r="X8" i="22"/>
  <c r="AG22" i="22"/>
  <c r="AL22" i="22"/>
  <c r="AA14" i="22"/>
  <c r="BP20" i="22"/>
  <c r="BP23" i="22"/>
  <c r="BP16" i="22"/>
  <c r="BP18" i="22"/>
  <c r="BP5" i="22"/>
  <c r="BP7" i="22"/>
  <c r="BP4" i="22"/>
  <c r="BP6" i="22"/>
  <c r="BP15" i="22"/>
  <c r="BP17" i="22"/>
  <c r="BP19" i="22"/>
  <c r="BN12" i="22"/>
  <c r="AD22" i="22" l="1"/>
  <c r="AD14" i="22"/>
  <c r="AD8" i="22"/>
  <c r="H22" i="20"/>
  <c r="J18" i="22" l="1"/>
  <c r="J16" i="22"/>
  <c r="J20" i="22"/>
  <c r="J15" i="22"/>
  <c r="J21" i="22"/>
  <c r="J19" i="22"/>
  <c r="J17" i="22"/>
  <c r="D22" i="20" l="1"/>
  <c r="E22" i="20"/>
  <c r="F22" i="20"/>
  <c r="G22" i="20"/>
  <c r="I22" i="20"/>
  <c r="J22" i="20"/>
  <c r="K22" i="20"/>
  <c r="L22" i="20"/>
  <c r="M22" i="20"/>
  <c r="N22" i="20"/>
  <c r="D14" i="20"/>
  <c r="E14" i="20"/>
  <c r="F14" i="20"/>
  <c r="G14" i="20"/>
  <c r="H14" i="20"/>
  <c r="I14" i="20"/>
  <c r="J14" i="20"/>
  <c r="K14" i="20"/>
  <c r="L14" i="20"/>
  <c r="M14" i="20"/>
  <c r="N14" i="20"/>
  <c r="D8" i="20"/>
  <c r="E8" i="20"/>
  <c r="F8" i="20"/>
  <c r="G8" i="20"/>
  <c r="H8" i="20"/>
  <c r="I8" i="20"/>
  <c r="J8" i="20"/>
  <c r="K8" i="20"/>
  <c r="L8" i="20"/>
  <c r="M8" i="20"/>
  <c r="N8" i="20"/>
  <c r="C22" i="20"/>
  <c r="C14" i="20"/>
  <c r="C8" i="20"/>
  <c r="M24" i="20" l="1"/>
  <c r="O14" i="22" s="1"/>
  <c r="E24" i="20"/>
  <c r="G14" i="22" s="1"/>
  <c r="P19" i="22"/>
  <c r="P21" i="22"/>
  <c r="P16" i="22"/>
  <c r="P20" i="22"/>
  <c r="P17" i="22"/>
  <c r="P18" i="22"/>
  <c r="P15" i="22"/>
  <c r="K24" i="20"/>
  <c r="M22" i="22" s="1"/>
  <c r="G24" i="20"/>
  <c r="I8" i="22" s="1"/>
  <c r="P10" i="22"/>
  <c r="P9" i="22"/>
  <c r="P11" i="22"/>
  <c r="P12" i="22"/>
  <c r="P13" i="22"/>
  <c r="L9" i="22"/>
  <c r="P6" i="22"/>
  <c r="P7" i="22"/>
  <c r="P5" i="22"/>
  <c r="P4" i="22"/>
  <c r="N24" i="20"/>
  <c r="P8" i="22" s="1"/>
  <c r="I24" i="20"/>
  <c r="K14" i="22" s="1"/>
  <c r="J24" i="20"/>
  <c r="L14" i="22" s="1"/>
  <c r="F24" i="20"/>
  <c r="H8" i="22" s="1"/>
  <c r="L24" i="20"/>
  <c r="N14" i="22" s="1"/>
  <c r="H24" i="20"/>
  <c r="J22" i="22" s="1"/>
  <c r="D24" i="20"/>
  <c r="F14" i="22" s="1"/>
  <c r="C24" i="20"/>
  <c r="E22" i="22" s="1"/>
  <c r="BV7" i="22"/>
  <c r="BV6" i="22"/>
  <c r="BV5" i="22"/>
  <c r="BV4" i="22"/>
  <c r="BV12" i="22"/>
  <c r="BV11" i="22"/>
  <c r="BV10" i="22"/>
  <c r="BV13" i="22"/>
  <c r="BV9" i="22"/>
  <c r="BU19" i="22"/>
  <c r="BU15" i="22"/>
  <c r="BU18" i="22"/>
  <c r="BU21" i="22"/>
  <c r="BU17" i="22"/>
  <c r="BU20" i="22"/>
  <c r="BU16" i="22"/>
  <c r="BU7" i="22"/>
  <c r="BU6" i="22"/>
  <c r="BU5" i="22"/>
  <c r="BU4" i="22"/>
  <c r="BU23" i="22"/>
  <c r="BU11" i="22"/>
  <c r="BU10" i="22"/>
  <c r="BU13" i="22"/>
  <c r="BU9" i="22"/>
  <c r="BU12" i="22"/>
  <c r="BT18" i="22"/>
  <c r="BT21" i="22"/>
  <c r="BT17" i="22"/>
  <c r="BT20" i="22"/>
  <c r="BT16" i="22"/>
  <c r="BT19" i="22"/>
  <c r="BT15" i="22"/>
  <c r="BT6" i="22"/>
  <c r="BT5" i="22"/>
  <c r="BT4" i="22"/>
  <c r="BT23" i="22"/>
  <c r="BT7" i="22"/>
  <c r="BT10" i="22"/>
  <c r="BT13" i="22"/>
  <c r="BW13" i="22" s="1"/>
  <c r="BT9" i="22"/>
  <c r="BW9" i="22" s="1"/>
  <c r="BT12" i="22"/>
  <c r="BT11" i="22"/>
  <c r="BR21" i="22"/>
  <c r="BR17" i="22"/>
  <c r="BR20" i="22"/>
  <c r="BR16" i="22"/>
  <c r="BR19" i="22"/>
  <c r="BR15" i="22"/>
  <c r="BR18" i="22"/>
  <c r="BR5" i="22"/>
  <c r="BS5" i="22" s="1"/>
  <c r="BR4" i="22"/>
  <c r="BS4" i="22" s="1"/>
  <c r="BR23" i="22"/>
  <c r="BR7" i="22"/>
  <c r="BS7" i="22" s="1"/>
  <c r="BR6" i="22"/>
  <c r="BS6" i="22" s="1"/>
  <c r="BR13" i="22"/>
  <c r="BS13" i="22" s="1"/>
  <c r="BR9" i="22"/>
  <c r="BS9" i="22" s="1"/>
  <c r="BR12" i="22"/>
  <c r="BS12" i="22" s="1"/>
  <c r="BR11" i="22"/>
  <c r="BS11" i="22" s="1"/>
  <c r="BR10" i="22"/>
  <c r="BS10" i="22" s="1"/>
  <c r="BQ20" i="22"/>
  <c r="BQ16" i="22"/>
  <c r="BQ19" i="22"/>
  <c r="BQ15" i="22"/>
  <c r="BQ18" i="22"/>
  <c r="BQ21" i="22"/>
  <c r="BQ17" i="22"/>
  <c r="BN7" i="22"/>
  <c r="E10" i="22"/>
  <c r="E12" i="22"/>
  <c r="E9" i="22"/>
  <c r="E13" i="22"/>
  <c r="E11" i="22"/>
  <c r="N23" i="22"/>
  <c r="N4" i="22"/>
  <c r="N5" i="22"/>
  <c r="N7" i="22"/>
  <c r="N6" i="22"/>
  <c r="L23" i="22"/>
  <c r="L4" i="22"/>
  <c r="L5" i="22"/>
  <c r="L7" i="22"/>
  <c r="L6" i="22"/>
  <c r="H23" i="22"/>
  <c r="H4" i="22"/>
  <c r="H5" i="22"/>
  <c r="H7" i="22"/>
  <c r="H6" i="22"/>
  <c r="O11" i="22"/>
  <c r="O13" i="22"/>
  <c r="O9" i="22"/>
  <c r="O12" i="22"/>
  <c r="O10" i="22"/>
  <c r="K11" i="22"/>
  <c r="K13" i="22"/>
  <c r="K9" i="22"/>
  <c r="K12" i="22"/>
  <c r="K10" i="22"/>
  <c r="G11" i="22"/>
  <c r="G13" i="22"/>
  <c r="G9" i="22"/>
  <c r="G12" i="22"/>
  <c r="G10" i="22"/>
  <c r="N17" i="22"/>
  <c r="N19" i="22"/>
  <c r="N21" i="22"/>
  <c r="N18" i="22"/>
  <c r="N16" i="22"/>
  <c r="N20" i="22"/>
  <c r="N15" i="22"/>
  <c r="L17" i="22"/>
  <c r="L19" i="22"/>
  <c r="L21" i="22"/>
  <c r="L18" i="22"/>
  <c r="L15" i="22"/>
  <c r="L16" i="22"/>
  <c r="L20" i="22"/>
  <c r="G17" i="22"/>
  <c r="G19" i="22"/>
  <c r="G21" i="22"/>
  <c r="G15" i="22"/>
  <c r="G16" i="22"/>
  <c r="G20" i="22"/>
  <c r="G18" i="22"/>
  <c r="AB23" i="22"/>
  <c r="AB6" i="22"/>
  <c r="AB4" i="22"/>
  <c r="AB7" i="22"/>
  <c r="AB5" i="22"/>
  <c r="X23" i="22"/>
  <c r="X6" i="22"/>
  <c r="X4" i="22"/>
  <c r="X7" i="22"/>
  <c r="X5" i="22"/>
  <c r="V23" i="22"/>
  <c r="V6" i="22"/>
  <c r="V4" i="22"/>
  <c r="V5" i="22"/>
  <c r="V7" i="22"/>
  <c r="AC10" i="22"/>
  <c r="AC12" i="22"/>
  <c r="AC9" i="22"/>
  <c r="AC11" i="22"/>
  <c r="AC13" i="22"/>
  <c r="Y10" i="22"/>
  <c r="Y12" i="22"/>
  <c r="Y9" i="22"/>
  <c r="Y11" i="22"/>
  <c r="Y13" i="22"/>
  <c r="U10" i="22"/>
  <c r="U12" i="22"/>
  <c r="U9" i="22"/>
  <c r="U11" i="22"/>
  <c r="U13" i="22"/>
  <c r="AB16" i="22"/>
  <c r="AB18" i="22"/>
  <c r="AB20" i="22"/>
  <c r="AB19" i="22"/>
  <c r="AB15" i="22"/>
  <c r="AB17" i="22"/>
  <c r="AB21" i="22"/>
  <c r="X16" i="22"/>
  <c r="X18" i="22"/>
  <c r="X20" i="22"/>
  <c r="X19" i="22"/>
  <c r="X15" i="22"/>
  <c r="X17" i="22"/>
  <c r="X21" i="22"/>
  <c r="V16" i="22"/>
  <c r="V18" i="22"/>
  <c r="V20" i="22"/>
  <c r="V19" i="22"/>
  <c r="V17" i="22"/>
  <c r="V21" i="22"/>
  <c r="V15" i="22"/>
  <c r="AE23" i="22"/>
  <c r="AE6" i="22"/>
  <c r="AE7" i="22"/>
  <c r="AE5" i="22"/>
  <c r="AE4" i="22"/>
  <c r="AO23" i="22"/>
  <c r="AO6" i="22"/>
  <c r="AO7" i="22"/>
  <c r="AO4" i="22"/>
  <c r="AO5" i="22"/>
  <c r="AK23" i="22"/>
  <c r="AK6" i="22"/>
  <c r="AK7" i="22"/>
  <c r="AK4" i="22"/>
  <c r="AK5" i="22"/>
  <c r="AI23" i="22"/>
  <c r="AI6" i="22"/>
  <c r="AI5" i="22"/>
  <c r="AI7" i="22"/>
  <c r="AI4" i="22"/>
  <c r="AP9" i="22"/>
  <c r="AP12" i="22"/>
  <c r="AP13" i="22"/>
  <c r="AP10" i="22"/>
  <c r="AP11" i="22"/>
  <c r="AL9" i="22"/>
  <c r="AL12" i="22"/>
  <c r="AL13" i="22"/>
  <c r="AL10" i="22"/>
  <c r="AL11" i="22"/>
  <c r="AJ9" i="22"/>
  <c r="AJ12" i="22"/>
  <c r="AJ10" i="22"/>
  <c r="AJ13" i="22"/>
  <c r="AJ11" i="22"/>
  <c r="AH9" i="22"/>
  <c r="AH12" i="22"/>
  <c r="AH13" i="22"/>
  <c r="AH10" i="22"/>
  <c r="AH11" i="22"/>
  <c r="AO20" i="22"/>
  <c r="AO18" i="22"/>
  <c r="AO16" i="22"/>
  <c r="AO21" i="22"/>
  <c r="AO17" i="22"/>
  <c r="AO15" i="22"/>
  <c r="AO19" i="22"/>
  <c r="AK20" i="22"/>
  <c r="AK18" i="22"/>
  <c r="AK16" i="22"/>
  <c r="AK21" i="22"/>
  <c r="AK17" i="22"/>
  <c r="AK15" i="22"/>
  <c r="AK19" i="22"/>
  <c r="AI20" i="22"/>
  <c r="AI18" i="22"/>
  <c r="AI16" i="22"/>
  <c r="AI19" i="22"/>
  <c r="AI21" i="22"/>
  <c r="AI15" i="22"/>
  <c r="AI17" i="22"/>
  <c r="BH23" i="22"/>
  <c r="BH6" i="22"/>
  <c r="BH7" i="22"/>
  <c r="BH5" i="22"/>
  <c r="BH4" i="22"/>
  <c r="E23" i="22"/>
  <c r="E6" i="22"/>
  <c r="E4" i="22"/>
  <c r="E7" i="22"/>
  <c r="E5" i="22"/>
  <c r="E17" i="22"/>
  <c r="E19" i="22"/>
  <c r="E21" i="22"/>
  <c r="E18" i="22"/>
  <c r="E15" i="22"/>
  <c r="E16" i="22"/>
  <c r="E20" i="22"/>
  <c r="O23" i="22"/>
  <c r="O6" i="22"/>
  <c r="O4" i="22"/>
  <c r="O5" i="22"/>
  <c r="O7" i="22"/>
  <c r="M23" i="22"/>
  <c r="M6" i="22"/>
  <c r="M7" i="22"/>
  <c r="M4" i="22"/>
  <c r="M5" i="22"/>
  <c r="K23" i="22"/>
  <c r="K6" i="22"/>
  <c r="K4" i="22"/>
  <c r="K5" i="22"/>
  <c r="K7" i="22"/>
  <c r="I23" i="22"/>
  <c r="I6" i="22"/>
  <c r="I7" i="22"/>
  <c r="I4" i="22"/>
  <c r="I5" i="22"/>
  <c r="G23" i="22"/>
  <c r="G6" i="22"/>
  <c r="G4" i="22"/>
  <c r="G5" i="22"/>
  <c r="G7" i="22"/>
  <c r="N11" i="22"/>
  <c r="N13" i="22"/>
  <c r="N12" i="22"/>
  <c r="N9" i="22"/>
  <c r="N10" i="22"/>
  <c r="L11" i="22"/>
  <c r="L13" i="22"/>
  <c r="L12" i="22"/>
  <c r="L10" i="22"/>
  <c r="J11" i="22"/>
  <c r="J13" i="22"/>
  <c r="J12" i="22"/>
  <c r="J9" i="22"/>
  <c r="J10" i="22"/>
  <c r="H11" i="22"/>
  <c r="H13" i="22"/>
  <c r="H12" i="22"/>
  <c r="H10" i="22"/>
  <c r="H9" i="22"/>
  <c r="F11" i="22"/>
  <c r="F13" i="22"/>
  <c r="F12" i="22"/>
  <c r="F9" i="22"/>
  <c r="F10" i="22"/>
  <c r="O17" i="22"/>
  <c r="O19" i="22"/>
  <c r="O21" i="22"/>
  <c r="O15" i="22"/>
  <c r="O16" i="22"/>
  <c r="O20" i="22"/>
  <c r="O18" i="22"/>
  <c r="M16" i="22"/>
  <c r="M18" i="22"/>
  <c r="M20" i="22"/>
  <c r="M15" i="22"/>
  <c r="M21" i="22"/>
  <c r="M19" i="22"/>
  <c r="M17" i="22"/>
  <c r="K17" i="22"/>
  <c r="K19" i="22"/>
  <c r="K21" i="22"/>
  <c r="K15" i="22"/>
  <c r="K16" i="22"/>
  <c r="K20" i="22"/>
  <c r="K18" i="22"/>
  <c r="H17" i="22"/>
  <c r="H19" i="22"/>
  <c r="H21" i="22"/>
  <c r="H18" i="22"/>
  <c r="H15" i="22"/>
  <c r="H16" i="22"/>
  <c r="H20" i="22"/>
  <c r="F17" i="22"/>
  <c r="F19" i="22"/>
  <c r="F21" i="22"/>
  <c r="F18" i="22"/>
  <c r="F16" i="22"/>
  <c r="F20" i="22"/>
  <c r="F15" i="22"/>
  <c r="AC23" i="22"/>
  <c r="AC5" i="22"/>
  <c r="AC7" i="22"/>
  <c r="AC6" i="22"/>
  <c r="AC4" i="22"/>
  <c r="AA23" i="22"/>
  <c r="AA5" i="22"/>
  <c r="AA7" i="22"/>
  <c r="AA6" i="22"/>
  <c r="AA4" i="22"/>
  <c r="Y23" i="22"/>
  <c r="Y5" i="22"/>
  <c r="Y7" i="22"/>
  <c r="Y6" i="22"/>
  <c r="Y4" i="22"/>
  <c r="W23" i="22"/>
  <c r="W5" i="22"/>
  <c r="W7" i="22"/>
  <c r="W6" i="22"/>
  <c r="W4" i="22"/>
  <c r="U23" i="22"/>
  <c r="U5" i="22"/>
  <c r="U7" i="22"/>
  <c r="U6" i="22"/>
  <c r="U4" i="22"/>
  <c r="S5" i="22"/>
  <c r="S7" i="22"/>
  <c r="S6" i="22"/>
  <c r="AB10" i="22"/>
  <c r="AB12" i="22"/>
  <c r="AB11" i="22"/>
  <c r="AB9" i="22"/>
  <c r="AB13" i="22"/>
  <c r="Z10" i="22"/>
  <c r="Z12" i="22"/>
  <c r="Z11" i="22"/>
  <c r="Z13" i="22"/>
  <c r="Z9" i="22"/>
  <c r="X10" i="22"/>
  <c r="X12" i="22"/>
  <c r="X11" i="22"/>
  <c r="X9" i="22"/>
  <c r="X13" i="22"/>
  <c r="V10" i="22"/>
  <c r="V12" i="22"/>
  <c r="V11" i="22"/>
  <c r="V13" i="22"/>
  <c r="V9" i="22"/>
  <c r="T10" i="22"/>
  <c r="T12" i="22"/>
  <c r="T11" i="22"/>
  <c r="T9" i="22"/>
  <c r="T13" i="22"/>
  <c r="AC16" i="22"/>
  <c r="AC18" i="22"/>
  <c r="AC20" i="22"/>
  <c r="AC15" i="22"/>
  <c r="AC17" i="22"/>
  <c r="AC21" i="22"/>
  <c r="AC19" i="22"/>
  <c r="AA16" i="22"/>
  <c r="AA18" i="22"/>
  <c r="AA20" i="22"/>
  <c r="AA15" i="22"/>
  <c r="AA17" i="22"/>
  <c r="AA21" i="22"/>
  <c r="AA19" i="22"/>
  <c r="Y16" i="22"/>
  <c r="Y18" i="22"/>
  <c r="Y20" i="22"/>
  <c r="Y15" i="22"/>
  <c r="Y17" i="22"/>
  <c r="Y21" i="22"/>
  <c r="Y19" i="22"/>
  <c r="W16" i="22"/>
  <c r="W18" i="22"/>
  <c r="W20" i="22"/>
  <c r="W15" i="22"/>
  <c r="W17" i="22"/>
  <c r="W21" i="22"/>
  <c r="W19" i="22"/>
  <c r="U16" i="22"/>
  <c r="U18" i="22"/>
  <c r="U20" i="22"/>
  <c r="U15" i="22"/>
  <c r="U17" i="22"/>
  <c r="U21" i="22"/>
  <c r="U19" i="22"/>
  <c r="S16" i="22"/>
  <c r="S18" i="22"/>
  <c r="S20" i="22"/>
  <c r="S15" i="22"/>
  <c r="S17" i="22"/>
  <c r="S21" i="22"/>
  <c r="S19" i="22"/>
  <c r="AE11" i="22"/>
  <c r="AE13" i="22"/>
  <c r="AE12" i="22"/>
  <c r="AE10" i="22"/>
  <c r="AE9" i="22"/>
  <c r="AP7" i="22"/>
  <c r="AP5" i="22"/>
  <c r="AP4" i="22"/>
  <c r="AP6" i="22"/>
  <c r="AN7" i="22"/>
  <c r="AN5" i="22"/>
  <c r="AN4" i="22"/>
  <c r="AN6" i="22"/>
  <c r="AL7" i="22"/>
  <c r="AL5" i="22"/>
  <c r="AL4" i="22"/>
  <c r="AL6" i="22"/>
  <c r="AJ7" i="22"/>
  <c r="AJ5" i="22"/>
  <c r="AJ4" i="22"/>
  <c r="AJ6" i="22"/>
  <c r="AH7" i="22"/>
  <c r="AH5" i="22"/>
  <c r="AH4" i="22"/>
  <c r="AH6" i="22"/>
  <c r="AF7" i="22"/>
  <c r="AF5" i="22"/>
  <c r="AF4" i="22"/>
  <c r="AF6" i="22"/>
  <c r="AO13" i="22"/>
  <c r="AO9" i="22"/>
  <c r="AO11" i="22"/>
  <c r="AO12" i="22"/>
  <c r="AO10" i="22"/>
  <c r="AM13" i="22"/>
  <c r="AM12" i="22"/>
  <c r="AM11" i="22"/>
  <c r="AM9" i="22"/>
  <c r="AM10" i="22"/>
  <c r="AK13" i="22"/>
  <c r="AK9" i="22"/>
  <c r="AK11" i="22"/>
  <c r="AK10" i="22"/>
  <c r="AK12" i="22"/>
  <c r="AI13" i="22"/>
  <c r="AI12" i="22"/>
  <c r="AI11" i="22"/>
  <c r="AI9" i="22"/>
  <c r="AI10" i="22"/>
  <c r="AG13" i="22"/>
  <c r="AG11" i="22"/>
  <c r="AG9" i="22"/>
  <c r="AG12" i="22"/>
  <c r="AG10" i="22"/>
  <c r="AP21" i="22"/>
  <c r="AP19" i="22"/>
  <c r="AP17" i="22"/>
  <c r="AP15" i="22"/>
  <c r="AP20" i="22"/>
  <c r="AP16" i="22"/>
  <c r="AP18" i="22"/>
  <c r="AN21" i="22"/>
  <c r="AN19" i="22"/>
  <c r="AN17" i="22"/>
  <c r="AN15" i="22"/>
  <c r="AN18" i="22"/>
  <c r="AN20" i="22"/>
  <c r="AN16" i="22"/>
  <c r="AL21" i="22"/>
  <c r="AL19" i="22"/>
  <c r="AL17" i="22"/>
  <c r="AL15" i="22"/>
  <c r="AL20" i="22"/>
  <c r="AL16" i="22"/>
  <c r="AL18" i="22"/>
  <c r="AJ21" i="22"/>
  <c r="AJ19" i="22"/>
  <c r="AJ17" i="22"/>
  <c r="AJ15" i="22"/>
  <c r="AJ18" i="22"/>
  <c r="AJ16" i="22"/>
  <c r="AJ20" i="22"/>
  <c r="AH21" i="22"/>
  <c r="AH19" i="22"/>
  <c r="AH17" i="22"/>
  <c r="AH15" i="22"/>
  <c r="AH20" i="22"/>
  <c r="AH16" i="22"/>
  <c r="AH18" i="22"/>
  <c r="AF21" i="22"/>
  <c r="AF19" i="22"/>
  <c r="AF17" i="22"/>
  <c r="AF15" i="22"/>
  <c r="AF18" i="22"/>
  <c r="AF20" i="22"/>
  <c r="AF16" i="22"/>
  <c r="BH10" i="22"/>
  <c r="BH12" i="22"/>
  <c r="BH13" i="22"/>
  <c r="BH11" i="22"/>
  <c r="BH9" i="22"/>
  <c r="BN5" i="22"/>
  <c r="BN4" i="22"/>
  <c r="BN6" i="22"/>
  <c r="BL23" i="22"/>
  <c r="BL7" i="22"/>
  <c r="BL5" i="22"/>
  <c r="BL4" i="22"/>
  <c r="BL6" i="22"/>
  <c r="BI23" i="22"/>
  <c r="BI7" i="22"/>
  <c r="BI5" i="22"/>
  <c r="BI4" i="22"/>
  <c r="BI6" i="22"/>
  <c r="BM12" i="22"/>
  <c r="BM10" i="22"/>
  <c r="BM13" i="22"/>
  <c r="BM9" i="22"/>
  <c r="BM11" i="22"/>
  <c r="BJ12" i="22"/>
  <c r="BJ10" i="22"/>
  <c r="BJ11" i="22"/>
  <c r="BJ13" i="22"/>
  <c r="BJ9" i="22"/>
  <c r="BM20" i="22"/>
  <c r="BM18" i="22"/>
  <c r="BM16" i="22"/>
  <c r="BM19" i="22"/>
  <c r="BM21" i="22"/>
  <c r="BM17" i="22"/>
  <c r="BM15" i="22"/>
  <c r="BJ20" i="22"/>
  <c r="BJ18" i="22"/>
  <c r="BJ16" i="22"/>
  <c r="BJ21" i="22"/>
  <c r="BJ17" i="22"/>
  <c r="BJ15" i="22"/>
  <c r="BJ19" i="22"/>
  <c r="J4" i="22"/>
  <c r="J5" i="22"/>
  <c r="J7" i="22"/>
  <c r="J6" i="22"/>
  <c r="F4" i="22"/>
  <c r="F5" i="22"/>
  <c r="F7" i="22"/>
  <c r="F6" i="22"/>
  <c r="M10" i="22"/>
  <c r="M12" i="22"/>
  <c r="M9" i="22"/>
  <c r="M11" i="22"/>
  <c r="M13" i="22"/>
  <c r="I11" i="22"/>
  <c r="I13" i="22"/>
  <c r="I9" i="22"/>
  <c r="I12" i="22"/>
  <c r="I10" i="22"/>
  <c r="I17" i="22"/>
  <c r="I19" i="22"/>
  <c r="I21" i="22"/>
  <c r="I15" i="22"/>
  <c r="I16" i="22"/>
  <c r="I20" i="22"/>
  <c r="I18" i="22"/>
  <c r="Z6" i="22"/>
  <c r="Z4" i="22"/>
  <c r="Z5" i="22"/>
  <c r="Z7" i="22"/>
  <c r="T6" i="22"/>
  <c r="T4" i="22"/>
  <c r="T7" i="22"/>
  <c r="T5" i="22"/>
  <c r="AA10" i="22"/>
  <c r="AA12" i="22"/>
  <c r="AA9" i="22"/>
  <c r="AA11" i="22"/>
  <c r="AA13" i="22"/>
  <c r="W10" i="22"/>
  <c r="W12" i="22"/>
  <c r="W9" i="22"/>
  <c r="W11" i="22"/>
  <c r="W13" i="22"/>
  <c r="S10" i="22"/>
  <c r="S12" i="22"/>
  <c r="S9" i="22"/>
  <c r="S11" i="22"/>
  <c r="S13" i="22"/>
  <c r="Z16" i="22"/>
  <c r="Z18" i="22"/>
  <c r="Z20" i="22"/>
  <c r="Z19" i="22"/>
  <c r="Z17" i="22"/>
  <c r="Z21" i="22"/>
  <c r="Z15" i="22"/>
  <c r="T16" i="22"/>
  <c r="T18" i="22"/>
  <c r="T20" i="22"/>
  <c r="T19" i="22"/>
  <c r="T15" i="22"/>
  <c r="T17" i="22"/>
  <c r="T21" i="22"/>
  <c r="AE16" i="22"/>
  <c r="AE18" i="22"/>
  <c r="AE20" i="22"/>
  <c r="AE19" i="22"/>
  <c r="AE17" i="22"/>
  <c r="AE15" i="22"/>
  <c r="AE21" i="22"/>
  <c r="AM23" i="22"/>
  <c r="AM6" i="22"/>
  <c r="AM5" i="22"/>
  <c r="AM7" i="22"/>
  <c r="AM4" i="22"/>
  <c r="AG23" i="22"/>
  <c r="AG6" i="22"/>
  <c r="AG7" i="22"/>
  <c r="AG4" i="22"/>
  <c r="AG5" i="22"/>
  <c r="AN9" i="22"/>
  <c r="AN12" i="22"/>
  <c r="AN10" i="22"/>
  <c r="AN11" i="22"/>
  <c r="AN13" i="22"/>
  <c r="AF9" i="22"/>
  <c r="AF12" i="22"/>
  <c r="AF11" i="22"/>
  <c r="AF10" i="22"/>
  <c r="AF13" i="22"/>
  <c r="AM20" i="22"/>
  <c r="AM18" i="22"/>
  <c r="AM16" i="22"/>
  <c r="AM19" i="22"/>
  <c r="AM17" i="22"/>
  <c r="AM21" i="22"/>
  <c r="AM15" i="22"/>
  <c r="AG20" i="22"/>
  <c r="AG18" i="22"/>
  <c r="AG16" i="22"/>
  <c r="AG21" i="22"/>
  <c r="AG17" i="22"/>
  <c r="AG15" i="22"/>
  <c r="AG19" i="22"/>
  <c r="BH16" i="22"/>
  <c r="BH18" i="22"/>
  <c r="BH20" i="22"/>
  <c r="BH19" i="22"/>
  <c r="BH15" i="22"/>
  <c r="BH21" i="22"/>
  <c r="BH17" i="22"/>
  <c r="BM23" i="22"/>
  <c r="BM6" i="22"/>
  <c r="BM5" i="22"/>
  <c r="BM4" i="22"/>
  <c r="BM7" i="22"/>
  <c r="BJ23" i="22"/>
  <c r="BJ6" i="22"/>
  <c r="BJ7" i="22"/>
  <c r="BJ5" i="22"/>
  <c r="BJ4" i="22"/>
  <c r="BN11" i="22"/>
  <c r="BN9" i="22"/>
  <c r="BN10" i="22"/>
  <c r="BL13" i="22"/>
  <c r="BL11" i="22"/>
  <c r="BL9" i="22"/>
  <c r="BL12" i="22"/>
  <c r="BL10" i="22"/>
  <c r="BI13" i="22"/>
  <c r="BI11" i="22"/>
  <c r="BI9" i="22"/>
  <c r="BI10" i="22"/>
  <c r="BI12" i="22"/>
  <c r="BN21" i="22"/>
  <c r="BN19" i="22"/>
  <c r="BN17" i="22"/>
  <c r="BN15" i="22"/>
  <c r="BN20" i="22"/>
  <c r="BN16" i="22"/>
  <c r="BN18" i="22"/>
  <c r="BL21" i="22"/>
  <c r="BL19" i="22"/>
  <c r="BL17" i="22"/>
  <c r="BL15" i="22"/>
  <c r="BL18" i="22"/>
  <c r="BL16" i="22"/>
  <c r="BL20" i="22"/>
  <c r="BI21" i="22"/>
  <c r="BI19" i="22"/>
  <c r="BI17" i="22"/>
  <c r="BI15" i="22"/>
  <c r="BI20" i="22"/>
  <c r="BI16" i="22"/>
  <c r="BI18" i="22"/>
  <c r="H22" i="22" l="1"/>
  <c r="H14" i="22"/>
  <c r="G22" i="22"/>
  <c r="G8" i="22"/>
  <c r="K8" i="22"/>
  <c r="J14" i="22"/>
  <c r="M8" i="22"/>
  <c r="K22" i="22"/>
  <c r="L8" i="22"/>
  <c r="O22" i="22"/>
  <c r="L22" i="22"/>
  <c r="BA22" i="22" s="1"/>
  <c r="J8" i="22"/>
  <c r="O8" i="22"/>
  <c r="AD11" i="22"/>
  <c r="AD4" i="22"/>
  <c r="AD6" i="22"/>
  <c r="Q20" i="22"/>
  <c r="BF20" i="22" s="1"/>
  <c r="AD15" i="22"/>
  <c r="Q21" i="22"/>
  <c r="BF21" i="22" s="1"/>
  <c r="Q10" i="22"/>
  <c r="BF10" i="22" s="1"/>
  <c r="N22" i="22"/>
  <c r="P22" i="22"/>
  <c r="AD9" i="22"/>
  <c r="AD19" i="22"/>
  <c r="AD7" i="22"/>
  <c r="Q19" i="22"/>
  <c r="BF19" i="22" s="1"/>
  <c r="Q13" i="22"/>
  <c r="BF13" i="22" s="1"/>
  <c r="I14" i="22"/>
  <c r="AD13" i="22"/>
  <c r="AD10" i="22"/>
  <c r="AD17" i="22"/>
  <c r="AD16" i="22"/>
  <c r="Q18" i="22"/>
  <c r="BF18" i="22" s="1"/>
  <c r="Q5" i="22"/>
  <c r="BF5" i="22" s="1"/>
  <c r="Q12" i="22"/>
  <c r="BF12" i="22" s="1"/>
  <c r="BS21" i="22"/>
  <c r="I22" i="22"/>
  <c r="F22" i="22"/>
  <c r="F8" i="22"/>
  <c r="Q7" i="22"/>
  <c r="BF7" i="22" s="1"/>
  <c r="Q11" i="22"/>
  <c r="BF11" i="22" s="1"/>
  <c r="P14" i="22"/>
  <c r="AD20" i="22"/>
  <c r="Q16" i="22"/>
  <c r="BF16" i="22" s="1"/>
  <c r="AR4" i="22"/>
  <c r="Q4" i="22"/>
  <c r="N8" i="22"/>
  <c r="AD12" i="22"/>
  <c r="AD21" i="22"/>
  <c r="AD18" i="22"/>
  <c r="AD5" i="22"/>
  <c r="Q15" i="22"/>
  <c r="BF15" i="22" s="1"/>
  <c r="Q17" i="22"/>
  <c r="BF17" i="22" s="1"/>
  <c r="Q6" i="22"/>
  <c r="Q9" i="22"/>
  <c r="BF9" i="22" s="1"/>
  <c r="M14" i="22"/>
  <c r="E8" i="22"/>
  <c r="E14" i="22"/>
  <c r="BW10" i="22"/>
  <c r="BO12" i="22"/>
  <c r="BO11" i="22"/>
  <c r="BW12" i="22"/>
  <c r="BW7" i="22"/>
  <c r="BW6" i="22"/>
  <c r="BO21" i="22"/>
  <c r="BO9" i="22"/>
  <c r="BO7" i="22"/>
  <c r="BO6" i="22"/>
  <c r="BW15" i="22"/>
  <c r="BO18" i="22"/>
  <c r="BS16" i="22"/>
  <c r="BW20" i="22"/>
  <c r="BW4" i="22"/>
  <c r="BO15" i="22"/>
  <c r="BS20" i="22"/>
  <c r="BO20" i="22"/>
  <c r="BO10" i="22"/>
  <c r="BO16" i="22"/>
  <c r="BO19" i="22"/>
  <c r="BO5" i="22"/>
  <c r="BS17" i="22"/>
  <c r="BS19" i="22"/>
  <c r="BW11" i="22"/>
  <c r="BW5" i="22"/>
  <c r="BW16" i="22"/>
  <c r="BW18" i="22"/>
  <c r="BS18" i="22"/>
  <c r="BW17" i="22"/>
  <c r="BO17" i="22"/>
  <c r="BO13" i="22"/>
  <c r="BO4" i="22"/>
  <c r="BS15" i="22"/>
  <c r="BW19" i="22"/>
  <c r="BW21" i="22"/>
  <c r="BE7" i="22"/>
  <c r="BB12" i="22"/>
  <c r="AR5" i="22"/>
  <c r="AW15" i="22"/>
  <c r="AV9" i="22"/>
  <c r="AS5" i="22"/>
  <c r="AS4" i="22"/>
  <c r="AZ19" i="22"/>
  <c r="AW7" i="22"/>
  <c r="AZ5" i="22"/>
  <c r="BE6" i="22"/>
  <c r="BE15" i="22"/>
  <c r="BK12" i="22"/>
  <c r="BK19" i="22"/>
  <c r="BK21" i="22"/>
  <c r="BK18" i="22"/>
  <c r="BK11" i="22"/>
  <c r="BK5" i="22"/>
  <c r="BK6" i="22"/>
  <c r="BK17" i="22"/>
  <c r="BK15" i="22"/>
  <c r="BK20" i="22"/>
  <c r="BK16" i="22"/>
  <c r="AW20" i="22"/>
  <c r="BK9" i="22"/>
  <c r="BK13" i="22"/>
  <c r="BK10" i="22"/>
  <c r="AZ15" i="22"/>
  <c r="BE19" i="22"/>
  <c r="AV12" i="22"/>
  <c r="AV11" i="22"/>
  <c r="BK4" i="22"/>
  <c r="BK7" i="22"/>
  <c r="BK23" i="22"/>
  <c r="AX7" i="22"/>
  <c r="BF6" i="22"/>
  <c r="AZ17" i="22"/>
  <c r="BA13" i="22"/>
  <c r="AZ6" i="22"/>
  <c r="AW18" i="22"/>
  <c r="AW21" i="22"/>
  <c r="AZ16" i="22"/>
  <c r="BE16" i="22"/>
  <c r="AR7" i="22"/>
  <c r="AT4" i="22"/>
  <c r="R23" i="22"/>
  <c r="AR23" i="22" s="1"/>
  <c r="S23" i="22"/>
  <c r="BB13" i="22"/>
  <c r="BB11" i="22"/>
  <c r="AX4" i="22"/>
  <c r="BE18" i="22"/>
  <c r="BA11" i="22"/>
  <c r="AW19" i="22"/>
  <c r="AW17" i="22"/>
  <c r="AW10" i="22"/>
  <c r="AW13" i="22"/>
  <c r="AS6" i="22"/>
  <c r="AZ20" i="22"/>
  <c r="BE20" i="22"/>
  <c r="BA10" i="22"/>
  <c r="AW5" i="22"/>
  <c r="BE17" i="22"/>
  <c r="AV10" i="22"/>
  <c r="BA12" i="22"/>
  <c r="AZ7" i="22"/>
  <c r="AZ23" i="22"/>
  <c r="AW16" i="22"/>
  <c r="AZ18" i="22"/>
  <c r="AZ21" i="22"/>
  <c r="BE21" i="22"/>
  <c r="AV13" i="22"/>
  <c r="AW12" i="22"/>
  <c r="BB9" i="22"/>
  <c r="AX6" i="22"/>
  <c r="BF4" i="22"/>
  <c r="AW4" i="22"/>
  <c r="BE5" i="22"/>
  <c r="AW23" i="22"/>
  <c r="AW9" i="22"/>
  <c r="AX5" i="22"/>
  <c r="BE23" i="22"/>
  <c r="AR6" i="22"/>
  <c r="BV23" i="22"/>
  <c r="BQ23" i="22"/>
  <c r="BS8" i="22"/>
  <c r="BS22" i="22"/>
  <c r="AW11" i="22"/>
  <c r="BB10" i="22"/>
  <c r="AS7" i="22"/>
  <c r="AR20" i="22"/>
  <c r="AR15" i="22"/>
  <c r="AR21" i="22"/>
  <c r="AR17" i="22"/>
  <c r="AR11" i="22"/>
  <c r="AR9" i="22"/>
  <c r="AR10" i="22"/>
  <c r="AR16" i="22"/>
  <c r="AR18" i="22"/>
  <c r="AR19" i="22"/>
  <c r="AR13" i="22"/>
  <c r="AR12" i="22"/>
  <c r="BN23" i="22"/>
  <c r="AX21" i="22"/>
  <c r="AX18" i="22"/>
  <c r="AQ21" i="22"/>
  <c r="AQ17" i="22"/>
  <c r="AQ18" i="22"/>
  <c r="P23" i="22"/>
  <c r="AH23" i="22"/>
  <c r="AL23" i="22"/>
  <c r="BA23" i="22" s="1"/>
  <c r="AP23" i="22"/>
  <c r="AQ10" i="22"/>
  <c r="AQ13" i="22"/>
  <c r="AX15" i="22"/>
  <c r="AQ15" i="22"/>
  <c r="AQ19" i="22"/>
  <c r="AQ20" i="22"/>
  <c r="AQ16" i="22"/>
  <c r="T23" i="22"/>
  <c r="AT23" i="22" s="1"/>
  <c r="Z23" i="22"/>
  <c r="BB23" i="22" s="1"/>
  <c r="F23" i="22"/>
  <c r="J23" i="22"/>
  <c r="AF23" i="22"/>
  <c r="AJ23" i="22"/>
  <c r="AN23" i="22"/>
  <c r="BD23" i="22" s="1"/>
  <c r="AQ9" i="22"/>
  <c r="AQ12" i="22"/>
  <c r="AQ11" i="22"/>
  <c r="AX19" i="22"/>
  <c r="AX17" i="22"/>
  <c r="AX20" i="22"/>
  <c r="AX16" i="22"/>
  <c r="AS15" i="22"/>
  <c r="AS16" i="22"/>
  <c r="AS21" i="22"/>
  <c r="AS17" i="22"/>
  <c r="AV20" i="22"/>
  <c r="AV15" i="22"/>
  <c r="AV21" i="22"/>
  <c r="AV17" i="22"/>
  <c r="BB17" i="22"/>
  <c r="BB21" i="22"/>
  <c r="BB15" i="22"/>
  <c r="BB18" i="22"/>
  <c r="AS10" i="22"/>
  <c r="AS12" i="22"/>
  <c r="AS11" i="22"/>
  <c r="AX10" i="22"/>
  <c r="AX12" i="22"/>
  <c r="AX11" i="22"/>
  <c r="BA9" i="22"/>
  <c r="BD10" i="22"/>
  <c r="BD12" i="22"/>
  <c r="BD11" i="22"/>
  <c r="AT7" i="22"/>
  <c r="AW6" i="22"/>
  <c r="AZ4" i="22"/>
  <c r="BB5" i="22"/>
  <c r="BB7" i="22"/>
  <c r="BB6" i="22"/>
  <c r="BE4" i="22"/>
  <c r="BE22" i="22"/>
  <c r="AQ4" i="22"/>
  <c r="AQ7" i="22"/>
  <c r="AQ6" i="22"/>
  <c r="AT18" i="22"/>
  <c r="AT16" i="22"/>
  <c r="AT21" i="22"/>
  <c r="AT17" i="22"/>
  <c r="BA20" i="22"/>
  <c r="BA15" i="22"/>
  <c r="BA21" i="22"/>
  <c r="BA17" i="22"/>
  <c r="BD15" i="22"/>
  <c r="BD16" i="22"/>
  <c r="BD21" i="22"/>
  <c r="BD17" i="22"/>
  <c r="AT10" i="22"/>
  <c r="AT9" i="22"/>
  <c r="AT11" i="22"/>
  <c r="AZ10" i="22"/>
  <c r="AZ9" i="22"/>
  <c r="AZ11" i="22"/>
  <c r="BE10" i="22"/>
  <c r="BE9" i="22"/>
  <c r="BE11" i="22"/>
  <c r="AV6" i="22"/>
  <c r="AV5" i="22"/>
  <c r="BA6" i="22"/>
  <c r="BA5" i="22"/>
  <c r="BD6" i="22"/>
  <c r="BD5" i="22"/>
  <c r="AS20" i="22"/>
  <c r="AS18" i="22"/>
  <c r="AS19" i="22"/>
  <c r="AV16" i="22"/>
  <c r="AV18" i="22"/>
  <c r="AV19" i="22"/>
  <c r="BB19" i="22"/>
  <c r="BB20" i="22"/>
  <c r="BB16" i="22"/>
  <c r="AS9" i="22"/>
  <c r="AS13" i="22"/>
  <c r="AX9" i="22"/>
  <c r="AX13" i="22"/>
  <c r="BD9" i="22"/>
  <c r="BD13" i="22"/>
  <c r="AT5" i="22"/>
  <c r="AT6" i="22"/>
  <c r="BB4" i="22"/>
  <c r="AQ5" i="22"/>
  <c r="AT20" i="22"/>
  <c r="AT15" i="22"/>
  <c r="AT19" i="22"/>
  <c r="BA16" i="22"/>
  <c r="BA18" i="22"/>
  <c r="BA19" i="22"/>
  <c r="BD20" i="22"/>
  <c r="BD18" i="22"/>
  <c r="BD19" i="22"/>
  <c r="AT12" i="22"/>
  <c r="AT13" i="22"/>
  <c r="AZ12" i="22"/>
  <c r="AZ13" i="22"/>
  <c r="BE12" i="22"/>
  <c r="BE13" i="22"/>
  <c r="AV7" i="22"/>
  <c r="AV4" i="22"/>
  <c r="BA7" i="22"/>
  <c r="BA4" i="22"/>
  <c r="BD7" i="22"/>
  <c r="BD4" i="22"/>
  <c r="AU4" i="22" l="1"/>
  <c r="Q22" i="22"/>
  <c r="Q14" i="22"/>
  <c r="BG7" i="22"/>
  <c r="Q8" i="22"/>
  <c r="BD14" i="22"/>
  <c r="BW22" i="22"/>
  <c r="BW8" i="22"/>
  <c r="AY18" i="22"/>
  <c r="BS14" i="22"/>
  <c r="BO22" i="22"/>
  <c r="BO14" i="22"/>
  <c r="BW14" i="22"/>
  <c r="BC12" i="22"/>
  <c r="AY19" i="22"/>
  <c r="AY5" i="22"/>
  <c r="BG21" i="22"/>
  <c r="AY21" i="22"/>
  <c r="AW14" i="22"/>
  <c r="AV22" i="22"/>
  <c r="BC11" i="22"/>
  <c r="AU5" i="22"/>
  <c r="AY16" i="22"/>
  <c r="BC5" i="22"/>
  <c r="BC6" i="22"/>
  <c r="BG15" i="22"/>
  <c r="BG6" i="22"/>
  <c r="AZ14" i="22"/>
  <c r="BG5" i="22"/>
  <c r="BC9" i="22"/>
  <c r="BK14" i="22"/>
  <c r="AY20" i="22"/>
  <c r="AY17" i="22"/>
  <c r="AY4" i="22"/>
  <c r="BE14" i="22"/>
  <c r="BC13" i="22"/>
  <c r="BG18" i="22"/>
  <c r="BF22" i="22"/>
  <c r="AY7" i="22"/>
  <c r="BG19" i="22"/>
  <c r="BG20" i="22"/>
  <c r="AS14" i="22"/>
  <c r="BK22" i="22"/>
  <c r="BG4" i="22"/>
  <c r="BC19" i="22"/>
  <c r="BC16" i="22"/>
  <c r="BG9" i="22"/>
  <c r="AY6" i="22"/>
  <c r="BC10" i="22"/>
  <c r="BG17" i="22"/>
  <c r="BG16" i="22"/>
  <c r="BC17" i="22"/>
  <c r="BC15" i="22"/>
  <c r="AY15" i="22"/>
  <c r="BB22" i="22"/>
  <c r="AR8" i="22"/>
  <c r="AU7" i="22"/>
  <c r="AY11" i="22"/>
  <c r="AY9" i="22"/>
  <c r="AY12" i="22"/>
  <c r="BC4" i="22"/>
  <c r="BG11" i="22"/>
  <c r="BG10" i="22"/>
  <c r="AU12" i="22"/>
  <c r="AU19" i="22"/>
  <c r="AU16" i="22"/>
  <c r="AU9" i="22"/>
  <c r="AU17" i="22"/>
  <c r="AU15" i="22"/>
  <c r="AU6" i="22"/>
  <c r="BC18" i="22"/>
  <c r="BC23" i="22"/>
  <c r="BG13" i="22"/>
  <c r="BG12" i="22"/>
  <c r="AU13" i="22"/>
  <c r="AU18" i="22"/>
  <c r="AU10" i="22"/>
  <c r="AU11" i="22"/>
  <c r="AU21" i="22"/>
  <c r="AU20" i="22"/>
  <c r="AY13" i="22"/>
  <c r="BC21" i="22"/>
  <c r="BC7" i="22"/>
  <c r="AY10" i="22"/>
  <c r="BC20" i="22"/>
  <c r="Q23" i="22"/>
  <c r="AT22" i="22"/>
  <c r="AZ22" i="22"/>
  <c r="BB8" i="22"/>
  <c r="AR14" i="22"/>
  <c r="AW22" i="22"/>
  <c r="AR22" i="22"/>
  <c r="AX22" i="22"/>
  <c r="AT14" i="22"/>
  <c r="BD22" i="22"/>
  <c r="AQ23" i="22"/>
  <c r="AV23" i="22"/>
  <c r="AD23" i="22"/>
  <c r="BA14" i="22"/>
  <c r="AQ8" i="22"/>
  <c r="AQ14" i="22"/>
  <c r="AS8" i="22"/>
  <c r="AS22" i="22"/>
  <c r="BB14" i="22"/>
  <c r="AQ22" i="22"/>
  <c r="AX8" i="22"/>
  <c r="AX23" i="22"/>
  <c r="AV14" i="22"/>
  <c r="BA8" i="22"/>
  <c r="BE8" i="22"/>
  <c r="AW8" i="22"/>
  <c r="AS23" i="22"/>
  <c r="AU23" i="22" s="1"/>
  <c r="BF8" i="22"/>
  <c r="BF23" i="22"/>
  <c r="BG23" i="22" s="1"/>
  <c r="BD8" i="22"/>
  <c r="AV8" i="22"/>
  <c r="AZ8" i="22"/>
  <c r="AT8" i="22"/>
  <c r="AX14" i="22"/>
  <c r="BF14" i="22"/>
  <c r="BG14" i="22" l="1"/>
  <c r="BG22" i="22"/>
  <c r="AY8" i="22"/>
  <c r="BC22" i="22"/>
  <c r="BC8" i="22"/>
  <c r="BG8" i="22"/>
  <c r="AU8" i="22"/>
  <c r="BC14" i="22"/>
  <c r="AY22" i="22"/>
  <c r="AU22" i="22"/>
  <c r="AU14" i="22"/>
  <c r="AY14" i="22"/>
  <c r="AY23" i="22"/>
  <c r="B20" i="11" l="1"/>
  <c r="K20" i="11" s="1"/>
  <c r="D20" i="1" l="1"/>
  <c r="M20" i="1" s="1"/>
  <c r="AJ20" i="12"/>
  <c r="AJ19" i="24" s="1"/>
  <c r="E15" i="32"/>
  <c r="E18" i="1"/>
  <c r="O18" i="1" s="1"/>
  <c r="D19" i="12"/>
  <c r="O13" i="12"/>
  <c r="U11" i="12"/>
  <c r="S21" i="12"/>
  <c r="AC16" i="12"/>
  <c r="AD6" i="12"/>
  <c r="Z7" i="12"/>
  <c r="AE9" i="12"/>
  <c r="U19" i="12"/>
  <c r="AE11" i="12"/>
  <c r="AF7" i="12"/>
  <c r="T19" i="12"/>
  <c r="AD12" i="12"/>
  <c r="AA17" i="12"/>
  <c r="AD5" i="12"/>
  <c r="O6" i="12"/>
  <c r="U7" i="12"/>
  <c r="N9" i="12"/>
  <c r="AF13" i="12"/>
  <c r="AD11" i="12"/>
  <c r="P10" i="12"/>
  <c r="U21" i="12"/>
  <c r="AE15" i="12"/>
  <c r="W18" i="12"/>
  <c r="AE5" i="12"/>
  <c r="Q19" i="12"/>
  <c r="W13" i="12"/>
  <c r="R21" i="12"/>
  <c r="O16" i="12"/>
  <c r="AC5" i="12"/>
  <c r="W6" i="12"/>
  <c r="AC22" i="12"/>
  <c r="S15" i="12"/>
  <c r="T4" i="12"/>
  <c r="U9" i="12"/>
  <c r="AD14" i="12"/>
  <c r="AD8" i="12"/>
  <c r="AA8" i="12"/>
  <c r="Z15" i="12"/>
  <c r="T21" i="12"/>
  <c r="D15" i="12"/>
  <c r="Y15" i="12"/>
  <c r="H15" i="12"/>
  <c r="O9" i="12"/>
  <c r="Q15" i="12"/>
  <c r="G15" i="12"/>
  <c r="AD21" i="12"/>
  <c r="X4" i="12"/>
  <c r="P4" i="12"/>
  <c r="U15" i="12"/>
  <c r="AI6" i="12"/>
  <c r="AI5" i="24" s="1"/>
  <c r="V4" i="12"/>
  <c r="T9" i="12"/>
  <c r="Z4" i="12"/>
  <c r="S9" i="12"/>
  <c r="G8" i="1"/>
  <c r="L4" i="12"/>
  <c r="E13" i="29"/>
  <c r="F15" i="12"/>
  <c r="Q20" i="1" l="1"/>
  <c r="D30" i="22"/>
  <c r="B30" i="22"/>
  <c r="C30" i="22"/>
  <c r="AA8" i="1"/>
  <c r="AB8" i="1"/>
  <c r="H44" i="24"/>
  <c r="AD13" i="24"/>
  <c r="AC21" i="24"/>
  <c r="AD10" i="24"/>
  <c r="S8" i="24"/>
  <c r="AE8" i="24"/>
  <c r="G44" i="24"/>
  <c r="W5" i="24"/>
  <c r="R20" i="24"/>
  <c r="AD20" i="24"/>
  <c r="N38" i="24"/>
  <c r="Z14" i="24"/>
  <c r="I32" i="24"/>
  <c r="S14" i="24"/>
  <c r="AE14" i="24"/>
  <c r="AF12" i="24"/>
  <c r="R28" i="24"/>
  <c r="AD4" i="24"/>
  <c r="AF6" i="24"/>
  <c r="AA7" i="24"/>
  <c r="AC4" i="24"/>
  <c r="I44" i="24"/>
  <c r="AA16" i="24"/>
  <c r="S34" i="24"/>
  <c r="AE10" i="24"/>
  <c r="AD5" i="24"/>
  <c r="L3" i="24"/>
  <c r="H32" i="24"/>
  <c r="AD7" i="24"/>
  <c r="G14" i="24"/>
  <c r="S28" i="24"/>
  <c r="AE4" i="24"/>
  <c r="AD11" i="24"/>
  <c r="I42" i="24"/>
  <c r="AC15" i="24"/>
  <c r="G19" i="32"/>
  <c r="G19" i="29"/>
  <c r="G19" i="11"/>
  <c r="G19" i="30"/>
  <c r="G19" i="31"/>
  <c r="AE28" i="12"/>
  <c r="Y9" i="12"/>
  <c r="P15" i="12"/>
  <c r="E8" i="30"/>
  <c r="AB8" i="12"/>
  <c r="S4" i="12"/>
  <c r="X15" i="12"/>
  <c r="M38" i="24" s="1"/>
  <c r="T15" i="12"/>
  <c r="Z12" i="12"/>
  <c r="R18" i="12"/>
  <c r="Y16" i="12"/>
  <c r="T10" i="12"/>
  <c r="Q4" i="12"/>
  <c r="X9" i="12"/>
  <c r="T17" i="12"/>
  <c r="O4" i="12"/>
  <c r="D27" i="24" s="1"/>
  <c r="U4" i="12"/>
  <c r="AB15" i="12"/>
  <c r="J4" i="12"/>
  <c r="J3" i="24" s="1"/>
  <c r="Z6" i="12"/>
  <c r="Z9" i="12"/>
  <c r="V15" i="12"/>
  <c r="Y4" i="12"/>
  <c r="N27" i="24" s="1"/>
  <c r="O20" i="12"/>
  <c r="V6" i="12"/>
  <c r="K29" i="24" s="1"/>
  <c r="S13" i="12"/>
  <c r="Z11" i="12"/>
  <c r="AC11" i="12"/>
  <c r="T5" i="12"/>
  <c r="P21" i="12"/>
  <c r="E8" i="11"/>
  <c r="AD7" i="12"/>
  <c r="V16" i="12"/>
  <c r="AB18" i="12"/>
  <c r="Z13" i="12"/>
  <c r="O5" i="12"/>
  <c r="AK4" i="12"/>
  <c r="AK3" i="24" s="1"/>
  <c r="Y21" i="12"/>
  <c r="Q6" i="12"/>
  <c r="K6" i="12"/>
  <c r="K5" i="24" s="1"/>
  <c r="AE14" i="12"/>
  <c r="V9" i="12"/>
  <c r="AC4" i="12"/>
  <c r="P9" i="12"/>
  <c r="AG20" i="12"/>
  <c r="AG19" i="24" s="1"/>
  <c r="AE7" i="12"/>
  <c r="G12" i="31"/>
  <c r="T12" i="31" s="1"/>
  <c r="V5" i="12"/>
  <c r="U12" i="12"/>
  <c r="X16" i="12"/>
  <c r="U10" i="12"/>
  <c r="AB17" i="12"/>
  <c r="G9" i="31"/>
  <c r="T9" i="31" s="1"/>
  <c r="AF14" i="12"/>
  <c r="C15" i="12"/>
  <c r="AI22" i="12"/>
  <c r="AI21" i="24" s="1"/>
  <c r="S28" i="12"/>
  <c r="AL17" i="12"/>
  <c r="AL16" i="24" s="1"/>
  <c r="AK5" i="12"/>
  <c r="AK4" i="24" s="1"/>
  <c r="AJ19" i="12"/>
  <c r="AJ18" i="24" s="1"/>
  <c r="AJ22" i="12"/>
  <c r="AJ21" i="24" s="1"/>
  <c r="C13" i="30"/>
  <c r="M11" i="12"/>
  <c r="C19" i="12"/>
  <c r="L6" i="12"/>
  <c r="E12" i="12"/>
  <c r="E19" i="1"/>
  <c r="O19" i="1" s="1"/>
  <c r="E19" i="12"/>
  <c r="E18" i="24" s="1"/>
  <c r="E18" i="31"/>
  <c r="AK19" i="12"/>
  <c r="AK18" i="24" s="1"/>
  <c r="AK17" i="12"/>
  <c r="AK16" i="24" s="1"/>
  <c r="I21" i="12"/>
  <c r="I20" i="24" s="1"/>
  <c r="H20" i="12"/>
  <c r="E15" i="11"/>
  <c r="C10" i="31"/>
  <c r="F6" i="12"/>
  <c r="E15" i="30"/>
  <c r="N10" i="12"/>
  <c r="G5" i="12"/>
  <c r="E13" i="1"/>
  <c r="O13" i="1" s="1"/>
  <c r="L5" i="12"/>
  <c r="C9" i="29"/>
  <c r="G12" i="1"/>
  <c r="AA12" i="1" s="1"/>
  <c r="K5" i="12"/>
  <c r="AL8" i="12"/>
  <c r="AL7" i="24" s="1"/>
  <c r="AJ10" i="12"/>
  <c r="AJ9" i="24" s="1"/>
  <c r="M10" i="12"/>
  <c r="J21" i="12"/>
  <c r="E11" i="31"/>
  <c r="C12" i="12"/>
  <c r="I19" i="12"/>
  <c r="I18" i="24" s="1"/>
  <c r="E18" i="29"/>
  <c r="E12" i="29"/>
  <c r="C15" i="30"/>
  <c r="C18" i="32"/>
  <c r="C13" i="29"/>
  <c r="P13" i="29" s="1"/>
  <c r="E12" i="1"/>
  <c r="O12" i="1" s="1"/>
  <c r="D16" i="12"/>
  <c r="AL13" i="12"/>
  <c r="AL12" i="24" s="1"/>
  <c r="AJ15" i="12"/>
  <c r="AJ14" i="24" s="1"/>
  <c r="L17" i="12"/>
  <c r="L16" i="12"/>
  <c r="D6" i="12"/>
  <c r="M6" i="12"/>
  <c r="I18" i="12"/>
  <c r="M18" i="12"/>
  <c r="C16" i="31"/>
  <c r="M7" i="12"/>
  <c r="G16" i="12"/>
  <c r="E19" i="31"/>
  <c r="F11" i="12"/>
  <c r="AK6" i="12"/>
  <c r="AK5" i="24" s="1"/>
  <c r="C17" i="12"/>
  <c r="K11" i="12"/>
  <c r="C21" i="12"/>
  <c r="J7" i="12"/>
  <c r="C14" i="31"/>
  <c r="C13" i="32"/>
  <c r="E16" i="29"/>
  <c r="AJ17" i="12"/>
  <c r="AJ16" i="24" s="1"/>
  <c r="K12" i="12"/>
  <c r="H21" i="12"/>
  <c r="H20" i="24" s="1"/>
  <c r="N19" i="12"/>
  <c r="L18" i="12"/>
  <c r="E16" i="30"/>
  <c r="E15" i="1"/>
  <c r="O15" i="1" s="1"/>
  <c r="C9" i="31"/>
  <c r="M13" i="12"/>
  <c r="L20" i="12"/>
  <c r="E14" i="32"/>
  <c r="E11" i="32"/>
  <c r="E17" i="1"/>
  <c r="O17" i="1" s="1"/>
  <c r="G11" i="12"/>
  <c r="AK21" i="12"/>
  <c r="AK20" i="24" s="1"/>
  <c r="K18" i="12"/>
  <c r="K17" i="24" s="1"/>
  <c r="C9" i="32"/>
  <c r="K13" i="12"/>
  <c r="K12" i="24" s="1"/>
  <c r="AK12" i="12"/>
  <c r="AK11" i="24" s="1"/>
  <c r="N13" i="12"/>
  <c r="C36" i="24" s="1"/>
  <c r="C20" i="12"/>
  <c r="AK15" i="12"/>
  <c r="AK14" i="24" s="1"/>
  <c r="AL5" i="12"/>
  <c r="AL4" i="24" s="1"/>
  <c r="AK8" i="12"/>
  <c r="AK7" i="24" s="1"/>
  <c r="E15" i="29"/>
  <c r="G19" i="1"/>
  <c r="E11" i="12"/>
  <c r="J17" i="12"/>
  <c r="G20" i="12"/>
  <c r="C12" i="11"/>
  <c r="C14" i="32"/>
  <c r="C17" i="11"/>
  <c r="F12" i="12"/>
  <c r="AL11" i="12"/>
  <c r="AL10" i="24" s="1"/>
  <c r="AK7" i="12"/>
  <c r="AK6" i="24" s="1"/>
  <c r="AL20" i="12"/>
  <c r="AL19" i="24" s="1"/>
  <c r="K17" i="12"/>
  <c r="H5" i="12"/>
  <c r="I5" i="12"/>
  <c r="I20" i="12"/>
  <c r="E14" i="30"/>
  <c r="E14" i="1"/>
  <c r="O14" i="1" s="1"/>
  <c r="D21" i="12"/>
  <c r="E7" i="12"/>
  <c r="H7" i="12"/>
  <c r="E10" i="32"/>
  <c r="G19" i="12"/>
  <c r="I17" i="12"/>
  <c r="J6" i="12"/>
  <c r="AJ8" i="12"/>
  <c r="AJ7" i="24" s="1"/>
  <c r="AJ6" i="12"/>
  <c r="AJ5" i="24" s="1"/>
  <c r="C19" i="32"/>
  <c r="C18" i="31"/>
  <c r="G13" i="12"/>
  <c r="G10" i="1"/>
  <c r="AA10" i="1" s="1"/>
  <c r="M5" i="12"/>
  <c r="E18" i="30"/>
  <c r="E17" i="12"/>
  <c r="M21" i="12"/>
  <c r="L19" i="12"/>
  <c r="N7" i="12"/>
  <c r="N6" i="24" s="1"/>
  <c r="D11" i="12"/>
  <c r="K10" i="12"/>
  <c r="E17" i="32"/>
  <c r="AJ13" i="12"/>
  <c r="AJ12" i="24" s="1"/>
  <c r="AJ16" i="12"/>
  <c r="AJ15" i="24" s="1"/>
  <c r="D12" i="12"/>
  <c r="E6" i="12"/>
  <c r="E16" i="12"/>
  <c r="D17" i="12"/>
  <c r="M16" i="12"/>
  <c r="J12" i="12"/>
  <c r="C18" i="30"/>
  <c r="E11" i="1"/>
  <c r="E13" i="30"/>
  <c r="K21" i="12"/>
  <c r="C16" i="32"/>
  <c r="AJ7" i="12"/>
  <c r="AJ6" i="24" s="1"/>
  <c r="F17" i="12"/>
  <c r="N21" i="12"/>
  <c r="N17" i="12"/>
  <c r="C13" i="12"/>
  <c r="C12" i="24" s="1"/>
  <c r="N18" i="12"/>
  <c r="N6" i="12"/>
  <c r="C18" i="12"/>
  <c r="AL19" i="12"/>
  <c r="AL18" i="24" s="1"/>
  <c r="J13" i="12"/>
  <c r="E14" i="31"/>
  <c r="C17" i="30"/>
  <c r="L13" i="12"/>
  <c r="I12" i="12"/>
  <c r="AK13" i="12"/>
  <c r="AK12" i="24" s="1"/>
  <c r="G7" i="12"/>
  <c r="G18" i="12"/>
  <c r="E19" i="30"/>
  <c r="E17" i="30"/>
  <c r="E16" i="1"/>
  <c r="O16" i="1" s="1"/>
  <c r="C18" i="29"/>
  <c r="G18" i="1"/>
  <c r="S18" i="1" s="1"/>
  <c r="E10" i="12"/>
  <c r="D18" i="12"/>
  <c r="E10" i="11"/>
  <c r="C16" i="12"/>
  <c r="C15" i="24" s="1"/>
  <c r="F10" i="12"/>
  <c r="E20" i="12"/>
  <c r="AJ11" i="12"/>
  <c r="AJ10" i="24" s="1"/>
  <c r="AK22" i="12"/>
  <c r="AK21" i="24" s="1"/>
  <c r="F18" i="12"/>
  <c r="C19" i="29"/>
  <c r="C19" i="31"/>
  <c r="C12" i="30"/>
  <c r="AK14" i="12"/>
  <c r="AK13" i="24" s="1"/>
  <c r="AJ14" i="12"/>
  <c r="AJ13" i="24" s="1"/>
  <c r="D13" i="12"/>
  <c r="H16" i="12"/>
  <c r="D7" i="12"/>
  <c r="C13" i="11"/>
  <c r="E11" i="29"/>
  <c r="E19" i="11"/>
  <c r="AL14" i="12"/>
  <c r="AL13" i="24" s="1"/>
  <c r="L11" i="12"/>
  <c r="J16" i="12"/>
  <c r="E10" i="31"/>
  <c r="P10" i="31" s="1"/>
  <c r="E9" i="30"/>
  <c r="E10" i="30"/>
  <c r="G14" i="1"/>
  <c r="C10" i="29"/>
  <c r="C13" i="31"/>
  <c r="E19" i="32"/>
  <c r="E17" i="31"/>
  <c r="C10" i="12"/>
  <c r="E14" i="11"/>
  <c r="G11" i="1"/>
  <c r="AA11" i="1" s="1"/>
  <c r="E11" i="30"/>
  <c r="E16" i="32"/>
  <c r="C15" i="29"/>
  <c r="G17" i="1"/>
  <c r="S17" i="1" s="1"/>
  <c r="C14" i="29"/>
  <c r="K16" i="12"/>
  <c r="K19" i="12"/>
  <c r="C9" i="11"/>
  <c r="E9" i="31"/>
  <c r="G15" i="1"/>
  <c r="S15" i="1" s="1"/>
  <c r="I10" i="12"/>
  <c r="F16" i="12"/>
  <c r="C11" i="12"/>
  <c r="E13" i="12"/>
  <c r="G9" i="1"/>
  <c r="AA9" i="1" s="1"/>
  <c r="AH5" i="12"/>
  <c r="AH4" i="24" s="1"/>
  <c r="P13" i="12"/>
  <c r="G18" i="11"/>
  <c r="G17" i="30"/>
  <c r="R17" i="30" s="1"/>
  <c r="AH17" i="12"/>
  <c r="AH16" i="24" s="1"/>
  <c r="W11" i="12"/>
  <c r="AH14" i="12"/>
  <c r="AH13" i="24" s="1"/>
  <c r="AI17" i="12"/>
  <c r="AI16" i="24" s="1"/>
  <c r="Q11" i="12"/>
  <c r="G15" i="31"/>
  <c r="T15" i="31" s="1"/>
  <c r="O18" i="12"/>
  <c r="AI20" i="12"/>
  <c r="AI10" i="12"/>
  <c r="AI9" i="24" s="1"/>
  <c r="G8" i="11"/>
  <c r="AG6" i="12"/>
  <c r="AG5" i="24" s="1"/>
  <c r="X5" i="12"/>
  <c r="S7" i="12"/>
  <c r="AI19" i="12"/>
  <c r="AI18" i="24" s="1"/>
  <c r="F9" i="12"/>
  <c r="AF15" i="12"/>
  <c r="Q18" i="12"/>
  <c r="AI8" i="12"/>
  <c r="AI7" i="24" s="1"/>
  <c r="AG9" i="12"/>
  <c r="AG8" i="24" s="1"/>
  <c r="U6" i="12"/>
  <c r="I9" i="12"/>
  <c r="I8" i="24" s="1"/>
  <c r="AC9" i="12"/>
  <c r="T16" i="12"/>
  <c r="X10" i="12"/>
  <c r="AL22" i="12"/>
  <c r="AL21" i="24" s="1"/>
  <c r="E18" i="12"/>
  <c r="D20" i="12"/>
  <c r="E13" i="32"/>
  <c r="C16" i="29"/>
  <c r="E13" i="31"/>
  <c r="AJ5" i="12"/>
  <c r="AJ4" i="24" s="1"/>
  <c r="E9" i="32"/>
  <c r="C16" i="11"/>
  <c r="C10" i="11"/>
  <c r="F20" i="12"/>
  <c r="C17" i="31"/>
  <c r="H10" i="12"/>
  <c r="L10" i="12"/>
  <c r="AJ21" i="12"/>
  <c r="AJ20" i="24" s="1"/>
  <c r="H6" i="12"/>
  <c r="E12" i="30"/>
  <c r="J20" i="12"/>
  <c r="D5" i="12"/>
  <c r="H19" i="12"/>
  <c r="H18" i="24" s="1"/>
  <c r="F21" i="12"/>
  <c r="F20" i="24" s="1"/>
  <c r="N12" i="12"/>
  <c r="I7" i="12"/>
  <c r="I6" i="24" s="1"/>
  <c r="N16" i="12"/>
  <c r="C39" i="24" s="1"/>
  <c r="E12" i="31"/>
  <c r="M19" i="12"/>
  <c r="C11" i="31"/>
  <c r="N5" i="12"/>
  <c r="M20" i="12"/>
  <c r="H12" i="12"/>
  <c r="F5" i="12"/>
  <c r="E19" i="29"/>
  <c r="G21" i="12"/>
  <c r="G20" i="24" s="1"/>
  <c r="E10" i="29"/>
  <c r="C11" i="32"/>
  <c r="C14" i="30"/>
  <c r="I13" i="12"/>
  <c r="F7" i="12"/>
  <c r="L12" i="12"/>
  <c r="E12" i="11"/>
  <c r="H18" i="12"/>
  <c r="F13" i="12"/>
  <c r="G15" i="29"/>
  <c r="T15" i="29" s="1"/>
  <c r="AH20" i="12"/>
  <c r="AH19" i="24" s="1"/>
  <c r="I14" i="1"/>
  <c r="AE14" i="1" s="1"/>
  <c r="G15" i="32"/>
  <c r="G17" i="31"/>
  <c r="AH13" i="12"/>
  <c r="AH12" i="24" s="1"/>
  <c r="O17" i="12"/>
  <c r="O16" i="24" s="1"/>
  <c r="G17" i="29"/>
  <c r="G18" i="31"/>
  <c r="AH22" i="12"/>
  <c r="AH21" i="24" s="1"/>
  <c r="G16" i="11"/>
  <c r="T16" i="11" s="1"/>
  <c r="G16" i="32"/>
  <c r="T16" i="32" s="1"/>
  <c r="AI9" i="12"/>
  <c r="AI8" i="24" s="1"/>
  <c r="AH19" i="12"/>
  <c r="AH18" i="24" s="1"/>
  <c r="X20" i="12"/>
  <c r="X19" i="24" s="1"/>
  <c r="G14" i="31"/>
  <c r="T14" i="31" s="1"/>
  <c r="AL4" i="12"/>
  <c r="AL3" i="24" s="1"/>
  <c r="AI12" i="12"/>
  <c r="AI11" i="24" s="1"/>
  <c r="G8" i="31"/>
  <c r="C8" i="32"/>
  <c r="V19" i="12"/>
  <c r="AF21" i="12"/>
  <c r="G11" i="31"/>
  <c r="AJ9" i="12"/>
  <c r="AJ8" i="24" s="1"/>
  <c r="AA7" i="12"/>
  <c r="K9" i="12"/>
  <c r="G9" i="11"/>
  <c r="T9" i="11" s="1"/>
  <c r="AC21" i="12"/>
  <c r="AF16" i="12"/>
  <c r="AI21" i="12"/>
  <c r="AI20" i="24" s="1"/>
  <c r="X19" i="12"/>
  <c r="T13" i="12"/>
  <c r="T12" i="24" s="1"/>
  <c r="Q21" i="12"/>
  <c r="AL7" i="12"/>
  <c r="AL6" i="24" s="1"/>
  <c r="G12" i="12"/>
  <c r="N11" i="12"/>
  <c r="AJ12" i="12"/>
  <c r="AJ11" i="24" s="1"/>
  <c r="J19" i="12"/>
  <c r="K20" i="12"/>
  <c r="E17" i="29"/>
  <c r="E12" i="32"/>
  <c r="C19" i="30"/>
  <c r="G17" i="12"/>
  <c r="M17" i="12"/>
  <c r="G16" i="30"/>
  <c r="T16" i="30" s="1"/>
  <c r="E13" i="11"/>
  <c r="C9" i="30"/>
  <c r="E21" i="12"/>
  <c r="AK10" i="12"/>
  <c r="AK9" i="24" s="1"/>
  <c r="AK16" i="12"/>
  <c r="AK15" i="24" s="1"/>
  <c r="I11" i="12"/>
  <c r="I10" i="24" s="1"/>
  <c r="N20" i="12"/>
  <c r="AH12" i="12"/>
  <c r="AH11" i="24" s="1"/>
  <c r="AH21" i="12"/>
  <c r="AH20" i="24" s="1"/>
  <c r="T11" i="12"/>
  <c r="I34" i="24" s="1"/>
  <c r="G18" i="29"/>
  <c r="AH9" i="12"/>
  <c r="AH8" i="24" s="1"/>
  <c r="G14" i="32"/>
  <c r="T14" i="32" s="1"/>
  <c r="AG15" i="12"/>
  <c r="AG14" i="24" s="1"/>
  <c r="AH10" i="12"/>
  <c r="AH9" i="24" s="1"/>
  <c r="T6" i="12"/>
  <c r="AH7" i="12"/>
  <c r="AH6" i="24" s="1"/>
  <c r="AE19" i="12"/>
  <c r="AD18" i="12"/>
  <c r="AE21" i="12"/>
  <c r="D9" i="12"/>
  <c r="P19" i="12"/>
  <c r="E42" i="24" s="1"/>
  <c r="R13" i="12"/>
  <c r="AD13" i="12"/>
  <c r="P18" i="12"/>
  <c r="AC13" i="12"/>
  <c r="I16" i="1"/>
  <c r="AE16" i="1" s="1"/>
  <c r="AE18" i="12"/>
  <c r="AC6" i="12"/>
  <c r="R29" i="24" s="1"/>
  <c r="P12" i="12"/>
  <c r="G13" i="32"/>
  <c r="T13" i="32" s="1"/>
  <c r="AB13" i="12"/>
  <c r="S20" i="12"/>
  <c r="AD10" i="12"/>
  <c r="AD19" i="12"/>
  <c r="L9" i="12"/>
  <c r="AB4" i="12"/>
  <c r="AB16" i="12"/>
  <c r="X11" i="12"/>
  <c r="C14" i="11"/>
  <c r="C5" i="12"/>
  <c r="AL21" i="12"/>
  <c r="AL20" i="24" s="1"/>
  <c r="J18" i="12"/>
  <c r="C17" i="32"/>
  <c r="E18" i="11"/>
  <c r="E18" i="32"/>
  <c r="C11" i="29"/>
  <c r="C10" i="32"/>
  <c r="J10" i="12"/>
  <c r="AL18" i="12"/>
  <c r="AL17" i="24" s="1"/>
  <c r="H13" i="12"/>
  <c r="C16" i="30"/>
  <c r="G13" i="1"/>
  <c r="AA13" i="1" s="1"/>
  <c r="I16" i="12"/>
  <c r="AK11" i="12"/>
  <c r="AK10" i="24" s="1"/>
  <c r="C19" i="11"/>
  <c r="H11" i="12"/>
  <c r="L21" i="12"/>
  <c r="E14" i="29"/>
  <c r="AK18" i="12"/>
  <c r="AK17" i="24" s="1"/>
  <c r="AH16" i="12"/>
  <c r="AH15" i="24" s="1"/>
  <c r="G14" i="30"/>
  <c r="T14" i="30" s="1"/>
  <c r="G15" i="30"/>
  <c r="T15" i="30" s="1"/>
  <c r="AH6" i="12"/>
  <c r="AH5" i="24" s="1"/>
  <c r="AH11" i="12"/>
  <c r="AH10" i="24" s="1"/>
  <c r="G16" i="31"/>
  <c r="T16" i="31" s="1"/>
  <c r="AH8" i="12"/>
  <c r="AH7" i="24" s="1"/>
  <c r="S19" i="12"/>
  <c r="G16" i="29"/>
  <c r="T16" i="29" s="1"/>
  <c r="AF9" i="12"/>
  <c r="AF6" i="12"/>
  <c r="AG10" i="12"/>
  <c r="AG9" i="24" s="1"/>
  <c r="Y19" i="12"/>
  <c r="AA6" i="12"/>
  <c r="G14" i="11"/>
  <c r="T14" i="11" s="1"/>
  <c r="P17" i="12"/>
  <c r="Z17" i="12"/>
  <c r="O40" i="24" s="1"/>
  <c r="G10" i="11"/>
  <c r="T10" i="11" s="1"/>
  <c r="V13" i="12"/>
  <c r="K36" i="24" s="1"/>
  <c r="AB7" i="12"/>
  <c r="Q10" i="12"/>
  <c r="AI13" i="12"/>
  <c r="AI12" i="24" s="1"/>
  <c r="AF5" i="12"/>
  <c r="AF4" i="24" s="1"/>
  <c r="G10" i="31"/>
  <c r="T10" i="31" s="1"/>
  <c r="AC15" i="12"/>
  <c r="AD16" i="12"/>
  <c r="AB5" i="12"/>
  <c r="Q28" i="24" s="1"/>
  <c r="G13" i="29"/>
  <c r="M9" i="12"/>
  <c r="T18" i="12"/>
  <c r="G11" i="29"/>
  <c r="AG7" i="12"/>
  <c r="AG6" i="24" s="1"/>
  <c r="Y6" i="12"/>
  <c r="G13" i="11"/>
  <c r="T13" i="11" s="1"/>
  <c r="G13" i="31"/>
  <c r="J9" i="12"/>
  <c r="R5" i="12"/>
  <c r="I10" i="1"/>
  <c r="AE10" i="1" s="1"/>
  <c r="Q5" i="12"/>
  <c r="Q4" i="24" s="1"/>
  <c r="P20" i="12"/>
  <c r="Y13" i="12"/>
  <c r="R20" i="12"/>
  <c r="AE10" i="12"/>
  <c r="AI16" i="12"/>
  <c r="AI15" i="24" s="1"/>
  <c r="AG5" i="12"/>
  <c r="AG4" i="24" s="1"/>
  <c r="AD20" i="12"/>
  <c r="AB6" i="12"/>
  <c r="I13" i="1"/>
  <c r="AE13" i="1" s="1"/>
  <c r="AC14" i="12"/>
  <c r="R37" i="24" s="1"/>
  <c r="E15" i="31"/>
  <c r="AL6" i="12"/>
  <c r="AL5" i="24" s="1"/>
  <c r="C12" i="31"/>
  <c r="E17" i="11"/>
  <c r="G6" i="12"/>
  <c r="J5" i="12"/>
  <c r="E16" i="11"/>
  <c r="J11" i="12"/>
  <c r="E9" i="29"/>
  <c r="D10" i="12"/>
  <c r="D9" i="24" s="1"/>
  <c r="G16" i="1"/>
  <c r="AA16" i="1" s="1"/>
  <c r="G17" i="32"/>
  <c r="W20" i="12"/>
  <c r="Q12" i="12"/>
  <c r="AI15" i="12"/>
  <c r="AI14" i="24" s="1"/>
  <c r="G9" i="32"/>
  <c r="T9" i="32" s="1"/>
  <c r="G8" i="32"/>
  <c r="G8" i="30"/>
  <c r="AD15" i="12"/>
  <c r="S38" i="24" s="1"/>
  <c r="G14" i="29"/>
  <c r="T14" i="29" s="1"/>
  <c r="AG21" i="12"/>
  <c r="AG20" i="24" s="1"/>
  <c r="AF10" i="12"/>
  <c r="AC18" i="12"/>
  <c r="AA12" i="12"/>
  <c r="AB11" i="12"/>
  <c r="G11" i="30"/>
  <c r="S18" i="12"/>
  <c r="Q16" i="12"/>
  <c r="AG4" i="12"/>
  <c r="AG3" i="24" s="1"/>
  <c r="AB20" i="12"/>
  <c r="O12" i="12"/>
  <c r="S6" i="12"/>
  <c r="AE13" i="12"/>
  <c r="N4" i="12"/>
  <c r="N3" i="24" s="1"/>
  <c r="R10" i="12"/>
  <c r="AF8" i="12"/>
  <c r="G12" i="30"/>
  <c r="T12" i="30" s="1"/>
  <c r="AA10" i="12"/>
  <c r="AH18" i="12"/>
  <c r="AH17" i="24" s="1"/>
  <c r="X12" i="12"/>
  <c r="T7" i="12"/>
  <c r="M15" i="12"/>
  <c r="M14" i="24" s="1"/>
  <c r="E15" i="12"/>
  <c r="E14" i="24" s="1"/>
  <c r="AB19" i="12"/>
  <c r="V12" i="12"/>
  <c r="Z5" i="12"/>
  <c r="AA16" i="12"/>
  <c r="AF12" i="12"/>
  <c r="AE17" i="12"/>
  <c r="V17" i="12"/>
  <c r="U16" i="12"/>
  <c r="Z10" i="12"/>
  <c r="E8" i="31"/>
  <c r="AG12" i="12"/>
  <c r="AG11" i="24" s="1"/>
  <c r="X7" i="12"/>
  <c r="Q13" i="12"/>
  <c r="AF19" i="12"/>
  <c r="Z21" i="12"/>
  <c r="Z16" i="12"/>
  <c r="Y7" i="12"/>
  <c r="N30" i="24" s="1"/>
  <c r="G11" i="11"/>
  <c r="T11" i="11" s="1"/>
  <c r="AE12" i="12"/>
  <c r="AC20" i="12"/>
  <c r="U20" i="12"/>
  <c r="S17" i="12"/>
  <c r="AD4" i="12"/>
  <c r="O19" i="12"/>
  <c r="V20" i="12"/>
  <c r="AG13" i="12"/>
  <c r="AG12" i="24" s="1"/>
  <c r="G4" i="12"/>
  <c r="W7" i="12"/>
  <c r="Z20" i="12"/>
  <c r="U17" i="12"/>
  <c r="Q7" i="12"/>
  <c r="U18" i="12"/>
  <c r="C9" i="12"/>
  <c r="C8" i="24" s="1"/>
  <c r="C4" i="12"/>
  <c r="V11" i="12"/>
  <c r="O10" i="12"/>
  <c r="D33" i="24" s="1"/>
  <c r="AE6" i="12"/>
  <c r="R15" i="12"/>
  <c r="G38" i="24" s="1"/>
  <c r="AG22" i="12"/>
  <c r="AG21" i="24" s="1"/>
  <c r="Y18" i="12"/>
  <c r="N15" i="12"/>
  <c r="N14" i="24" s="1"/>
  <c r="E4" i="12"/>
  <c r="AE22" i="12"/>
  <c r="AA14" i="12"/>
  <c r="D4" i="12"/>
  <c r="D3" i="24" s="1"/>
  <c r="W4" i="12"/>
  <c r="Q9" i="12"/>
  <c r="W9" i="12"/>
  <c r="AC8" i="12"/>
  <c r="AJ18" i="12"/>
  <c r="AJ17" i="24" s="1"/>
  <c r="M12" i="12"/>
  <c r="C15" i="11"/>
  <c r="C12" i="29"/>
  <c r="G10" i="12"/>
  <c r="C15" i="31"/>
  <c r="E11" i="11"/>
  <c r="K7" i="12"/>
  <c r="C10" i="30"/>
  <c r="C11" i="30"/>
  <c r="G15" i="11"/>
  <c r="T15" i="11" s="1"/>
  <c r="AG17" i="12"/>
  <c r="AG16" i="24" s="1"/>
  <c r="AI14" i="12"/>
  <c r="AI13" i="24" s="1"/>
  <c r="I17" i="1"/>
  <c r="AI5" i="12"/>
  <c r="AI4" i="24" s="1"/>
  <c r="G8" i="29"/>
  <c r="W16" i="12"/>
  <c r="G9" i="30"/>
  <c r="T9" i="30" s="1"/>
  <c r="O11" i="12"/>
  <c r="Y17" i="12"/>
  <c r="I11" i="1"/>
  <c r="AE11" i="1" s="1"/>
  <c r="AG18" i="12"/>
  <c r="AG17" i="24" s="1"/>
  <c r="G12" i="11"/>
  <c r="T12" i="11" s="1"/>
  <c r="AD9" i="12"/>
  <c r="W12" i="12"/>
  <c r="AI4" i="12"/>
  <c r="AI3" i="24" s="1"/>
  <c r="AH15" i="12"/>
  <c r="AH14" i="24" s="1"/>
  <c r="AF18" i="12"/>
  <c r="G10" i="29"/>
  <c r="T10" i="29" s="1"/>
  <c r="AG16" i="12"/>
  <c r="AG15" i="24" s="1"/>
  <c r="AA20" i="12"/>
  <c r="I18" i="1"/>
  <c r="AG11" i="12"/>
  <c r="AG10" i="24" s="1"/>
  <c r="Z19" i="12"/>
  <c r="AE4" i="12"/>
  <c r="AG14" i="12"/>
  <c r="AG13" i="24" s="1"/>
  <c r="X13" i="12"/>
  <c r="Y11" i="12"/>
  <c r="V10" i="12"/>
  <c r="R11" i="12"/>
  <c r="T12" i="12"/>
  <c r="AJ4" i="12"/>
  <c r="AJ3" i="24" s="1"/>
  <c r="W19" i="12"/>
  <c r="T20" i="12"/>
  <c r="AB10" i="12"/>
  <c r="AD17" i="12"/>
  <c r="R7" i="12"/>
  <c r="G11" i="32"/>
  <c r="T11" i="32" s="1"/>
  <c r="Y5" i="12"/>
  <c r="I12" i="1"/>
  <c r="AB12" i="12"/>
  <c r="AF20" i="12"/>
  <c r="P5" i="12"/>
  <c r="AA13" i="12"/>
  <c r="AF11" i="12"/>
  <c r="L15" i="12"/>
  <c r="K4" i="12"/>
  <c r="E9" i="12"/>
  <c r="AA9" i="12"/>
  <c r="C8" i="31"/>
  <c r="P11" i="12"/>
  <c r="AF22" i="12"/>
  <c r="R16" i="12"/>
  <c r="AC19" i="12"/>
  <c r="AA15" i="12"/>
  <c r="AE20" i="12"/>
  <c r="R6" i="12"/>
  <c r="R5" i="24" s="1"/>
  <c r="AC7" i="12"/>
  <c r="AE16" i="12"/>
  <c r="J15" i="12"/>
  <c r="AB22" i="12"/>
  <c r="Q45" i="24" s="1"/>
  <c r="P6" i="12"/>
  <c r="W17" i="12"/>
  <c r="W21" i="12"/>
  <c r="R4" i="12"/>
  <c r="AD22" i="12"/>
  <c r="S8" i="1"/>
  <c r="S10" i="12"/>
  <c r="AB14" i="12"/>
  <c r="C8" i="30"/>
  <c r="M4" i="12"/>
  <c r="C8" i="11"/>
  <c r="C8" i="29"/>
  <c r="AE8" i="12"/>
  <c r="AG8" i="12"/>
  <c r="AG7" i="24" s="1"/>
  <c r="F4" i="12"/>
  <c r="E8" i="32"/>
  <c r="I15" i="1"/>
  <c r="AK20" i="12"/>
  <c r="AK19" i="24" s="1"/>
  <c r="C11" i="11"/>
  <c r="C18" i="11"/>
  <c r="C17" i="29"/>
  <c r="C12" i="32"/>
  <c r="L7" i="12"/>
  <c r="E5" i="12"/>
  <c r="I6" i="12"/>
  <c r="C15" i="32"/>
  <c r="P15" i="32" s="1"/>
  <c r="H17" i="12"/>
  <c r="E9" i="11"/>
  <c r="U5" i="12"/>
  <c r="G17" i="11"/>
  <c r="G9" i="29"/>
  <c r="T9" i="29" s="1"/>
  <c r="I9" i="1"/>
  <c r="AI7" i="12"/>
  <c r="AI6" i="24" s="1"/>
  <c r="G18" i="32"/>
  <c r="R18" i="32" s="1"/>
  <c r="G9" i="12"/>
  <c r="G8" i="24" s="1"/>
  <c r="R12" i="12"/>
  <c r="AG19" i="12"/>
  <c r="AG18" i="24" s="1"/>
  <c r="AA18" i="12"/>
  <c r="R19" i="12"/>
  <c r="R17" i="12"/>
  <c r="O15" i="12"/>
  <c r="W15" i="12"/>
  <c r="AA22" i="12"/>
  <c r="H4" i="12"/>
  <c r="H3" i="24" s="1"/>
  <c r="AA4" i="12"/>
  <c r="R9" i="12"/>
  <c r="AF17" i="12"/>
  <c r="H9" i="12"/>
  <c r="H8" i="24" s="1"/>
  <c r="E8" i="29"/>
  <c r="AA11" i="12"/>
  <c r="W10" i="12"/>
  <c r="V18" i="12"/>
  <c r="K41" i="24" s="1"/>
  <c r="I4" i="12"/>
  <c r="X17" i="12"/>
  <c r="AF4" i="12"/>
  <c r="AF3" i="24" s="1"/>
  <c r="AC10" i="12"/>
  <c r="S11" i="12"/>
  <c r="S10" i="24" s="1"/>
  <c r="U13" i="12"/>
  <c r="P7" i="12"/>
  <c r="K15" i="12"/>
  <c r="AA21" i="12"/>
  <c r="W5" i="12"/>
  <c r="I15" i="12"/>
  <c r="I14" i="24" s="1"/>
  <c r="X6" i="12"/>
  <c r="X18" i="12"/>
  <c r="G10" i="30"/>
  <c r="T10" i="30" s="1"/>
  <c r="Q20" i="12"/>
  <c r="P16" i="12"/>
  <c r="Q17" i="12"/>
  <c r="AC12" i="12"/>
  <c r="G10" i="32"/>
  <c r="T10" i="32" s="1"/>
  <c r="G12" i="32"/>
  <c r="V7" i="12"/>
  <c r="O7" i="12"/>
  <c r="G12" i="29"/>
  <c r="Y10" i="12"/>
  <c r="S5" i="12"/>
  <c r="G18" i="30"/>
  <c r="F19" i="12"/>
  <c r="C7" i="12"/>
  <c r="E16" i="31"/>
  <c r="U28" i="12"/>
  <c r="C32" i="24"/>
  <c r="AC17" i="12"/>
  <c r="G13" i="30"/>
  <c r="T13" i="30" s="1"/>
  <c r="AA19" i="12"/>
  <c r="AI11" i="12"/>
  <c r="AI10" i="24" s="1"/>
  <c r="O21" i="12"/>
  <c r="S16" i="12"/>
  <c r="V21" i="12"/>
  <c r="S12" i="12"/>
  <c r="Y20" i="12"/>
  <c r="X21" i="12"/>
  <c r="AA5" i="12"/>
  <c r="AB21" i="12"/>
  <c r="Z18" i="12"/>
  <c r="AB9" i="12"/>
  <c r="Y12" i="12"/>
  <c r="AI18" i="12"/>
  <c r="AI17" i="24" s="1"/>
  <c r="AH4" i="12"/>
  <c r="AH3" i="24" s="1"/>
  <c r="C6" i="12"/>
  <c r="C5" i="24" s="1"/>
  <c r="AL12" i="12"/>
  <c r="AL11" i="24" s="1"/>
  <c r="I19" i="1"/>
  <c r="X43" i="24" l="1"/>
  <c r="AI19" i="24"/>
  <c r="U16" i="30"/>
  <c r="U16" i="32"/>
  <c r="U16" i="31"/>
  <c r="U16" i="11"/>
  <c r="O11" i="1"/>
  <c r="P14" i="1"/>
  <c r="P16" i="1"/>
  <c r="P17" i="1"/>
  <c r="P11" i="1"/>
  <c r="P15" i="1"/>
  <c r="P12" i="1"/>
  <c r="P13" i="1"/>
  <c r="P18" i="1"/>
  <c r="P19" i="1"/>
  <c r="U16" i="29"/>
  <c r="U15" i="32"/>
  <c r="R15" i="32"/>
  <c r="T15" i="32"/>
  <c r="U15" i="11"/>
  <c r="U15" i="29"/>
  <c r="U15" i="31"/>
  <c r="U15" i="30"/>
  <c r="U14" i="32"/>
  <c r="U14" i="30"/>
  <c r="U14" i="11"/>
  <c r="U14" i="29"/>
  <c r="U14" i="31"/>
  <c r="AF14" i="1"/>
  <c r="AB11" i="1"/>
  <c r="AB13" i="1"/>
  <c r="AB9" i="1"/>
  <c r="AB12" i="1"/>
  <c r="AB14" i="1"/>
  <c r="AB10" i="1"/>
  <c r="S14" i="1"/>
  <c r="AA14" i="1"/>
  <c r="Z11" i="24"/>
  <c r="Z35" i="24"/>
  <c r="AA35" i="24"/>
  <c r="M11" i="24"/>
  <c r="M35" i="24"/>
  <c r="O4" i="24"/>
  <c r="O28" i="24"/>
  <c r="AA4" i="24"/>
  <c r="V27" i="24"/>
  <c r="V3" i="24"/>
  <c r="N17" i="24"/>
  <c r="N41" i="24"/>
  <c r="M19" i="24"/>
  <c r="M43" i="24"/>
  <c r="Q16" i="24"/>
  <c r="Q40" i="24"/>
  <c r="AC16" i="24"/>
  <c r="M33" i="24"/>
  <c r="M9" i="24"/>
  <c r="D15" i="24"/>
  <c r="D39" i="24"/>
  <c r="L5" i="24"/>
  <c r="L29" i="24"/>
  <c r="Q9" i="24"/>
  <c r="Q33" i="24"/>
  <c r="AC9" i="24"/>
  <c r="J17" i="24"/>
  <c r="J41" i="24"/>
  <c r="F40" i="24"/>
  <c r="F16" i="24"/>
  <c r="F11" i="24"/>
  <c r="F35" i="24"/>
  <c r="P37" i="24"/>
  <c r="AB13" i="24"/>
  <c r="F27" i="24"/>
  <c r="F3" i="24"/>
  <c r="P45" i="24"/>
  <c r="AB21" i="24"/>
  <c r="F29" i="24"/>
  <c r="F5" i="24"/>
  <c r="F15" i="24"/>
  <c r="F39" i="24"/>
  <c r="O8" i="24"/>
  <c r="O32" i="24"/>
  <c r="AA8" i="24"/>
  <c r="T10" i="24"/>
  <c r="T34" i="24"/>
  <c r="AF10" i="24"/>
  <c r="P11" i="24"/>
  <c r="P35" i="24"/>
  <c r="AB11" i="24"/>
  <c r="F6" i="24"/>
  <c r="F30" i="24"/>
  <c r="K18" i="24"/>
  <c r="K42" i="24"/>
  <c r="J9" i="24"/>
  <c r="J33" i="24"/>
  <c r="S3" i="24"/>
  <c r="S27" i="24"/>
  <c r="AE3" i="24"/>
  <c r="O19" i="24"/>
  <c r="O43" i="24"/>
  <c r="AA19" i="24"/>
  <c r="V14" i="24"/>
  <c r="V38" i="24"/>
  <c r="W4" i="24"/>
  <c r="W28" i="24"/>
  <c r="K8" i="24"/>
  <c r="K32" i="24"/>
  <c r="AA13" i="24"/>
  <c r="M17" i="24"/>
  <c r="M41" i="24"/>
  <c r="I17" i="24"/>
  <c r="I41" i="24"/>
  <c r="K6" i="24"/>
  <c r="K30" i="24"/>
  <c r="Q19" i="24"/>
  <c r="Q43" i="24"/>
  <c r="AC19" i="24"/>
  <c r="N15" i="24"/>
  <c r="N39" i="24"/>
  <c r="Z15" i="24"/>
  <c r="L6" i="24"/>
  <c r="L30" i="24"/>
  <c r="I15" i="24"/>
  <c r="I39" i="24"/>
  <c r="O15" i="24"/>
  <c r="O39" i="24"/>
  <c r="AA15" i="24"/>
  <c r="V17" i="24"/>
  <c r="V41" i="24"/>
  <c r="F9" i="24"/>
  <c r="F33" i="24"/>
  <c r="G17" i="24"/>
  <c r="G41" i="24"/>
  <c r="Q17" i="24"/>
  <c r="Q41" i="24"/>
  <c r="AC17" i="24"/>
  <c r="R14" i="24"/>
  <c r="R38" i="24"/>
  <c r="AD14" i="24"/>
  <c r="W14" i="24"/>
  <c r="W38" i="24"/>
  <c r="W15" i="24"/>
  <c r="W39" i="24"/>
  <c r="D19" i="24"/>
  <c r="D43" i="24"/>
  <c r="U6" i="24"/>
  <c r="U30" i="24"/>
  <c r="P6" i="24"/>
  <c r="P30" i="24"/>
  <c r="AB6" i="24"/>
  <c r="D16" i="24"/>
  <c r="D40" i="24"/>
  <c r="U9" i="24"/>
  <c r="U33" i="24"/>
  <c r="G18" i="24"/>
  <c r="G42" i="24"/>
  <c r="V29" i="24"/>
  <c r="V5" i="24"/>
  <c r="Y17" i="24"/>
  <c r="Y41" i="24"/>
  <c r="P12" i="24"/>
  <c r="P36" i="24"/>
  <c r="AB12" i="24"/>
  <c r="S17" i="24"/>
  <c r="S41" i="24"/>
  <c r="AE17" i="24"/>
  <c r="R12" i="24"/>
  <c r="R36" i="24"/>
  <c r="AD12" i="24"/>
  <c r="S20" i="24"/>
  <c r="S44" i="24"/>
  <c r="AE20" i="24"/>
  <c r="H5" i="24"/>
  <c r="H29" i="24"/>
  <c r="V8" i="24"/>
  <c r="V32" i="24"/>
  <c r="V11" i="24"/>
  <c r="V35" i="24"/>
  <c r="Y9" i="24"/>
  <c r="Y33" i="24"/>
  <c r="Z33" i="24"/>
  <c r="R16" i="30"/>
  <c r="Z30" i="24"/>
  <c r="Z6" i="24"/>
  <c r="AA30" i="24"/>
  <c r="W20" i="24"/>
  <c r="W44" i="24"/>
  <c r="T20" i="24"/>
  <c r="T44" i="24"/>
  <c r="AF20" i="24"/>
  <c r="W11" i="24"/>
  <c r="W35" i="24"/>
  <c r="V18" i="24"/>
  <c r="V42" i="24"/>
  <c r="V45" i="24"/>
  <c r="V12" i="24"/>
  <c r="V36" i="24"/>
  <c r="V19" i="24"/>
  <c r="V43" i="24"/>
  <c r="P12" i="11"/>
  <c r="L9" i="24"/>
  <c r="L33" i="24"/>
  <c r="I5" i="24"/>
  <c r="I29" i="24"/>
  <c r="T14" i="24"/>
  <c r="T38" i="24"/>
  <c r="AF14" i="24"/>
  <c r="L4" i="24"/>
  <c r="L28" i="24"/>
  <c r="W19" i="24"/>
  <c r="W43" i="24"/>
  <c r="W40" i="24"/>
  <c r="W16" i="24"/>
  <c r="Z37" i="24"/>
  <c r="AA37" i="24"/>
  <c r="Y37" i="24"/>
  <c r="Y12" i="24"/>
  <c r="Y36" i="24"/>
  <c r="Z19" i="24"/>
  <c r="Z43" i="24"/>
  <c r="AA43" i="24"/>
  <c r="Y31" i="24"/>
  <c r="Z12" i="24"/>
  <c r="Z36" i="24"/>
  <c r="AA36" i="24"/>
  <c r="X18" i="24"/>
  <c r="X42" i="24"/>
  <c r="W45" i="24"/>
  <c r="P16" i="24"/>
  <c r="P40" i="24"/>
  <c r="AB16" i="24"/>
  <c r="J28" i="24"/>
  <c r="J4" i="24"/>
  <c r="D32" i="24"/>
  <c r="D8" i="24"/>
  <c r="R30" i="24"/>
  <c r="R6" i="24"/>
  <c r="AD6" i="24"/>
  <c r="Q10" i="24"/>
  <c r="Q34" i="24"/>
  <c r="AC10" i="24"/>
  <c r="N5" i="24"/>
  <c r="N29" i="24"/>
  <c r="H9" i="24"/>
  <c r="H33" i="24"/>
  <c r="H14" i="24"/>
  <c r="H38" i="24"/>
  <c r="R11" i="24"/>
  <c r="I38" i="24"/>
  <c r="W29" i="24"/>
  <c r="R34" i="24"/>
  <c r="J44" i="24"/>
  <c r="J20" i="24"/>
  <c r="O18" i="24"/>
  <c r="O42" i="24"/>
  <c r="AA18" i="24"/>
  <c r="Q11" i="24"/>
  <c r="Q35" i="24"/>
  <c r="AC11" i="24"/>
  <c r="K4" i="24"/>
  <c r="K28" i="24"/>
  <c r="I12" i="24"/>
  <c r="I36" i="24"/>
  <c r="L16" i="24"/>
  <c r="L40" i="24"/>
  <c r="O10" i="24"/>
  <c r="O34" i="24"/>
  <c r="AA10" i="24"/>
  <c r="F8" i="24"/>
  <c r="F32" i="24"/>
  <c r="K14" i="24"/>
  <c r="K38" i="24"/>
  <c r="O17" i="24"/>
  <c r="O41" i="24"/>
  <c r="AA17" i="24"/>
  <c r="Y19" i="24"/>
  <c r="Y43" i="24"/>
  <c r="U31" i="24"/>
  <c r="K16" i="24"/>
  <c r="K40" i="24"/>
  <c r="S39" i="24"/>
  <c r="S15" i="24"/>
  <c r="AE15" i="24"/>
  <c r="O14" i="24"/>
  <c r="O38" i="24"/>
  <c r="AA14" i="24"/>
  <c r="D34" i="24"/>
  <c r="D10" i="24"/>
  <c r="D28" i="24"/>
  <c r="D4" i="24"/>
  <c r="M4" i="24"/>
  <c r="M28" i="24"/>
  <c r="P9" i="24"/>
  <c r="P33" i="24"/>
  <c r="AB9" i="24"/>
  <c r="H11" i="24"/>
  <c r="H35" i="24"/>
  <c r="L12" i="24"/>
  <c r="L36" i="24"/>
  <c r="U10" i="24"/>
  <c r="U34" i="24"/>
  <c r="K11" i="24"/>
  <c r="K35" i="24"/>
  <c r="K39" i="24"/>
  <c r="K15" i="24"/>
  <c r="W37" i="24"/>
  <c r="X17" i="24"/>
  <c r="X41" i="24"/>
  <c r="K3" i="24"/>
  <c r="K27" i="24"/>
  <c r="F14" i="24"/>
  <c r="F38" i="24"/>
  <c r="I16" i="24"/>
  <c r="I40" i="24"/>
  <c r="U12" i="24"/>
  <c r="U36" i="24"/>
  <c r="G40" i="24"/>
  <c r="G16" i="24"/>
  <c r="T18" i="24"/>
  <c r="T42" i="24"/>
  <c r="AF18" i="24"/>
  <c r="S16" i="24"/>
  <c r="S40" i="24"/>
  <c r="AE16" i="24"/>
  <c r="J11" i="24"/>
  <c r="J35" i="24"/>
  <c r="H6" i="24"/>
  <c r="H30" i="24"/>
  <c r="S12" i="24"/>
  <c r="S36" i="24"/>
  <c r="AE12" i="24"/>
  <c r="U27" i="24"/>
  <c r="U3" i="24"/>
  <c r="P10" i="24"/>
  <c r="P34" i="24"/>
  <c r="AB10" i="24"/>
  <c r="U20" i="24"/>
  <c r="U44" i="24"/>
  <c r="K43" i="24"/>
  <c r="K19" i="24"/>
  <c r="R19" i="24"/>
  <c r="R43" i="24"/>
  <c r="AD19" i="24"/>
  <c r="F19" i="24"/>
  <c r="F43" i="24"/>
  <c r="H17" i="24"/>
  <c r="H41" i="24"/>
  <c r="R15" i="24"/>
  <c r="R39" i="24"/>
  <c r="AD15" i="24"/>
  <c r="W12" i="24"/>
  <c r="W36" i="24"/>
  <c r="O5" i="24"/>
  <c r="O29" i="24"/>
  <c r="AA5" i="24"/>
  <c r="T8" i="24"/>
  <c r="T32" i="24"/>
  <c r="AF8" i="24"/>
  <c r="Z17" i="24"/>
  <c r="Z41" i="24"/>
  <c r="AA41" i="24"/>
  <c r="Z20" i="24"/>
  <c r="Z44" i="24"/>
  <c r="AA44" i="24"/>
  <c r="P15" i="24"/>
  <c r="P39" i="24"/>
  <c r="AB15" i="24"/>
  <c r="R9" i="24"/>
  <c r="R33" i="24"/>
  <c r="AD9" i="24"/>
  <c r="D11" i="24"/>
  <c r="D35" i="24"/>
  <c r="Q12" i="24"/>
  <c r="Q36" i="24"/>
  <c r="AC12" i="24"/>
  <c r="D18" i="24"/>
  <c r="D42" i="24"/>
  <c r="S18" i="24"/>
  <c r="S42" i="24"/>
  <c r="AE18" i="24"/>
  <c r="U14" i="24"/>
  <c r="U38" i="24"/>
  <c r="H10" i="24"/>
  <c r="H34" i="24"/>
  <c r="H12" i="24"/>
  <c r="H36" i="24"/>
  <c r="Q20" i="24"/>
  <c r="Q44" i="24"/>
  <c r="AC20" i="24"/>
  <c r="X8" i="24"/>
  <c r="X32" i="24"/>
  <c r="Y32" i="24"/>
  <c r="Q8" i="24"/>
  <c r="Q32" i="24"/>
  <c r="AC8" i="24"/>
  <c r="W31" i="24"/>
  <c r="W18" i="24"/>
  <c r="W42" i="24"/>
  <c r="U13" i="11"/>
  <c r="K10" i="24"/>
  <c r="K34" i="24"/>
  <c r="D36" i="24"/>
  <c r="D12" i="24"/>
  <c r="X10" i="24"/>
  <c r="X34" i="24"/>
  <c r="Z18" i="24"/>
  <c r="Z42" i="24"/>
  <c r="AA42" i="24"/>
  <c r="X6" i="24"/>
  <c r="X30" i="24"/>
  <c r="X15" i="24"/>
  <c r="X39" i="24"/>
  <c r="X31" i="24"/>
  <c r="Z10" i="24"/>
  <c r="Z34" i="24"/>
  <c r="AA34" i="24"/>
  <c r="Y14" i="24"/>
  <c r="Y38" i="24"/>
  <c r="Z38" i="24"/>
  <c r="X9" i="24"/>
  <c r="X33" i="24"/>
  <c r="Y18" i="24"/>
  <c r="Y42" i="24"/>
  <c r="Z16" i="24"/>
  <c r="Z40" i="24"/>
  <c r="AA40" i="24"/>
  <c r="T37" i="24"/>
  <c r="AF13" i="24"/>
  <c r="L15" i="24"/>
  <c r="L39" i="24"/>
  <c r="S6" i="24"/>
  <c r="S30" i="24"/>
  <c r="AE6" i="24"/>
  <c r="J32" i="24"/>
  <c r="J8" i="24"/>
  <c r="M20" i="24"/>
  <c r="M44" i="24"/>
  <c r="P17" i="24"/>
  <c r="P41" i="24"/>
  <c r="AB17" i="24"/>
  <c r="D20" i="24"/>
  <c r="D44" i="24"/>
  <c r="G12" i="24"/>
  <c r="G36" i="24"/>
  <c r="J14" i="24"/>
  <c r="J38" i="24"/>
  <c r="P14" i="24"/>
  <c r="P38" i="24"/>
  <c r="AB14" i="24"/>
  <c r="L8" i="24"/>
  <c r="L32" i="24"/>
  <c r="F17" i="24"/>
  <c r="F41" i="24"/>
  <c r="G3" i="24"/>
  <c r="G27" i="24"/>
  <c r="M8" i="24"/>
  <c r="M32" i="24"/>
  <c r="Y8" i="24"/>
  <c r="Q39" i="24"/>
  <c r="T6" i="24"/>
  <c r="R44" i="24"/>
  <c r="G32" i="24"/>
  <c r="P8" i="24"/>
  <c r="P32" i="24"/>
  <c r="AB8" i="24"/>
  <c r="L20" i="24"/>
  <c r="L44" i="24"/>
  <c r="G15" i="24"/>
  <c r="G39" i="24"/>
  <c r="G4" i="24"/>
  <c r="G28" i="24"/>
  <c r="J30" i="24"/>
  <c r="J6" i="24"/>
  <c r="E16" i="24"/>
  <c r="E40" i="24"/>
  <c r="L17" i="24"/>
  <c r="L41" i="24"/>
  <c r="O20" i="24"/>
  <c r="O44" i="24"/>
  <c r="AA20" i="24"/>
  <c r="G10" i="24"/>
  <c r="G34" i="24"/>
  <c r="O3" i="24"/>
  <c r="O27" i="24"/>
  <c r="AA3" i="24"/>
  <c r="U18" i="24"/>
  <c r="U42" i="24"/>
  <c r="W6" i="24"/>
  <c r="W30" i="24"/>
  <c r="I28" i="24"/>
  <c r="I4" i="24"/>
  <c r="S31" i="24"/>
  <c r="AE7" i="24"/>
  <c r="R45" i="24"/>
  <c r="AD21" i="24"/>
  <c r="D5" i="24"/>
  <c r="D29" i="24"/>
  <c r="Q6" i="24"/>
  <c r="Q30" i="24"/>
  <c r="AC6" i="24"/>
  <c r="Q18" i="24"/>
  <c r="Q42" i="24"/>
  <c r="AC18" i="24"/>
  <c r="T19" i="24"/>
  <c r="T43" i="24"/>
  <c r="AF19" i="24"/>
  <c r="H19" i="24"/>
  <c r="H43" i="24"/>
  <c r="F10" i="24"/>
  <c r="F34" i="24"/>
  <c r="U37" i="24"/>
  <c r="T17" i="24"/>
  <c r="T41" i="24"/>
  <c r="AF17" i="24"/>
  <c r="R8" i="24"/>
  <c r="R32" i="24"/>
  <c r="AD8" i="24"/>
  <c r="M16" i="24"/>
  <c r="M40" i="24"/>
  <c r="U16" i="24"/>
  <c r="U40" i="24"/>
  <c r="Q31" i="24"/>
  <c r="AC7" i="24"/>
  <c r="S5" i="24"/>
  <c r="S29" i="24"/>
  <c r="AE5" i="24"/>
  <c r="N19" i="24"/>
  <c r="N43" i="24"/>
  <c r="J43" i="24"/>
  <c r="J19" i="24"/>
  <c r="I19" i="24"/>
  <c r="I43" i="24"/>
  <c r="M6" i="24"/>
  <c r="M30" i="24"/>
  <c r="E12" i="24"/>
  <c r="E36" i="24"/>
  <c r="N33" i="24"/>
  <c r="N9" i="24"/>
  <c r="Z9" i="24"/>
  <c r="T11" i="24"/>
  <c r="T35" i="24"/>
  <c r="AF11" i="24"/>
  <c r="P18" i="24"/>
  <c r="P42" i="24"/>
  <c r="AB18" i="24"/>
  <c r="L11" i="24"/>
  <c r="L35" i="24"/>
  <c r="T31" i="24"/>
  <c r="AF7" i="24"/>
  <c r="G5" i="24"/>
  <c r="G29" i="24"/>
  <c r="E15" i="24"/>
  <c r="E39" i="24"/>
  <c r="O35" i="24"/>
  <c r="O11" i="24"/>
  <c r="AA11" i="24"/>
  <c r="Q37" i="24"/>
  <c r="AC13" i="24"/>
  <c r="U4" i="24"/>
  <c r="U28" i="24"/>
  <c r="M12" i="24"/>
  <c r="M36" i="24"/>
  <c r="F4" i="24"/>
  <c r="F28" i="24"/>
  <c r="M29" i="24"/>
  <c r="M5" i="24"/>
  <c r="Q38" i="24"/>
  <c r="Q14" i="24"/>
  <c r="AC14" i="24"/>
  <c r="E9" i="24"/>
  <c r="E33" i="24"/>
  <c r="N40" i="24"/>
  <c r="N16" i="24"/>
  <c r="M18" i="24"/>
  <c r="M42" i="24"/>
  <c r="V10" i="24"/>
  <c r="V34" i="24"/>
  <c r="V15" i="24"/>
  <c r="V39" i="24"/>
  <c r="P3" i="24"/>
  <c r="P27" i="24"/>
  <c r="AB3" i="24"/>
  <c r="G19" i="24"/>
  <c r="G43" i="24"/>
  <c r="Q5" i="24"/>
  <c r="Q29" i="24"/>
  <c r="AC5" i="24"/>
  <c r="D17" i="24"/>
  <c r="D41" i="24"/>
  <c r="V6" i="24"/>
  <c r="V30" i="24"/>
  <c r="V20" i="24"/>
  <c r="V44" i="24"/>
  <c r="Y15" i="24"/>
  <c r="Y39" i="24"/>
  <c r="Z39" i="24"/>
  <c r="L18" i="24"/>
  <c r="L42" i="24"/>
  <c r="L19" i="24"/>
  <c r="L43" i="24"/>
  <c r="Z45" i="24"/>
  <c r="AA45" i="24"/>
  <c r="E17" i="24"/>
  <c r="E41" i="24"/>
  <c r="G6" i="24"/>
  <c r="G30" i="24"/>
  <c r="W9" i="24"/>
  <c r="W33" i="24"/>
  <c r="E10" i="24"/>
  <c r="E34" i="24"/>
  <c r="V40" i="24"/>
  <c r="V16" i="24"/>
  <c r="V4" i="24"/>
  <c r="V28" i="24"/>
  <c r="X37" i="24"/>
  <c r="X12" i="24"/>
  <c r="X36" i="24"/>
  <c r="X16" i="24"/>
  <c r="X40" i="24"/>
  <c r="Y5" i="24"/>
  <c r="Y29" i="24"/>
  <c r="X14" i="24"/>
  <c r="X38" i="24"/>
  <c r="Z31" i="24"/>
  <c r="AA31" i="24"/>
  <c r="X45" i="24"/>
  <c r="I11" i="24"/>
  <c r="I35" i="24"/>
  <c r="U19" i="24"/>
  <c r="U43" i="24"/>
  <c r="S37" i="24"/>
  <c r="AE13" i="24"/>
  <c r="Y3" i="24"/>
  <c r="Y27" i="24"/>
  <c r="J15" i="24"/>
  <c r="J39" i="24"/>
  <c r="H4" i="24"/>
  <c r="H28" i="24"/>
  <c r="J5" i="24"/>
  <c r="J29" i="24"/>
  <c r="N8" i="24"/>
  <c r="N32" i="24"/>
  <c r="Z8" i="24"/>
  <c r="I3" i="24"/>
  <c r="I27" i="24"/>
  <c r="E27" i="24"/>
  <c r="E3" i="24"/>
  <c r="N11" i="24"/>
  <c r="N35" i="24"/>
  <c r="P31" i="24"/>
  <c r="AB7" i="24"/>
  <c r="Q15" i="24"/>
  <c r="R35" i="24"/>
  <c r="S4" i="24"/>
  <c r="R31" i="24"/>
  <c r="L27" i="24"/>
  <c r="T36" i="24"/>
  <c r="S32" i="24"/>
  <c r="W17" i="24"/>
  <c r="W41" i="24"/>
  <c r="P20" i="24"/>
  <c r="P44" i="24"/>
  <c r="AB20" i="24"/>
  <c r="G11" i="24"/>
  <c r="G35" i="24"/>
  <c r="W10" i="24"/>
  <c r="W34" i="24"/>
  <c r="E19" i="24"/>
  <c r="E43" i="24"/>
  <c r="D30" i="24"/>
  <c r="D6" i="24"/>
  <c r="T3" i="24"/>
  <c r="T27" i="24"/>
  <c r="K9" i="24"/>
  <c r="K33" i="24"/>
  <c r="T16" i="24"/>
  <c r="T40" i="24"/>
  <c r="AF16" i="24"/>
  <c r="AA21" i="24"/>
  <c r="F42" i="24"/>
  <c r="F18" i="24"/>
  <c r="G9" i="24"/>
  <c r="G33" i="24"/>
  <c r="K20" i="24"/>
  <c r="K44" i="24"/>
  <c r="S43" i="24"/>
  <c r="S19" i="24"/>
  <c r="AE19" i="24"/>
  <c r="T45" i="24"/>
  <c r="AF21" i="24"/>
  <c r="O12" i="24"/>
  <c r="O36" i="24"/>
  <c r="AA12" i="24"/>
  <c r="R16" i="24"/>
  <c r="R40" i="24"/>
  <c r="AD16" i="24"/>
  <c r="X3" i="24"/>
  <c r="X27" i="24"/>
  <c r="M34" i="24"/>
  <c r="M10" i="24"/>
  <c r="N18" i="24"/>
  <c r="N42" i="24"/>
  <c r="U15" i="24"/>
  <c r="U39" i="24"/>
  <c r="W3" i="24"/>
  <c r="W27" i="24"/>
  <c r="U17" i="24"/>
  <c r="U41" i="24"/>
  <c r="E8" i="24"/>
  <c r="E32" i="24"/>
  <c r="S45" i="24"/>
  <c r="AE21" i="24"/>
  <c r="U45" i="24"/>
  <c r="J10" i="24"/>
  <c r="J34" i="24"/>
  <c r="E6" i="24"/>
  <c r="E30" i="24"/>
  <c r="R3" i="24"/>
  <c r="R27" i="24"/>
  <c r="AD3" i="24"/>
  <c r="S11" i="24"/>
  <c r="S35" i="24"/>
  <c r="AE11" i="24"/>
  <c r="N20" i="24"/>
  <c r="N44" i="24"/>
  <c r="U11" i="24"/>
  <c r="U35" i="24"/>
  <c r="J16" i="24"/>
  <c r="J40" i="24"/>
  <c r="N4" i="24"/>
  <c r="N28" i="24"/>
  <c r="O9" i="24"/>
  <c r="O33" i="24"/>
  <c r="AA9" i="24"/>
  <c r="P19" i="24"/>
  <c r="P43" i="24"/>
  <c r="AB19" i="24"/>
  <c r="T9" i="24"/>
  <c r="T33" i="24"/>
  <c r="AF9" i="24"/>
  <c r="E11" i="24"/>
  <c r="E35" i="24"/>
  <c r="Z5" i="24"/>
  <c r="Z29" i="24"/>
  <c r="AA29" i="24"/>
  <c r="P5" i="24"/>
  <c r="P29" i="24"/>
  <c r="AB5" i="24"/>
  <c r="S9" i="24"/>
  <c r="S33" i="24"/>
  <c r="AE9" i="24"/>
  <c r="E4" i="24"/>
  <c r="E28" i="24"/>
  <c r="P4" i="24"/>
  <c r="P28" i="24"/>
  <c r="AB4" i="24"/>
  <c r="T4" i="24"/>
  <c r="T28" i="24"/>
  <c r="J36" i="24"/>
  <c r="J12" i="24"/>
  <c r="T5" i="24"/>
  <c r="T29" i="24"/>
  <c r="AF5" i="24"/>
  <c r="V31" i="24"/>
  <c r="P14" i="29"/>
  <c r="Y10" i="24"/>
  <c r="Y34" i="24"/>
  <c r="L10" i="24"/>
  <c r="L34" i="24"/>
  <c r="R18" i="24"/>
  <c r="R42" i="24"/>
  <c r="AD18" i="24"/>
  <c r="F12" i="24"/>
  <c r="F36" i="24"/>
  <c r="R17" i="24"/>
  <c r="R41" i="24"/>
  <c r="AD17" i="24"/>
  <c r="V9" i="24"/>
  <c r="V33" i="24"/>
  <c r="X11" i="24"/>
  <c r="X35" i="24"/>
  <c r="E20" i="24"/>
  <c r="E44" i="24"/>
  <c r="T15" i="24"/>
  <c r="T39" i="24"/>
  <c r="AF15" i="24"/>
  <c r="O6" i="24"/>
  <c r="O30" i="24"/>
  <c r="AA6" i="24"/>
  <c r="J18" i="24"/>
  <c r="J42" i="24"/>
  <c r="Z3" i="24"/>
  <c r="Z27" i="24"/>
  <c r="AA27" i="24"/>
  <c r="W8" i="24"/>
  <c r="W32" i="24"/>
  <c r="X20" i="24"/>
  <c r="X44" i="24"/>
  <c r="X4" i="24"/>
  <c r="X28" i="24"/>
  <c r="H15" i="24"/>
  <c r="H39" i="24"/>
  <c r="U8" i="24"/>
  <c r="U32" i="24"/>
  <c r="U5" i="24"/>
  <c r="U29" i="24"/>
  <c r="V37" i="24"/>
  <c r="Y45" i="24"/>
  <c r="P13" i="30"/>
  <c r="X5" i="24"/>
  <c r="X29" i="24"/>
  <c r="Y6" i="24"/>
  <c r="Y30" i="24"/>
  <c r="Z28" i="24"/>
  <c r="Z4" i="24"/>
  <c r="AA28" i="24"/>
  <c r="Y11" i="24"/>
  <c r="Y35" i="24"/>
  <c r="Y20" i="24"/>
  <c r="Y44" i="24"/>
  <c r="Y16" i="24"/>
  <c r="Y40" i="24"/>
  <c r="Y28" i="24"/>
  <c r="Y4" i="24"/>
  <c r="I9" i="24"/>
  <c r="I33" i="24"/>
  <c r="Q3" i="24"/>
  <c r="Q27" i="24"/>
  <c r="AC3" i="24"/>
  <c r="E5" i="24"/>
  <c r="E29" i="24"/>
  <c r="N12" i="24"/>
  <c r="N36" i="24"/>
  <c r="N10" i="24"/>
  <c r="N34" i="24"/>
  <c r="M27" i="24"/>
  <c r="M3" i="24"/>
  <c r="H16" i="24"/>
  <c r="H40" i="24"/>
  <c r="M15" i="24"/>
  <c r="M39" i="24"/>
  <c r="L14" i="24"/>
  <c r="L38" i="24"/>
  <c r="D14" i="24"/>
  <c r="D38" i="24"/>
  <c r="I30" i="24"/>
  <c r="E38" i="24"/>
  <c r="J27" i="24"/>
  <c r="H27" i="24"/>
  <c r="T30" i="24"/>
  <c r="R4" i="24"/>
  <c r="H42" i="24"/>
  <c r="R10" i="24"/>
  <c r="F44" i="24"/>
  <c r="U13" i="29"/>
  <c r="U13" i="31"/>
  <c r="R13" i="29"/>
  <c r="T13" i="29"/>
  <c r="U13" i="30"/>
  <c r="R13" i="31"/>
  <c r="T13" i="31"/>
  <c r="U13" i="32"/>
  <c r="AF13" i="1"/>
  <c r="P14" i="31"/>
  <c r="U12" i="29"/>
  <c r="U12" i="31"/>
  <c r="R12" i="29"/>
  <c r="T12" i="29"/>
  <c r="R12" i="32"/>
  <c r="T12" i="32"/>
  <c r="U12" i="30"/>
  <c r="U12" i="32"/>
  <c r="U12" i="11"/>
  <c r="R13" i="32"/>
  <c r="R18" i="31"/>
  <c r="R15" i="29"/>
  <c r="P16" i="32"/>
  <c r="S16" i="1"/>
  <c r="P16" i="11"/>
  <c r="R18" i="30"/>
  <c r="R12" i="30"/>
  <c r="R14" i="30"/>
  <c r="AE12" i="1"/>
  <c r="AF12" i="1"/>
  <c r="R11" i="29"/>
  <c r="T11" i="29"/>
  <c r="U10" i="29"/>
  <c r="U11" i="29"/>
  <c r="AF10" i="1"/>
  <c r="AF11" i="1"/>
  <c r="R11" i="31"/>
  <c r="T11" i="31"/>
  <c r="U10" i="31"/>
  <c r="U11" i="31"/>
  <c r="R11" i="30"/>
  <c r="T11" i="30"/>
  <c r="U10" i="32"/>
  <c r="U11" i="32"/>
  <c r="R17" i="31"/>
  <c r="U10" i="30"/>
  <c r="U11" i="30"/>
  <c r="U10" i="11"/>
  <c r="U11" i="11"/>
  <c r="R10" i="32"/>
  <c r="R10" i="29"/>
  <c r="R16" i="31"/>
  <c r="P17" i="29"/>
  <c r="P19" i="31"/>
  <c r="AE9" i="1"/>
  <c r="AF9" i="1"/>
  <c r="T8" i="31"/>
  <c r="U9" i="31"/>
  <c r="U8" i="31"/>
  <c r="U8" i="30"/>
  <c r="T8" i="30"/>
  <c r="U9" i="30"/>
  <c r="R15" i="30"/>
  <c r="R18" i="29"/>
  <c r="P12" i="32"/>
  <c r="P19" i="29"/>
  <c r="P13" i="32"/>
  <c r="P14" i="11"/>
  <c r="P17" i="30"/>
  <c r="P17" i="32"/>
  <c r="P11" i="32"/>
  <c r="P16" i="29"/>
  <c r="T8" i="32"/>
  <c r="U8" i="32"/>
  <c r="U9" i="32"/>
  <c r="P19" i="11"/>
  <c r="P19" i="30"/>
  <c r="R12" i="31"/>
  <c r="R10" i="30"/>
  <c r="T8" i="29"/>
  <c r="U8" i="29"/>
  <c r="U9" i="29"/>
  <c r="P13" i="11"/>
  <c r="U20" i="11"/>
  <c r="T8" i="11"/>
  <c r="U8" i="11"/>
  <c r="U9" i="11"/>
  <c r="S8" i="11"/>
  <c r="R8" i="11"/>
  <c r="R13" i="30"/>
  <c r="R9" i="29"/>
  <c r="R9" i="30"/>
  <c r="P9" i="32"/>
  <c r="P9" i="30"/>
  <c r="Q8" i="31"/>
  <c r="Q11" i="31"/>
  <c r="P8" i="31"/>
  <c r="Q18" i="31"/>
  <c r="Q16" i="31"/>
  <c r="Q14" i="31"/>
  <c r="Q12" i="31"/>
  <c r="Q10" i="31"/>
  <c r="Q19" i="31"/>
  <c r="Q17" i="31"/>
  <c r="Q15" i="31"/>
  <c r="Q13" i="31"/>
  <c r="Q9" i="31"/>
  <c r="U20" i="32"/>
  <c r="S8" i="32"/>
  <c r="S16" i="32"/>
  <c r="S12" i="32"/>
  <c r="S19" i="32"/>
  <c r="S15" i="32"/>
  <c r="S11" i="32"/>
  <c r="S18" i="32"/>
  <c r="S14" i="32"/>
  <c r="S10" i="32"/>
  <c r="R8" i="32"/>
  <c r="S17" i="32"/>
  <c r="S13" i="32"/>
  <c r="S9" i="32"/>
  <c r="P9" i="29"/>
  <c r="P16" i="31"/>
  <c r="E20" i="29"/>
  <c r="Q8" i="29"/>
  <c r="P8" i="29"/>
  <c r="Q15" i="29"/>
  <c r="Q11" i="29"/>
  <c r="Q18" i="29"/>
  <c r="Q16" i="29"/>
  <c r="Q14" i="29"/>
  <c r="Q12" i="29"/>
  <c r="Q10" i="29"/>
  <c r="Q19" i="29"/>
  <c r="Q17" i="29"/>
  <c r="Q13" i="29"/>
  <c r="Q9" i="29"/>
  <c r="R11" i="32"/>
  <c r="S19" i="29"/>
  <c r="S18" i="29"/>
  <c r="S17" i="29"/>
  <c r="S16" i="29"/>
  <c r="S15" i="29"/>
  <c r="S14" i="29"/>
  <c r="S13" i="29"/>
  <c r="S12" i="29"/>
  <c r="S11" i="29"/>
  <c r="S10" i="29"/>
  <c r="S9" i="29"/>
  <c r="R8" i="29"/>
  <c r="S8" i="29"/>
  <c r="U20" i="29"/>
  <c r="R14" i="29"/>
  <c r="R9" i="32"/>
  <c r="R17" i="32"/>
  <c r="P17" i="11"/>
  <c r="R16" i="29"/>
  <c r="S13" i="1"/>
  <c r="P18" i="11"/>
  <c r="R14" i="32"/>
  <c r="R14" i="31"/>
  <c r="R16" i="32"/>
  <c r="R17" i="29"/>
  <c r="P10" i="29"/>
  <c r="P13" i="31"/>
  <c r="R15" i="31"/>
  <c r="P9" i="31"/>
  <c r="P11" i="30"/>
  <c r="P17" i="31"/>
  <c r="P11" i="29"/>
  <c r="P10" i="11"/>
  <c r="P10" i="32"/>
  <c r="P16" i="30"/>
  <c r="P12" i="29"/>
  <c r="P11" i="31"/>
  <c r="P15" i="11"/>
  <c r="R19" i="31"/>
  <c r="R19" i="32"/>
  <c r="S8" i="30"/>
  <c r="U20" i="30"/>
  <c r="R8" i="30"/>
  <c r="S19" i="30"/>
  <c r="S15" i="30"/>
  <c r="S11" i="30"/>
  <c r="S18" i="30"/>
  <c r="S16" i="30"/>
  <c r="S14" i="30"/>
  <c r="S12" i="30"/>
  <c r="S10" i="30"/>
  <c r="S17" i="30"/>
  <c r="S13" i="30"/>
  <c r="S9" i="30"/>
  <c r="P15" i="31"/>
  <c r="P18" i="32"/>
  <c r="P14" i="32"/>
  <c r="Q18" i="11"/>
  <c r="Q16" i="11"/>
  <c r="Q14" i="11"/>
  <c r="Q12" i="11"/>
  <c r="Q10" i="11"/>
  <c r="Q8" i="11"/>
  <c r="P8" i="11"/>
  <c r="Q19" i="11"/>
  <c r="Q11" i="11"/>
  <c r="Q17" i="11"/>
  <c r="Q13" i="11"/>
  <c r="Q9" i="11"/>
  <c r="Q15" i="11"/>
  <c r="Q17" i="30"/>
  <c r="Q14" i="30"/>
  <c r="Q12" i="30"/>
  <c r="Q11" i="30"/>
  <c r="Q9" i="30"/>
  <c r="Q19" i="30"/>
  <c r="Q18" i="30"/>
  <c r="Q16" i="30"/>
  <c r="Q15" i="30"/>
  <c r="Q13" i="30"/>
  <c r="Q10" i="30"/>
  <c r="P8" i="30"/>
  <c r="Q8" i="30"/>
  <c r="R19" i="29"/>
  <c r="P9" i="11"/>
  <c r="P8" i="32"/>
  <c r="Q19" i="32"/>
  <c r="Q18" i="32"/>
  <c r="Q17" i="32"/>
  <c r="Q16" i="32"/>
  <c r="Q15" i="32"/>
  <c r="Q14" i="32"/>
  <c r="Q13" i="32"/>
  <c r="Q12" i="32"/>
  <c r="Q11" i="32"/>
  <c r="Q10" i="32"/>
  <c r="Q9" i="32"/>
  <c r="Q8" i="32"/>
  <c r="P11" i="11"/>
  <c r="R10" i="31"/>
  <c r="R8" i="31"/>
  <c r="S19" i="31"/>
  <c r="S18" i="31"/>
  <c r="S17" i="31"/>
  <c r="S16" i="31"/>
  <c r="S15" i="31"/>
  <c r="S14" i="31"/>
  <c r="S13" i="31"/>
  <c r="S12" i="31"/>
  <c r="S11" i="31"/>
  <c r="S10" i="31"/>
  <c r="S9" i="31"/>
  <c r="U20" i="31"/>
  <c r="S8" i="31"/>
  <c r="P12" i="31"/>
  <c r="P12" i="30"/>
  <c r="P19" i="32"/>
  <c r="P10" i="30"/>
  <c r="P18" i="30"/>
  <c r="P14" i="30"/>
  <c r="P15" i="29"/>
  <c r="P18" i="29"/>
  <c r="P15" i="30"/>
  <c r="P18" i="31"/>
  <c r="R9" i="31"/>
  <c r="R19" i="30"/>
  <c r="S19" i="1"/>
  <c r="T8" i="1"/>
  <c r="S9" i="1"/>
  <c r="T15" i="1"/>
  <c r="T9" i="1"/>
  <c r="T12" i="1"/>
  <c r="S10" i="1"/>
  <c r="S12" i="1"/>
  <c r="AE8" i="1"/>
  <c r="AF8" i="1"/>
  <c r="W8" i="1"/>
  <c r="T11" i="1"/>
  <c r="T18" i="1"/>
  <c r="T17" i="1"/>
  <c r="T14" i="1"/>
  <c r="S11" i="1"/>
  <c r="T19" i="1"/>
  <c r="T13" i="1"/>
  <c r="T16" i="1"/>
  <c r="T10" i="1"/>
  <c r="X9" i="1"/>
  <c r="X13" i="1"/>
  <c r="X17" i="1"/>
  <c r="X8" i="1"/>
  <c r="X12" i="1"/>
  <c r="X16" i="1"/>
  <c r="X10" i="1"/>
  <c r="X14" i="1"/>
  <c r="X18" i="1"/>
  <c r="X11" i="1"/>
  <c r="X15" i="1"/>
  <c r="X19" i="1"/>
  <c r="G20" i="29"/>
  <c r="G20" i="11"/>
  <c r="W19" i="1"/>
  <c r="E20" i="11"/>
  <c r="AF28" i="12"/>
  <c r="W16" i="1"/>
  <c r="E20" i="30"/>
  <c r="W15" i="1"/>
  <c r="W18" i="1"/>
  <c r="AK28" i="12"/>
  <c r="U8" i="12"/>
  <c r="V28" i="12"/>
  <c r="AD28" i="12"/>
  <c r="T28" i="12"/>
  <c r="C4" i="24"/>
  <c r="R19" i="11"/>
  <c r="S19" i="11"/>
  <c r="S22" i="12"/>
  <c r="S21" i="24" s="1"/>
  <c r="AI28" i="12"/>
  <c r="J8" i="12"/>
  <c r="AJ28" i="12"/>
  <c r="AG28" i="12"/>
  <c r="Z8" i="12"/>
  <c r="C43" i="24"/>
  <c r="C19" i="24"/>
  <c r="Y8" i="12"/>
  <c r="Y7" i="24" s="1"/>
  <c r="O14" i="12"/>
  <c r="O13" i="24" s="1"/>
  <c r="AH28" i="12"/>
  <c r="AC28" i="12"/>
  <c r="N14" i="12"/>
  <c r="P28" i="12"/>
  <c r="Y28" i="12"/>
  <c r="E8" i="12"/>
  <c r="U22" i="12"/>
  <c r="U21" i="24" s="1"/>
  <c r="X8" i="12"/>
  <c r="P14" i="12"/>
  <c r="Z28" i="12"/>
  <c r="C28" i="24"/>
  <c r="C27" i="24"/>
  <c r="I20" i="1"/>
  <c r="X28" i="12"/>
  <c r="C20" i="31"/>
  <c r="V22" i="12"/>
  <c r="O8" i="12"/>
  <c r="O7" i="24" s="1"/>
  <c r="T14" i="12"/>
  <c r="I22" i="12"/>
  <c r="W17" i="1"/>
  <c r="U14" i="12"/>
  <c r="C20" i="30"/>
  <c r="L22" i="12"/>
  <c r="C8" i="12"/>
  <c r="E20" i="31"/>
  <c r="G22" i="1"/>
  <c r="V14" i="12"/>
  <c r="Z14" i="12"/>
  <c r="G22" i="12"/>
  <c r="H22" i="12"/>
  <c r="D22" i="12"/>
  <c r="X22" i="12"/>
  <c r="V8" i="12"/>
  <c r="V7" i="24" s="1"/>
  <c r="C14" i="24"/>
  <c r="C38" i="24"/>
  <c r="O22" i="12"/>
  <c r="O21" i="24" s="1"/>
  <c r="O28" i="12"/>
  <c r="W8" i="12"/>
  <c r="R11" i="11"/>
  <c r="W10" i="1"/>
  <c r="X14" i="12"/>
  <c r="X13" i="24" s="1"/>
  <c r="P8" i="12"/>
  <c r="C3" i="24"/>
  <c r="G20" i="1"/>
  <c r="H8" i="12"/>
  <c r="E20" i="32"/>
  <c r="R12" i="11"/>
  <c r="R15" i="11"/>
  <c r="D8" i="12"/>
  <c r="M14" i="12"/>
  <c r="M28" i="12"/>
  <c r="C20" i="32"/>
  <c r="F28" i="12"/>
  <c r="F14" i="12"/>
  <c r="C17" i="24"/>
  <c r="C41" i="24"/>
  <c r="R18" i="11"/>
  <c r="C44" i="24"/>
  <c r="C20" i="24"/>
  <c r="N28" i="12"/>
  <c r="I22" i="1"/>
  <c r="P22" i="12"/>
  <c r="K22" i="12"/>
  <c r="G28" i="12"/>
  <c r="G14" i="12"/>
  <c r="F8" i="12"/>
  <c r="C20" i="11"/>
  <c r="J22" i="12"/>
  <c r="E14" i="12"/>
  <c r="E28" i="12"/>
  <c r="W12" i="1"/>
  <c r="W28" i="12"/>
  <c r="W14" i="12"/>
  <c r="W13" i="24" s="1"/>
  <c r="C9" i="24"/>
  <c r="C33" i="24"/>
  <c r="C18" i="24"/>
  <c r="C42" i="24"/>
  <c r="E22" i="12"/>
  <c r="C35" i="24"/>
  <c r="C11" i="24"/>
  <c r="W13" i="1"/>
  <c r="J14" i="12"/>
  <c r="J28" i="12"/>
  <c r="L14" i="12"/>
  <c r="L28" i="12"/>
  <c r="R9" i="11"/>
  <c r="G20" i="31"/>
  <c r="R16" i="11"/>
  <c r="C16" i="24"/>
  <c r="C40" i="24"/>
  <c r="W14" i="1"/>
  <c r="S14" i="11"/>
  <c r="S9" i="11"/>
  <c r="S10" i="11"/>
  <c r="S11" i="11"/>
  <c r="S16" i="11"/>
  <c r="S13" i="11"/>
  <c r="S17" i="11"/>
  <c r="S18" i="11"/>
  <c r="S12" i="11"/>
  <c r="S15" i="11"/>
  <c r="C22" i="12"/>
  <c r="S8" i="12"/>
  <c r="S7" i="24" s="1"/>
  <c r="Y22" i="12"/>
  <c r="R22" i="12"/>
  <c r="R21" i="24" s="1"/>
  <c r="G20" i="32"/>
  <c r="R13" i="11"/>
  <c r="R10" i="11"/>
  <c r="C6" i="24"/>
  <c r="C30" i="24"/>
  <c r="R28" i="12"/>
  <c r="R14" i="12"/>
  <c r="W9" i="1"/>
  <c r="C20" i="29"/>
  <c r="R8" i="12"/>
  <c r="AA28" i="12"/>
  <c r="C10" i="24"/>
  <c r="C34" i="24"/>
  <c r="N22" i="12"/>
  <c r="C14" i="12"/>
  <c r="C28" i="12"/>
  <c r="D28" i="12"/>
  <c r="D14" i="12"/>
  <c r="AB28" i="12"/>
  <c r="C29" i="24"/>
  <c r="T8" i="12"/>
  <c r="T7" i="24" s="1"/>
  <c r="Z22" i="12"/>
  <c r="I21" i="1"/>
  <c r="S14" i="12"/>
  <c r="Q22" i="12"/>
  <c r="I8" i="12"/>
  <c r="H28" i="12"/>
  <c r="H14" i="12"/>
  <c r="W22" i="12"/>
  <c r="R17" i="11"/>
  <c r="M8" i="12"/>
  <c r="E21" i="1"/>
  <c r="E22" i="1"/>
  <c r="E20" i="1"/>
  <c r="O20" i="1" s="1"/>
  <c r="K8" i="12"/>
  <c r="W11" i="1"/>
  <c r="Q14" i="12"/>
  <c r="Q28" i="12"/>
  <c r="G8" i="12"/>
  <c r="M22" i="12"/>
  <c r="N8" i="12"/>
  <c r="G20" i="30"/>
  <c r="Q8" i="12"/>
  <c r="R14" i="11"/>
  <c r="K14" i="12"/>
  <c r="K28" i="12"/>
  <c r="I14" i="12"/>
  <c r="I28" i="12"/>
  <c r="F22" i="12"/>
  <c r="L8" i="12"/>
  <c r="T22" i="12"/>
  <c r="G21" i="1"/>
  <c r="Y14" i="12"/>
  <c r="Q20" i="29" l="1"/>
  <c r="H21" i="24"/>
  <c r="H45" i="24"/>
  <c r="F13" i="24"/>
  <c r="F37" i="24"/>
  <c r="R13" i="24"/>
  <c r="L21" i="24"/>
  <c r="L45" i="24"/>
  <c r="J45" i="24"/>
  <c r="J21" i="24"/>
  <c r="L7" i="24"/>
  <c r="L31" i="24"/>
  <c r="N7" i="24"/>
  <c r="N31" i="24"/>
  <c r="O31" i="24"/>
  <c r="I7" i="24"/>
  <c r="I31" i="24"/>
  <c r="T21" i="24"/>
  <c r="X21" i="24"/>
  <c r="N21" i="24"/>
  <c r="N45" i="24"/>
  <c r="G7" i="24"/>
  <c r="G31" i="24"/>
  <c r="J13" i="24"/>
  <c r="J37" i="24"/>
  <c r="V13" i="24"/>
  <c r="X7" i="24"/>
  <c r="M37" i="24"/>
  <c r="M13" i="24"/>
  <c r="E13" i="24"/>
  <c r="E37" i="24"/>
  <c r="K21" i="24"/>
  <c r="K45" i="24"/>
  <c r="E21" i="24"/>
  <c r="E45" i="24"/>
  <c r="Q21" i="24"/>
  <c r="H7" i="24"/>
  <c r="H31" i="24"/>
  <c r="D21" i="24"/>
  <c r="D45" i="24"/>
  <c r="D7" i="24"/>
  <c r="D31" i="24"/>
  <c r="K7" i="24"/>
  <c r="K31" i="24"/>
  <c r="H13" i="24"/>
  <c r="H37" i="24"/>
  <c r="Q13" i="24"/>
  <c r="T13" i="24"/>
  <c r="U7" i="24"/>
  <c r="W21" i="24"/>
  <c r="P21" i="24"/>
  <c r="E31" i="24"/>
  <c r="E7" i="24"/>
  <c r="M21" i="24"/>
  <c r="M45" i="24"/>
  <c r="N13" i="24"/>
  <c r="N37" i="24"/>
  <c r="Z7" i="24"/>
  <c r="F7" i="24"/>
  <c r="F31" i="24"/>
  <c r="R7" i="24"/>
  <c r="I21" i="24"/>
  <c r="I45" i="24"/>
  <c r="M31" i="24"/>
  <c r="M7" i="24"/>
  <c r="G21" i="24"/>
  <c r="G45" i="24"/>
  <c r="Z21" i="24"/>
  <c r="G13" i="24"/>
  <c r="G37" i="24"/>
  <c r="F21" i="24"/>
  <c r="F45" i="24"/>
  <c r="K13" i="24"/>
  <c r="K37" i="24"/>
  <c r="L13" i="24"/>
  <c r="L37" i="24"/>
  <c r="J7" i="24"/>
  <c r="J31" i="24"/>
  <c r="Q20" i="31"/>
  <c r="I13" i="24"/>
  <c r="I37" i="24"/>
  <c r="D13" i="24"/>
  <c r="D37" i="24"/>
  <c r="Y21" i="24"/>
  <c r="O45" i="24"/>
  <c r="P7" i="24"/>
  <c r="S13" i="24"/>
  <c r="Q7" i="24"/>
  <c r="U13" i="24"/>
  <c r="W7" i="24"/>
  <c r="Y13" i="24"/>
  <c r="Z13" i="24"/>
  <c r="V21" i="24"/>
  <c r="O37" i="24"/>
  <c r="P13" i="24"/>
  <c r="S20" i="30"/>
  <c r="Q20" i="11"/>
  <c r="S20" i="32"/>
  <c r="S20" i="29"/>
  <c r="Q20" i="32"/>
  <c r="S20" i="1"/>
  <c r="Q20" i="30"/>
  <c r="S20" i="31"/>
  <c r="W20" i="1"/>
  <c r="G23" i="1"/>
  <c r="C37" i="24"/>
  <c r="S20" i="11"/>
  <c r="C13" i="24"/>
  <c r="C31" i="24"/>
  <c r="C7" i="24"/>
  <c r="E23" i="1"/>
  <c r="C45" i="24"/>
  <c r="C21" i="24"/>
  <c r="I23" i="1"/>
  <c r="K15" i="1"/>
  <c r="AE15" i="1" l="1"/>
  <c r="AF16" i="1"/>
  <c r="AB16" i="1"/>
  <c r="K22" i="1"/>
  <c r="AF15" i="1"/>
  <c r="K20" i="1"/>
  <c r="AE20" i="1" s="1"/>
  <c r="AA15" i="1"/>
  <c r="AB15" i="1"/>
  <c r="K21" i="1"/>
  <c r="AA20" i="1"/>
  <c r="K2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frednan bezerra dos santos</author>
  </authors>
  <commentList>
    <comment ref="AJ7" authorId="0" shapeId="0" xr:uid="{00000000-0006-0000-0F00-000001000000}">
      <text>
        <r>
          <rPr>
            <sz val="9"/>
            <color indexed="81"/>
            <rFont val="Tahoma"/>
            <family val="2"/>
          </rPr>
          <t xml:space="preserve">Valor discrepante que precisa ser analisado
</t>
        </r>
      </text>
    </comment>
    <comment ref="A23" authorId="0" shapeId="0" xr:uid="{00000000-0006-0000-0F00-000002000000}">
      <text>
        <r>
          <rPr>
            <b/>
            <sz val="9"/>
            <color indexed="81"/>
            <rFont val="Tahoma"/>
            <family val="2"/>
          </rPr>
          <t>Dados da arrecadação Online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<sst xmlns="http://schemas.openxmlformats.org/spreadsheetml/2006/main" count="1287" uniqueCount="243">
  <si>
    <t>ESTADO DO MARANHÃO</t>
  </si>
  <si>
    <t>SECRETARIA DE ESTADO DA FAZENDA</t>
  </si>
  <si>
    <t>NÚCLEO DE ESTUDOS ECONÔMICO-FISCAIS - NEEF</t>
  </si>
  <si>
    <t>SÉRIE HISTÓRICA DO IPCA</t>
  </si>
  <si>
    <t>(continua)</t>
  </si>
  <si>
    <t xml:space="preserve">    VARIAÇÃO</t>
  </si>
  <si>
    <t>ANO</t>
  </si>
  <si>
    <t>MÊS</t>
  </si>
  <si>
    <t>NÚMERO ÍNDICE</t>
  </si>
  <si>
    <t>(%)</t>
  </si>
  <si>
    <t>(DEZ 93 = 100)</t>
  </si>
  <si>
    <t>NO</t>
  </si>
  <si>
    <t>MESES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</si>
  <si>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</si>
  <si>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</si>
  <si>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</si>
  <si>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</si>
  <si>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</si>
  <si>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</si>
  <si>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</si>
  <si>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</si>
  <si>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</si>
  <si>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</si>
  <si>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</si>
  <si>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</si>
  <si>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1997</t>
  </si>
  <si>
    <t>1998</t>
  </si>
  <si>
    <t xml:space="preserve"> </t>
  </si>
  <si>
    <t>(continuação)</t>
  </si>
  <si>
    <t>2002</t>
  </si>
  <si>
    <t>2003</t>
  </si>
  <si>
    <t>2004</t>
  </si>
  <si>
    <t>2005</t>
  </si>
  <si>
    <t>2006</t>
  </si>
  <si>
    <t>2007</t>
  </si>
  <si>
    <t>2008</t>
  </si>
  <si>
    <t>(conclusão)</t>
  </si>
  <si>
    <t>2009</t>
  </si>
  <si>
    <t>2010</t>
  </si>
  <si>
    <t>2011</t>
  </si>
  <si>
    <t>2012</t>
  </si>
  <si>
    <t xml:space="preserve">Fonte: IBGE, Diretoria de Pesquisas, Coordenação de Índices de Preços, </t>
  </si>
  <si>
    <t>Sistema Nacional de Índices de Preços ao Consumidor.</t>
  </si>
  <si>
    <t>Total/Ano</t>
  </si>
  <si>
    <t>Variação Nominal</t>
  </si>
  <si>
    <t>Setor Econômico - CNAE</t>
  </si>
  <si>
    <t>Grupo Atividade - CNAE</t>
  </si>
  <si>
    <t>PRIMÁRIO</t>
  </si>
  <si>
    <t>AGRICULTURA</t>
  </si>
  <si>
    <t>PECUÁRIA</t>
  </si>
  <si>
    <t>PESCA E AQUICULTURA</t>
  </si>
  <si>
    <t>PRODUÇÃO FLORESTAL</t>
  </si>
  <si>
    <t>SECUNDÁRIO</t>
  </si>
  <si>
    <t>COMBUSTÍVEL</t>
  </si>
  <si>
    <t>ENERGIA ELÉTRICA</t>
  </si>
  <si>
    <t>INDÚSTRIA DE TRANSFORMAÇÃO</t>
  </si>
  <si>
    <t>INDÚSTRIA EXTRATIVISTA</t>
  </si>
  <si>
    <t>INDÚSTRIAS - OUTRAS</t>
  </si>
  <si>
    <t>TERCIÁRIO</t>
  </si>
  <si>
    <t>COMÉRCIO ATACADISTA</t>
  </si>
  <si>
    <t>COMÉRCIO VAREJISTA</t>
  </si>
  <si>
    <t>OUTROS SERVIÇOS</t>
  </si>
  <si>
    <t>SERVIÇOS DE COMUNICAÇÃO</t>
  </si>
  <si>
    <t>SERVIÇOS DE TRANSPORTE</t>
  </si>
  <si>
    <t>Total Geral</t>
  </si>
  <si>
    <t>Mensal</t>
  </si>
  <si>
    <t>Arrecadação 2014</t>
  </si>
  <si>
    <t>Arrecadação 2015</t>
  </si>
  <si>
    <t>Setor Econômico</t>
  </si>
  <si>
    <t>Grupo Atividade</t>
  </si>
  <si>
    <t>Arrec. real (R$) *</t>
  </si>
  <si>
    <t>TOTAL</t>
  </si>
  <si>
    <t>Valor Total</t>
  </si>
  <si>
    <t xml:space="preserve">Fonte: bi.sefaz, elaboração NEEF/SEFAZ-MA (consulta 11.06.15). 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</si>
  <si>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</si>
  <si>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</si>
  <si>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</si>
  <si>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</si>
  <si>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</si>
  <si>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</si>
  <si>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</si>
  <si>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</si>
  <si>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</si>
  <si>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</si>
  <si>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</si>
  <si>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</si>
  <si>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Arrecadação do ICMS por segmento de atividade 2013</t>
  </si>
  <si>
    <t>Arrecadação do ICMS por segmento de atividade 2012</t>
  </si>
  <si>
    <t>Média 2012</t>
  </si>
  <si>
    <t>Média 2013</t>
  </si>
  <si>
    <t>Média 2014</t>
  </si>
  <si>
    <t>OUTROS (NÃO CLASSIFICADOS)</t>
  </si>
  <si>
    <t>ICMS cod: 101,102,103,104,109,111,112 e 115</t>
  </si>
  <si>
    <t xml:space="preserve"> Valores nominais (R$)</t>
  </si>
  <si>
    <t xml:space="preserve"> Valores reais* (R$)</t>
  </si>
  <si>
    <t>VARIAÇÃO DA ARRECADAÇÃO DO ITCD</t>
  </si>
  <si>
    <t>VARIAÇÃO DA ARRECADAÇÃO DO IPVA</t>
  </si>
  <si>
    <t>VARIAÇÃO DA ARRECADAÇÃO DO FUMACOP</t>
  </si>
  <si>
    <t>VARIAÇÃO DA ARRECADAÇÃO DAS DEMAIS RECEITAS</t>
  </si>
  <si>
    <t>Variação Real *</t>
  </si>
  <si>
    <t>Participação % na Arrecadação do ICMS por Setor Econômico e Grupo de Atividade - CNAE</t>
  </si>
  <si>
    <t>Arrecadação 2016</t>
  </si>
  <si>
    <t>1º TRI</t>
  </si>
  <si>
    <t>2º TRI</t>
  </si>
  <si>
    <t>3º TRI</t>
  </si>
  <si>
    <t>4º TRI</t>
  </si>
  <si>
    <t>Média Mensal e Trimestral (2012-2014)</t>
  </si>
  <si>
    <t>Participação Mensal e Trimestral (2015)</t>
  </si>
  <si>
    <t>Participação Mensal e Trimestral (2016)</t>
  </si>
  <si>
    <t>Arrecadação ICMS por segmento de atividade (2014-2016)</t>
  </si>
  <si>
    <t>Média Mensal</t>
  </si>
  <si>
    <t>Desvio Padrão</t>
  </si>
  <si>
    <t>Coef. Varição</t>
  </si>
  <si>
    <t xml:space="preserve"> Valores nom. (R$)</t>
  </si>
  <si>
    <t>Arrecadação do ICMS por segmento de atividade 2014</t>
  </si>
  <si>
    <t>Arrecadação do ICMS por segmento de atividade 2015</t>
  </si>
  <si>
    <t>Arrecadação do ICMS por segmento de atividade 2016</t>
  </si>
  <si>
    <t>Var. Acum.</t>
  </si>
  <si>
    <t>Variação Nominal 2016/2015</t>
  </si>
  <si>
    <t>Variação Real * 2016/2015</t>
  </si>
  <si>
    <t>COMBUSTÍVEL (SEC.+TERC.)</t>
  </si>
  <si>
    <t xml:space="preserve">Fonte: bi.sefaz, elaboração NEEF/SEFAZ-MA (consulta 18.01.17). </t>
  </si>
  <si>
    <r>
      <t xml:space="preserve"> </t>
    </r>
    <r>
      <rPr>
        <sz val="11"/>
        <rFont val="Calibri"/>
        <family val="2"/>
      </rPr>
      <t>¹</t>
    </r>
    <r>
      <rPr>
        <sz val="11"/>
        <rFont val="Calibri"/>
        <family val="2"/>
        <scheme val="minor"/>
      </rPr>
      <t xml:space="preserve"> Nota: Nos Valores informados estão incluídos os acréscimos legais, excluindo FUMACOP.</t>
    </r>
  </si>
  <si>
    <t>Mês</t>
  </si>
  <si>
    <t>Arrecadação 2017</t>
  </si>
  <si>
    <r>
      <t xml:space="preserve">VARIAÇÃO DA ARRECADAÇÃO DO ICMS </t>
    </r>
    <r>
      <rPr>
        <b/>
        <sz val="12"/>
        <rFont val="Calibri"/>
        <family val="2"/>
      </rPr>
      <t>¹ 2014-2017</t>
    </r>
  </si>
  <si>
    <t>Var.Acum. 2016/2015</t>
  </si>
  <si>
    <t xml:space="preserve"> Valores reais * (R$)</t>
  </si>
  <si>
    <t>Arrecadação do ICMS por segmento de atividade 2017</t>
  </si>
  <si>
    <t>VARIAÇÃO DA ARRECADAÇÃO TRIBUTÁRIA TOTAL (2014-2017)</t>
  </si>
  <si>
    <t>Variação Real * 2015/2014</t>
  </si>
  <si>
    <t>Variação Nominal 2015/2014</t>
  </si>
  <si>
    <t>Variação Nominal 2017/2016</t>
  </si>
  <si>
    <t>Variação Real * 2017/2016</t>
  </si>
  <si>
    <t>2016/2015 mensal</t>
  </si>
  <si>
    <t>2015/2014 mensal</t>
  </si>
  <si>
    <t>Var.Acum. 2015/2014</t>
  </si>
  <si>
    <t>2017/2016 mensal</t>
  </si>
  <si>
    <t>Var.Acum. 2017/2016</t>
  </si>
  <si>
    <t>Participação Mensal e Trimestral (2017)</t>
  </si>
  <si>
    <t>Jan/2014</t>
  </si>
  <si>
    <t>Fev/2014</t>
  </si>
  <si>
    <t>Jan/2015</t>
  </si>
  <si>
    <t>Mar/2014</t>
  </si>
  <si>
    <t>Abr/2014</t>
  </si>
  <si>
    <t>Mai/2014</t>
  </si>
  <si>
    <t>Jun/2014</t>
  </si>
  <si>
    <t>Jul/2014</t>
  </si>
  <si>
    <t>Ago/2014</t>
  </si>
  <si>
    <t>Set/2014</t>
  </si>
  <si>
    <t>Out/2014</t>
  </si>
  <si>
    <t>Nov/2014</t>
  </si>
  <si>
    <t>Dez/2014</t>
  </si>
  <si>
    <t>Fev/2015</t>
  </si>
  <si>
    <t>Mar/2015</t>
  </si>
  <si>
    <t>Abr/2015</t>
  </si>
  <si>
    <t>Mai/2015</t>
  </si>
  <si>
    <t>Jun/2015</t>
  </si>
  <si>
    <t>Jul/2015</t>
  </si>
  <si>
    <t>Ago/2015</t>
  </si>
  <si>
    <t>Set/2015</t>
  </si>
  <si>
    <t>Out/2015</t>
  </si>
  <si>
    <t>Nov/2015</t>
  </si>
  <si>
    <t>Dez/2015</t>
  </si>
  <si>
    <t>Jan/2016</t>
  </si>
  <si>
    <t>Fev/2016</t>
  </si>
  <si>
    <t>Mar/2016</t>
  </si>
  <si>
    <t>Abr/2016</t>
  </si>
  <si>
    <t>Mai/2016</t>
  </si>
  <si>
    <t>Jun/2016</t>
  </si>
  <si>
    <t>Jul/2016</t>
  </si>
  <si>
    <t>Ago/2016</t>
  </si>
  <si>
    <t>Set/2016</t>
  </si>
  <si>
    <t>Out/2016</t>
  </si>
  <si>
    <t>Nov/2016</t>
  </si>
  <si>
    <t>Dez/2016</t>
  </si>
  <si>
    <t>Jan/2017</t>
  </si>
  <si>
    <t>Fev/2017</t>
  </si>
  <si>
    <t>Mar/2017</t>
  </si>
  <si>
    <t>Abr/2017</t>
  </si>
  <si>
    <t>Mai/2017</t>
  </si>
  <si>
    <t>Jun/2017</t>
  </si>
  <si>
    <t>Jul/2017</t>
  </si>
  <si>
    <t>Ago/2017</t>
  </si>
  <si>
    <t>Set/2017</t>
  </si>
  <si>
    <t>Out/2017</t>
  </si>
  <si>
    <t>Nov/2017</t>
  </si>
  <si>
    <t>Dez/2017</t>
  </si>
  <si>
    <t>Variação anual da Arrecadação ICMS por segmento de atividade (2015/2017)</t>
  </si>
  <si>
    <t>Variação mensal da Arrecadação ICMS por segmento de atividade (2015/2017)</t>
  </si>
  <si>
    <t>Variação Nominal 2017/2015</t>
  </si>
  <si>
    <t>Variação Real * 2017/2015</t>
  </si>
  <si>
    <t>Var.Acum.</t>
  </si>
  <si>
    <t>(**) Projeção da Inflação de setembro/2017, FOCUS-BC, Média - top 5 - curto prazo (22.09.2017).</t>
  </si>
  <si>
    <t>ICMS</t>
  </si>
  <si>
    <t>IPVA</t>
  </si>
  <si>
    <t>ITCD</t>
  </si>
  <si>
    <t>2017*</t>
  </si>
  <si>
    <t>Arrecadação 2013</t>
  </si>
  <si>
    <t>Variação Nominal 2014/2013</t>
  </si>
  <si>
    <t>Variação Real * 2014/2013</t>
  </si>
  <si>
    <t xml:space="preserve">Fonte: Arrecadação Online (consulta 06.10.17), elaboração NEEF/SEFAZ-MA. </t>
  </si>
  <si>
    <t>FOCUS, 29 de setembro de 2017 (Média - top 5 - curto prazo)</t>
  </si>
  <si>
    <t xml:space="preserve">(*) Valores Corrigidos a Preços de Setembro/2017, IPCA-IBGE (DEZ 93 = 100). </t>
  </si>
  <si>
    <t xml:space="preserve">Fonte: bi.sefaz, elaboração NEEF/SEFAZ-MA (consulta 06.10.17). </t>
  </si>
  <si>
    <t>Participação % na Arrecadação TOTAL</t>
  </si>
  <si>
    <t>Ano</t>
  </si>
  <si>
    <t>(*) Proporcional até o mês corrente.</t>
  </si>
  <si>
    <t>NÚCLEO DE ESTUDOS ECONÔMICO-FISCAIS</t>
  </si>
  <si>
    <t>PLANILHA 1: ARRECADAÇÃO REALIZADA DE 2010 A 2016. Projeções para o intervalo de 2017 a 2022 (Valores nominais em R$).</t>
  </si>
  <si>
    <t>2016 (Realizado Base)</t>
  </si>
  <si>
    <t>ARRECADAÇÃO TOTAL (R$)</t>
  </si>
  <si>
    <t>Variação total estimada %</t>
  </si>
  <si>
    <t xml:space="preserve">Espectativa inflação </t>
  </si>
  <si>
    <t>Estimativa + PIB</t>
  </si>
  <si>
    <r>
      <rPr>
        <b/>
        <sz val="11"/>
        <color theme="1"/>
        <rFont val="Calibri"/>
        <family val="2"/>
        <scheme val="minor"/>
      </rPr>
      <t>Nota 1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scheme val="minor"/>
      </rPr>
      <t>Inflação:</t>
    </r>
    <r>
      <rPr>
        <sz val="11"/>
        <color theme="1"/>
        <rFont val="Calibri"/>
        <family val="2"/>
        <scheme val="minor"/>
      </rPr>
      <t xml:space="preserve"> BCB: estimativa 2017 - 2020. (Dados colhidos em 11/01/2017). 2021 e 2022: centro da meta.</t>
    </r>
  </si>
  <si>
    <r>
      <rPr>
        <b/>
        <sz val="11"/>
        <color theme="1"/>
        <rFont val="Calibri"/>
        <family val="2"/>
        <scheme val="minor"/>
      </rPr>
      <t>Nota 2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scheme val="minor"/>
      </rPr>
      <t>PIB:</t>
    </r>
    <r>
      <rPr>
        <sz val="11"/>
        <color theme="1"/>
        <rFont val="Calibri"/>
        <family val="2"/>
        <scheme val="minor"/>
      </rPr>
      <t xml:space="preserve"> Projeção de varição %: BCB até 2020, Gerenciador de Séries Temporais / Sistema de Expectativa de Mercado / Série de Estatísticas consolidadas. 2021 2 2022: Estimativa NEEF.</t>
    </r>
  </si>
  <si>
    <r>
      <rPr>
        <b/>
        <sz val="11"/>
        <color theme="1"/>
        <rFont val="Calibri"/>
        <family val="2"/>
        <scheme val="minor"/>
      </rPr>
      <t>Nota 3</t>
    </r>
    <r>
      <rPr>
        <sz val="11"/>
        <color theme="1"/>
        <rFont val="Calibri"/>
        <family val="2"/>
        <scheme val="minor"/>
      </rPr>
      <t>. 2016 (último ano realizado) é base para a projeção de 2017, que sofreu, como os anos seguintes da série, a correção da inflação do ano e a da expectativa de crescimento do PIB.</t>
    </r>
  </si>
  <si>
    <r>
      <rPr>
        <b/>
        <sz val="11"/>
        <color theme="1"/>
        <rFont val="Calibri"/>
        <family val="2"/>
        <scheme val="minor"/>
      </rPr>
      <t>Nota 4</t>
    </r>
    <r>
      <rPr>
        <sz val="11"/>
        <color theme="1"/>
        <rFont val="Calibri"/>
        <family val="2"/>
        <scheme val="minor"/>
      </rPr>
      <t xml:space="preserve">. Exemplo: tomando a arrecadação de 2017 e inflacionando com 4,56%, toma-se esse reaultado e aplica-se projeção do PIB (2,36). </t>
    </r>
  </si>
  <si>
    <t>O resultado dessa acumulação é uma variação projetada de 7,02% (para 2018), considerandose uma correlação PIB/Arrecadação = 1 para efeito de estimação. Para 2019 e 2020, mesma metodologia.</t>
  </si>
  <si>
    <t>Nota 5. Essa projeção de Arrecadação (2017-2020) é usada na Tabela 2, abaixo, para o cálculo da relação ARRECADAÇÃO/PIB 2010 - 2020.</t>
  </si>
  <si>
    <t>Variável / Indicador</t>
  </si>
  <si>
    <t>2015 (BASE)</t>
  </si>
  <si>
    <t>Arrecadação Total (R$)</t>
  </si>
  <si>
    <t>PIB total (R$)</t>
  </si>
  <si>
    <t>Arrecadação/PIB (%)</t>
  </si>
  <si>
    <t>Variação nom. Arrec. (%)</t>
  </si>
  <si>
    <t>Variação nom. PIB (%)</t>
  </si>
  <si>
    <t>* Mantidas as estimativas de taxa de inflação e de  taxa de crescimento do PIB. Se o PIB crescer um pouco mais que o estimado para 2021/22, o Indicador cai para perto de 8%.</t>
  </si>
  <si>
    <r>
      <t xml:space="preserve">Nota.1. </t>
    </r>
    <r>
      <rPr>
        <b/>
        <sz val="11"/>
        <color theme="1"/>
        <rFont val="Calibri"/>
        <family val="2"/>
        <scheme val="minor"/>
      </rPr>
      <t>PIB:</t>
    </r>
    <r>
      <rPr>
        <sz val="11"/>
        <color theme="1"/>
        <rFont val="Calibri"/>
        <family val="2"/>
        <scheme val="minor"/>
      </rPr>
      <t xml:space="preserve"> Projeção (em R$) do IMESC de 2015 a 2018 (MA). Projeção da variação %: BCB (Brasil) de 2019 a 2020, Gerenciador de Séries Temporais / Sistema de Expectativa de Mercado / Série de Estatísticas consolidadas. 2021 e 2022: Estimativa NEEF.</t>
    </r>
  </si>
  <si>
    <t>Responsável: Jomar Fernandes - AFRE 307.819. Economista Chefe do NEEF-SEFAZ</t>
  </si>
  <si>
    <t>META PARA 2022: Arrecadação/PIB = 8,4%</t>
  </si>
  <si>
    <t>Relação Arrecadação total/PIB</t>
  </si>
  <si>
    <t>Média: 2010-2015</t>
  </si>
  <si>
    <t>Arrecadação total/PIB (%)</t>
  </si>
  <si>
    <t>Média 2015/2016</t>
  </si>
  <si>
    <t>Variação da arrecadação 2016/2015</t>
  </si>
  <si>
    <t>Arrecadação Total</t>
  </si>
  <si>
    <t>Somente ICMS</t>
  </si>
  <si>
    <t>Variação Nominal (%)</t>
  </si>
  <si>
    <t>Variação real (%)</t>
  </si>
  <si>
    <t>Foi esse crescimento forte da arrecadação em 2016 que garantiu o crescimento da relação arrecadação/PIB média 2015-2016 de 7,21%</t>
  </si>
  <si>
    <r>
      <t xml:space="preserve">PLANILHA 2: RELAÇÃO ARRECADAÇÃO TOTAL / PIB (nominal em R$): LINHA DE BASE em 2015: 6,68% - META: chegar a 8,4% em 2020*. Possibilidade de chegar a 9% em 2022 se eliminar totalmente o </t>
    </r>
    <r>
      <rPr>
        <i/>
        <sz val="11"/>
        <color theme="1"/>
        <rFont val="Calibri"/>
        <family val="2"/>
        <scheme val="minor"/>
      </rPr>
      <t>GAP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</si>
</sst>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0.000000000000000000"/>
    <numFmt numFmtId="166" formatCode="_-* #,##0_-;\-* #,##0_-;_-* &quot;-&quot;??_-;_-@_-"/>
    <numFmt numFmtId="167" formatCode="0.000%"/>
  </numFmts>
  <fonts count="62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name val="Courier New"/>
      <family val="3"/>
    </font>
    <font>
      <sz val="8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8"/>
      <name val="Courier New"/>
      <family val="3"/>
    </font>
    <font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333399"/>
      <name val="Helvetica"/>
    </font>
    <font>
      <sz val="10"/>
      <color theme="1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b/>
      <sz val="10"/>
      <color rgb="FFFF0000"/>
      <name val="Helvetica"/>
    </font>
    <font>
      <sz val="8"/>
      <color theme="1"/>
      <name val="Calibri"/>
      <family val="2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8"/>
      <color theme="1"/>
      <name val="Calibri"/>
      <family val="2"/>
    </font>
    <font>
      <sz val="8"/>
      <name val="Calibri"/>
      <family val="2"/>
    </font>
    <font>
      <sz val="10"/>
      <name val="Calibri"/>
      <family val="2"/>
      <scheme val="minor"/>
    </font>
    <font>
      <b/>
      <sz val="10"/>
      <name val="Helvetica"/>
    </font>
    <font>
      <b/>
      <sz val="8"/>
      <color rgb="FFFF0000"/>
      <name val="Courier New"/>
      <family val="3"/>
    </font>
    <font>
      <sz val="11"/>
      <color theme="0"/>
      <name val="Calibri"/>
      <family val="2"/>
      <scheme val="minor"/>
    </font>
    <font>
      <sz val="8"/>
      <color rgb="FFFF0000"/>
      <name val="Courier New"/>
      <family val="3"/>
    </font>
    <font>
      <b/>
      <i/>
      <sz val="9"/>
      <name val="Courier New"/>
      <family val="3"/>
    </font>
    <font>
      <b/>
      <sz val="10"/>
      <color theme="0"/>
      <name val="Helvetica"/>
    </font>
    <font>
      <sz val="11"/>
      <color rgb="FF000022"/>
      <name val="Calibri"/>
      <family val="2"/>
      <scheme val="minor"/>
    </font>
    <font>
      <b/>
      <sz val="12"/>
      <color rgb="FF000022"/>
      <name val="Calibri"/>
      <family val="2"/>
      <scheme val="minor"/>
    </font>
    <font>
      <b/>
      <sz val="11"/>
      <color rgb="FF000022"/>
      <name val="Calibri"/>
      <family val="2"/>
      <scheme val="minor"/>
    </font>
    <font>
      <sz val="11"/>
      <color rgb="FF000022"/>
      <name val="Calibri"/>
      <family val="2"/>
    </font>
    <font>
      <sz val="9"/>
      <name val="Calibri"/>
      <family val="2"/>
    </font>
    <font>
      <b/>
      <sz val="8"/>
      <name val="Calibri"/>
      <family val="2"/>
    </font>
    <font>
      <b/>
      <sz val="9"/>
      <name val="Calibri"/>
      <family val="2"/>
      <scheme val="minor"/>
    </font>
    <font>
      <sz val="10"/>
      <name val="Calibri"/>
      <family val="2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name val="Calibri"/>
      <family val="2"/>
    </font>
    <font>
      <sz val="8"/>
      <color theme="1"/>
      <name val="Calibri"/>
      <family val="2"/>
    </font>
    <font>
      <b/>
      <sz val="10"/>
      <color rgb="FFFF0000"/>
      <name val="Calibri"/>
      <family val="2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5D9E2"/>
      </patternFill>
    </fill>
    <fill>
      <patternFill patternType="solid">
        <fgColor rgb="FFF3F2EA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/>
      <top/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theme="0" tint="-0.34998626667073579"/>
      </left>
      <right style="thin">
        <color rgb="FF959595"/>
      </right>
      <top style="thin">
        <color rgb="FF959595"/>
      </top>
      <bottom/>
      <diagonal/>
    </border>
    <border>
      <left style="thin">
        <color theme="0" tint="-0.34998626667073579"/>
      </left>
      <right style="thin">
        <color rgb="FF959595"/>
      </right>
      <top/>
      <bottom/>
      <diagonal/>
    </border>
    <border>
      <left style="thin">
        <color theme="0" tint="-0.34998626667073579"/>
      </left>
      <right style="thin">
        <color rgb="FF959595"/>
      </right>
      <top/>
      <bottom style="thin">
        <color rgb="FF959595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rgb="FF959595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rgb="FF959595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rgb="FF959595"/>
      </left>
      <right style="thin">
        <color rgb="FF959595"/>
      </right>
      <top/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rgb="FF959595"/>
      </right>
      <top style="thin">
        <color indexed="64"/>
      </top>
      <bottom style="thin">
        <color indexed="64"/>
      </bottom>
      <diagonal/>
    </border>
    <border>
      <left style="thin">
        <color rgb="FF959595"/>
      </left>
      <right style="thin">
        <color rgb="FF95959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79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4" fontId="6" fillId="2" borderId="0" xfId="0" applyNumberFormat="1" applyFont="1" applyFill="1"/>
    <xf numFmtId="0" fontId="6" fillId="2" borderId="0" xfId="0" applyFont="1" applyFill="1" applyBorder="1"/>
    <xf numFmtId="0" fontId="6" fillId="2" borderId="0" xfId="0" applyFont="1" applyFill="1"/>
    <xf numFmtId="0" fontId="7" fillId="2" borderId="7" xfId="0" applyFont="1" applyFill="1" applyBorder="1"/>
    <xf numFmtId="4" fontId="7" fillId="2" borderId="7" xfId="0" applyNumberFormat="1" applyFont="1" applyFill="1" applyBorder="1" applyAlignment="1">
      <alignment horizontal="right"/>
    </xf>
    <xf numFmtId="0" fontId="7" fillId="2" borderId="0" xfId="0" applyFont="1" applyFill="1" applyBorder="1"/>
    <xf numFmtId="0" fontId="7" fillId="2" borderId="0" xfId="0" applyFont="1" applyFill="1"/>
    <xf numFmtId="0" fontId="8" fillId="2" borderId="8" xfId="0" applyFont="1" applyFill="1" applyBorder="1"/>
    <xf numFmtId="0" fontId="8" fillId="2" borderId="0" xfId="0" applyFont="1" applyFill="1"/>
    <xf numFmtId="0" fontId="8" fillId="2" borderId="9" xfId="0" applyFont="1" applyFill="1" applyBorder="1"/>
    <xf numFmtId="4" fontId="8" fillId="2" borderId="0" xfId="0" applyNumberFormat="1" applyFont="1" applyFill="1"/>
    <xf numFmtId="0" fontId="9" fillId="2" borderId="0" xfId="0" applyFont="1" applyFill="1" applyBorder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49" fontId="8" fillId="2" borderId="0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4" fontId="8" fillId="2" borderId="15" xfId="0" applyNumberFormat="1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4" fontId="10" fillId="2" borderId="9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7" fillId="2" borderId="9" xfId="0" applyFont="1" applyFill="1" applyBorder="1" applyAlignment="1">
      <alignment horizontal="center"/>
    </xf>
    <xf numFmtId="2" fontId="7" fillId="2" borderId="9" xfId="0" applyNumberFormat="1" applyFont="1" applyFill="1" applyBorder="1" applyAlignment="1">
      <alignment horizontal="right"/>
    </xf>
    <xf numFmtId="4" fontId="7" fillId="2" borderId="9" xfId="0" applyNumberFormat="1" applyFont="1" applyFill="1" applyBorder="1" applyAlignment="1">
      <alignment horizontal="right"/>
    </xf>
    <xf numFmtId="0" fontId="7" fillId="2" borderId="8" xfId="0" applyFont="1" applyFill="1" applyBorder="1"/>
    <xf numFmtId="2" fontId="10" fillId="2" borderId="8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horizontal="right"/>
    </xf>
    <xf numFmtId="0" fontId="10" fillId="2" borderId="9" xfId="0" applyFont="1" applyFill="1" applyBorder="1" applyAlignment="1">
      <alignment horizontal="right"/>
    </xf>
    <xf numFmtId="4" fontId="10" fillId="2" borderId="9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center"/>
    </xf>
    <xf numFmtId="2" fontId="7" fillId="2" borderId="8" xfId="0" applyNumberFormat="1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right"/>
    </xf>
    <xf numFmtId="0" fontId="7" fillId="2" borderId="9" xfId="0" applyFont="1" applyFill="1" applyBorder="1" applyAlignment="1">
      <alignment horizontal="right"/>
    </xf>
    <xf numFmtId="0" fontId="7" fillId="2" borderId="8" xfId="0" applyFont="1" applyFill="1" applyBorder="1" applyAlignment="1">
      <alignment horizontal="right"/>
    </xf>
    <xf numFmtId="49" fontId="10" fillId="2" borderId="0" xfId="0" applyNumberFormat="1" applyFont="1" applyFill="1" applyAlignment="1">
      <alignment horizontal="center"/>
    </xf>
    <xf numFmtId="2" fontId="7" fillId="2" borderId="11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right"/>
    </xf>
    <xf numFmtId="2" fontId="7" fillId="2" borderId="7" xfId="0" applyNumberFormat="1" applyFont="1" applyFill="1" applyBorder="1"/>
    <xf numFmtId="2" fontId="8" fillId="2" borderId="0" xfId="0" applyNumberFormat="1" applyFont="1" applyFill="1"/>
    <xf numFmtId="2" fontId="8" fillId="2" borderId="9" xfId="0" applyNumberFormat="1" applyFont="1" applyFill="1" applyBorder="1" applyAlignment="1">
      <alignment horizontal="center"/>
    </xf>
    <xf numFmtId="2" fontId="8" fillId="2" borderId="11" xfId="0" applyNumberFormat="1" applyFont="1" applyFill="1" applyBorder="1" applyAlignment="1">
      <alignment horizontal="center"/>
    </xf>
    <xf numFmtId="2" fontId="8" fillId="2" borderId="13" xfId="0" applyNumberFormat="1" applyFont="1" applyFill="1" applyBorder="1" applyAlignment="1">
      <alignment horizontal="center"/>
    </xf>
    <xf numFmtId="2" fontId="10" fillId="2" borderId="8" xfId="0" applyNumberFormat="1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2" fontId="7" fillId="2" borderId="16" xfId="0" applyNumberFormat="1" applyFont="1" applyFill="1" applyBorder="1" applyAlignment="1">
      <alignment horizontal="right"/>
    </xf>
    <xf numFmtId="2" fontId="7" fillId="2" borderId="17" xfId="0" applyNumberFormat="1" applyFont="1" applyFill="1" applyBorder="1" applyAlignment="1">
      <alignment horizontal="right"/>
    </xf>
    <xf numFmtId="49" fontId="10" fillId="2" borderId="8" xfId="0" applyNumberFormat="1" applyFont="1" applyFill="1" applyBorder="1" applyAlignment="1">
      <alignment horizontal="center"/>
    </xf>
    <xf numFmtId="0" fontId="10" fillId="2" borderId="8" xfId="0" applyFont="1" applyFill="1" applyBorder="1"/>
    <xf numFmtId="2" fontId="7" fillId="2" borderId="0" xfId="0" applyNumberFormat="1" applyFont="1" applyFill="1" applyBorder="1"/>
    <xf numFmtId="165" fontId="7" fillId="2" borderId="8" xfId="0" applyNumberFormat="1" applyFont="1" applyFill="1" applyBorder="1" applyAlignment="1">
      <alignment horizontal="right"/>
    </xf>
    <xf numFmtId="0" fontId="7" fillId="2" borderId="5" xfId="0" applyFont="1" applyFill="1" applyBorder="1" applyAlignment="1">
      <alignment horizontal="center"/>
    </xf>
    <xf numFmtId="2" fontId="7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10" fillId="2" borderId="0" xfId="0" applyFont="1" applyFill="1" applyBorder="1"/>
    <xf numFmtId="0" fontId="7" fillId="2" borderId="1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4" fontId="7" fillId="2" borderId="0" xfId="0" applyNumberFormat="1" applyFont="1" applyFill="1"/>
    <xf numFmtId="4" fontId="7" fillId="2" borderId="0" xfId="0" applyNumberFormat="1" applyFont="1" applyFill="1" applyBorder="1"/>
    <xf numFmtId="4" fontId="13" fillId="2" borderId="0" xfId="0" applyNumberFormat="1" applyFont="1" applyFill="1"/>
    <xf numFmtId="0" fontId="12" fillId="2" borderId="0" xfId="0" applyFont="1" applyFill="1"/>
    <xf numFmtId="4" fontId="12" fillId="2" borderId="0" xfId="0" applyNumberFormat="1" applyFont="1" applyFill="1" applyBorder="1"/>
    <xf numFmtId="0" fontId="0" fillId="0" borderId="0" xfId="0" applyBorder="1"/>
    <xf numFmtId="0" fontId="10" fillId="3" borderId="0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2" fontId="7" fillId="3" borderId="5" xfId="0" applyNumberFormat="1" applyFont="1" applyFill="1" applyBorder="1" applyAlignment="1">
      <alignment horizontal="right"/>
    </xf>
    <xf numFmtId="4" fontId="7" fillId="3" borderId="5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2" fontId="7" fillId="0" borderId="5" xfId="0" applyNumberFormat="1" applyFont="1" applyBorder="1" applyAlignment="1">
      <alignment horizontal="right"/>
    </xf>
    <xf numFmtId="4" fontId="7" fillId="0" borderId="5" xfId="0" applyNumberFormat="1" applyFont="1" applyBorder="1" applyAlignment="1">
      <alignment horizontal="right"/>
    </xf>
    <xf numFmtId="0" fontId="16" fillId="0" borderId="0" xfId="0" applyFont="1"/>
    <xf numFmtId="17" fontId="12" fillId="2" borderId="5" xfId="0" applyNumberFormat="1" applyFont="1" applyFill="1" applyBorder="1" applyAlignment="1">
      <alignment horizontal="center"/>
    </xf>
    <xf numFmtId="4" fontId="12" fillId="2" borderId="6" xfId="0" applyNumberFormat="1" applyFont="1" applyFill="1" applyBorder="1"/>
    <xf numFmtId="0" fontId="0" fillId="2" borderId="0" xfId="0" applyFont="1" applyFill="1"/>
    <xf numFmtId="2" fontId="10" fillId="0" borderId="0" xfId="0" applyNumberFormat="1" applyFont="1" applyFill="1"/>
    <xf numFmtId="0" fontId="15" fillId="0" borderId="0" xfId="0" applyFont="1" applyAlignment="1">
      <alignment horizontal="left" vertical="top" wrapText="1"/>
    </xf>
    <xf numFmtId="0" fontId="24" fillId="0" borderId="22" xfId="0" applyFont="1" applyBorder="1" applyAlignment="1">
      <alignment horizontal="left" vertical="top" wrapText="1"/>
    </xf>
    <xf numFmtId="4" fontId="0" fillId="0" borderId="0" xfId="0" applyNumberFormat="1"/>
    <xf numFmtId="0" fontId="24" fillId="0" borderId="23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24" fillId="0" borderId="22" xfId="0" applyFont="1" applyBorder="1" applyAlignment="1">
      <alignment vertical="top" wrapText="1"/>
    </xf>
    <xf numFmtId="0" fontId="15" fillId="0" borderId="0" xfId="0" applyFont="1" applyAlignment="1">
      <alignment horizontal="left" vertical="top"/>
    </xf>
    <xf numFmtId="0" fontId="24" fillId="0" borderId="23" xfId="0" applyFont="1" applyBorder="1" applyAlignment="1">
      <alignment vertical="top" wrapText="1"/>
    </xf>
    <xf numFmtId="0" fontId="0" fillId="0" borderId="28" xfId="0" applyBorder="1"/>
    <xf numFmtId="17" fontId="17" fillId="5" borderId="20" xfId="0" applyNumberFormat="1" applyFont="1" applyFill="1" applyBorder="1" applyAlignment="1">
      <alignment horizontal="center" vertical="top" wrapText="1"/>
    </xf>
    <xf numFmtId="17" fontId="17" fillId="5" borderId="30" xfId="0" applyNumberFormat="1" applyFont="1" applyFill="1" applyBorder="1" applyAlignment="1">
      <alignment horizontal="center" vertical="top" wrapText="1"/>
    </xf>
    <xf numFmtId="4" fontId="18" fillId="0" borderId="0" xfId="0" applyNumberFormat="1" applyFont="1"/>
    <xf numFmtId="0" fontId="25" fillId="0" borderId="28" xfId="0" applyFont="1" applyFill="1" applyBorder="1"/>
    <xf numFmtId="4" fontId="18" fillId="0" borderId="28" xfId="0" applyNumberFormat="1" applyFont="1" applyBorder="1"/>
    <xf numFmtId="0" fontId="25" fillId="0" borderId="28" xfId="0" applyFont="1" applyFill="1" applyBorder="1" applyAlignment="1">
      <alignment vertical="center"/>
    </xf>
    <xf numFmtId="0" fontId="16" fillId="0" borderId="28" xfId="0" applyFont="1" applyBorder="1" applyAlignment="1">
      <alignment vertical="top" wrapText="1"/>
    </xf>
    <xf numFmtId="0" fontId="16" fillId="0" borderId="28" xfId="0" applyFont="1" applyBorder="1"/>
    <xf numFmtId="164" fontId="18" fillId="0" borderId="0" xfId="2" applyFont="1"/>
    <xf numFmtId="164" fontId="16" fillId="0" borderId="0" xfId="0" applyNumberFormat="1" applyFont="1"/>
    <xf numFmtId="10" fontId="16" fillId="0" borderId="0" xfId="1" applyNumberFormat="1" applyFont="1"/>
    <xf numFmtId="0" fontId="16" fillId="0" borderId="0" xfId="0" applyFont="1" applyAlignment="1">
      <alignment vertical="center"/>
    </xf>
    <xf numFmtId="4" fontId="27" fillId="0" borderId="22" xfId="0" applyNumberFormat="1" applyFont="1" applyBorder="1" applyAlignment="1">
      <alignment horizontal="right" vertical="top" wrapText="1"/>
    </xf>
    <xf numFmtId="4" fontId="27" fillId="0" borderId="24" xfId="0" applyNumberFormat="1" applyFont="1" applyBorder="1" applyAlignment="1">
      <alignment horizontal="right" vertical="top" wrapText="1"/>
    </xf>
    <xf numFmtId="4" fontId="12" fillId="2" borderId="0" xfId="0" applyNumberFormat="1" applyFont="1" applyFill="1"/>
    <xf numFmtId="164" fontId="0" fillId="0" borderId="0" xfId="2" applyFont="1"/>
    <xf numFmtId="0" fontId="18" fillId="0" borderId="0" xfId="0" applyFont="1"/>
    <xf numFmtId="0" fontId="18" fillId="0" borderId="0" xfId="0" applyFont="1" applyAlignment="1">
      <alignment horizontal="center" vertical="center"/>
    </xf>
    <xf numFmtId="10" fontId="28" fillId="0" borderId="17" xfId="1" applyNumberFormat="1" applyFont="1" applyBorder="1" applyAlignment="1">
      <alignment horizontal="center" vertical="center"/>
    </xf>
    <xf numFmtId="10" fontId="28" fillId="4" borderId="17" xfId="1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1" fillId="0" borderId="3" xfId="0" applyFont="1" applyBorder="1" applyAlignment="1">
      <alignment vertical="center"/>
    </xf>
    <xf numFmtId="10" fontId="18" fillId="0" borderId="0" xfId="1" applyNumberFormat="1" applyFont="1" applyBorder="1" applyAlignment="1">
      <alignment horizontal="center" vertical="center"/>
    </xf>
    <xf numFmtId="0" fontId="18" fillId="0" borderId="0" xfId="0" applyFont="1" applyBorder="1"/>
    <xf numFmtId="10" fontId="18" fillId="4" borderId="0" xfId="1" applyNumberFormat="1" applyFont="1" applyFill="1" applyBorder="1" applyAlignment="1">
      <alignment horizontal="center" vertical="center"/>
    </xf>
    <xf numFmtId="10" fontId="28" fillId="0" borderId="21" xfId="1" applyNumberFormat="1" applyFont="1" applyBorder="1" applyAlignment="1">
      <alignment horizontal="center" vertical="center"/>
    </xf>
    <xf numFmtId="10" fontId="28" fillId="2" borderId="21" xfId="1" applyNumberFormat="1" applyFont="1" applyFill="1" applyBorder="1" applyAlignment="1">
      <alignment horizontal="center" vertical="center"/>
    </xf>
    <xf numFmtId="0" fontId="18" fillId="2" borderId="0" xfId="0" applyFont="1" applyFill="1"/>
    <xf numFmtId="17" fontId="17" fillId="5" borderId="17" xfId="0" applyNumberFormat="1" applyFont="1" applyFill="1" applyBorder="1" applyAlignment="1">
      <alignment horizontal="center" vertical="center" wrapText="1"/>
    </xf>
    <xf numFmtId="17" fontId="17" fillId="5" borderId="5" xfId="0" applyNumberFormat="1" applyFont="1" applyFill="1" applyBorder="1" applyAlignment="1">
      <alignment horizontal="center" vertical="center" wrapText="1"/>
    </xf>
    <xf numFmtId="17" fontId="17" fillId="5" borderId="6" xfId="0" applyNumberFormat="1" applyFont="1" applyFill="1" applyBorder="1" applyAlignment="1">
      <alignment horizontal="center" vertical="center" wrapText="1"/>
    </xf>
    <xf numFmtId="10" fontId="18" fillId="0" borderId="28" xfId="1" applyNumberFormat="1" applyFont="1" applyBorder="1" applyAlignment="1">
      <alignment horizontal="center" vertical="center"/>
    </xf>
    <xf numFmtId="10" fontId="28" fillId="0" borderId="20" xfId="1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10" fontId="18" fillId="2" borderId="29" xfId="1" applyNumberFormat="1" applyFont="1" applyFill="1" applyBorder="1" applyAlignment="1">
      <alignment horizontal="center" vertical="center"/>
    </xf>
    <xf numFmtId="0" fontId="18" fillId="0" borderId="28" xfId="0" applyFont="1" applyBorder="1" applyAlignment="1">
      <alignment vertical="top" wrapText="1"/>
    </xf>
    <xf numFmtId="10" fontId="18" fillId="0" borderId="28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17" fontId="17" fillId="5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28" xfId="0" applyFont="1" applyBorder="1" applyAlignment="1">
      <alignment horizontal="center"/>
    </xf>
    <xf numFmtId="10" fontId="16" fillId="0" borderId="0" xfId="0" applyNumberFormat="1" applyFont="1" applyAlignment="1">
      <alignment horizontal="center"/>
    </xf>
    <xf numFmtId="0" fontId="16" fillId="0" borderId="23" xfId="0" applyFont="1" applyBorder="1" applyAlignment="1">
      <alignment horizontal="left" vertical="top" wrapText="1" indent="1"/>
    </xf>
    <xf numFmtId="0" fontId="16" fillId="0" borderId="22" xfId="0" applyFont="1" applyBorder="1" applyAlignment="1">
      <alignment horizontal="left" vertical="top" wrapText="1" indent="1"/>
    </xf>
    <xf numFmtId="10" fontId="16" fillId="0" borderId="22" xfId="1" applyNumberFormat="1" applyFont="1" applyBorder="1" applyAlignment="1">
      <alignment horizontal="center" vertical="center" wrapText="1"/>
    </xf>
    <xf numFmtId="0" fontId="21" fillId="0" borderId="22" xfId="0" applyFont="1" applyBorder="1" applyAlignment="1">
      <alignment horizontal="left" vertical="top" wrapText="1" indent="1"/>
    </xf>
    <xf numFmtId="10" fontId="21" fillId="0" borderId="22" xfId="1" applyNumberFormat="1" applyFont="1" applyBorder="1" applyAlignment="1">
      <alignment horizontal="center" vertical="center" wrapText="1"/>
    </xf>
    <xf numFmtId="0" fontId="30" fillId="0" borderId="22" xfId="0" applyFont="1" applyBorder="1" applyAlignment="1">
      <alignment vertical="top" wrapText="1"/>
    </xf>
    <xf numFmtId="10" fontId="18" fillId="0" borderId="0" xfId="0" applyNumberFormat="1" applyFont="1"/>
    <xf numFmtId="0" fontId="31" fillId="2" borderId="22" xfId="0" applyFont="1" applyFill="1" applyBorder="1" applyAlignment="1">
      <alignment vertical="top" wrapText="1"/>
    </xf>
    <xf numFmtId="164" fontId="0" fillId="0" borderId="0" xfId="0" applyNumberFormat="1"/>
    <xf numFmtId="4" fontId="0" fillId="0" borderId="0" xfId="0" applyNumberFormat="1" applyFill="1" applyBorder="1" applyAlignment="1">
      <alignment horizontal="right" indent="1"/>
    </xf>
    <xf numFmtId="4" fontId="12" fillId="0" borderId="0" xfId="0" applyNumberFormat="1" applyFont="1" applyFill="1" applyBorder="1" applyAlignment="1">
      <alignment horizontal="right" indent="1"/>
    </xf>
    <xf numFmtId="4" fontId="13" fillId="0" borderId="0" xfId="0" applyNumberFormat="1" applyFont="1" applyFill="1"/>
    <xf numFmtId="0" fontId="13" fillId="0" borderId="0" xfId="0" applyFont="1" applyFill="1"/>
    <xf numFmtId="2" fontId="34" fillId="2" borderId="0" xfId="0" applyNumberFormat="1" applyFont="1" applyFill="1"/>
    <xf numFmtId="0" fontId="35" fillId="2" borderId="0" xfId="0" applyFont="1" applyFill="1"/>
    <xf numFmtId="0" fontId="0" fillId="2" borderId="0" xfId="0" applyFill="1" applyAlignment="1">
      <alignment vertical="center"/>
    </xf>
    <xf numFmtId="0" fontId="0" fillId="2" borderId="0" xfId="0" applyFill="1" applyAlignment="1"/>
    <xf numFmtId="0" fontId="14" fillId="2" borderId="0" xfId="0" applyFont="1" applyFill="1" applyBorder="1"/>
    <xf numFmtId="4" fontId="0" fillId="2" borderId="0" xfId="0" applyNumberFormat="1" applyFill="1"/>
    <xf numFmtId="17" fontId="17" fillId="5" borderId="1" xfId="0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4" fontId="24" fillId="0" borderId="1" xfId="0" applyNumberFormat="1" applyFont="1" applyBorder="1" applyAlignment="1">
      <alignment horizontal="right" vertical="top" wrapText="1"/>
    </xf>
    <xf numFmtId="0" fontId="30" fillId="0" borderId="1" xfId="0" applyFont="1" applyBorder="1" applyAlignment="1">
      <alignment vertical="top" wrapText="1"/>
    </xf>
    <xf numFmtId="0" fontId="24" fillId="7" borderId="1" xfId="0" applyFont="1" applyFill="1" applyBorder="1" applyAlignment="1">
      <alignment vertical="top" wrapText="1"/>
    </xf>
    <xf numFmtId="4" fontId="24" fillId="7" borderId="1" xfId="0" applyNumberFormat="1" applyFont="1" applyFill="1" applyBorder="1" applyAlignment="1">
      <alignment horizontal="right" vertical="top" wrapText="1"/>
    </xf>
    <xf numFmtId="4" fontId="24" fillId="0" borderId="0" xfId="0" applyNumberFormat="1" applyFont="1" applyBorder="1" applyAlignment="1">
      <alignment horizontal="right" vertical="top" wrapText="1"/>
    </xf>
    <xf numFmtId="4" fontId="31" fillId="0" borderId="1" xfId="0" applyNumberFormat="1" applyFont="1" applyBorder="1" applyAlignment="1">
      <alignment horizontal="right" vertical="top" wrapText="1"/>
    </xf>
    <xf numFmtId="10" fontId="12" fillId="0" borderId="19" xfId="1" applyNumberFormat="1" applyFont="1" applyFill="1" applyBorder="1" applyAlignment="1">
      <alignment horizontal="right" indent="1"/>
    </xf>
    <xf numFmtId="10" fontId="12" fillId="0" borderId="30" xfId="1" applyNumberFormat="1" applyFont="1" applyFill="1" applyBorder="1" applyAlignment="1">
      <alignment horizontal="right" indent="1"/>
    </xf>
    <xf numFmtId="0" fontId="7" fillId="0" borderId="17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10" fontId="13" fillId="0" borderId="4" xfId="1" applyNumberFormat="1" applyFont="1" applyFill="1" applyBorder="1" applyAlignment="1">
      <alignment horizontal="left" vertical="center" indent="1"/>
    </xf>
    <xf numFmtId="17" fontId="7" fillId="2" borderId="0" xfId="0" applyNumberFormat="1" applyFont="1" applyFill="1"/>
    <xf numFmtId="10" fontId="12" fillId="0" borderId="5" xfId="1" applyNumberFormat="1" applyFont="1" applyFill="1" applyBorder="1" applyAlignment="1">
      <alignment horizontal="right" indent="1"/>
    </xf>
    <xf numFmtId="10" fontId="12" fillId="0" borderId="0" xfId="1" applyNumberFormat="1" applyFont="1" applyFill="1" applyBorder="1" applyAlignment="1">
      <alignment horizontal="right" indent="1"/>
    </xf>
    <xf numFmtId="9" fontId="13" fillId="0" borderId="2" xfId="1" applyNumberFormat="1" applyFont="1" applyFill="1" applyBorder="1" applyAlignment="1">
      <alignment horizontal="left" vertical="center"/>
    </xf>
    <xf numFmtId="10" fontId="16" fillId="0" borderId="35" xfId="1" applyNumberFormat="1" applyFont="1" applyBorder="1" applyAlignment="1">
      <alignment horizontal="center" vertical="center" wrapText="1"/>
    </xf>
    <xf numFmtId="10" fontId="21" fillId="0" borderId="35" xfId="1" applyNumberFormat="1" applyFont="1" applyBorder="1" applyAlignment="1">
      <alignment horizontal="center" vertical="center" wrapText="1"/>
    </xf>
    <xf numFmtId="10" fontId="21" fillId="0" borderId="36" xfId="1" applyNumberFormat="1" applyFont="1" applyBorder="1" applyAlignment="1">
      <alignment horizontal="center" vertical="center" wrapText="1"/>
    </xf>
    <xf numFmtId="10" fontId="18" fillId="0" borderId="5" xfId="1" applyNumberFormat="1" applyFont="1" applyBorder="1" applyAlignment="1">
      <alignment horizontal="center" vertical="center"/>
    </xf>
    <xf numFmtId="10" fontId="18" fillId="4" borderId="5" xfId="1" applyNumberFormat="1" applyFont="1" applyFill="1" applyBorder="1" applyAlignment="1">
      <alignment horizontal="center" vertical="center"/>
    </xf>
    <xf numFmtId="10" fontId="18" fillId="0" borderId="20" xfId="1" applyNumberFormat="1" applyFont="1" applyBorder="1" applyAlignment="1">
      <alignment horizontal="center" vertical="center"/>
    </xf>
    <xf numFmtId="10" fontId="18" fillId="0" borderId="17" xfId="1" applyNumberFormat="1" applyFont="1" applyBorder="1" applyAlignment="1">
      <alignment horizontal="center" vertical="center"/>
    </xf>
    <xf numFmtId="10" fontId="18" fillId="4" borderId="17" xfId="1" applyNumberFormat="1" applyFont="1" applyFill="1" applyBorder="1" applyAlignment="1">
      <alignment horizontal="center" vertical="center"/>
    </xf>
    <xf numFmtId="10" fontId="18" fillId="0" borderId="6" xfId="1" applyNumberFormat="1" applyFont="1" applyBorder="1" applyAlignment="1">
      <alignment horizontal="center" vertical="center"/>
    </xf>
    <xf numFmtId="10" fontId="18" fillId="0" borderId="21" xfId="1" applyNumberFormat="1" applyFont="1" applyBorder="1" applyAlignment="1">
      <alignment horizontal="center" vertical="center"/>
    </xf>
    <xf numFmtId="10" fontId="18" fillId="2" borderId="17" xfId="1" applyNumberFormat="1" applyFont="1" applyFill="1" applyBorder="1" applyAlignment="1">
      <alignment horizontal="center" vertical="center"/>
    </xf>
    <xf numFmtId="0" fontId="18" fillId="0" borderId="28" xfId="0" applyFont="1" applyBorder="1"/>
    <xf numFmtId="10" fontId="12" fillId="0" borderId="6" xfId="1" applyNumberFormat="1" applyFont="1" applyFill="1" applyBorder="1" applyAlignment="1">
      <alignment horizontal="right" indent="1"/>
    </xf>
    <xf numFmtId="2" fontId="7" fillId="4" borderId="5" xfId="0" applyNumberFormat="1" applyFont="1" applyFill="1" applyBorder="1" applyAlignment="1">
      <alignment horizontal="right"/>
    </xf>
    <xf numFmtId="2" fontId="7" fillId="4" borderId="11" xfId="0" applyNumberFormat="1" applyFont="1" applyFill="1" applyBorder="1" applyAlignment="1">
      <alignment horizontal="right"/>
    </xf>
    <xf numFmtId="2" fontId="7" fillId="0" borderId="5" xfId="0" applyNumberFormat="1" applyFont="1" applyFill="1" applyBorder="1" applyAlignment="1">
      <alignment horizontal="right"/>
    </xf>
    <xf numFmtId="0" fontId="18" fillId="2" borderId="5" xfId="0" applyFont="1" applyFill="1" applyBorder="1"/>
    <xf numFmtId="0" fontId="23" fillId="2" borderId="29" xfId="0" applyFont="1" applyFill="1" applyBorder="1" applyAlignment="1">
      <alignment horizontal="left" vertical="center" indent="1"/>
    </xf>
    <xf numFmtId="0" fontId="16" fillId="0" borderId="22" xfId="0" applyFont="1" applyFill="1" applyBorder="1" applyAlignment="1">
      <alignment horizontal="left" vertical="top" wrapText="1" indent="1"/>
    </xf>
    <xf numFmtId="10" fontId="16" fillId="0" borderId="22" xfId="1" applyNumberFormat="1" applyFont="1" applyFill="1" applyBorder="1" applyAlignment="1">
      <alignment horizontal="center" vertical="center" wrapText="1"/>
    </xf>
    <xf numFmtId="10" fontId="16" fillId="0" borderId="35" xfId="1" applyNumberFormat="1" applyFont="1" applyFill="1" applyBorder="1" applyAlignment="1">
      <alignment horizontal="center" vertical="center" wrapText="1"/>
    </xf>
    <xf numFmtId="0" fontId="21" fillId="0" borderId="0" xfId="0" applyFont="1"/>
    <xf numFmtId="17" fontId="29" fillId="5" borderId="30" xfId="0" applyNumberFormat="1" applyFont="1" applyFill="1" applyBorder="1" applyAlignment="1">
      <alignment horizontal="center" vertical="center" wrapText="1"/>
    </xf>
    <xf numFmtId="17" fontId="29" fillId="5" borderId="1" xfId="0" applyNumberFormat="1" applyFont="1" applyFill="1" applyBorder="1" applyAlignment="1">
      <alignment horizontal="center" vertical="center" wrapText="1"/>
    </xf>
    <xf numFmtId="0" fontId="32" fillId="2" borderId="0" xfId="0" applyFont="1" applyFill="1" applyBorder="1" applyAlignment="1"/>
    <xf numFmtId="10" fontId="18" fillId="4" borderId="29" xfId="1" applyNumberFormat="1" applyFont="1" applyFill="1" applyBorder="1" applyAlignment="1">
      <alignment horizontal="center" vertical="center"/>
    </xf>
    <xf numFmtId="10" fontId="28" fillId="4" borderId="21" xfId="1" applyNumberFormat="1" applyFont="1" applyFill="1" applyBorder="1" applyAlignment="1">
      <alignment horizontal="center" vertical="center"/>
    </xf>
    <xf numFmtId="10" fontId="18" fillId="4" borderId="21" xfId="1" applyNumberFormat="1" applyFont="1" applyFill="1" applyBorder="1" applyAlignment="1">
      <alignment horizontal="center" vertical="center"/>
    </xf>
    <xf numFmtId="0" fontId="21" fillId="4" borderId="37" xfId="0" applyFont="1" applyFill="1" applyBorder="1" applyAlignment="1">
      <alignment horizontal="left" vertical="top" wrapText="1"/>
    </xf>
    <xf numFmtId="0" fontId="16" fillId="6" borderId="38" xfId="0" applyFont="1" applyFill="1" applyBorder="1" applyAlignment="1">
      <alignment horizontal="left" vertical="top" wrapText="1"/>
    </xf>
    <xf numFmtId="4" fontId="22" fillId="6" borderId="38" xfId="0" applyNumberFormat="1" applyFont="1" applyFill="1" applyBorder="1" applyAlignment="1">
      <alignment horizontal="right" vertical="top" wrapText="1"/>
    </xf>
    <xf numFmtId="4" fontId="22" fillId="6" borderId="23" xfId="0" applyNumberFormat="1" applyFont="1" applyFill="1" applyBorder="1" applyAlignment="1">
      <alignment horizontal="right" vertical="top" wrapText="1"/>
    </xf>
    <xf numFmtId="10" fontId="16" fillId="0" borderId="23" xfId="1" applyNumberFormat="1" applyFont="1" applyBorder="1" applyAlignment="1">
      <alignment horizontal="center" vertical="top" wrapText="1"/>
    </xf>
    <xf numFmtId="0" fontId="33" fillId="0" borderId="29" xfId="0" applyFont="1" applyBorder="1" applyAlignment="1">
      <alignment vertical="center"/>
    </xf>
    <xf numFmtId="17" fontId="29" fillId="5" borderId="1" xfId="0" applyNumberFormat="1" applyFont="1" applyFill="1" applyBorder="1" applyAlignment="1">
      <alignment horizontal="center" vertical="center" wrapText="1"/>
    </xf>
    <xf numFmtId="0" fontId="32" fillId="2" borderId="0" xfId="0" applyFont="1" applyFill="1" applyBorder="1"/>
    <xf numFmtId="4" fontId="24" fillId="0" borderId="3" xfId="0" applyNumberFormat="1" applyFont="1" applyBorder="1" applyAlignment="1">
      <alignment vertical="top" wrapText="1"/>
    </xf>
    <xf numFmtId="2" fontId="36" fillId="2" borderId="1" xfId="0" applyNumberFormat="1" applyFont="1" applyFill="1" applyBorder="1" applyAlignment="1">
      <alignment horizontal="right"/>
    </xf>
    <xf numFmtId="0" fontId="37" fillId="4" borderId="1" xfId="0" applyFont="1" applyFill="1" applyBorder="1" applyAlignment="1">
      <alignment horizontal="center"/>
    </xf>
    <xf numFmtId="2" fontId="37" fillId="4" borderId="1" xfId="0" applyNumberFormat="1" applyFont="1" applyFill="1" applyBorder="1" applyAlignment="1">
      <alignment horizontal="right"/>
    </xf>
    <xf numFmtId="17" fontId="29" fillId="5" borderId="1" xfId="0" applyNumberFormat="1" applyFont="1" applyFill="1" applyBorder="1" applyAlignment="1">
      <alignment horizontal="center" vertical="center" wrapText="1"/>
    </xf>
    <xf numFmtId="10" fontId="12" fillId="0" borderId="34" xfId="1" applyNumberFormat="1" applyFont="1" applyFill="1" applyBorder="1" applyAlignment="1">
      <alignment horizontal="right" indent="1"/>
    </xf>
    <xf numFmtId="9" fontId="16" fillId="0" borderId="0" xfId="1" applyFont="1"/>
    <xf numFmtId="164" fontId="16" fillId="0" borderId="0" xfId="2" applyFont="1"/>
    <xf numFmtId="17" fontId="29" fillId="5" borderId="1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left" vertical="top" wrapText="1"/>
    </xf>
    <xf numFmtId="4" fontId="27" fillId="0" borderId="1" xfId="0" applyNumberFormat="1" applyFont="1" applyBorder="1" applyAlignment="1">
      <alignment horizontal="right" vertical="top" wrapText="1"/>
    </xf>
    <xf numFmtId="4" fontId="16" fillId="0" borderId="0" xfId="0" applyNumberFormat="1" applyFont="1"/>
    <xf numFmtId="0" fontId="10" fillId="2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6" fillId="2" borderId="0" xfId="0" applyFont="1" applyFill="1"/>
    <xf numFmtId="0" fontId="39" fillId="0" borderId="0" xfId="0" applyFont="1" applyFill="1"/>
    <xf numFmtId="0" fontId="40" fillId="0" borderId="0" xfId="0" applyFont="1" applyFill="1" applyAlignment="1">
      <alignment horizontal="left" indent="9"/>
    </xf>
    <xf numFmtId="0" fontId="39" fillId="2" borderId="0" xfId="0" applyFont="1" applyFill="1"/>
    <xf numFmtId="0" fontId="41" fillId="8" borderId="1" xfId="0" applyFont="1" applyFill="1" applyBorder="1" applyAlignment="1">
      <alignment horizontal="center" vertical="center" wrapText="1"/>
    </xf>
    <xf numFmtId="10" fontId="39" fillId="0" borderId="5" xfId="1" applyNumberFormat="1" applyFont="1" applyFill="1" applyBorder="1" applyAlignment="1">
      <alignment horizontal="right" indent="1"/>
    </xf>
    <xf numFmtId="10" fontId="39" fillId="0" borderId="20" xfId="1" applyNumberFormat="1" applyFont="1" applyFill="1" applyBorder="1" applyAlignment="1">
      <alignment horizontal="right" indent="1"/>
    </xf>
    <xf numFmtId="10" fontId="39" fillId="0" borderId="19" xfId="1" applyNumberFormat="1" applyFont="1" applyFill="1" applyBorder="1" applyAlignment="1">
      <alignment horizontal="right" indent="1"/>
    </xf>
    <xf numFmtId="10" fontId="39" fillId="0" borderId="17" xfId="1" applyNumberFormat="1" applyFont="1" applyFill="1" applyBorder="1" applyAlignment="1">
      <alignment horizontal="right" indent="1"/>
    </xf>
    <xf numFmtId="4" fontId="39" fillId="0" borderId="34" xfId="0" applyNumberFormat="1" applyFont="1" applyFill="1" applyBorder="1" applyAlignment="1">
      <alignment horizontal="right" indent="1"/>
    </xf>
    <xf numFmtId="10" fontId="39" fillId="0" borderId="34" xfId="1" applyNumberFormat="1" applyFont="1" applyFill="1" applyBorder="1" applyAlignment="1">
      <alignment horizontal="right" indent="1"/>
    </xf>
    <xf numFmtId="10" fontId="39" fillId="0" borderId="21" xfId="1" applyNumberFormat="1" applyFont="1" applyFill="1" applyBorder="1" applyAlignment="1">
      <alignment horizontal="right" indent="1"/>
    </xf>
    <xf numFmtId="4" fontId="39" fillId="0" borderId="6" xfId="0" applyNumberFormat="1" applyFont="1" applyFill="1" applyBorder="1" applyAlignment="1">
      <alignment horizontal="right" indent="1"/>
    </xf>
    <xf numFmtId="10" fontId="39" fillId="0" borderId="6" xfId="1" applyNumberFormat="1" applyFont="1" applyFill="1" applyBorder="1" applyAlignment="1">
      <alignment horizontal="right" indent="1"/>
    </xf>
    <xf numFmtId="4" fontId="41" fillId="7" borderId="1" xfId="0" applyNumberFormat="1" applyFont="1" applyFill="1" applyBorder="1" applyAlignment="1">
      <alignment horizontal="center" vertical="center" wrapText="1"/>
    </xf>
    <xf numFmtId="0" fontId="42" fillId="0" borderId="0" xfId="0" applyFont="1" applyFill="1" applyBorder="1"/>
    <xf numFmtId="0" fontId="39" fillId="0" borderId="0" xfId="0" applyFont="1" applyFill="1" applyAlignment="1"/>
    <xf numFmtId="4" fontId="41" fillId="0" borderId="0" xfId="0" applyNumberFormat="1" applyFont="1" applyFill="1"/>
    <xf numFmtId="0" fontId="41" fillId="0" borderId="0" xfId="0" applyFont="1" applyFill="1"/>
    <xf numFmtId="4" fontId="16" fillId="9" borderId="0" xfId="0" applyNumberFormat="1" applyFont="1" applyFill="1"/>
    <xf numFmtId="0" fontId="16" fillId="9" borderId="0" xfId="0" applyFont="1" applyFill="1" applyAlignment="1">
      <alignment horizontal="center"/>
    </xf>
    <xf numFmtId="0" fontId="14" fillId="0" borderId="0" xfId="0" applyFont="1"/>
    <xf numFmtId="4" fontId="13" fillId="0" borderId="0" xfId="0" applyNumberFormat="1" applyFont="1" applyFill="1" applyBorder="1" applyAlignment="1">
      <alignment horizontal="right" indent="1"/>
    </xf>
    <xf numFmtId="4" fontId="12" fillId="0" borderId="6" xfId="0" applyNumberFormat="1" applyFont="1" applyFill="1" applyBorder="1" applyAlignment="1">
      <alignment horizontal="right" indent="1"/>
    </xf>
    <xf numFmtId="10" fontId="12" fillId="0" borderId="17" xfId="1" applyNumberFormat="1" applyFont="1" applyFill="1" applyBorder="1" applyAlignment="1">
      <alignment horizontal="right" indent="1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 wrapText="1"/>
    </xf>
    <xf numFmtId="0" fontId="12" fillId="0" borderId="0" xfId="0" applyFont="1"/>
    <xf numFmtId="17" fontId="43" fillId="5" borderId="1" xfId="0" applyNumberFormat="1" applyFont="1" applyFill="1" applyBorder="1" applyAlignment="1">
      <alignment horizontal="center" vertical="top" wrapText="1"/>
    </xf>
    <xf numFmtId="0" fontId="46" fillId="0" borderId="28" xfId="0" applyFont="1" applyFill="1" applyBorder="1"/>
    <xf numFmtId="0" fontId="12" fillId="0" borderId="28" xfId="0" applyFont="1" applyBorder="1"/>
    <xf numFmtId="4" fontId="47" fillId="0" borderId="28" xfId="0" applyNumberFormat="1" applyFont="1" applyBorder="1"/>
    <xf numFmtId="0" fontId="13" fillId="2" borderId="2" xfId="0" applyFont="1" applyFill="1" applyBorder="1"/>
    <xf numFmtId="4" fontId="12" fillId="0" borderId="0" xfId="0" applyNumberFormat="1" applyFont="1" applyBorder="1"/>
    <xf numFmtId="4" fontId="13" fillId="0" borderId="0" xfId="0" applyNumberFormat="1" applyFont="1" applyBorder="1"/>
    <xf numFmtId="4" fontId="12" fillId="0" borderId="0" xfId="0" applyNumberFormat="1" applyFont="1"/>
    <xf numFmtId="4" fontId="24" fillId="0" borderId="39" xfId="0" applyNumberFormat="1" applyFont="1" applyBorder="1" applyAlignment="1">
      <alignment horizontal="right" vertical="top" wrapText="1"/>
    </xf>
    <xf numFmtId="0" fontId="23" fillId="0" borderId="0" xfId="0" applyFont="1" applyFill="1"/>
    <xf numFmtId="0" fontId="23" fillId="0" borderId="0" xfId="0" applyFont="1"/>
    <xf numFmtId="0" fontId="12" fillId="0" borderId="0" xfId="0" applyFont="1" applyFill="1"/>
    <xf numFmtId="0" fontId="48" fillId="0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wrapText="1"/>
    </xf>
    <xf numFmtId="4" fontId="12" fillId="2" borderId="6" xfId="0" applyNumberFormat="1" applyFont="1" applyFill="1" applyBorder="1" applyAlignment="1">
      <alignment horizontal="left" indent="2"/>
    </xf>
    <xf numFmtId="4" fontId="13" fillId="2" borderId="6" xfId="0" applyNumberFormat="1" applyFont="1" applyFill="1" applyBorder="1" applyAlignment="1">
      <alignment horizontal="left" indent="2"/>
    </xf>
    <xf numFmtId="0" fontId="50" fillId="0" borderId="0" xfId="0" applyFont="1" applyFill="1" applyBorder="1"/>
    <xf numFmtId="0" fontId="13" fillId="2" borderId="0" xfId="0" applyFont="1" applyFill="1"/>
    <xf numFmtId="0" fontId="12" fillId="2" borderId="0" xfId="0" applyFont="1" applyFill="1" applyBorder="1"/>
    <xf numFmtId="0" fontId="12" fillId="0" borderId="0" xfId="0" applyFont="1" applyBorder="1"/>
    <xf numFmtId="0" fontId="12" fillId="2" borderId="0" xfId="0" applyFont="1" applyFill="1" applyAlignment="1">
      <alignment horizontal="left" indent="1"/>
    </xf>
    <xf numFmtId="3" fontId="12" fillId="2" borderId="0" xfId="0" applyNumberFormat="1" applyFont="1" applyFill="1"/>
    <xf numFmtId="4" fontId="13" fillId="2" borderId="4" xfId="0" applyNumberFormat="1" applyFont="1" applyFill="1" applyBorder="1"/>
    <xf numFmtId="2" fontId="12" fillId="2" borderId="0" xfId="1" applyNumberFormat="1" applyFont="1" applyFill="1"/>
    <xf numFmtId="0" fontId="12" fillId="0" borderId="0" xfId="0" applyFont="1" applyFill="1" applyBorder="1"/>
    <xf numFmtId="0" fontId="12" fillId="2" borderId="0" xfId="0" applyFont="1" applyFill="1" applyBorder="1" applyAlignment="1"/>
    <xf numFmtId="4" fontId="12" fillId="2" borderId="0" xfId="0" applyNumberFormat="1" applyFont="1" applyFill="1" applyBorder="1" applyAlignment="1">
      <alignment horizontal="left" indent="2"/>
    </xf>
    <xf numFmtId="10" fontId="13" fillId="0" borderId="3" xfId="1" applyNumberFormat="1" applyFont="1" applyFill="1" applyBorder="1" applyAlignment="1">
      <alignment horizontal="left" vertical="center" indent="1"/>
    </xf>
    <xf numFmtId="0" fontId="13" fillId="0" borderId="2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indent="5"/>
    </xf>
    <xf numFmtId="0" fontId="31" fillId="0" borderId="2" xfId="0" applyFont="1" applyBorder="1" applyAlignment="1">
      <alignment vertical="top" wrapText="1"/>
    </xf>
    <xf numFmtId="0" fontId="31" fillId="3" borderId="2" xfId="0" applyFont="1" applyFill="1" applyBorder="1" applyAlignment="1">
      <alignment vertical="top" wrapText="1"/>
    </xf>
    <xf numFmtId="0" fontId="44" fillId="0" borderId="2" xfId="0" applyFont="1" applyFill="1" applyBorder="1" applyAlignment="1">
      <alignment vertical="top" wrapText="1"/>
    </xf>
    <xf numFmtId="0" fontId="44" fillId="0" borderId="2" xfId="0" applyFont="1" applyBorder="1" applyAlignment="1">
      <alignment vertical="top" wrapText="1"/>
    </xf>
    <xf numFmtId="4" fontId="51" fillId="0" borderId="1" xfId="0" applyNumberFormat="1" applyFont="1" applyBorder="1" applyAlignment="1">
      <alignment horizontal="right" vertical="top" wrapText="1"/>
    </xf>
    <xf numFmtId="4" fontId="51" fillId="3" borderId="1" xfId="0" applyNumberFormat="1" applyFont="1" applyFill="1" applyBorder="1" applyAlignment="1">
      <alignment horizontal="right" vertical="top" wrapText="1"/>
    </xf>
    <xf numFmtId="4" fontId="51" fillId="9" borderId="1" xfId="0" applyNumberFormat="1" applyFont="1" applyFill="1" applyBorder="1" applyAlignment="1">
      <alignment horizontal="righ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top"/>
    </xf>
    <xf numFmtId="0" fontId="52" fillId="0" borderId="28" xfId="0" applyFont="1" applyFill="1" applyBorder="1"/>
    <xf numFmtId="17" fontId="12" fillId="2" borderId="20" xfId="0" applyNumberFormat="1" applyFont="1" applyFill="1" applyBorder="1" applyAlignment="1">
      <alignment horizontal="center"/>
    </xf>
    <xf numFmtId="17" fontId="12" fillId="2" borderId="17" xfId="0" applyNumberFormat="1" applyFont="1" applyFill="1" applyBorder="1" applyAlignment="1">
      <alignment horizontal="center"/>
    </xf>
    <xf numFmtId="17" fontId="12" fillId="2" borderId="21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2" fillId="0" borderId="19" xfId="0" applyNumberFormat="1" applyFont="1" applyFill="1" applyBorder="1" applyAlignment="1">
      <alignment horizontal="right" indent="1"/>
    </xf>
    <xf numFmtId="4" fontId="12" fillId="0" borderId="30" xfId="0" applyNumberFormat="1" applyFont="1" applyFill="1" applyBorder="1" applyAlignment="1">
      <alignment horizontal="right" indent="1"/>
    </xf>
    <xf numFmtId="4" fontId="12" fillId="0" borderId="5" xfId="0" applyNumberFormat="1" applyFont="1" applyFill="1" applyBorder="1" applyAlignment="1">
      <alignment horizontal="right" indent="1"/>
    </xf>
    <xf numFmtId="4" fontId="12" fillId="2" borderId="5" xfId="0" applyNumberFormat="1" applyFont="1" applyFill="1" applyBorder="1"/>
    <xf numFmtId="4" fontId="12" fillId="2" borderId="19" xfId="0" applyNumberFormat="1" applyFont="1" applyFill="1" applyBorder="1"/>
    <xf numFmtId="4" fontId="12" fillId="2" borderId="30" xfId="0" applyNumberFormat="1" applyFont="1" applyFill="1" applyBorder="1"/>
    <xf numFmtId="4" fontId="13" fillId="0" borderId="3" xfId="0" applyNumberFormat="1" applyFont="1" applyFill="1" applyBorder="1" applyAlignment="1">
      <alignment horizontal="right" vertical="center" indent="1"/>
    </xf>
    <xf numFmtId="4" fontId="12" fillId="0" borderId="34" xfId="0" applyNumberFormat="1" applyFont="1" applyFill="1" applyBorder="1" applyAlignment="1">
      <alignment horizontal="right" indent="1"/>
    </xf>
    <xf numFmtId="4" fontId="12" fillId="0" borderId="31" xfId="0" applyNumberFormat="1" applyFont="1" applyFill="1" applyBorder="1" applyAlignment="1">
      <alignment horizontal="right" indent="1"/>
    </xf>
    <xf numFmtId="0" fontId="48" fillId="0" borderId="29" xfId="0" applyFont="1" applyFill="1" applyBorder="1" applyAlignment="1">
      <alignment vertical="center"/>
    </xf>
    <xf numFmtId="4" fontId="13" fillId="0" borderId="2" xfId="0" applyNumberFormat="1" applyFont="1" applyFill="1" applyBorder="1" applyAlignment="1">
      <alignment horizontal="right" vertical="center" indent="1"/>
    </xf>
    <xf numFmtId="4" fontId="13" fillId="0" borderId="4" xfId="0" applyNumberFormat="1" applyFont="1" applyFill="1" applyBorder="1" applyAlignment="1">
      <alignment horizontal="right" vertical="center" indent="1"/>
    </xf>
    <xf numFmtId="17" fontId="12" fillId="2" borderId="19" xfId="0" applyNumberFormat="1" applyFont="1" applyFill="1" applyBorder="1" applyAlignment="1">
      <alignment horizontal="center"/>
    </xf>
    <xf numFmtId="17" fontId="12" fillId="2" borderId="34" xfId="0" applyNumberFormat="1" applyFont="1" applyFill="1" applyBorder="1" applyAlignment="1">
      <alignment horizontal="center"/>
    </xf>
    <xf numFmtId="4" fontId="13" fillId="2" borderId="5" xfId="0" applyNumberFormat="1" applyFont="1" applyFill="1" applyBorder="1"/>
    <xf numFmtId="4" fontId="13" fillId="2" borderId="2" xfId="0" applyNumberFormat="1" applyFont="1" applyFill="1" applyBorder="1"/>
    <xf numFmtId="0" fontId="10" fillId="2" borderId="40" xfId="0" applyFont="1" applyFill="1" applyBorder="1"/>
    <xf numFmtId="0" fontId="10" fillId="2" borderId="40" xfId="0" applyFont="1" applyFill="1" applyBorder="1" applyAlignment="1">
      <alignment horizontal="center"/>
    </xf>
    <xf numFmtId="2" fontId="7" fillId="2" borderId="34" xfId="0" applyNumberFormat="1" applyFont="1" applyFill="1" applyBorder="1" applyAlignment="1">
      <alignment horizontal="right"/>
    </xf>
    <xf numFmtId="2" fontId="10" fillId="0" borderId="34" xfId="0" applyNumberFormat="1" applyFont="1" applyFill="1" applyBorder="1" applyAlignment="1">
      <alignment horizontal="right"/>
    </xf>
    <xf numFmtId="4" fontId="7" fillId="2" borderId="34" xfId="0" applyNumberFormat="1" applyFont="1" applyFill="1" applyBorder="1" applyAlignment="1">
      <alignment horizontal="right"/>
    </xf>
    <xf numFmtId="0" fontId="10" fillId="3" borderId="29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2" fontId="7" fillId="3" borderId="34" xfId="0" applyNumberFormat="1" applyFont="1" applyFill="1" applyBorder="1" applyAlignment="1">
      <alignment horizontal="right"/>
    </xf>
    <xf numFmtId="4" fontId="7" fillId="3" borderId="34" xfId="0" applyNumberFormat="1" applyFont="1" applyFill="1" applyBorder="1" applyAlignment="1">
      <alignment horizontal="right"/>
    </xf>
    <xf numFmtId="4" fontId="39" fillId="0" borderId="19" xfId="0" applyNumberFormat="1" applyFont="1" applyFill="1" applyBorder="1" applyAlignment="1">
      <alignment horizontal="right" indent="1"/>
    </xf>
    <xf numFmtId="4" fontId="39" fillId="0" borderId="30" xfId="0" applyNumberFormat="1" applyFont="1" applyFill="1" applyBorder="1" applyAlignment="1">
      <alignment horizontal="right" indent="1"/>
    </xf>
    <xf numFmtId="4" fontId="39" fillId="0" borderId="5" xfId="0" applyNumberFormat="1" applyFont="1" applyFill="1" applyBorder="1" applyAlignment="1">
      <alignment horizontal="right" indent="1"/>
    </xf>
    <xf numFmtId="4" fontId="39" fillId="0" borderId="31" xfId="0" applyNumberFormat="1" applyFont="1" applyFill="1" applyBorder="1" applyAlignment="1">
      <alignment horizontal="right" indent="1"/>
    </xf>
    <xf numFmtId="4" fontId="12" fillId="2" borderId="5" xfId="0" applyNumberFormat="1" applyFont="1" applyFill="1" applyBorder="1" applyAlignment="1">
      <alignment horizontal="right" indent="1"/>
    </xf>
    <xf numFmtId="4" fontId="41" fillId="7" borderId="2" xfId="0" applyNumberFormat="1" applyFont="1" applyFill="1" applyBorder="1" applyAlignment="1">
      <alignment horizontal="right" vertical="center"/>
    </xf>
    <xf numFmtId="4" fontId="41" fillId="7" borderId="4" xfId="0" applyNumberFormat="1" applyFont="1" applyFill="1" applyBorder="1" applyAlignment="1">
      <alignment horizontal="right" vertical="center" indent="1"/>
    </xf>
    <xf numFmtId="4" fontId="41" fillId="0" borderId="2" xfId="0" applyNumberFormat="1" applyFont="1" applyFill="1" applyBorder="1" applyAlignment="1">
      <alignment horizontal="right" vertical="center"/>
    </xf>
    <xf numFmtId="4" fontId="41" fillId="0" borderId="4" xfId="0" applyNumberFormat="1" applyFont="1" applyFill="1" applyBorder="1" applyAlignment="1">
      <alignment horizontal="right" vertical="center" indent="1"/>
    </xf>
    <xf numFmtId="10" fontId="41" fillId="7" borderId="2" xfId="1" applyNumberFormat="1" applyFont="1" applyFill="1" applyBorder="1" applyAlignment="1">
      <alignment horizontal="center" vertical="center"/>
    </xf>
    <xf numFmtId="10" fontId="41" fillId="7" borderId="4" xfId="1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7" borderId="1" xfId="0" applyNumberFormat="1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/>
    </xf>
    <xf numFmtId="4" fontId="41" fillId="9" borderId="2" xfId="0" applyNumberFormat="1" applyFont="1" applyFill="1" applyBorder="1" applyAlignment="1">
      <alignment horizontal="right" vertical="center"/>
    </xf>
    <xf numFmtId="4" fontId="41" fillId="9" borderId="4" xfId="0" applyNumberFormat="1" applyFont="1" applyFill="1" applyBorder="1" applyAlignment="1">
      <alignment horizontal="center" vertical="center"/>
    </xf>
    <xf numFmtId="10" fontId="39" fillId="0" borderId="0" xfId="1" applyNumberFormat="1" applyFont="1" applyFill="1" applyBorder="1" applyAlignment="1">
      <alignment horizontal="right" indent="1"/>
    </xf>
    <xf numFmtId="10" fontId="39" fillId="0" borderId="28" xfId="1" applyNumberFormat="1" applyFont="1" applyFill="1" applyBorder="1" applyAlignment="1">
      <alignment horizontal="right" indent="1"/>
    </xf>
    <xf numFmtId="10" fontId="39" fillId="0" borderId="29" xfId="1" applyNumberFormat="1" applyFont="1" applyFill="1" applyBorder="1" applyAlignment="1">
      <alignment horizontal="right" indent="1"/>
    </xf>
    <xf numFmtId="49" fontId="16" fillId="5" borderId="1" xfId="0" applyNumberFormat="1" applyFont="1" applyFill="1" applyBorder="1" applyAlignment="1">
      <alignment horizontal="center" vertical="top" wrapText="1"/>
    </xf>
    <xf numFmtId="17" fontId="16" fillId="5" borderId="1" xfId="0" applyNumberFormat="1" applyFont="1" applyFill="1" applyBorder="1" applyAlignment="1">
      <alignment vertical="center" wrapText="1"/>
    </xf>
    <xf numFmtId="4" fontId="16" fillId="0" borderId="1" xfId="0" applyNumberFormat="1" applyFont="1" applyBorder="1" applyAlignment="1">
      <alignment horizontal="right" vertical="top" wrapText="1"/>
    </xf>
    <xf numFmtId="4" fontId="16" fillId="0" borderId="1" xfId="0" applyNumberFormat="1" applyFont="1" applyFill="1" applyBorder="1" applyAlignment="1">
      <alignment horizontal="right" vertical="top" wrapText="1"/>
    </xf>
    <xf numFmtId="4" fontId="21" fillId="0" borderId="1" xfId="0" applyNumberFormat="1" applyFont="1" applyBorder="1" applyAlignment="1">
      <alignment horizontal="right" vertical="top" wrapText="1"/>
    </xf>
    <xf numFmtId="10" fontId="12" fillId="0" borderId="31" xfId="1" applyNumberFormat="1" applyFont="1" applyFill="1" applyBorder="1" applyAlignment="1">
      <alignment horizontal="right" indent="1"/>
    </xf>
    <xf numFmtId="0" fontId="7" fillId="2" borderId="20" xfId="0" applyFont="1" applyFill="1" applyBorder="1"/>
    <xf numFmtId="0" fontId="7" fillId="2" borderId="17" xfId="0" applyFont="1" applyFill="1" applyBorder="1"/>
    <xf numFmtId="4" fontId="7" fillId="2" borderId="20" xfId="0" applyNumberFormat="1" applyFont="1" applyFill="1" applyBorder="1"/>
    <xf numFmtId="4" fontId="7" fillId="2" borderId="17" xfId="0" applyNumberFormat="1" applyFont="1" applyFill="1" applyBorder="1"/>
    <xf numFmtId="0" fontId="10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17" fontId="29" fillId="5" borderId="1" xfId="0" applyNumberFormat="1" applyFont="1" applyFill="1" applyBorder="1" applyAlignment="1">
      <alignment horizontal="center" vertical="center" wrapText="1"/>
    </xf>
    <xf numFmtId="4" fontId="12" fillId="2" borderId="19" xfId="0" applyNumberFormat="1" applyFont="1" applyFill="1" applyBorder="1" applyAlignment="1">
      <alignment horizontal="right" indent="1"/>
    </xf>
    <xf numFmtId="2" fontId="7" fillId="2" borderId="17" xfId="0" applyNumberFormat="1" applyFont="1" applyFill="1" applyBorder="1"/>
    <xf numFmtId="49" fontId="16" fillId="0" borderId="0" xfId="0" applyNumberFormat="1" applyFont="1" applyFill="1" applyBorder="1" applyAlignment="1">
      <alignment horizontal="center" vertical="top" wrapText="1"/>
    </xf>
    <xf numFmtId="0" fontId="36" fillId="2" borderId="17" xfId="0" applyFont="1" applyFill="1" applyBorder="1"/>
    <xf numFmtId="4" fontId="13" fillId="0" borderId="34" xfId="0" applyNumberFormat="1" applyFont="1" applyFill="1" applyBorder="1" applyAlignment="1">
      <alignment horizontal="right" indent="1"/>
    </xf>
    <xf numFmtId="4" fontId="13" fillId="2" borderId="19" xfId="0" applyNumberFormat="1" applyFont="1" applyFill="1" applyBorder="1" applyAlignment="1">
      <alignment horizontal="right" indent="1"/>
    </xf>
    <xf numFmtId="4" fontId="13" fillId="2" borderId="5" xfId="0" applyNumberFormat="1" applyFont="1" applyFill="1" applyBorder="1" applyAlignment="1">
      <alignment horizontal="right" indent="1"/>
    </xf>
    <xf numFmtId="17" fontId="12" fillId="2" borderId="1" xfId="0" applyNumberFormat="1" applyFont="1" applyFill="1" applyBorder="1" applyAlignment="1">
      <alignment vertical="center"/>
    </xf>
    <xf numFmtId="4" fontId="39" fillId="0" borderId="1" xfId="0" applyNumberFormat="1" applyFont="1" applyFill="1" applyBorder="1" applyAlignment="1">
      <alignment vertical="center"/>
    </xf>
    <xf numFmtId="10" fontId="0" fillId="2" borderId="1" xfId="0" applyNumberFormat="1" applyFill="1" applyBorder="1" applyAlignment="1">
      <alignment vertical="center"/>
    </xf>
    <xf numFmtId="4" fontId="23" fillId="0" borderId="0" xfId="0" applyNumberFormat="1" applyFont="1" applyFill="1"/>
    <xf numFmtId="4" fontId="14" fillId="2" borderId="0" xfId="0" applyNumberFormat="1" applyFont="1" applyFill="1"/>
    <xf numFmtId="10" fontId="12" fillId="2" borderId="0" xfId="1" applyNumberFormat="1" applyFont="1" applyFill="1"/>
    <xf numFmtId="4" fontId="13" fillId="0" borderId="31" xfId="0" applyNumberFormat="1" applyFont="1" applyFill="1" applyBorder="1" applyAlignment="1">
      <alignment horizontal="right" indent="1"/>
    </xf>
    <xf numFmtId="164" fontId="53" fillId="0" borderId="0" xfId="2" applyFont="1"/>
    <xf numFmtId="10" fontId="16" fillId="0" borderId="23" xfId="1" applyNumberFormat="1" applyFont="1" applyBorder="1" applyAlignment="1">
      <alignment horizontal="center" vertical="center" wrapText="1"/>
    </xf>
    <xf numFmtId="0" fontId="21" fillId="5" borderId="41" xfId="0" applyFont="1" applyFill="1" applyBorder="1" applyAlignment="1">
      <alignment horizontal="center" vertical="center" textRotation="90" wrapText="1"/>
    </xf>
    <xf numFmtId="17" fontId="21" fillId="5" borderId="42" xfId="0" applyNumberFormat="1" applyFont="1" applyFill="1" applyBorder="1" applyAlignment="1">
      <alignment horizontal="center" vertical="center" wrapText="1"/>
    </xf>
    <xf numFmtId="17" fontId="21" fillId="5" borderId="41" xfId="0" applyNumberFormat="1" applyFont="1" applyFill="1" applyBorder="1" applyAlignment="1">
      <alignment horizontal="center" vertical="center" textRotation="90" wrapText="1"/>
    </xf>
    <xf numFmtId="0" fontId="41" fillId="8" borderId="1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left" indent="6"/>
    </xf>
    <xf numFmtId="164" fontId="14" fillId="2" borderId="0" xfId="2" applyFont="1" applyFill="1" applyBorder="1"/>
    <xf numFmtId="4" fontId="14" fillId="0" borderId="0" xfId="0" applyNumberFormat="1" applyFont="1"/>
    <xf numFmtId="4" fontId="14" fillId="0" borderId="31" xfId="0" applyNumberFormat="1" applyFont="1" applyFill="1" applyBorder="1" applyAlignment="1">
      <alignment horizontal="right" indent="1"/>
    </xf>
    <xf numFmtId="17" fontId="18" fillId="0" borderId="0" xfId="0" applyNumberFormat="1" applyFont="1" applyAlignment="1">
      <alignment horizontal="right"/>
    </xf>
    <xf numFmtId="0" fontId="28" fillId="0" borderId="0" xfId="0" applyFont="1" applyAlignment="1">
      <alignment horizontal="center"/>
    </xf>
    <xf numFmtId="10" fontId="54" fillId="0" borderId="34" xfId="1" applyNumberFormat="1" applyFont="1" applyBorder="1" applyAlignment="1">
      <alignment horizontal="center" vertical="center"/>
    </xf>
    <xf numFmtId="10" fontId="54" fillId="0" borderId="31" xfId="1" applyNumberFormat="1" applyFont="1" applyBorder="1" applyAlignment="1">
      <alignment horizontal="center" vertical="center"/>
    </xf>
    <xf numFmtId="0" fontId="41" fillId="8" borderId="1" xfId="0" applyFont="1" applyFill="1" applyBorder="1" applyAlignment="1">
      <alignment horizontal="center" vertical="center" wrapText="1"/>
    </xf>
    <xf numFmtId="0" fontId="55" fillId="8" borderId="1" xfId="0" applyFont="1" applyFill="1" applyBorder="1" applyAlignment="1">
      <alignment horizontal="center" vertical="center" wrapText="1"/>
    </xf>
    <xf numFmtId="4" fontId="56" fillId="0" borderId="19" xfId="0" applyNumberFormat="1" applyFont="1" applyFill="1" applyBorder="1" applyAlignment="1">
      <alignment horizontal="right" indent="1"/>
    </xf>
    <xf numFmtId="4" fontId="56" fillId="0" borderId="30" xfId="0" applyNumberFormat="1" applyFont="1" applyFill="1" applyBorder="1" applyAlignment="1">
      <alignment horizontal="right" indent="1"/>
    </xf>
    <xf numFmtId="4" fontId="56" fillId="0" borderId="5" xfId="0" applyNumberFormat="1" applyFont="1" applyFill="1" applyBorder="1" applyAlignment="1">
      <alignment horizontal="right" indent="1"/>
    </xf>
    <xf numFmtId="4" fontId="56" fillId="0" borderId="6" xfId="0" applyNumberFormat="1" applyFont="1" applyFill="1" applyBorder="1" applyAlignment="1">
      <alignment horizontal="right" indent="1"/>
    </xf>
    <xf numFmtId="4" fontId="56" fillId="0" borderId="34" xfId="0" applyNumberFormat="1" applyFont="1" applyFill="1" applyBorder="1" applyAlignment="1">
      <alignment horizontal="right" indent="1"/>
    </xf>
    <xf numFmtId="4" fontId="56" fillId="0" borderId="31" xfId="0" applyNumberFormat="1" applyFont="1" applyFill="1" applyBorder="1" applyAlignment="1">
      <alignment horizontal="right" indent="1"/>
    </xf>
    <xf numFmtId="4" fontId="55" fillId="0" borderId="5" xfId="0" applyNumberFormat="1" applyFont="1" applyFill="1" applyBorder="1" applyAlignment="1">
      <alignment horizontal="right" indent="1"/>
    </xf>
    <xf numFmtId="4" fontId="55" fillId="9" borderId="2" xfId="0" applyNumberFormat="1" applyFont="1" applyFill="1" applyBorder="1" applyAlignment="1">
      <alignment horizontal="right" vertical="center"/>
    </xf>
    <xf numFmtId="4" fontId="55" fillId="9" borderId="4" xfId="0" applyNumberFormat="1" applyFont="1" applyFill="1" applyBorder="1" applyAlignment="1">
      <alignment horizontal="center" vertical="center"/>
    </xf>
    <xf numFmtId="4" fontId="55" fillId="7" borderId="2" xfId="0" applyNumberFormat="1" applyFont="1" applyFill="1" applyBorder="1" applyAlignment="1">
      <alignment horizontal="right" vertical="center"/>
    </xf>
    <xf numFmtId="4" fontId="55" fillId="7" borderId="4" xfId="0" applyNumberFormat="1" applyFont="1" applyFill="1" applyBorder="1" applyAlignment="1">
      <alignment horizontal="right" vertical="center" indent="1"/>
    </xf>
    <xf numFmtId="4" fontId="55" fillId="0" borderId="2" xfId="0" applyNumberFormat="1" applyFont="1" applyFill="1" applyBorder="1" applyAlignment="1">
      <alignment horizontal="right" vertical="center"/>
    </xf>
    <xf numFmtId="4" fontId="55" fillId="0" borderId="4" xfId="0" applyNumberFormat="1" applyFont="1" applyFill="1" applyBorder="1" applyAlignment="1">
      <alignment horizontal="right" vertical="center" indent="1"/>
    </xf>
    <xf numFmtId="10" fontId="55" fillId="7" borderId="2" xfId="1" applyNumberFormat="1" applyFont="1" applyFill="1" applyBorder="1" applyAlignment="1">
      <alignment horizontal="center" vertical="center"/>
    </xf>
    <xf numFmtId="10" fontId="55" fillId="7" borderId="4" xfId="1" applyNumberFormat="1" applyFont="1" applyFill="1" applyBorder="1" applyAlignment="1">
      <alignment horizontal="center" vertical="center"/>
    </xf>
    <xf numFmtId="10" fontId="12" fillId="0" borderId="21" xfId="1" applyNumberFormat="1" applyFont="1" applyFill="1" applyBorder="1" applyAlignment="1">
      <alignment horizontal="right" indent="1"/>
    </xf>
    <xf numFmtId="4" fontId="14" fillId="0" borderId="5" xfId="0" applyNumberFormat="1" applyFont="1" applyFill="1" applyBorder="1" applyAlignment="1">
      <alignment horizontal="right" indent="1"/>
    </xf>
    <xf numFmtId="0" fontId="10" fillId="2" borderId="43" xfId="0" applyFont="1" applyFill="1" applyBorder="1"/>
    <xf numFmtId="0" fontId="34" fillId="2" borderId="17" xfId="0" applyFont="1" applyFill="1" applyBorder="1" applyAlignment="1">
      <alignment horizontal="center"/>
    </xf>
    <xf numFmtId="2" fontId="36" fillId="2" borderId="17" xfId="0" applyNumberFormat="1" applyFont="1" applyFill="1" applyBorder="1"/>
    <xf numFmtId="4" fontId="14" fillId="0" borderId="19" xfId="0" applyNumberFormat="1" applyFont="1" applyFill="1" applyBorder="1" applyAlignment="1">
      <alignment horizontal="right" indent="1"/>
    </xf>
    <xf numFmtId="4" fontId="14" fillId="0" borderId="34" xfId="0" applyNumberFormat="1" applyFont="1" applyFill="1" applyBorder="1" applyAlignment="1">
      <alignment horizontal="right" indent="1"/>
    </xf>
    <xf numFmtId="4" fontId="14" fillId="0" borderId="6" xfId="0" applyNumberFormat="1" applyFont="1" applyFill="1" applyBorder="1" applyAlignment="1">
      <alignment horizontal="right" indent="1"/>
    </xf>
    <xf numFmtId="0" fontId="2" fillId="0" borderId="0" xfId="0" applyFont="1" applyFill="1" applyBorder="1"/>
    <xf numFmtId="0" fontId="7" fillId="4" borderId="17" xfId="0" applyFont="1" applyFill="1" applyBorder="1" applyAlignment="1">
      <alignment horizontal="center"/>
    </xf>
    <xf numFmtId="2" fontId="7" fillId="4" borderId="17" xfId="0" applyNumberFormat="1" applyFont="1" applyFill="1" applyBorder="1"/>
    <xf numFmtId="0" fontId="7" fillId="4" borderId="17" xfId="0" applyFont="1" applyFill="1" applyBorder="1"/>
    <xf numFmtId="0" fontId="57" fillId="0" borderId="28" xfId="0" applyFont="1" applyFill="1" applyBorder="1"/>
    <xf numFmtId="0" fontId="18" fillId="8" borderId="5" xfId="0" applyFont="1" applyFill="1" applyBorder="1" applyAlignment="1">
      <alignment horizontal="center"/>
    </xf>
    <xf numFmtId="0" fontId="54" fillId="8" borderId="34" xfId="0" applyFont="1" applyFill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10" fontId="54" fillId="0" borderId="21" xfId="1" applyNumberFormat="1" applyFont="1" applyBorder="1" applyAlignment="1">
      <alignment horizontal="center" vertical="center"/>
    </xf>
    <xf numFmtId="0" fontId="23" fillId="2" borderId="0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vertical="top" wrapText="1"/>
    </xf>
    <xf numFmtId="0" fontId="18" fillId="0" borderId="30" xfId="0" applyFont="1" applyFill="1" applyBorder="1" applyAlignment="1">
      <alignment vertical="top" wrapText="1"/>
    </xf>
    <xf numFmtId="17" fontId="21" fillId="5" borderId="44" xfId="0" applyNumberFormat="1" applyFont="1" applyFill="1" applyBorder="1" applyAlignment="1">
      <alignment horizontal="center" vertical="center" textRotation="90" wrapText="1"/>
    </xf>
    <xf numFmtId="0" fontId="16" fillId="0" borderId="5" xfId="0" applyFont="1" applyBorder="1"/>
    <xf numFmtId="0" fontId="21" fillId="0" borderId="5" xfId="0" applyFont="1" applyBorder="1"/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48" fillId="0" borderId="29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0" fontId="41" fillId="9" borderId="2" xfId="1" applyNumberFormat="1" applyFont="1" applyFill="1" applyBorder="1" applyAlignment="1">
      <alignment horizontal="center" vertical="center"/>
    </xf>
    <xf numFmtId="10" fontId="41" fillId="9" borderId="4" xfId="1" applyNumberFormat="1" applyFont="1" applyFill="1" applyBorder="1" applyAlignment="1">
      <alignment horizontal="center" vertical="center"/>
    </xf>
    <xf numFmtId="0" fontId="41" fillId="8" borderId="1" xfId="0" applyFont="1" applyFill="1" applyBorder="1" applyAlignment="1">
      <alignment horizontal="center" vertical="center" wrapText="1"/>
    </xf>
    <xf numFmtId="0" fontId="48" fillId="2" borderId="29" xfId="0" applyFont="1" applyFill="1" applyBorder="1" applyAlignment="1">
      <alignment horizontal="center" vertical="center"/>
    </xf>
    <xf numFmtId="10" fontId="41" fillId="9" borderId="1" xfId="1" applyNumberFormat="1" applyFont="1" applyFill="1" applyBorder="1" applyAlignment="1">
      <alignment horizontal="center" vertical="center"/>
    </xf>
    <xf numFmtId="10" fontId="41" fillId="9" borderId="3" xfId="1" applyNumberFormat="1" applyFont="1" applyFill="1" applyBorder="1" applyAlignment="1">
      <alignment horizontal="center" vertical="center"/>
    </xf>
    <xf numFmtId="0" fontId="55" fillId="8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textRotation="90" wrapText="1"/>
    </xf>
    <xf numFmtId="0" fontId="16" fillId="0" borderId="25" xfId="0" applyFont="1" applyBorder="1" applyAlignment="1">
      <alignment horizontal="center" vertical="center" textRotation="90" wrapText="1"/>
    </xf>
    <xf numFmtId="0" fontId="16" fillId="0" borderId="26" xfId="0" applyFont="1" applyBorder="1" applyAlignment="1">
      <alignment horizontal="center" vertical="center" textRotation="90" wrapText="1"/>
    </xf>
    <xf numFmtId="0" fontId="16" fillId="0" borderId="33" xfId="0" applyFont="1" applyBorder="1" applyAlignment="1">
      <alignment horizontal="center" vertical="center" textRotation="90" wrapText="1"/>
    </xf>
    <xf numFmtId="0" fontId="16" fillId="0" borderId="27" xfId="0" applyFont="1" applyBorder="1" applyAlignment="1">
      <alignment horizontal="center" vertical="center" textRotation="90" wrapText="1"/>
    </xf>
    <xf numFmtId="0" fontId="33" fillId="0" borderId="29" xfId="0" applyFont="1" applyBorder="1" applyAlignment="1">
      <alignment horizontal="left" vertical="center" indent="1"/>
    </xf>
    <xf numFmtId="0" fontId="16" fillId="0" borderId="32" xfId="0" applyFont="1" applyBorder="1" applyAlignment="1">
      <alignment horizontal="center" vertical="center" textRotation="90" wrapText="1"/>
    </xf>
    <xf numFmtId="0" fontId="28" fillId="0" borderId="20" xfId="0" applyFont="1" applyBorder="1" applyAlignment="1">
      <alignment horizontal="center" vertical="center" textRotation="90" wrapText="1"/>
    </xf>
    <xf numFmtId="0" fontId="28" fillId="0" borderId="17" xfId="0" applyFont="1" applyBorder="1" applyAlignment="1">
      <alignment horizontal="center" vertical="center" textRotation="90" wrapText="1"/>
    </xf>
    <xf numFmtId="0" fontId="28" fillId="0" borderId="21" xfId="0" applyFont="1" applyBorder="1" applyAlignment="1">
      <alignment horizontal="center" vertical="center" textRotation="90" wrapText="1"/>
    </xf>
    <xf numFmtId="0" fontId="29" fillId="5" borderId="19" xfId="0" applyFont="1" applyFill="1" applyBorder="1" applyAlignment="1">
      <alignment horizontal="center" vertical="center" wrapText="1"/>
    </xf>
    <xf numFmtId="0" fontId="29" fillId="5" borderId="3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28" xfId="0" applyFont="1" applyFill="1" applyBorder="1" applyAlignment="1">
      <alignment horizontal="left" vertical="top" wrapText="1"/>
    </xf>
    <xf numFmtId="0" fontId="18" fillId="0" borderId="30" xfId="0" applyFont="1" applyFill="1" applyBorder="1" applyAlignment="1">
      <alignment horizontal="left" vertical="top" wrapText="1"/>
    </xf>
    <xf numFmtId="0" fontId="28" fillId="0" borderId="19" xfId="0" applyFont="1" applyFill="1" applyBorder="1" applyAlignment="1">
      <alignment horizontal="left" vertical="top" wrapText="1"/>
    </xf>
    <xf numFmtId="0" fontId="28" fillId="0" borderId="28" xfId="0" applyFont="1" applyFill="1" applyBorder="1" applyAlignment="1">
      <alignment horizontal="left" vertical="top" wrapText="1"/>
    </xf>
    <xf numFmtId="0" fontId="28" fillId="0" borderId="30" xfId="0" applyFont="1" applyFill="1" applyBorder="1" applyAlignment="1">
      <alignment horizontal="left" vertical="top" wrapText="1"/>
    </xf>
    <xf numFmtId="17" fontId="29" fillId="10" borderId="2" xfId="0" applyNumberFormat="1" applyFont="1" applyFill="1" applyBorder="1" applyAlignment="1">
      <alignment horizontal="center" vertical="center" wrapText="1"/>
    </xf>
    <xf numFmtId="17" fontId="29" fillId="10" borderId="3" xfId="0" applyNumberFormat="1" applyFont="1" applyFill="1" applyBorder="1" applyAlignment="1">
      <alignment horizontal="center" vertical="center" wrapText="1"/>
    </xf>
    <xf numFmtId="17" fontId="29" fillId="10" borderId="4" xfId="0" applyNumberFormat="1" applyFont="1" applyFill="1" applyBorder="1" applyAlignment="1">
      <alignment horizontal="center" vertical="center" wrapText="1"/>
    </xf>
    <xf numFmtId="17" fontId="29" fillId="4" borderId="2" xfId="0" applyNumberFormat="1" applyFont="1" applyFill="1" applyBorder="1" applyAlignment="1">
      <alignment horizontal="center" vertical="center" wrapText="1"/>
    </xf>
    <xf numFmtId="17" fontId="29" fillId="4" borderId="3" xfId="0" applyNumberFormat="1" applyFont="1" applyFill="1" applyBorder="1" applyAlignment="1">
      <alignment horizontal="center" vertical="center" wrapText="1"/>
    </xf>
    <xf numFmtId="17" fontId="29" fillId="4" borderId="4" xfId="0" applyNumberFormat="1" applyFont="1" applyFill="1" applyBorder="1" applyAlignment="1">
      <alignment horizontal="center" vertical="center" wrapText="1"/>
    </xf>
    <xf numFmtId="17" fontId="29" fillId="5" borderId="2" xfId="0" applyNumberFormat="1" applyFont="1" applyFill="1" applyBorder="1" applyAlignment="1">
      <alignment horizontal="center" vertical="center" wrapText="1"/>
    </xf>
    <xf numFmtId="17" fontId="29" fillId="5" borderId="3" xfId="0" applyNumberFormat="1" applyFont="1" applyFill="1" applyBorder="1" applyAlignment="1">
      <alignment horizontal="center" vertical="center" wrapText="1"/>
    </xf>
    <xf numFmtId="17" fontId="29" fillId="5" borderId="4" xfId="0" applyNumberFormat="1" applyFont="1" applyFill="1" applyBorder="1" applyAlignment="1">
      <alignment horizontal="center" vertical="center" wrapText="1"/>
    </xf>
    <xf numFmtId="17" fontId="29" fillId="4" borderId="19" xfId="0" applyNumberFormat="1" applyFont="1" applyFill="1" applyBorder="1" applyAlignment="1">
      <alignment horizontal="center" vertical="center" wrapText="1"/>
    </xf>
    <xf numFmtId="17" fontId="29" fillId="4" borderId="28" xfId="0" applyNumberFormat="1" applyFont="1" applyFill="1" applyBorder="1" applyAlignment="1">
      <alignment horizontal="center" vertical="center" wrapText="1"/>
    </xf>
    <xf numFmtId="17" fontId="29" fillId="4" borderId="30" xfId="0" applyNumberFormat="1" applyFont="1" applyFill="1" applyBorder="1" applyAlignment="1">
      <alignment horizontal="center" vertical="center" wrapText="1"/>
    </xf>
    <xf numFmtId="17" fontId="29" fillId="5" borderId="1" xfId="0" applyNumberFormat="1" applyFont="1" applyFill="1" applyBorder="1" applyAlignment="1">
      <alignment horizontal="center" vertical="center" wrapText="1"/>
    </xf>
    <xf numFmtId="0" fontId="28" fillId="0" borderId="34" xfId="0" applyFont="1" applyBorder="1" applyAlignment="1">
      <alignment horizontal="center" vertical="top" wrapText="1"/>
    </xf>
    <xf numFmtId="0" fontId="28" fillId="0" borderId="29" xfId="0" applyFont="1" applyBorder="1" applyAlignment="1">
      <alignment horizontal="center" vertical="top" wrapText="1"/>
    </xf>
    <xf numFmtId="0" fontId="28" fillId="0" borderId="3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29" fillId="5" borderId="28" xfId="0" applyFont="1" applyFill="1" applyBorder="1" applyAlignment="1">
      <alignment horizontal="center" vertical="center" wrapText="1"/>
    </xf>
    <xf numFmtId="0" fontId="29" fillId="5" borderId="30" xfId="0" applyFont="1" applyFill="1" applyBorder="1" applyAlignment="1">
      <alignment horizontal="center" vertical="center" wrapText="1"/>
    </xf>
    <xf numFmtId="0" fontId="29" fillId="5" borderId="29" xfId="0" applyFont="1" applyFill="1" applyBorder="1" applyAlignment="1">
      <alignment horizontal="center" vertical="center" wrapText="1"/>
    </xf>
    <xf numFmtId="0" fontId="29" fillId="5" borderId="31" xfId="0" applyFont="1" applyFill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/>
    </xf>
    <xf numFmtId="0" fontId="28" fillId="0" borderId="3" xfId="0" applyFont="1" applyBorder="1" applyAlignment="1">
      <alignment horizontal="center" vertical="top" wrapText="1"/>
    </xf>
    <xf numFmtId="4" fontId="13" fillId="0" borderId="28" xfId="0" applyNumberFormat="1" applyFont="1" applyBorder="1" applyAlignment="1">
      <alignment horizontal="right"/>
    </xf>
    <xf numFmtId="0" fontId="45" fillId="0" borderId="3" xfId="0" applyFont="1" applyBorder="1" applyAlignment="1">
      <alignment horizontal="center" vertical="top" wrapText="1"/>
    </xf>
    <xf numFmtId="0" fontId="31" fillId="0" borderId="20" xfId="0" applyFont="1" applyBorder="1" applyAlignment="1">
      <alignment horizontal="center" vertical="top" wrapText="1"/>
    </xf>
    <xf numFmtId="0" fontId="31" fillId="0" borderId="17" xfId="0" applyFont="1" applyBorder="1" applyAlignment="1">
      <alignment horizontal="center" vertical="top" wrapText="1"/>
    </xf>
    <xf numFmtId="0" fontId="31" fillId="0" borderId="21" xfId="0" applyFont="1" applyBorder="1" applyAlignment="1">
      <alignment horizontal="center" vertical="top" wrapText="1"/>
    </xf>
    <xf numFmtId="0" fontId="45" fillId="9" borderId="1" xfId="0" applyFont="1" applyFill="1" applyBorder="1" applyAlignment="1">
      <alignment horizontal="center" vertical="top" wrapText="1"/>
    </xf>
    <xf numFmtId="0" fontId="45" fillId="9" borderId="2" xfId="0" applyFont="1" applyFill="1" applyBorder="1" applyAlignment="1">
      <alignment horizontal="center" vertical="top" wrapText="1"/>
    </xf>
    <xf numFmtId="0" fontId="31" fillId="5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0" fontId="24" fillId="5" borderId="28" xfId="0" applyFont="1" applyFill="1" applyBorder="1" applyAlignment="1">
      <alignment horizontal="center" vertical="center" wrapText="1"/>
    </xf>
    <xf numFmtId="0" fontId="24" fillId="5" borderId="29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top" wrapText="1"/>
    </xf>
    <xf numFmtId="0" fontId="24" fillId="0" borderId="17" xfId="0" applyFont="1" applyBorder="1" applyAlignment="1">
      <alignment horizontal="center" vertical="top" wrapText="1"/>
    </xf>
    <xf numFmtId="0" fontId="24" fillId="0" borderId="21" xfId="0" applyFont="1" applyBorder="1" applyAlignment="1">
      <alignment horizontal="center" vertical="top" wrapText="1"/>
    </xf>
    <xf numFmtId="0" fontId="7" fillId="2" borderId="28" xfId="0" applyFont="1" applyFill="1" applyBorder="1" applyAlignment="1">
      <alignment horizontal="left"/>
    </xf>
    <xf numFmtId="0" fontId="8" fillId="2" borderId="10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horizontal="center" vertical="center"/>
    </xf>
    <xf numFmtId="166" fontId="60" fillId="0" borderId="0" xfId="2" applyNumberFormat="1" applyFont="1" applyFill="1" applyBorder="1"/>
    <xf numFmtId="0" fontId="59" fillId="0" borderId="1" xfId="0" applyFont="1" applyBorder="1"/>
    <xf numFmtId="0" fontId="59" fillId="0" borderId="1" xfId="0" applyFont="1" applyBorder="1" applyAlignment="1">
      <alignment horizontal="center" vertical="center"/>
    </xf>
    <xf numFmtId="0" fontId="59" fillId="0" borderId="1" xfId="0" applyFont="1" applyBorder="1" applyAlignment="1">
      <alignment horizontal="right"/>
    </xf>
    <xf numFmtId="0" fontId="59" fillId="0" borderId="1" xfId="0" applyFont="1" applyFill="1" applyBorder="1" applyAlignment="1">
      <alignment horizontal="center" vertical="center"/>
    </xf>
    <xf numFmtId="0" fontId="59" fillId="4" borderId="1" xfId="0" applyFont="1" applyFill="1" applyBorder="1"/>
    <xf numFmtId="4" fontId="59" fillId="4" borderId="1" xfId="0" applyNumberFormat="1" applyFont="1" applyFill="1" applyBorder="1"/>
    <xf numFmtId="164" fontId="59" fillId="0" borderId="1" xfId="2" applyFont="1" applyBorder="1"/>
    <xf numFmtId="164" fontId="59" fillId="0" borderId="1" xfId="0" applyNumberFormat="1" applyFont="1" applyBorder="1"/>
    <xf numFmtId="164" fontId="59" fillId="0" borderId="0" xfId="2" applyFont="1" applyBorder="1"/>
    <xf numFmtId="0" fontId="59" fillId="0" borderId="1" xfId="0" applyFont="1" applyBorder="1" applyAlignment="1">
      <alignment horizontal="left"/>
    </xf>
    <xf numFmtId="167" fontId="59" fillId="0" borderId="1" xfId="0" applyNumberFormat="1" applyFont="1" applyBorder="1"/>
    <xf numFmtId="2" fontId="59" fillId="0" borderId="1" xfId="0" applyNumberFormat="1" applyFont="1" applyBorder="1"/>
    <xf numFmtId="2" fontId="59" fillId="0" borderId="1" xfId="0" applyNumberFormat="1" applyFont="1" applyFill="1" applyBorder="1"/>
    <xf numFmtId="0" fontId="59" fillId="0" borderId="0" xfId="0" applyFont="1" applyBorder="1"/>
    <xf numFmtId="0" fontId="59" fillId="0" borderId="0" xfId="0" applyFont="1" applyBorder="1" applyAlignment="1">
      <alignment horizontal="left"/>
    </xf>
    <xf numFmtId="2" fontId="59" fillId="0" borderId="0" xfId="0" applyNumberFormat="1" applyFont="1" applyBorder="1"/>
    <xf numFmtId="166" fontId="59" fillId="0" borderId="0" xfId="2" applyNumberFormat="1" applyFont="1" applyBorder="1"/>
    <xf numFmtId="164" fontId="59" fillId="0" borderId="0" xfId="0" applyNumberFormat="1" applyFont="1" applyBorder="1"/>
    <xf numFmtId="167" fontId="59" fillId="0" borderId="0" xfId="0" applyNumberFormat="1" applyFont="1" applyBorder="1"/>
    <xf numFmtId="0" fontId="59" fillId="0" borderId="0" xfId="0" applyFont="1" applyFill="1" applyBorder="1"/>
    <xf numFmtId="2" fontId="59" fillId="0" borderId="0" xfId="0" applyNumberFormat="1" applyFont="1" applyFill="1" applyBorder="1"/>
    <xf numFmtId="0" fontId="59" fillId="0" borderId="45" xfId="0" applyFont="1" applyBorder="1" applyAlignment="1">
      <alignment horizontal="left"/>
    </xf>
    <xf numFmtId="0" fontId="59" fillId="0" borderId="46" xfId="0" applyFont="1" applyBorder="1" applyAlignment="1">
      <alignment horizontal="center" vertical="center"/>
    </xf>
    <xf numFmtId="0" fontId="58" fillId="11" borderId="46" xfId="0" applyFont="1" applyFill="1" applyBorder="1" applyAlignment="1">
      <alignment horizontal="center" vertical="center"/>
    </xf>
    <xf numFmtId="0" fontId="59" fillId="0" borderId="46" xfId="0" applyFont="1" applyFill="1" applyBorder="1" applyAlignment="1">
      <alignment horizontal="center" vertical="center"/>
    </xf>
    <xf numFmtId="0" fontId="59" fillId="0" borderId="47" xfId="0" applyFont="1" applyFill="1" applyBorder="1" applyAlignment="1">
      <alignment horizontal="center" vertical="center"/>
    </xf>
    <xf numFmtId="0" fontId="59" fillId="4" borderId="48" xfId="0" applyFont="1" applyFill="1" applyBorder="1" applyAlignment="1">
      <alignment horizontal="left"/>
    </xf>
    <xf numFmtId="3" fontId="58" fillId="4" borderId="1" xfId="0" applyNumberFormat="1" applyFont="1" applyFill="1" applyBorder="1"/>
    <xf numFmtId="0" fontId="59" fillId="0" borderId="48" xfId="0" applyFont="1" applyBorder="1" applyAlignment="1">
      <alignment horizontal="left"/>
    </xf>
    <xf numFmtId="3" fontId="58" fillId="0" borderId="1" xfId="0" applyNumberFormat="1" applyFont="1" applyFill="1" applyBorder="1"/>
    <xf numFmtId="166" fontId="59" fillId="0" borderId="1" xfId="2" applyNumberFormat="1" applyFont="1" applyBorder="1"/>
    <xf numFmtId="166" fontId="59" fillId="0" borderId="49" xfId="0" applyNumberFormat="1" applyFont="1" applyBorder="1"/>
    <xf numFmtId="0" fontId="59" fillId="12" borderId="48" xfId="0" applyFont="1" applyFill="1" applyBorder="1" applyAlignment="1">
      <alignment horizontal="left"/>
    </xf>
    <xf numFmtId="2" fontId="59" fillId="12" borderId="1" xfId="0" applyNumberFormat="1" applyFont="1" applyFill="1" applyBorder="1"/>
    <xf numFmtId="2" fontId="59" fillId="12" borderId="49" xfId="0" applyNumberFormat="1" applyFont="1" applyFill="1" applyBorder="1"/>
    <xf numFmtId="10" fontId="59" fillId="0" borderId="1" xfId="1" applyNumberFormat="1" applyFont="1" applyBorder="1"/>
    <xf numFmtId="0" fontId="59" fillId="0" borderId="50" xfId="0" applyFont="1" applyBorder="1" applyAlignment="1">
      <alignment horizontal="left"/>
    </xf>
    <xf numFmtId="0" fontId="59" fillId="0" borderId="51" xfId="0" applyFont="1" applyBorder="1"/>
    <xf numFmtId="10" fontId="59" fillId="0" borderId="51" xfId="1" applyNumberFormat="1" applyFont="1" applyBorder="1"/>
    <xf numFmtId="0" fontId="59" fillId="0" borderId="17" xfId="0" applyFont="1" applyFill="1" applyBorder="1" applyAlignment="1">
      <alignment horizontal="left"/>
    </xf>
    <xf numFmtId="10" fontId="59" fillId="0" borderId="0" xfId="1" applyNumberFormat="1" applyFont="1"/>
    <xf numFmtId="166" fontId="59" fillId="0" borderId="0" xfId="2" applyNumberFormat="1" applyFont="1"/>
    <xf numFmtId="0" fontId="59" fillId="0" borderId="0" xfId="0" applyFont="1" applyFill="1" applyBorder="1" applyAlignment="1">
      <alignment horizontal="left"/>
    </xf>
    <xf numFmtId="164" fontId="59" fillId="0" borderId="0" xfId="2" applyFont="1"/>
    <xf numFmtId="0" fontId="58" fillId="0" borderId="0" xfId="0" applyFont="1" applyFill="1" applyBorder="1" applyAlignment="1">
      <alignment horizontal="left"/>
    </xf>
    <xf numFmtId="0" fontId="59" fillId="0" borderId="0" xfId="0" applyFont="1" applyFill="1" applyBorder="1" applyAlignment="1">
      <alignment horizontal="center"/>
    </xf>
    <xf numFmtId="0" fontId="59" fillId="13" borderId="19" xfId="0" applyFont="1" applyFill="1" applyBorder="1" applyAlignment="1">
      <alignment horizontal="center"/>
    </xf>
    <xf numFmtId="0" fontId="59" fillId="13" borderId="30" xfId="0" applyFont="1" applyFill="1" applyBorder="1" applyAlignment="1">
      <alignment horizontal="center"/>
    </xf>
    <xf numFmtId="0" fontId="59" fillId="13" borderId="5" xfId="0" applyFont="1" applyFill="1" applyBorder="1" applyAlignment="1">
      <alignment horizontal="center"/>
    </xf>
    <xf numFmtId="0" fontId="59" fillId="13" borderId="6" xfId="0" applyFont="1" applyFill="1" applyBorder="1" applyAlignment="1">
      <alignment horizontal="center"/>
    </xf>
    <xf numFmtId="0" fontId="59" fillId="0" borderId="0" xfId="0" applyFont="1" applyAlignment="1">
      <alignment horizontal="right" vertical="center"/>
    </xf>
    <xf numFmtId="2" fontId="59" fillId="12" borderId="2" xfId="0" applyNumberFormat="1" applyFont="1" applyFill="1" applyBorder="1"/>
    <xf numFmtId="2" fontId="59" fillId="13" borderId="34" xfId="0" applyNumberFormat="1" applyFont="1" applyFill="1" applyBorder="1"/>
    <xf numFmtId="0" fontId="59" fillId="13" borderId="31" xfId="0" applyFont="1" applyFill="1" applyBorder="1"/>
    <xf numFmtId="0" fontId="59" fillId="13" borderId="20" xfId="0" applyFont="1" applyFill="1" applyBorder="1" applyAlignment="1">
      <alignment horizontal="center" vertical="center"/>
    </xf>
    <xf numFmtId="0" fontId="59" fillId="0" borderId="0" xfId="0" applyFont="1" applyAlignment="1">
      <alignment horizontal="right" vertical="center"/>
    </xf>
    <xf numFmtId="0" fontId="59" fillId="0" borderId="6" xfId="0" applyFont="1" applyBorder="1" applyAlignment="1">
      <alignment horizontal="right" vertical="center"/>
    </xf>
    <xf numFmtId="2" fontId="59" fillId="13" borderId="21" xfId="0" applyNumberFormat="1" applyFont="1" applyFill="1" applyBorder="1"/>
    <xf numFmtId="0" fontId="59" fillId="13" borderId="2" xfId="0" applyFont="1" applyFill="1" applyBorder="1"/>
    <xf numFmtId="0" fontId="59" fillId="13" borderId="4" xfId="0" applyFont="1" applyFill="1" applyBorder="1"/>
    <xf numFmtId="0" fontId="59" fillId="0" borderId="1" xfId="0" applyFont="1" applyBorder="1" applyAlignment="1">
      <alignment horizontal="right" vertical="center"/>
    </xf>
    <xf numFmtId="10" fontId="59" fillId="0" borderId="1" xfId="0" applyNumberFormat="1" applyFont="1" applyBorder="1"/>
  </cellXfs>
  <cellStyles count="3">
    <cellStyle name="Comma" xfId="2" builtinId="3"/>
    <cellStyle name="Normal" xfId="0" builtinId="0"/>
    <cellStyle name="Percent" xfId="1" builtinId="5"/>
  </cellStyles>
  <dxfs count="6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1E"/>
      <color rgb="FF990000"/>
      <color rgb="FF006600"/>
      <color rgb="FF1E03BD"/>
      <color rgb="FF00003A"/>
      <color rgb="FF000042"/>
      <color rgb="FF0A0AF6"/>
      <color rgb="FFFF0066"/>
      <color rgb="FFFFFF99"/>
      <color rgb="FF0000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hartsheet" Target="chartsheets/sheet7.xml"/><Relationship Id="rId18" Type="http://schemas.openxmlformats.org/officeDocument/2006/relationships/worksheet" Target="worksheets/sheet9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12.xml"/><Relationship Id="rId7" Type="http://schemas.openxmlformats.org/officeDocument/2006/relationships/chartsheet" Target="chartsheets/sheet1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8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7.xml"/><Relationship Id="rId20" Type="http://schemas.openxmlformats.org/officeDocument/2006/relationships/worksheet" Target="worksheets/sheet11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5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9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chartsheet" Target="chartsheets/sheet4.xml"/><Relationship Id="rId19" Type="http://schemas.openxmlformats.org/officeDocument/2006/relationships/worksheet" Target="worksheets/sheet10.xml"/><Relationship Id="rId31" Type="http://schemas.openxmlformats.org/officeDocument/2006/relationships/customXml" Target="../customXml/item6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Relationship Id="rId14" Type="http://schemas.openxmlformats.org/officeDocument/2006/relationships/chartsheet" Target="chartsheets/sheet8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Relationship Id="rId30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>
                <a:solidFill>
                  <a:srgbClr val="000042"/>
                </a:solidFill>
              </a:defRPr>
            </a:pPr>
            <a:r>
              <a:rPr lang="pt-BR" sz="1800">
                <a:solidFill>
                  <a:srgbClr val="000042"/>
                </a:solidFill>
              </a:rPr>
              <a:t>Gráfico 01: Arrecadação Tributária Total do Maranhão em valores correntes (2014-2017)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1412633144450247E-2"/>
          <c:y val="0.12650235387243261"/>
          <c:w val="0.90139565289939094"/>
          <c:h val="0.72964796067158277"/>
        </c:manualLayout>
      </c:layout>
      <c:lineChart>
        <c:grouping val="standard"/>
        <c:varyColors val="0"/>
        <c:ser>
          <c:idx val="3"/>
          <c:order val="0"/>
          <c:tx>
            <c:v>2017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0823043151003886E-2"/>
                  <c:y val="-1.478547916261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E87-4559-8CF1-8FDD7FDCA0AE}"/>
                </c:ext>
              </c:extLst>
            </c:dLbl>
            <c:dLbl>
              <c:idx val="1"/>
              <c:layout>
                <c:manualLayout>
                  <c:x val="-3.9500736852149755E-2"/>
                  <c:y val="2.53549972920051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87-4559-8CF1-8FDD7FDCA0AE}"/>
                </c:ext>
              </c:extLst>
            </c:dLbl>
            <c:dLbl>
              <c:idx val="2"/>
              <c:layout>
                <c:manualLayout>
                  <c:x val="-6.5934068216114295E-3"/>
                  <c:y val="-1.6931216931216932E-2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b="1">
                      <a:solidFill>
                        <a:srgbClr val="C00000"/>
                      </a:solidFill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E87-4559-8CF1-8FDD7FDCA0AE}"/>
                </c:ext>
              </c:extLst>
            </c:dLbl>
            <c:dLbl>
              <c:idx val="3"/>
              <c:layout>
                <c:manualLayout>
                  <c:x val="-1.8436214947602003E-2"/>
                  <c:y val="1.68976904715653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87-4559-8CF1-8FDD7FDCA0AE}"/>
                </c:ext>
              </c:extLst>
            </c:dLbl>
            <c:dLbl>
              <c:idx val="4"/>
              <c:layout>
                <c:manualLayout>
                  <c:x val="-4.0846622509184825E-2"/>
                  <c:y val="-2.32512602591342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E87-4559-8CF1-8FDD7FDCA0AE}"/>
                </c:ext>
              </c:extLst>
            </c:dLbl>
            <c:dLbl>
              <c:idx val="5"/>
              <c:layout>
                <c:manualLayout>
                  <c:x val="-4.3516485022635117E-2"/>
                  <c:y val="-1.48148148148148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87-4559-8CF1-8FDD7FDCA0AE}"/>
                </c:ext>
              </c:extLst>
            </c:dLbl>
            <c:dLbl>
              <c:idx val="6"/>
              <c:layout>
                <c:manualLayout>
                  <c:x val="-6.5934068216114772E-3"/>
                  <c:y val="-1.0582010582010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E87-4559-8CF1-8FDD7FDCA0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TOTAL!$J$8:$J$19</c:f>
              <c:numCache>
                <c:formatCode>#,##0.00</c:formatCode>
                <c:ptCount val="12"/>
                <c:pt idx="0">
                  <c:v>577481625.15999997</c:v>
                </c:pt>
                <c:pt idx="1">
                  <c:v>569049297.62</c:v>
                </c:pt>
                <c:pt idx="2">
                  <c:v>566253155.94000006</c:v>
                </c:pt>
                <c:pt idx="3">
                  <c:v>535360706.04000002</c:v>
                </c:pt>
                <c:pt idx="4">
                  <c:v>577851098.53999996</c:v>
                </c:pt>
                <c:pt idx="5">
                  <c:v>613629175.08000004</c:v>
                </c:pt>
                <c:pt idx="6">
                  <c:v>585577629.33000004</c:v>
                </c:pt>
                <c:pt idx="7">
                  <c:v>575186381.38999999</c:v>
                </c:pt>
                <c:pt idx="8">
                  <c:v>611113798.03999996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E87-4559-8CF1-8FDD7FDCA0AE}"/>
            </c:ext>
          </c:extLst>
        </c:ser>
        <c:ser>
          <c:idx val="2"/>
          <c:order val="1"/>
          <c:tx>
            <c:v>2016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2134869320734882E-2"/>
                  <c:y val="-1.0547874893898345E-2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b="1">
                      <a:solidFill>
                        <a:srgbClr val="0000FF"/>
                      </a:solidFill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E87-4559-8CF1-8FDD7FDCA0AE}"/>
                </c:ext>
              </c:extLst>
            </c:dLbl>
            <c:dLbl>
              <c:idx val="1"/>
              <c:layout>
                <c:manualLayout>
                  <c:x val="-6.5934068216113809E-3"/>
                  <c:y val="-8.46560846560846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87-4559-8CF1-8FDD7FDCA0AE}"/>
                </c:ext>
              </c:extLst>
            </c:dLbl>
            <c:dLbl>
              <c:idx val="2"/>
              <c:layout>
                <c:manualLayout>
                  <c:x val="-1.9743336623889437E-2"/>
                  <c:y val="2.11304807184363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E87-4559-8CF1-8FDD7FDCA0AE}"/>
                </c:ext>
              </c:extLst>
            </c:dLbl>
            <c:dLbl>
              <c:idx val="3"/>
              <c:layout>
                <c:manualLayout>
                  <c:x val="-2.2380722415184646E-2"/>
                  <c:y val="-2.3247094113235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E87-4559-8CF1-8FDD7FDCA0AE}"/>
                </c:ext>
              </c:extLst>
            </c:dLbl>
            <c:dLbl>
              <c:idx val="4"/>
              <c:layout>
                <c:manualLayout>
                  <c:x val="-2.2417583193478696E-2"/>
                  <c:y val="1.9047619047619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E87-4559-8CF1-8FDD7FDCA0AE}"/>
                </c:ext>
              </c:extLst>
            </c:dLbl>
            <c:dLbl>
              <c:idx val="5"/>
              <c:layout>
                <c:manualLayout>
                  <c:x val="-3.6914044714512234E-2"/>
                  <c:y val="-2.7492563429571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E87-4559-8CF1-8FDD7FDCA0AE}"/>
                </c:ext>
              </c:extLst>
            </c:dLbl>
            <c:dLbl>
              <c:idx val="6"/>
              <c:layout>
                <c:manualLayout>
                  <c:x val="-5.2748292904673975E-3"/>
                  <c:y val="-6.3493729950422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E87-4559-8CF1-8FDD7FDCA0AE}"/>
                </c:ext>
              </c:extLst>
            </c:dLbl>
            <c:dLbl>
              <c:idx val="8"/>
              <c:layout>
                <c:manualLayout>
                  <c:x val="-7.9120881859336568E-3"/>
                  <c:y val="-2.11640211640212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E87-4559-8CF1-8FDD7FDCA0AE}"/>
                </c:ext>
              </c:extLst>
            </c:dLbl>
            <c:dLbl>
              <c:idx val="9"/>
              <c:layout>
                <c:manualLayout>
                  <c:x val="-1.7142857736189687E-2"/>
                  <c:y val="1.9047619047619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E87-4559-8CF1-8FDD7FDCA0AE}"/>
                </c:ext>
              </c:extLst>
            </c:dLbl>
            <c:dLbl>
              <c:idx val="11"/>
              <c:spPr>
                <a:solidFill>
                  <a:srgbClr val="FFFF00"/>
                </a:solidFill>
              </c:spPr>
              <c:txPr>
                <a:bodyPr/>
                <a:lstStyle/>
                <a:p>
                  <a:pPr>
                    <a:defRPr b="1">
                      <a:solidFill>
                        <a:srgbClr val="0000FF"/>
                      </a:solidFill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7E87-4559-8CF1-8FDD7FDCA0AE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b="0">
                    <a:solidFill>
                      <a:srgbClr val="0000FF"/>
                    </a:solidFill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TOTAL!$H$8:$H$19</c:f>
              <c:numCache>
                <c:formatCode>#,##0.00</c:formatCode>
                <c:ptCount val="12"/>
                <c:pt idx="0">
                  <c:v>602723734.86000001</c:v>
                </c:pt>
                <c:pt idx="1">
                  <c:v>574956738.59000003</c:v>
                </c:pt>
                <c:pt idx="2">
                  <c:v>510788672.52999997</c:v>
                </c:pt>
                <c:pt idx="3">
                  <c:v>545019408.12</c:v>
                </c:pt>
                <c:pt idx="4">
                  <c:v>531882095.02999997</c:v>
                </c:pt>
                <c:pt idx="5">
                  <c:v>553342288.72000003</c:v>
                </c:pt>
                <c:pt idx="6">
                  <c:v>575739141.55999994</c:v>
                </c:pt>
                <c:pt idx="7">
                  <c:v>496461971.88999999</c:v>
                </c:pt>
                <c:pt idx="8">
                  <c:v>556112310.54999995</c:v>
                </c:pt>
                <c:pt idx="9">
                  <c:v>544427826.62</c:v>
                </c:pt>
                <c:pt idx="10">
                  <c:v>562239952.91999996</c:v>
                </c:pt>
                <c:pt idx="11">
                  <c:v>622658533.28999996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7E87-4559-8CF1-8FDD7FDCA0AE}"/>
            </c:ext>
          </c:extLst>
        </c:ser>
        <c:ser>
          <c:idx val="0"/>
          <c:order val="2"/>
          <c:tx>
            <c:v>2015</c:v>
          </c:tx>
          <c:spPr>
            <a:ln>
              <a:solidFill>
                <a:srgbClr val="00003A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0823047383975755E-2"/>
                  <c:y val="-1.9009901780510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E87-4559-8CF1-8FDD7FDCA0AE}"/>
                </c:ext>
              </c:extLst>
            </c:dLbl>
            <c:dLbl>
              <c:idx val="3"/>
              <c:layout>
                <c:manualLayout>
                  <c:x val="0"/>
                  <c:y val="-1.478547916261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E87-4559-8CF1-8FDD7FDCA0AE}"/>
                </c:ext>
              </c:extLst>
            </c:dLbl>
            <c:dLbl>
              <c:idx val="5"/>
              <c:layout>
                <c:manualLayout>
                  <c:x val="-2.2417583193478696E-2"/>
                  <c:y val="-1.9047619047619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E87-4559-8CF1-8FDD7FDCA0AE}"/>
                </c:ext>
              </c:extLst>
            </c:dLbl>
            <c:dLbl>
              <c:idx val="6"/>
              <c:layout>
                <c:manualLayout>
                  <c:x val="-2.637362728644552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E87-4559-8CF1-8FDD7FDCA0AE}"/>
                </c:ext>
              </c:extLst>
            </c:dLbl>
            <c:dLbl>
              <c:idx val="7"/>
              <c:layout>
                <c:manualLayout>
                  <c:x val="-9.656953414603499E-17"/>
                  <c:y val="1.2673267853673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E87-4559-8CF1-8FDD7FDCA0AE}"/>
                </c:ext>
              </c:extLst>
            </c:dLbl>
            <c:dLbl>
              <c:idx val="9"/>
              <c:layout>
                <c:manualLayout>
                  <c:x val="-6.5843624812865088E-3"/>
                  <c:y val="-1.478547916261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E87-4559-8CF1-8FDD7FDCA0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000042"/>
                    </a:solidFill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TOTAL!$F$8:$F$19</c:f>
              <c:numCache>
                <c:formatCode>#,##0.00</c:formatCode>
                <c:ptCount val="12"/>
                <c:pt idx="0">
                  <c:v>467558643.92000002</c:v>
                </c:pt>
                <c:pt idx="1">
                  <c:v>491525532.83999997</c:v>
                </c:pt>
                <c:pt idx="2">
                  <c:v>466571227.48000002</c:v>
                </c:pt>
                <c:pt idx="3">
                  <c:v>453803858.70999998</c:v>
                </c:pt>
                <c:pt idx="4">
                  <c:v>442943521.24000001</c:v>
                </c:pt>
                <c:pt idx="5">
                  <c:v>484498816.81</c:v>
                </c:pt>
                <c:pt idx="6">
                  <c:v>437741881.73000002</c:v>
                </c:pt>
                <c:pt idx="7">
                  <c:v>471123000.94</c:v>
                </c:pt>
                <c:pt idx="8">
                  <c:v>479455597.82999998</c:v>
                </c:pt>
                <c:pt idx="9">
                  <c:v>492456175.30000001</c:v>
                </c:pt>
                <c:pt idx="10">
                  <c:v>477628382.64999998</c:v>
                </c:pt>
                <c:pt idx="11">
                  <c:v>447490423.49000001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7E87-4559-8CF1-8FDD7FDCA0AE}"/>
            </c:ext>
          </c:extLst>
        </c:ser>
        <c:ser>
          <c:idx val="1"/>
          <c:order val="3"/>
          <c:tx>
            <c:v>2014</c:v>
          </c:tx>
          <c:spPr>
            <a:ln>
              <a:solidFill>
                <a:srgbClr val="0066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4773664872747601E-2"/>
                  <c:y val="1.2673267853673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E87-4559-8CF1-8FDD7FDCA0AE}"/>
                </c:ext>
              </c:extLst>
            </c:dLbl>
            <c:dLbl>
              <c:idx val="5"/>
              <c:layout>
                <c:manualLayout>
                  <c:x val="-1.9780220464834141E-2"/>
                  <c:y val="1.6931216931216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E87-4559-8CF1-8FDD7FDCA0AE}"/>
                </c:ext>
              </c:extLst>
            </c:dLbl>
            <c:dLbl>
              <c:idx val="6"/>
              <c:layout>
                <c:manualLayout>
                  <c:x val="-5.2674899850291296E-3"/>
                  <c:y val="2.1122113089456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E87-4559-8CF1-8FDD7FDCA0AE}"/>
                </c:ext>
              </c:extLst>
            </c:dLbl>
            <c:dLbl>
              <c:idx val="7"/>
              <c:layout>
                <c:manualLayout>
                  <c:x val="0"/>
                  <c:y val="-1.26732678536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E87-4559-8CF1-8FDD7FDCA0AE}"/>
                </c:ext>
              </c:extLst>
            </c:dLbl>
            <c:dLbl>
              <c:idx val="10"/>
              <c:layout>
                <c:manualLayout>
                  <c:x val="-3.9506174887718477E-3"/>
                  <c:y val="1.68976904715652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E87-4559-8CF1-8FDD7FDCA0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006600"/>
                    </a:solidFill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TOTAL!$D$8:$D$19</c:f>
              <c:numCache>
                <c:formatCode>#,##0.00</c:formatCode>
                <c:ptCount val="12"/>
                <c:pt idx="0">
                  <c:v>459208093.73000002</c:v>
                </c:pt>
                <c:pt idx="1">
                  <c:v>417841165.25</c:v>
                </c:pt>
                <c:pt idx="2">
                  <c:v>454275686.75999999</c:v>
                </c:pt>
                <c:pt idx="3">
                  <c:v>397873045.38</c:v>
                </c:pt>
                <c:pt idx="4">
                  <c:v>429377913.14999998</c:v>
                </c:pt>
                <c:pt idx="5">
                  <c:v>403067411.62</c:v>
                </c:pt>
                <c:pt idx="6">
                  <c:v>425269785.33999997</c:v>
                </c:pt>
                <c:pt idx="7">
                  <c:v>434840834.64999998</c:v>
                </c:pt>
                <c:pt idx="8">
                  <c:v>427042007.31</c:v>
                </c:pt>
                <c:pt idx="9">
                  <c:v>472624530.95999998</c:v>
                </c:pt>
                <c:pt idx="10">
                  <c:v>440041898.42000002</c:v>
                </c:pt>
                <c:pt idx="11">
                  <c:v>460792736.48000002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7E87-4559-8CF1-8FDD7FDCA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575552"/>
        <c:axId val="105577088"/>
      </c:lineChart>
      <c:catAx>
        <c:axId val="10557555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42"/>
                </a:solidFill>
              </a:defRPr>
            </a:pPr>
            <a:endParaRPr lang="es-ES_tradnl"/>
          </a:p>
        </c:txPr>
        <c:crossAx val="105577088"/>
        <c:crosses val="autoZero"/>
        <c:auto val="1"/>
        <c:lblAlgn val="ctr"/>
        <c:lblOffset val="100"/>
        <c:noMultiLvlLbl val="0"/>
      </c:catAx>
      <c:valAx>
        <c:axId val="105577088"/>
        <c:scaling>
          <c:orientation val="minMax"/>
          <c:max val="700000000"/>
          <c:min val="350000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42"/>
                </a:solidFill>
              </a:defRPr>
            </a:pPr>
            <a:endParaRPr lang="es-ES_tradnl"/>
          </a:p>
        </c:txPr>
        <c:crossAx val="105575552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1.1779929790130794E-2"/>
                <c:y val="9.2661440595431757E-2"/>
              </c:manualLayout>
            </c:layout>
            <c:tx>
              <c:rich>
                <a:bodyPr/>
                <a:lstStyle/>
                <a:p>
                  <a:pPr>
                    <a:defRPr>
                      <a:solidFill>
                        <a:srgbClr val="000042"/>
                      </a:solidFill>
                    </a:defRPr>
                  </a:pPr>
                  <a:r>
                    <a:rPr lang="pt-BR">
                      <a:solidFill>
                        <a:srgbClr val="000042"/>
                      </a:solidFill>
                    </a:rPr>
                    <a:t>Milhões R$</a:t>
                  </a:r>
                </a:p>
              </c:rich>
            </c:tx>
          </c:dispUnitsLbl>
        </c:dispUnits>
      </c:valAx>
    </c:plotArea>
    <c:legend>
      <c:legendPos val="r"/>
      <c:layout>
        <c:manualLayout>
          <c:xMode val="edge"/>
          <c:yMode val="edge"/>
          <c:x val="0.67104371968655252"/>
          <c:y val="0.10689430487855683"/>
          <c:w val="0.18475919995705459"/>
          <c:h val="9.1135441403157963E-2"/>
        </c:manualLayout>
      </c:layout>
      <c:overlay val="0"/>
      <c:txPr>
        <a:bodyPr/>
        <a:lstStyle/>
        <a:p>
          <a:pPr>
            <a:defRPr sz="1100" b="1">
              <a:solidFill>
                <a:srgbClr val="000064"/>
              </a:solidFill>
            </a:defRPr>
          </a:pPr>
          <a:endParaRPr lang="es-ES_tradn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s-ES_tradnl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pt-BR" sz="1800"/>
              <a:t>VARIAÇÃO DA ARRECADAÇÃO TRIBUTÁRIA TOTAL (2017) 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8400184237194396E-2"/>
          <c:y val="0.16570849451521785"/>
          <c:w val="0.84043343395380432"/>
          <c:h val="0.70578636040612852"/>
        </c:manualLayout>
      </c:layout>
      <c:barChart>
        <c:barDir val="col"/>
        <c:grouping val="clustered"/>
        <c:varyColors val="0"/>
        <c:ser>
          <c:idx val="0"/>
          <c:order val="0"/>
          <c:tx>
            <c:v> Arrecadação</c:v>
          </c:tx>
          <c:spPr>
            <a:solidFill>
              <a:srgbClr val="1E03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>
                    <a:solidFill>
                      <a:srgbClr val="FFFF00"/>
                    </a:solidFill>
                  </a:defRPr>
                </a:pPr>
                <a:endParaRPr lang="es-ES_tradnl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TOTAL!$I$37:$I$45</c:f>
              <c:strCache>
                <c:ptCount val="9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</c:strCache>
            </c:strRef>
          </c:cat>
          <c:val>
            <c:numRef>
              <c:f>TOTAL!$J$37:$J$45</c:f>
              <c:numCache>
                <c:formatCode>#,##0.00</c:formatCode>
                <c:ptCount val="9"/>
                <c:pt idx="0">
                  <c:v>577481625.15999997</c:v>
                </c:pt>
                <c:pt idx="1">
                  <c:v>569049297.62</c:v>
                </c:pt>
                <c:pt idx="2">
                  <c:v>566253155.94000006</c:v>
                </c:pt>
                <c:pt idx="3">
                  <c:v>535360706.04000002</c:v>
                </c:pt>
                <c:pt idx="4">
                  <c:v>577851098.53999996</c:v>
                </c:pt>
                <c:pt idx="5">
                  <c:v>613629175.08000004</c:v>
                </c:pt>
                <c:pt idx="6">
                  <c:v>585577629.33000004</c:v>
                </c:pt>
                <c:pt idx="7">
                  <c:v>575186381.38999999</c:v>
                </c:pt>
                <c:pt idx="8">
                  <c:v>611113798.03999996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6-4C72-92B9-FC3FDB77B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"/>
        <c:axId val="130504960"/>
        <c:axId val="130514944"/>
      </c:barChart>
      <c:lineChart>
        <c:grouping val="standard"/>
        <c:varyColors val="0"/>
        <c:ser>
          <c:idx val="1"/>
          <c:order val="1"/>
          <c:tx>
            <c:v> Variação Percentual</c:v>
          </c:tx>
          <c:spPr>
            <a:ln>
              <a:solidFill>
                <a:srgbClr val="990000"/>
              </a:solidFill>
            </a:ln>
          </c:spPr>
          <c:marker>
            <c:spPr>
              <a:solidFill>
                <a:srgbClr val="990000"/>
              </a:solidFill>
              <a:ln>
                <a:solidFill>
                  <a:srgbClr val="990000"/>
                </a:solidFill>
              </a:ln>
            </c:spPr>
          </c:marker>
          <c:dLbls>
            <c:spPr>
              <a:solidFill>
                <a:srgbClr val="FFFF00"/>
              </a:solidFill>
            </c:spPr>
            <c:txPr>
              <a:bodyPr/>
              <a:lstStyle/>
              <a:p>
                <a:pPr>
                  <a:defRPr sz="1100" b="1">
                    <a:solidFill>
                      <a:srgbClr val="990000"/>
                    </a:solidFill>
                  </a:defRPr>
                </a:pPr>
                <a:endParaRPr lang="es-ES_tradn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TOTAL!$I$37:$I$45</c:f>
              <c:strCache>
                <c:ptCount val="9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</c:strCache>
            </c:strRef>
          </c:cat>
          <c:val>
            <c:numRef>
              <c:f>TOTAL!$K$37:$K$45</c:f>
              <c:numCache>
                <c:formatCode>0.00%</c:formatCode>
                <c:ptCount val="9"/>
                <c:pt idx="0">
                  <c:v>-7.2554868703548436E-2</c:v>
                </c:pt>
                <c:pt idx="1">
                  <c:v>-1.4601897571483224E-2</c:v>
                </c:pt>
                <c:pt idx="2">
                  <c:v>-4.9137072863363329E-3</c:v>
                </c:pt>
                <c:pt idx="3">
                  <c:v>-5.4555898851843865E-2</c:v>
                </c:pt>
                <c:pt idx="4">
                  <c:v>7.9367783291934835E-2</c:v>
                </c:pt>
                <c:pt idx="5">
                  <c:v>6.1915736822854672E-2</c:v>
                </c:pt>
                <c:pt idx="6">
                  <c:v>-4.5714165638136239E-2</c:v>
                </c:pt>
                <c:pt idx="7">
                  <c:v>-1.7745295276886508E-2</c:v>
                </c:pt>
                <c:pt idx="8">
                  <c:v>6.2462217139386267E-2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A6-4C72-92B9-FC3FDB77B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518400"/>
        <c:axId val="130516864"/>
      </c:lineChart>
      <c:catAx>
        <c:axId val="130504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s-ES_tradnl"/>
          </a:p>
        </c:txPr>
        <c:crossAx val="130514944"/>
        <c:crosses val="autoZero"/>
        <c:auto val="1"/>
        <c:lblAlgn val="ctr"/>
        <c:lblOffset val="100"/>
        <c:noMultiLvlLbl val="0"/>
      </c:catAx>
      <c:valAx>
        <c:axId val="130514944"/>
        <c:scaling>
          <c:orientation val="minMax"/>
          <c:max val="650000000"/>
          <c:min val="480000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s-ES_tradnl"/>
          </a:p>
        </c:txPr>
        <c:crossAx val="130504960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1.4031201783101221E-2"/>
                <c:y val="0.1551251874947053"/>
              </c:manualLayout>
            </c:layout>
            <c:tx>
              <c:rich>
                <a:bodyPr/>
                <a:lstStyle/>
                <a:p>
                  <a:pPr>
                    <a:defRPr sz="1200"/>
                  </a:pPr>
                  <a:r>
                    <a:rPr lang="pt-BR" sz="1200"/>
                    <a:t>Milhões R$</a:t>
                  </a:r>
                </a:p>
              </c:rich>
            </c:tx>
          </c:dispUnitsLbl>
        </c:dispUnits>
      </c:valAx>
      <c:valAx>
        <c:axId val="130516864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s-ES_tradnl"/>
          </a:p>
        </c:txPr>
        <c:crossAx val="130518400"/>
        <c:crosses val="max"/>
        <c:crossBetween val="between"/>
      </c:valAx>
      <c:catAx>
        <c:axId val="130518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5168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58739446298027909"/>
          <c:y val="8.2632708726524062E-2"/>
          <c:w val="0.30939251245289695"/>
          <c:h val="9.2066128503649314E-2"/>
        </c:manualLayout>
      </c:layout>
      <c:overlay val="0"/>
      <c:txPr>
        <a:bodyPr/>
        <a:lstStyle/>
        <a:p>
          <a:pPr>
            <a:defRPr sz="1200"/>
          </a:pPr>
          <a:endParaRPr lang="es-ES_tradnl"/>
        </a:p>
      </c:txPr>
    </c:legend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>
                <a:solidFill>
                  <a:srgbClr val="000042"/>
                </a:solidFill>
              </a:defRPr>
            </a:pPr>
            <a:r>
              <a:rPr lang="pt-BR" sz="1800">
                <a:solidFill>
                  <a:srgbClr val="000042"/>
                </a:solidFill>
              </a:rPr>
              <a:t>Gráfico 02: Arrecadação do ICMS</a:t>
            </a:r>
            <a:r>
              <a:rPr lang="pt-BR" sz="1800" baseline="0">
                <a:solidFill>
                  <a:srgbClr val="000042"/>
                </a:solidFill>
              </a:rPr>
              <a:t> no</a:t>
            </a:r>
            <a:r>
              <a:rPr lang="pt-BR" sz="1800">
                <a:solidFill>
                  <a:srgbClr val="000042"/>
                </a:solidFill>
              </a:rPr>
              <a:t> Maranhão em valores correntes            (2014-2017)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1412633144450247E-2"/>
          <c:y val="0.14545784758017088"/>
          <c:w val="0.90139565289939094"/>
          <c:h val="0.72762371370245371"/>
        </c:manualLayout>
      </c:layout>
      <c:lineChart>
        <c:grouping val="standard"/>
        <c:varyColors val="0"/>
        <c:ser>
          <c:idx val="3"/>
          <c:order val="0"/>
          <c:tx>
            <c:v>2014</c:v>
          </c:tx>
          <c:spPr>
            <a:ln>
              <a:solidFill>
                <a:srgbClr val="006600"/>
              </a:solidFill>
            </a:ln>
          </c:spPr>
          <c:marker>
            <c:symbol val="none"/>
          </c:marker>
          <c:val>
            <c:numRef>
              <c:f>ICMS!$B$8:$B$19</c:f>
              <c:numCache>
                <c:formatCode>#,##0.00</c:formatCode>
                <c:ptCount val="12"/>
                <c:pt idx="0">
                  <c:v>389920435.33999997</c:v>
                </c:pt>
                <c:pt idx="1">
                  <c:v>349816995.86000001</c:v>
                </c:pt>
                <c:pt idx="2">
                  <c:v>353357938.07000005</c:v>
                </c:pt>
                <c:pt idx="3">
                  <c:v>317401419.14999998</c:v>
                </c:pt>
                <c:pt idx="4">
                  <c:v>363075082.87</c:v>
                </c:pt>
                <c:pt idx="5">
                  <c:v>352530063.69999999</c:v>
                </c:pt>
                <c:pt idx="6">
                  <c:v>354992478.61000001</c:v>
                </c:pt>
                <c:pt idx="7">
                  <c:v>384191291.48999995</c:v>
                </c:pt>
                <c:pt idx="8">
                  <c:v>380973255.09000003</c:v>
                </c:pt>
                <c:pt idx="9">
                  <c:v>429390430.40999997</c:v>
                </c:pt>
                <c:pt idx="10">
                  <c:v>399679017.38999999</c:v>
                </c:pt>
                <c:pt idx="11">
                  <c:v>417556199.06999999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B4-4533-8712-D8C1E4F5CC0A}"/>
            </c:ext>
          </c:extLst>
        </c:ser>
        <c:ser>
          <c:idx val="1"/>
          <c:order val="1"/>
          <c:tx>
            <c:v>2015</c:v>
          </c:tx>
          <c:spPr>
            <a:ln>
              <a:solidFill>
                <a:srgbClr val="00003A"/>
              </a:solidFill>
            </a:ln>
          </c:spPr>
          <c:marker>
            <c:symbol val="none"/>
          </c:marker>
          <c:val>
            <c:numRef>
              <c:f>ICMS!$D$8:$D$19</c:f>
              <c:numCache>
                <c:formatCode>#,##0.00</c:formatCode>
                <c:ptCount val="12"/>
                <c:pt idx="0">
                  <c:v>374492832.06</c:v>
                </c:pt>
                <c:pt idx="1">
                  <c:v>396801540.81</c:v>
                </c:pt>
                <c:pt idx="2">
                  <c:v>361431623.71999997</c:v>
                </c:pt>
                <c:pt idx="3">
                  <c:v>368340568.21999997</c:v>
                </c:pt>
                <c:pt idx="4">
                  <c:v>367018380.88999999</c:v>
                </c:pt>
                <c:pt idx="5">
                  <c:v>417048203.62</c:v>
                </c:pt>
                <c:pt idx="6">
                  <c:v>371281950.26000005</c:v>
                </c:pt>
                <c:pt idx="7">
                  <c:v>412552962.50999999</c:v>
                </c:pt>
                <c:pt idx="8">
                  <c:v>428121942.75</c:v>
                </c:pt>
                <c:pt idx="9">
                  <c:v>445473739.61000001</c:v>
                </c:pt>
                <c:pt idx="10">
                  <c:v>424977526.18000001</c:v>
                </c:pt>
                <c:pt idx="11">
                  <c:v>391811878.18000001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B4-4533-8712-D8C1E4F5CC0A}"/>
            </c:ext>
          </c:extLst>
        </c:ser>
        <c:ser>
          <c:idx val="2"/>
          <c:order val="2"/>
          <c:tx>
            <c:v>2016</c:v>
          </c:tx>
          <c:spPr>
            <a:ln>
              <a:solidFill>
                <a:srgbClr val="0A0AF6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4779511803392291E-2"/>
                  <c:y val="-1.47513227513227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B4-4533-8712-D8C1E4F5CC0A}"/>
                </c:ext>
              </c:extLst>
            </c:dLbl>
            <c:dLbl>
              <c:idx val="1"/>
              <c:layout>
                <c:manualLayout>
                  <c:x val="1.1868132278900486E-2"/>
                  <c:y val="4.23280423280423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B4-4533-8712-D8C1E4F5CC0A}"/>
                </c:ext>
              </c:extLst>
            </c:dLbl>
            <c:dLbl>
              <c:idx val="2"/>
              <c:layout>
                <c:manualLayout>
                  <c:x val="-2.2380722415184646E-2"/>
                  <c:y val="1.9014123234595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B4-4533-8712-D8C1E4F5CC0A}"/>
                </c:ext>
              </c:extLst>
            </c:dLbl>
            <c:dLbl>
              <c:idx val="3"/>
              <c:layout>
                <c:manualLayout>
                  <c:x val="-1.0512590136284162E-2"/>
                  <c:y val="2.33139190934466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B4-4533-8712-D8C1E4F5CC0A}"/>
                </c:ext>
              </c:extLst>
            </c:dLbl>
            <c:dLbl>
              <c:idx val="4"/>
              <c:layout>
                <c:manualLayout>
                  <c:x val="-2.2417583193478696E-2"/>
                  <c:y val="1.9047619047619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B4-4533-8712-D8C1E4F5CC0A}"/>
                </c:ext>
              </c:extLst>
            </c:dLbl>
            <c:dLbl>
              <c:idx val="5"/>
              <c:layout>
                <c:manualLayout>
                  <c:x val="-3.0329671379412351E-2"/>
                  <c:y val="-2.5396992042661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B4-4533-8712-D8C1E4F5CC0A}"/>
                </c:ext>
              </c:extLst>
            </c:dLbl>
            <c:dLbl>
              <c:idx val="6"/>
              <c:layout>
                <c:manualLayout>
                  <c:x val="-7.9121920191119501E-3"/>
                  <c:y val="-4.23297087864020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EB4-4533-8712-D8C1E4F5CC0A}"/>
                </c:ext>
              </c:extLst>
            </c:dLbl>
            <c:dLbl>
              <c:idx val="8"/>
              <c:layout>
                <c:manualLayout>
                  <c:x val="-7.9120881859336568E-3"/>
                  <c:y val="-1.0582010582010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B4-4533-8712-D8C1E4F5CC0A}"/>
                </c:ext>
              </c:extLst>
            </c:dLbl>
            <c:dLbl>
              <c:idx val="9"/>
              <c:layout>
                <c:manualLayout>
                  <c:x val="-1.7142857736189687E-2"/>
                  <c:y val="1.9047619047619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B4-4533-8712-D8C1E4F5CC0A}"/>
                </c:ext>
              </c:extLst>
            </c:dLbl>
            <c:dLbl>
              <c:idx val="11"/>
              <c:spPr>
                <a:noFill/>
              </c:spPr>
              <c:txPr>
                <a:bodyPr/>
                <a:lstStyle/>
                <a:p>
                  <a:pPr>
                    <a:defRPr b="1">
                      <a:solidFill>
                        <a:srgbClr val="1E03BD"/>
                      </a:solidFill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4EB4-4533-8712-D8C1E4F5CC0A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b="0">
                    <a:solidFill>
                      <a:srgbClr val="1E03BD"/>
                    </a:solidFill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ICMS!$F$8:$F$19</c:f>
              <c:numCache>
                <c:formatCode>#,##0.00</c:formatCode>
                <c:ptCount val="12"/>
                <c:pt idx="0">
                  <c:v>512549027.06999999</c:v>
                </c:pt>
                <c:pt idx="1">
                  <c:v>431976819.85000002</c:v>
                </c:pt>
                <c:pt idx="2">
                  <c:v>407436534.88999999</c:v>
                </c:pt>
                <c:pt idx="3">
                  <c:v>445663525.62</c:v>
                </c:pt>
                <c:pt idx="4">
                  <c:v>444338956.52999997</c:v>
                </c:pt>
                <c:pt idx="5">
                  <c:v>479511248.79999995</c:v>
                </c:pt>
                <c:pt idx="6">
                  <c:v>497389853.36000001</c:v>
                </c:pt>
                <c:pt idx="7">
                  <c:v>430319820.53000003</c:v>
                </c:pt>
                <c:pt idx="8">
                  <c:v>502612839.04000002</c:v>
                </c:pt>
                <c:pt idx="9">
                  <c:v>490275188.00000006</c:v>
                </c:pt>
                <c:pt idx="10">
                  <c:v>510240683.15999997</c:v>
                </c:pt>
                <c:pt idx="11">
                  <c:v>565317119.85000002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EB4-4533-8712-D8C1E4F5CC0A}"/>
            </c:ext>
          </c:extLst>
        </c:ser>
        <c:ser>
          <c:idx val="0"/>
          <c:order val="3"/>
          <c:tx>
            <c:v>2017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D-4EB4-4533-8712-D8C1E4F5CC0A}"/>
              </c:ext>
            </c:extLst>
          </c:dPt>
          <c:dLbls>
            <c:dLbl>
              <c:idx val="0"/>
              <c:layout>
                <c:manualLayout>
                  <c:x val="-4.6153847751279668E-2"/>
                  <c:y val="-1.0582010582010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B4-4533-8712-D8C1E4F5CC0A}"/>
                </c:ext>
              </c:extLst>
            </c:dLbl>
            <c:dLbl>
              <c:idx val="1"/>
              <c:layout>
                <c:manualLayout>
                  <c:x val="-3.4285715472379179E-2"/>
                  <c:y val="1.26984126984126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B4-4533-8712-D8C1E4F5CC0A}"/>
                </c:ext>
              </c:extLst>
            </c:dLbl>
            <c:dLbl>
              <c:idx val="2"/>
              <c:layout>
                <c:manualLayout>
                  <c:x val="-2.2417583193478648E-2"/>
                  <c:y val="-1.48148148148148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B4-4533-8712-D8C1E4F5CC0A}"/>
                </c:ext>
              </c:extLst>
            </c:dLbl>
            <c:dLbl>
              <c:idx val="3"/>
              <c:layout>
                <c:manualLayout>
                  <c:x val="-3.0329671379412351E-2"/>
                  <c:y val="-2.751322751322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B4-4533-8712-D8C1E4F5CC0A}"/>
                </c:ext>
              </c:extLst>
            </c:dLbl>
            <c:dLbl>
              <c:idx val="4"/>
              <c:layout>
                <c:manualLayout>
                  <c:x val="-2.3736368390979264E-2"/>
                  <c:y val="-1.69312169312170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EB4-4533-8712-D8C1E4F5CC0A}"/>
                </c:ext>
              </c:extLst>
            </c:dLbl>
            <c:dLbl>
              <c:idx val="5"/>
              <c:layout>
                <c:manualLayout>
                  <c:x val="-2.2417583193478696E-2"/>
                  <c:y val="-1.48148148148148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B4-4533-8712-D8C1E4F5CC0A}"/>
                </c:ext>
              </c:extLst>
            </c:dLbl>
            <c:dLbl>
              <c:idx val="6"/>
              <c:layout>
                <c:manualLayout>
                  <c:x val="-6.5934068216113809E-3"/>
                  <c:y val="-2.5396825396825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B4-4533-8712-D8C1E4F5CC0A}"/>
                </c:ext>
              </c:extLst>
            </c:dLbl>
            <c:dLbl>
              <c:idx val="7"/>
              <c:layout>
                <c:manualLayout>
                  <c:x val="5.2747254572891051E-3"/>
                  <c:y val="-8.46560846560846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B4-4533-8712-D8C1E4F5CC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ICMS!$H$8:$H$19</c:f>
              <c:numCache>
                <c:formatCode>#,##0.00</c:formatCode>
                <c:ptCount val="12"/>
                <c:pt idx="0">
                  <c:v>479519111.55000001</c:v>
                </c:pt>
                <c:pt idx="1">
                  <c:v>428853722.49000001</c:v>
                </c:pt>
                <c:pt idx="2">
                  <c:v>453995996.30000001</c:v>
                </c:pt>
                <c:pt idx="3">
                  <c:v>448133350.92000002</c:v>
                </c:pt>
                <c:pt idx="4">
                  <c:v>478541854.29000002</c:v>
                </c:pt>
                <c:pt idx="5">
                  <c:v>537571292.32000005</c:v>
                </c:pt>
                <c:pt idx="6">
                  <c:v>504172838.44</c:v>
                </c:pt>
                <c:pt idx="7">
                  <c:v>505752735.10000002</c:v>
                </c:pt>
                <c:pt idx="8">
                  <c:v>543058196.57000005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4EB4-4533-8712-D8C1E4F5C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034560"/>
        <c:axId val="132036096"/>
      </c:lineChart>
      <c:catAx>
        <c:axId val="13203456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3A"/>
                </a:solidFill>
              </a:defRPr>
            </a:pPr>
            <a:endParaRPr lang="es-ES_tradnl"/>
          </a:p>
        </c:txPr>
        <c:crossAx val="132036096"/>
        <c:crosses val="autoZero"/>
        <c:auto val="1"/>
        <c:lblAlgn val="ctr"/>
        <c:lblOffset val="100"/>
        <c:noMultiLvlLbl val="0"/>
      </c:catAx>
      <c:valAx>
        <c:axId val="132036096"/>
        <c:scaling>
          <c:orientation val="minMax"/>
          <c:min val="300000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42"/>
                </a:solidFill>
              </a:defRPr>
            </a:pPr>
            <a:endParaRPr lang="es-ES_tradnl"/>
          </a:p>
        </c:txPr>
        <c:crossAx val="132034560"/>
        <c:crosses val="autoZero"/>
        <c:crossBetween val="between"/>
        <c:majorUnit val="20000000"/>
        <c:dispUnits>
          <c:builtInUnit val="millions"/>
          <c:dispUnitsLbl>
            <c:layout>
              <c:manualLayout>
                <c:xMode val="edge"/>
                <c:yMode val="edge"/>
                <c:x val="7.8239338175628195E-3"/>
                <c:y val="0.14557147023288758"/>
              </c:manualLayout>
            </c:layout>
            <c:tx>
              <c:rich>
                <a:bodyPr/>
                <a:lstStyle/>
                <a:p>
                  <a:pPr>
                    <a:defRPr>
                      <a:solidFill>
                        <a:srgbClr val="000042"/>
                      </a:solidFill>
                    </a:defRPr>
                  </a:pPr>
                  <a:r>
                    <a:rPr lang="pt-BR">
                      <a:solidFill>
                        <a:srgbClr val="000042"/>
                      </a:solidFill>
                    </a:rPr>
                    <a:t>Milhões R$</a:t>
                  </a:r>
                </a:p>
              </c:rich>
            </c:tx>
          </c:dispUnitsLbl>
        </c:dispUnits>
      </c:valAx>
    </c:plotArea>
    <c:legend>
      <c:legendPos val="r"/>
      <c:layout>
        <c:manualLayout>
          <c:xMode val="edge"/>
          <c:yMode val="edge"/>
          <c:x val="0.79383496733875458"/>
          <c:y val="0.67197366995792196"/>
          <c:w val="0.14940680624407049"/>
          <c:h val="0.16334958130233718"/>
        </c:manualLayout>
      </c:layout>
      <c:overlay val="0"/>
      <c:txPr>
        <a:bodyPr/>
        <a:lstStyle/>
        <a:p>
          <a:pPr>
            <a:defRPr sz="1100" b="1">
              <a:solidFill>
                <a:srgbClr val="000064"/>
              </a:solidFill>
            </a:defRPr>
          </a:pPr>
          <a:endParaRPr lang="es-ES_tradn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s-ES_tradnl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>
                <a:solidFill>
                  <a:srgbClr val="00003A"/>
                </a:solidFill>
              </a:defRPr>
            </a:pPr>
            <a:r>
              <a:rPr lang="pt-BR" sz="1800">
                <a:solidFill>
                  <a:srgbClr val="00003A"/>
                </a:solidFill>
              </a:rPr>
              <a:t>Gráfico 03: Arrecadação do FUMACOP no Maranhão em valores correntes</a:t>
            </a:r>
            <a:r>
              <a:rPr lang="pt-BR" sz="1800" baseline="0">
                <a:solidFill>
                  <a:srgbClr val="00003A"/>
                </a:solidFill>
              </a:rPr>
              <a:t>  </a:t>
            </a:r>
            <a:r>
              <a:rPr lang="pt-BR" sz="1800">
                <a:solidFill>
                  <a:srgbClr val="00003A"/>
                </a:solidFill>
              </a:rPr>
              <a:t>(2014-2017)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1412633144450247E-2"/>
          <c:y val="0.12433573449071425"/>
          <c:w val="0.90139565289939094"/>
          <c:h val="0.75082459398974433"/>
        </c:manualLayout>
      </c:layout>
      <c:lineChart>
        <c:grouping val="standard"/>
        <c:varyColors val="0"/>
        <c:ser>
          <c:idx val="3"/>
          <c:order val="0"/>
          <c:tx>
            <c:v>2014</c:v>
          </c:tx>
          <c:spPr>
            <a:ln>
              <a:solidFill>
                <a:srgbClr val="006600"/>
              </a:solidFill>
            </a:ln>
          </c:spPr>
          <c:marker>
            <c:symbol val="none"/>
          </c:marker>
          <c:val>
            <c:numRef>
              <c:f>FUMACOP!$B$8:$B$19</c:f>
              <c:numCache>
                <c:formatCode>#,##0.00</c:formatCode>
                <c:ptCount val="12"/>
                <c:pt idx="0">
                  <c:v>19047755.359999999</c:v>
                </c:pt>
                <c:pt idx="1">
                  <c:v>18516525.690000001</c:v>
                </c:pt>
                <c:pt idx="2">
                  <c:v>17147560.350000001</c:v>
                </c:pt>
                <c:pt idx="3">
                  <c:v>15388789.529999999</c:v>
                </c:pt>
                <c:pt idx="4">
                  <c:v>16742282.539999999</c:v>
                </c:pt>
                <c:pt idx="5">
                  <c:v>16432010.039999999</c:v>
                </c:pt>
                <c:pt idx="6">
                  <c:v>16826496.91</c:v>
                </c:pt>
                <c:pt idx="7">
                  <c:v>20107317.280000001</c:v>
                </c:pt>
                <c:pt idx="8">
                  <c:v>17928356.91</c:v>
                </c:pt>
                <c:pt idx="9">
                  <c:v>21230237.690000001</c:v>
                </c:pt>
                <c:pt idx="10">
                  <c:v>21803325.960000001</c:v>
                </c:pt>
                <c:pt idx="11">
                  <c:v>21596250.539999999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CF-4F82-9DD6-85E152662E56}"/>
            </c:ext>
          </c:extLst>
        </c:ser>
        <c:ser>
          <c:idx val="0"/>
          <c:order val="1"/>
          <c:tx>
            <c:v>2015</c:v>
          </c:tx>
          <c:spPr>
            <a:ln>
              <a:solidFill>
                <a:srgbClr val="00001E"/>
              </a:solidFill>
            </a:ln>
          </c:spPr>
          <c:marker>
            <c:symbol val="none"/>
          </c:marker>
          <c:val>
            <c:numRef>
              <c:f>FUMACOP!$D$8:$D$19</c:f>
              <c:numCache>
                <c:formatCode>#,##0.00</c:formatCode>
                <c:ptCount val="12"/>
                <c:pt idx="0">
                  <c:v>19703942.760000002</c:v>
                </c:pt>
                <c:pt idx="1">
                  <c:v>22072677</c:v>
                </c:pt>
                <c:pt idx="2">
                  <c:v>20567657.59</c:v>
                </c:pt>
                <c:pt idx="3">
                  <c:v>18714622.77</c:v>
                </c:pt>
                <c:pt idx="4">
                  <c:v>20409535.960000001</c:v>
                </c:pt>
                <c:pt idx="5">
                  <c:v>25065760.510000002</c:v>
                </c:pt>
                <c:pt idx="6">
                  <c:v>19098422.670000002</c:v>
                </c:pt>
                <c:pt idx="7">
                  <c:v>26693201.780000001</c:v>
                </c:pt>
                <c:pt idx="8">
                  <c:v>21356816.899999999</c:v>
                </c:pt>
                <c:pt idx="9">
                  <c:v>23430921.649999999</c:v>
                </c:pt>
                <c:pt idx="10">
                  <c:v>21507478.050000001</c:v>
                </c:pt>
                <c:pt idx="11">
                  <c:v>23026020.579999998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CF-4F82-9DD6-85E152662E56}"/>
            </c:ext>
          </c:extLst>
        </c:ser>
        <c:ser>
          <c:idx val="2"/>
          <c:order val="2"/>
          <c:tx>
            <c:v>2016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FUMACOP!$F$8:$F$19</c:f>
              <c:numCache>
                <c:formatCode>#,##0.00</c:formatCode>
                <c:ptCount val="12"/>
                <c:pt idx="0">
                  <c:v>26463021.129999999</c:v>
                </c:pt>
                <c:pt idx="1">
                  <c:v>26900234.48</c:v>
                </c:pt>
                <c:pt idx="2">
                  <c:v>22735964.969999999</c:v>
                </c:pt>
                <c:pt idx="3">
                  <c:v>25200296.809999999</c:v>
                </c:pt>
                <c:pt idx="4">
                  <c:v>22006843.780000001</c:v>
                </c:pt>
                <c:pt idx="5">
                  <c:v>23891907.199999999</c:v>
                </c:pt>
                <c:pt idx="6">
                  <c:v>24630591.120000001</c:v>
                </c:pt>
                <c:pt idx="7">
                  <c:v>22243810.140000001</c:v>
                </c:pt>
                <c:pt idx="8">
                  <c:v>23911568.98</c:v>
                </c:pt>
                <c:pt idx="9">
                  <c:v>24476037.359999999</c:v>
                </c:pt>
                <c:pt idx="10">
                  <c:v>21109420.890000001</c:v>
                </c:pt>
                <c:pt idx="11">
                  <c:v>27166501.359999999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CF-4F82-9DD6-85E152662E56}"/>
            </c:ext>
          </c:extLst>
        </c:ser>
        <c:ser>
          <c:idx val="1"/>
          <c:order val="3"/>
          <c:tx>
            <c:v>2017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FUMACOP!$H$8:$H$19</c:f>
              <c:numCache>
                <c:formatCode>#,##0.00</c:formatCode>
                <c:ptCount val="12"/>
                <c:pt idx="0">
                  <c:v>23597947.809999999</c:v>
                </c:pt>
                <c:pt idx="1">
                  <c:v>25151418.23</c:v>
                </c:pt>
                <c:pt idx="2">
                  <c:v>21659194.52</c:v>
                </c:pt>
                <c:pt idx="3">
                  <c:v>20784065.489999998</c:v>
                </c:pt>
                <c:pt idx="4">
                  <c:v>21697205.09</c:v>
                </c:pt>
                <c:pt idx="5">
                  <c:v>19990190.800000001</c:v>
                </c:pt>
                <c:pt idx="6">
                  <c:v>25537580.489999998</c:v>
                </c:pt>
                <c:pt idx="7">
                  <c:v>23448340.059999999</c:v>
                </c:pt>
                <c:pt idx="8">
                  <c:v>29242414.440000001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CF-4F82-9DD6-85E152662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905792"/>
        <c:axId val="129907328"/>
      </c:lineChart>
      <c:catAx>
        <c:axId val="12990579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3A"/>
                </a:solidFill>
              </a:defRPr>
            </a:pPr>
            <a:endParaRPr lang="es-ES_tradnl"/>
          </a:p>
        </c:txPr>
        <c:crossAx val="129907328"/>
        <c:crosses val="autoZero"/>
        <c:auto val="1"/>
        <c:lblAlgn val="ctr"/>
        <c:lblOffset val="100"/>
        <c:noMultiLvlLbl val="0"/>
      </c:catAx>
      <c:valAx>
        <c:axId val="129907328"/>
        <c:scaling>
          <c:orientation val="minMax"/>
          <c:max val="30000000"/>
          <c:min val="14000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3A"/>
                </a:solidFill>
              </a:defRPr>
            </a:pPr>
            <a:endParaRPr lang="es-ES_tradnl"/>
          </a:p>
        </c:txPr>
        <c:crossAx val="129905792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1.177988986592062E-2"/>
                <c:y val="0.12223233792187679"/>
              </c:manualLayout>
            </c:layout>
            <c:tx>
              <c:rich>
                <a:bodyPr/>
                <a:lstStyle/>
                <a:p>
                  <a:pPr>
                    <a:defRPr>
                      <a:solidFill>
                        <a:srgbClr val="00003A"/>
                      </a:solidFill>
                    </a:defRPr>
                  </a:pPr>
                  <a:r>
                    <a:rPr lang="pt-BR">
                      <a:solidFill>
                        <a:srgbClr val="00003A"/>
                      </a:solidFill>
                    </a:rPr>
                    <a:t>Milhões R$</a:t>
                  </a:r>
                </a:p>
              </c:rich>
            </c:tx>
          </c:dispUnitsLbl>
        </c:dispUnits>
      </c:valAx>
    </c:plotArea>
    <c:legend>
      <c:legendPos val="r"/>
      <c:layout>
        <c:manualLayout>
          <c:xMode val="edge"/>
          <c:yMode val="edge"/>
          <c:x val="0.79509570978958932"/>
          <c:y val="0.68255568053993254"/>
          <c:w val="0.16259361988729323"/>
          <c:h val="0.16334958130233718"/>
        </c:manualLayout>
      </c:layout>
      <c:overlay val="0"/>
      <c:txPr>
        <a:bodyPr/>
        <a:lstStyle/>
        <a:p>
          <a:pPr>
            <a:defRPr sz="1100" b="1">
              <a:solidFill>
                <a:srgbClr val="000064"/>
              </a:solidFill>
            </a:defRPr>
          </a:pPr>
          <a:endParaRPr lang="es-ES_tradn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s-ES_tradnl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>
                <a:solidFill>
                  <a:srgbClr val="00003A"/>
                </a:solidFill>
              </a:defRPr>
            </a:pPr>
            <a:r>
              <a:rPr lang="pt-BR" sz="1800">
                <a:solidFill>
                  <a:srgbClr val="00003A"/>
                </a:solidFill>
              </a:rPr>
              <a:t>Gráfico 04: Arrecadação percentual</a:t>
            </a:r>
            <a:r>
              <a:rPr lang="pt-BR" sz="1800" baseline="0">
                <a:solidFill>
                  <a:srgbClr val="00003A"/>
                </a:solidFill>
              </a:rPr>
              <a:t> do FUMACOP em relação ao ICMS</a:t>
            </a:r>
            <a:endParaRPr lang="pt-BR" sz="1800">
              <a:solidFill>
                <a:srgbClr val="00003A"/>
              </a:solidFill>
            </a:endParaRPr>
          </a:p>
          <a:p>
            <a:pPr>
              <a:defRPr sz="1800">
                <a:solidFill>
                  <a:srgbClr val="00003A"/>
                </a:solidFill>
              </a:defRPr>
            </a:pPr>
            <a:r>
              <a:rPr lang="pt-BR" sz="1800">
                <a:solidFill>
                  <a:srgbClr val="00003A"/>
                </a:solidFill>
              </a:rPr>
              <a:t>no Maranhão em valores correntes</a:t>
            </a:r>
            <a:r>
              <a:rPr lang="pt-BR" sz="1800" baseline="0">
                <a:solidFill>
                  <a:srgbClr val="00003A"/>
                </a:solidFill>
              </a:rPr>
              <a:t>  </a:t>
            </a:r>
            <a:r>
              <a:rPr lang="pt-BR" sz="1800">
                <a:solidFill>
                  <a:srgbClr val="00003A"/>
                </a:solidFill>
              </a:rPr>
              <a:t>(2014-2017)</a:t>
            </a:r>
          </a:p>
        </c:rich>
      </c:tx>
      <c:layout>
        <c:manualLayout>
          <c:xMode val="edge"/>
          <c:yMode val="edge"/>
          <c:x val="0.13503540986822671"/>
          <c:y val="1.900990178051097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2731299566714536E-2"/>
          <c:y val="0.12218572678415196"/>
          <c:w val="0.90139565289939094"/>
          <c:h val="0.68948248135649715"/>
        </c:manualLayout>
      </c:layout>
      <c:lineChart>
        <c:grouping val="standard"/>
        <c:varyColors val="0"/>
        <c:ser>
          <c:idx val="2"/>
          <c:order val="0"/>
          <c:spPr>
            <a:ln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3186813643222762E-2"/>
                  <c:y val="1.0582010582010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A7-4B79-A92E-8C688BC63ADB}"/>
                </c:ext>
              </c:extLst>
            </c:dLbl>
            <c:dLbl>
              <c:idx val="2"/>
              <c:layout>
                <c:manualLayout>
                  <c:x val="-7.9120881859336811E-3"/>
                  <c:y val="-1.48148148148148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A7-4B79-A92E-8C688BC63ADB}"/>
                </c:ext>
              </c:extLst>
            </c:dLbl>
            <c:dLbl>
              <c:idx val="3"/>
              <c:layout>
                <c:manualLayout>
                  <c:x val="-6.593406821611380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A7-4B79-A92E-8C688BC63ADB}"/>
                </c:ext>
              </c:extLst>
            </c:dLbl>
            <c:dLbl>
              <c:idx val="4"/>
              <c:layout>
                <c:manualLayout>
                  <c:x val="-7.9120881859336568E-3"/>
                  <c:y val="1.0582010582010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A7-4B79-A92E-8C688BC63ADB}"/>
                </c:ext>
              </c:extLst>
            </c:dLbl>
            <c:dLbl>
              <c:idx val="11"/>
              <c:layout>
                <c:manualLayout>
                  <c:x val="-5.2747254572891051E-3"/>
                  <c:y val="1.0582010582010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A7-4B79-A92E-8C688BC63ADB}"/>
                </c:ext>
              </c:extLst>
            </c:dLbl>
            <c:dLbl>
              <c:idx val="13"/>
              <c:layout>
                <c:manualLayout>
                  <c:x val="7.91208818593365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A7-4B79-A92E-8C688BC63ADB}"/>
                </c:ext>
              </c:extLst>
            </c:dLbl>
            <c:dLbl>
              <c:idx val="14"/>
              <c:layout>
                <c:manualLayout>
                  <c:x val="-3.9560440929668284E-3"/>
                  <c:y val="-6.34920634920634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9A7-4B79-A92E-8C688BC63ADB}"/>
                </c:ext>
              </c:extLst>
            </c:dLbl>
            <c:dLbl>
              <c:idx val="17"/>
              <c:layout>
                <c:manualLayout>
                  <c:x val="-9.2307695502560298E-3"/>
                  <c:y val="-1.69313835770528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A7-4B79-A92E-8C688BC63ADB}"/>
                </c:ext>
              </c:extLst>
            </c:dLbl>
            <c:dLbl>
              <c:idx val="19"/>
              <c:layout>
                <c:manualLayout>
                  <c:x val="-9.2307695502559326E-3"/>
                  <c:y val="-1.0582010582010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9A7-4B79-A92E-8C688BC63ADB}"/>
                </c:ext>
              </c:extLst>
            </c:dLbl>
            <c:dLbl>
              <c:idx val="21"/>
              <c:layout>
                <c:manualLayout>
                  <c:x val="-1.1868132278900581E-2"/>
                  <c:y val="-1.0582010582010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A7-4B79-A92E-8C688BC63ADB}"/>
                </c:ext>
              </c:extLst>
            </c:dLbl>
            <c:dLbl>
              <c:idx val="23"/>
              <c:layout>
                <c:manualLayout>
                  <c:x val="-1.3186813643222762E-2"/>
                  <c:y val="-1.2698412698412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9A7-4B79-A92E-8C688BC63ADB}"/>
                </c:ext>
              </c:extLst>
            </c:dLbl>
            <c:dLbl>
              <c:idx val="26"/>
              <c:layout>
                <c:manualLayout>
                  <c:x val="-1.054945091457821E-2"/>
                  <c:y val="1.26984126984126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A7-4B79-A92E-8C688BC63ADB}"/>
                </c:ext>
              </c:extLst>
            </c:dLbl>
            <c:dLbl>
              <c:idx val="28"/>
              <c:layout>
                <c:manualLayout>
                  <c:x val="-7.9120881859337539E-3"/>
                  <c:y val="6.3492063492062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9A7-4B79-A92E-8C688BC63ADB}"/>
                </c:ext>
              </c:extLst>
            </c:dLbl>
            <c:dLbl>
              <c:idx val="29"/>
              <c:layout>
                <c:manualLayout>
                  <c:x val="-5.2747254572891051E-3"/>
                  <c:y val="-1.48148148148148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A7-4B79-A92E-8C688BC63ADB}"/>
                </c:ext>
              </c:extLst>
            </c:dLbl>
            <c:dLbl>
              <c:idx val="32"/>
              <c:layout>
                <c:manualLayout>
                  <c:x val="-1.1868132278900389E-2"/>
                  <c:y val="1.0581843936174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9A7-4B79-A92E-8C688BC63ADB}"/>
                </c:ext>
              </c:extLst>
            </c:dLbl>
            <c:dLbl>
              <c:idx val="33"/>
              <c:layout>
                <c:manualLayout>
                  <c:x val="-6.5934068216114772E-3"/>
                  <c:y val="-4.23280423280423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9A7-4B79-A92E-8C688BC63AD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>
                <a:solidFill>
                  <a:srgbClr val="FF0000"/>
                </a:solidFill>
              </a:ln>
            </c:spPr>
            <c:trendlineType val="poly"/>
            <c:order val="2"/>
            <c:dispRSqr val="0"/>
            <c:dispEq val="1"/>
            <c:trendlineLbl>
              <c:layout>
                <c:manualLayout>
                  <c:x val="3.1441517052574787E-2"/>
                  <c:y val="-0.4546105070199558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es-ES_tradnl"/>
                </a:p>
              </c:txPr>
            </c:trendlineLbl>
          </c:trendline>
          <c:cat>
            <c:strRef>
              <c:f>'Grupo Real (2014-17)'!$C$2:$AT$2</c:f>
              <c:strCache>
                <c:ptCount val="44"/>
                <c:pt idx="0">
                  <c:v>Jan/2014</c:v>
                </c:pt>
                <c:pt idx="1">
                  <c:v>Fev/2014</c:v>
                </c:pt>
                <c:pt idx="2">
                  <c:v>Mar/2014</c:v>
                </c:pt>
                <c:pt idx="3">
                  <c:v>Abr/2014</c:v>
                </c:pt>
                <c:pt idx="4">
                  <c:v>Mai/2014</c:v>
                </c:pt>
                <c:pt idx="5">
                  <c:v>Jun/2014</c:v>
                </c:pt>
                <c:pt idx="6">
                  <c:v>Jul/2014</c:v>
                </c:pt>
                <c:pt idx="7">
                  <c:v>Ago/2014</c:v>
                </c:pt>
                <c:pt idx="8">
                  <c:v>Set/2014</c:v>
                </c:pt>
                <c:pt idx="9">
                  <c:v>Out/2014</c:v>
                </c:pt>
                <c:pt idx="10">
                  <c:v>Nov/2014</c:v>
                </c:pt>
                <c:pt idx="11">
                  <c:v>Dez/2014</c:v>
                </c:pt>
                <c:pt idx="12">
                  <c:v>Jan/2015</c:v>
                </c:pt>
                <c:pt idx="13">
                  <c:v>Fev/2015</c:v>
                </c:pt>
                <c:pt idx="14">
                  <c:v>Mar/2015</c:v>
                </c:pt>
                <c:pt idx="15">
                  <c:v>Abr/2015</c:v>
                </c:pt>
                <c:pt idx="16">
                  <c:v>Mai/2015</c:v>
                </c:pt>
                <c:pt idx="17">
                  <c:v>Jun/2015</c:v>
                </c:pt>
                <c:pt idx="18">
                  <c:v>Jul/2015</c:v>
                </c:pt>
                <c:pt idx="19">
                  <c:v>Ago/2015</c:v>
                </c:pt>
                <c:pt idx="20">
                  <c:v>Set/2015</c:v>
                </c:pt>
                <c:pt idx="21">
                  <c:v>Out/2015</c:v>
                </c:pt>
                <c:pt idx="22">
                  <c:v>Nov/2015</c:v>
                </c:pt>
                <c:pt idx="23">
                  <c:v>Dez/2015</c:v>
                </c:pt>
                <c:pt idx="24">
                  <c:v>Jan/2016</c:v>
                </c:pt>
                <c:pt idx="25">
                  <c:v>Fev/2016</c:v>
                </c:pt>
                <c:pt idx="26">
                  <c:v>Mar/2016</c:v>
                </c:pt>
                <c:pt idx="27">
                  <c:v>Abr/2016</c:v>
                </c:pt>
                <c:pt idx="28">
                  <c:v>Mai/2016</c:v>
                </c:pt>
                <c:pt idx="29">
                  <c:v>Jun/2016</c:v>
                </c:pt>
                <c:pt idx="30">
                  <c:v>Jul/2016</c:v>
                </c:pt>
                <c:pt idx="31">
                  <c:v>Ago/2016</c:v>
                </c:pt>
                <c:pt idx="32">
                  <c:v>Set/2016</c:v>
                </c:pt>
                <c:pt idx="33">
                  <c:v>Out/2016</c:v>
                </c:pt>
                <c:pt idx="34">
                  <c:v>Nov/2016</c:v>
                </c:pt>
                <c:pt idx="35">
                  <c:v>Dez/2016</c:v>
                </c:pt>
                <c:pt idx="36">
                  <c:v>Jan/2017</c:v>
                </c:pt>
                <c:pt idx="37">
                  <c:v>Fev/2017</c:v>
                </c:pt>
                <c:pt idx="38">
                  <c:v>Mar/2017</c:v>
                </c:pt>
                <c:pt idx="39">
                  <c:v>Abr/2017</c:v>
                </c:pt>
                <c:pt idx="40">
                  <c:v>Mai/2017</c:v>
                </c:pt>
                <c:pt idx="41">
                  <c:v>Jun/2017</c:v>
                </c:pt>
                <c:pt idx="42">
                  <c:v>Jul/2017</c:v>
                </c:pt>
                <c:pt idx="43">
                  <c:v>Ago/2017</c:v>
                </c:pt>
              </c:strCache>
            </c:strRef>
          </c:cat>
          <c:val>
            <c:numRef>
              <c:f>(FUMACOP!$C$30:$C$41,FUMACOP!$D$30:$D$41,FUMACOP!$E$30:$E$41,FUMACOP!$F$30:$F$37)</c:f>
              <c:numCache>
                <c:formatCode>0.00</c:formatCode>
                <c:ptCount val="44"/>
                <c:pt idx="0">
                  <c:v>4.885036441701466</c:v>
                </c:pt>
                <c:pt idx="1">
                  <c:v>5.2932035633312928</c:v>
                </c:pt>
                <c:pt idx="2">
                  <c:v>4.8527451919314393</c:v>
                </c:pt>
                <c:pt idx="3">
                  <c:v>4.8483682181419132</c:v>
                </c:pt>
                <c:pt idx="4">
                  <c:v>4.6112452574980525</c:v>
                </c:pt>
                <c:pt idx="5">
                  <c:v>4.6611655946550696</c:v>
                </c:pt>
                <c:pt idx="6">
                  <c:v>4.7399587100789926</c:v>
                </c:pt>
                <c:pt idx="7">
                  <c:v>5.2336733615221389</c:v>
                </c:pt>
                <c:pt idx="8">
                  <c:v>4.7059358289506852</c:v>
                </c:pt>
                <c:pt idx="9">
                  <c:v>4.944273599606885</c:v>
                </c:pt>
                <c:pt idx="10">
                  <c:v>5.4552090581039154</c:v>
                </c:pt>
                <c:pt idx="11">
                  <c:v>5.1720584170705983</c:v>
                </c:pt>
                <c:pt idx="12">
                  <c:v>5.2615006411773191</c:v>
                </c:pt>
                <c:pt idx="13">
                  <c:v>5.5626490146541627</c:v>
                </c:pt>
                <c:pt idx="14">
                  <c:v>5.6906081925840848</c:v>
                </c:pt>
                <c:pt idx="15">
                  <c:v>5.080793261637762</c:v>
                </c:pt>
                <c:pt idx="16">
                  <c:v>5.5609029472878078</c:v>
                </c:pt>
                <c:pt idx="17">
                  <c:v>6.0102789779281869</c:v>
                </c:pt>
                <c:pt idx="18">
                  <c:v>5.1439135828245419</c:v>
                </c:pt>
                <c:pt idx="19">
                  <c:v>6.4702484785460674</c:v>
                </c:pt>
                <c:pt idx="20">
                  <c:v>4.9884892053924039</c:v>
                </c:pt>
                <c:pt idx="21">
                  <c:v>5.2597761813105128</c:v>
                </c:pt>
                <c:pt idx="22">
                  <c:v>5.0608506862291041</c:v>
                </c:pt>
                <c:pt idx="23">
                  <c:v>5.8768051359131457</c:v>
                </c:pt>
                <c:pt idx="24">
                  <c:v>5.1630224100271063</c:v>
                </c:pt>
                <c:pt idx="25">
                  <c:v>6.2272402693600224</c:v>
                </c:pt>
                <c:pt idx="26">
                  <c:v>5.5802469889300115</c:v>
                </c:pt>
                <c:pt idx="27">
                  <c:v>5.6545567140460395</c:v>
                </c:pt>
                <c:pt idx="28">
                  <c:v>4.9527153666334423</c:v>
                </c:pt>
                <c:pt idx="29">
                  <c:v>4.9825540609924479</c:v>
                </c:pt>
                <c:pt idx="30">
                  <c:v>4.9519689542546645</c:v>
                </c:pt>
                <c:pt idx="31">
                  <c:v>5.1691344620388584</c:v>
                </c:pt>
                <c:pt idx="32">
                  <c:v>4.7574528787747541</c:v>
                </c:pt>
                <c:pt idx="33">
                  <c:v>4.9923059455335919</c:v>
                </c:pt>
                <c:pt idx="34">
                  <c:v>4.137149699484187</c:v>
                </c:pt>
                <c:pt idx="35">
                  <c:v>4.8055331080736234</c:v>
                </c:pt>
                <c:pt idx="36">
                  <c:v>4.9211694052655952</c:v>
                </c:pt>
                <c:pt idx="37">
                  <c:v>5.8648011923427994</c:v>
                </c:pt>
                <c:pt idx="38">
                  <c:v>4.7707897639008321</c:v>
                </c:pt>
                <c:pt idx="39">
                  <c:v>4.6379198172443843</c:v>
                </c:pt>
                <c:pt idx="40">
                  <c:v>4.5340245363055178</c:v>
                </c:pt>
                <c:pt idx="41">
                  <c:v>3.7186120400381126</c:v>
                </c:pt>
                <c:pt idx="42">
                  <c:v>5.0652432148105779</c:v>
                </c:pt>
                <c:pt idx="43">
                  <c:v>4.6363249138659963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69A7-4B79-A92E-8C688BC63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928576"/>
        <c:axId val="135410816"/>
      </c:lineChart>
      <c:catAx>
        <c:axId val="129928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3A"/>
                </a:solidFill>
              </a:defRPr>
            </a:pPr>
            <a:endParaRPr lang="es-ES_tradnl"/>
          </a:p>
        </c:txPr>
        <c:crossAx val="135410816"/>
        <c:crosses val="autoZero"/>
        <c:auto val="1"/>
        <c:lblAlgn val="ctr"/>
        <c:lblOffset val="100"/>
        <c:noMultiLvlLbl val="0"/>
      </c:catAx>
      <c:valAx>
        <c:axId val="135410816"/>
        <c:scaling>
          <c:orientation val="minMax"/>
          <c:max val="7"/>
          <c:min val="3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00003A"/>
                    </a:solidFill>
                  </a:defRPr>
                </a:pPr>
                <a:r>
                  <a:rPr lang="pt-BR">
                    <a:solidFill>
                      <a:srgbClr val="00003A"/>
                    </a:solidFill>
                  </a:rPr>
                  <a:t>Part. Percentual (%)</a:t>
                </a:r>
              </a:p>
            </c:rich>
          </c:tx>
          <c:layout>
            <c:manualLayout>
              <c:xMode val="edge"/>
              <c:yMode val="edge"/>
              <c:x val="7.6472955433824936E-3"/>
              <c:y val="0.1376568025844152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3A"/>
                </a:solidFill>
              </a:defRPr>
            </a:pPr>
            <a:endParaRPr lang="es-ES_tradnl"/>
          </a:p>
        </c:txPr>
        <c:crossAx val="129928576"/>
        <c:crosses val="autoZero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s-ES_tradnl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>
                <a:solidFill>
                  <a:srgbClr val="00003A"/>
                </a:solidFill>
              </a:defRPr>
            </a:pPr>
            <a:r>
              <a:rPr lang="pt-BR" sz="1800">
                <a:solidFill>
                  <a:srgbClr val="00003A"/>
                </a:solidFill>
              </a:rPr>
              <a:t>Gráfico 05: Arrecadação do ITCD no Maranhão em valores correntes            </a:t>
            </a:r>
            <a:r>
              <a:rPr lang="pt-BR" sz="1800" baseline="0">
                <a:solidFill>
                  <a:srgbClr val="00003A"/>
                </a:solidFill>
              </a:rPr>
              <a:t> </a:t>
            </a:r>
            <a:r>
              <a:rPr lang="pt-BR" sz="1800">
                <a:solidFill>
                  <a:srgbClr val="00003A"/>
                </a:solidFill>
              </a:rPr>
              <a:t>(2014-2017)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1412633144450247E-2"/>
          <c:y val="9.8989140101967715E-2"/>
          <c:w val="0.90139565289939094"/>
          <c:h val="0.75716121420307902"/>
        </c:manualLayout>
      </c:layout>
      <c:lineChart>
        <c:grouping val="standard"/>
        <c:varyColors val="0"/>
        <c:ser>
          <c:idx val="3"/>
          <c:order val="0"/>
          <c:tx>
            <c:v>2017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ITCD!$H$8:$H$19</c:f>
              <c:numCache>
                <c:formatCode>#,##0.00</c:formatCode>
                <c:ptCount val="12"/>
                <c:pt idx="0">
                  <c:v>1030736.52</c:v>
                </c:pt>
                <c:pt idx="1">
                  <c:v>711180.05</c:v>
                </c:pt>
                <c:pt idx="2">
                  <c:v>1013689.58</c:v>
                </c:pt>
                <c:pt idx="3">
                  <c:v>743194.27</c:v>
                </c:pt>
                <c:pt idx="4">
                  <c:v>1477180.7</c:v>
                </c:pt>
                <c:pt idx="5">
                  <c:v>1289519.29</c:v>
                </c:pt>
                <c:pt idx="6">
                  <c:v>1238265.1100000001</c:v>
                </c:pt>
                <c:pt idx="7">
                  <c:v>2484175.4900000002</c:v>
                </c:pt>
                <c:pt idx="8">
                  <c:v>938871.63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E1-4F17-AF84-C43558E9CFF4}"/>
            </c:ext>
          </c:extLst>
        </c:ser>
        <c:ser>
          <c:idx val="2"/>
          <c:order val="1"/>
          <c:tx>
            <c:v>2016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ITCD!$F$8:$F$19</c:f>
              <c:numCache>
                <c:formatCode>#,##0.00</c:formatCode>
                <c:ptCount val="12"/>
                <c:pt idx="0">
                  <c:v>881595.31</c:v>
                </c:pt>
                <c:pt idx="1">
                  <c:v>587779.61</c:v>
                </c:pt>
                <c:pt idx="2">
                  <c:v>970804.02</c:v>
                </c:pt>
                <c:pt idx="3">
                  <c:v>1065602.73</c:v>
                </c:pt>
                <c:pt idx="4">
                  <c:v>1401899.39</c:v>
                </c:pt>
                <c:pt idx="5">
                  <c:v>1591767.58</c:v>
                </c:pt>
                <c:pt idx="6">
                  <c:v>775057.53</c:v>
                </c:pt>
                <c:pt idx="7">
                  <c:v>1136477.21</c:v>
                </c:pt>
                <c:pt idx="8">
                  <c:v>572847.31000000006</c:v>
                </c:pt>
                <c:pt idx="9">
                  <c:v>1028702.41</c:v>
                </c:pt>
                <c:pt idx="10">
                  <c:v>857535.95</c:v>
                </c:pt>
                <c:pt idx="11">
                  <c:v>1192258.28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E1-4F17-AF84-C43558E9CFF4}"/>
            </c:ext>
          </c:extLst>
        </c:ser>
        <c:ser>
          <c:idx val="1"/>
          <c:order val="2"/>
          <c:tx>
            <c:v>2015</c:v>
          </c:tx>
          <c:spPr>
            <a:ln>
              <a:solidFill>
                <a:srgbClr val="00001E"/>
              </a:solidFill>
            </a:ln>
          </c:spPr>
          <c:marker>
            <c:symbol val="none"/>
          </c:marker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ITCD!$D$8:$D$19</c:f>
              <c:numCache>
                <c:formatCode>#,##0.00</c:formatCode>
                <c:ptCount val="12"/>
                <c:pt idx="0">
                  <c:v>796517.43</c:v>
                </c:pt>
                <c:pt idx="1">
                  <c:v>427562.79</c:v>
                </c:pt>
                <c:pt idx="2">
                  <c:v>784801.59</c:v>
                </c:pt>
                <c:pt idx="3">
                  <c:v>3189190.47</c:v>
                </c:pt>
                <c:pt idx="4">
                  <c:v>1388026.68</c:v>
                </c:pt>
                <c:pt idx="5">
                  <c:v>1354422.38</c:v>
                </c:pt>
                <c:pt idx="6">
                  <c:v>805360</c:v>
                </c:pt>
                <c:pt idx="7">
                  <c:v>1252854.31</c:v>
                </c:pt>
                <c:pt idx="8">
                  <c:v>1194733.6399999999</c:v>
                </c:pt>
                <c:pt idx="9">
                  <c:v>1652438.84</c:v>
                </c:pt>
                <c:pt idx="10">
                  <c:v>1469754.42</c:v>
                </c:pt>
                <c:pt idx="11">
                  <c:v>1274237.31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E1-4F17-AF84-C43558E9CFF4}"/>
            </c:ext>
          </c:extLst>
        </c:ser>
        <c:ser>
          <c:idx val="0"/>
          <c:order val="3"/>
          <c:tx>
            <c:v>2014</c:v>
          </c:tx>
          <c:spPr>
            <a:ln>
              <a:solidFill>
                <a:srgbClr val="006600"/>
              </a:solidFill>
            </a:ln>
          </c:spPr>
          <c:marker>
            <c:symbol val="none"/>
          </c:marker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ITCD!$B$8:$B$19</c:f>
              <c:numCache>
                <c:formatCode>#,##0.00</c:formatCode>
                <c:ptCount val="12"/>
                <c:pt idx="0">
                  <c:v>484542.01</c:v>
                </c:pt>
                <c:pt idx="1">
                  <c:v>619813.09</c:v>
                </c:pt>
                <c:pt idx="2">
                  <c:v>798578.28</c:v>
                </c:pt>
                <c:pt idx="3">
                  <c:v>538339.57999999996</c:v>
                </c:pt>
                <c:pt idx="4">
                  <c:v>528806.41</c:v>
                </c:pt>
                <c:pt idx="5">
                  <c:v>628619.03</c:v>
                </c:pt>
                <c:pt idx="6">
                  <c:v>884198.07</c:v>
                </c:pt>
                <c:pt idx="7">
                  <c:v>959777.63</c:v>
                </c:pt>
                <c:pt idx="8">
                  <c:v>978248.29</c:v>
                </c:pt>
                <c:pt idx="9">
                  <c:v>714433.97</c:v>
                </c:pt>
                <c:pt idx="10">
                  <c:v>561134.64</c:v>
                </c:pt>
                <c:pt idx="11">
                  <c:v>712950.4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E1-4F17-AF84-C43558E9C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563904"/>
        <c:axId val="135569792"/>
      </c:lineChart>
      <c:catAx>
        <c:axId val="1355639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3A"/>
                </a:solidFill>
              </a:defRPr>
            </a:pPr>
            <a:endParaRPr lang="es-ES_tradnl"/>
          </a:p>
        </c:txPr>
        <c:crossAx val="135569792"/>
        <c:crosses val="autoZero"/>
        <c:auto val="1"/>
        <c:lblAlgn val="ctr"/>
        <c:lblOffset val="100"/>
        <c:noMultiLvlLbl val="0"/>
      </c:catAx>
      <c:valAx>
        <c:axId val="13556979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3A"/>
                </a:solidFill>
              </a:defRPr>
            </a:pPr>
            <a:endParaRPr lang="es-ES_tradnl"/>
          </a:p>
        </c:txPr>
        <c:crossAx val="135563904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1.1779929790130794E-2"/>
                <c:y val="9.2661440595431757E-2"/>
              </c:manualLayout>
            </c:layout>
            <c:tx>
              <c:rich>
                <a:bodyPr/>
                <a:lstStyle/>
                <a:p>
                  <a:pPr>
                    <a:defRPr>
                      <a:solidFill>
                        <a:srgbClr val="00003A"/>
                      </a:solidFill>
                    </a:defRPr>
                  </a:pPr>
                  <a:r>
                    <a:rPr lang="pt-BR">
                      <a:solidFill>
                        <a:srgbClr val="00003A"/>
                      </a:solidFill>
                    </a:rPr>
                    <a:t>Milhões R$</a:t>
                  </a:r>
                </a:p>
              </c:rich>
            </c:tx>
          </c:dispUnitsLbl>
        </c:dispUnits>
      </c:valAx>
    </c:plotArea>
    <c:legend>
      <c:legendPos val="r"/>
      <c:layout>
        <c:manualLayout>
          <c:xMode val="edge"/>
          <c:yMode val="edge"/>
          <c:x val="0.75792845379882456"/>
          <c:y val="0.16397013233419638"/>
          <c:w val="0.17290556614007666"/>
          <c:h val="0.16302612356336366"/>
        </c:manualLayout>
      </c:layout>
      <c:overlay val="0"/>
      <c:txPr>
        <a:bodyPr/>
        <a:lstStyle/>
        <a:p>
          <a:pPr>
            <a:defRPr sz="1100" b="1">
              <a:solidFill>
                <a:srgbClr val="000064"/>
              </a:solidFill>
            </a:defRPr>
          </a:pPr>
          <a:endParaRPr lang="es-ES_tradn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s-ES_tradnl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>
                <a:solidFill>
                  <a:srgbClr val="00003A"/>
                </a:solidFill>
              </a:defRPr>
            </a:pPr>
            <a:r>
              <a:rPr lang="pt-BR" sz="1800">
                <a:solidFill>
                  <a:srgbClr val="00003A"/>
                </a:solidFill>
              </a:rPr>
              <a:t>Gráfico 06: Arrecadação do IPVA no Maranhão em valores correntes            (2014-2017)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1412633144450247E-2"/>
          <c:y val="9.8989140101967715E-2"/>
          <c:w val="0.90139565289939094"/>
          <c:h val="0.75716121420307902"/>
        </c:manualLayout>
      </c:layout>
      <c:lineChart>
        <c:grouping val="standard"/>
        <c:varyColors val="0"/>
        <c:ser>
          <c:idx val="3"/>
          <c:order val="0"/>
          <c:tx>
            <c:v>2017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IPVA!$H$8:$H$19</c:f>
              <c:numCache>
                <c:formatCode>#,##0.00</c:formatCode>
                <c:ptCount val="12"/>
                <c:pt idx="0">
                  <c:v>40105627.770000003</c:v>
                </c:pt>
                <c:pt idx="1">
                  <c:v>88101289.890000001</c:v>
                </c:pt>
                <c:pt idx="2">
                  <c:v>60723876.579999998</c:v>
                </c:pt>
                <c:pt idx="3">
                  <c:v>44234439.759999998</c:v>
                </c:pt>
                <c:pt idx="4">
                  <c:v>48610518.340000004</c:v>
                </c:pt>
                <c:pt idx="5">
                  <c:v>30618971.25</c:v>
                </c:pt>
                <c:pt idx="6">
                  <c:v>25323018.420000002</c:v>
                </c:pt>
                <c:pt idx="7">
                  <c:v>23200309.280000001</c:v>
                </c:pt>
                <c:pt idx="8">
                  <c:v>14832010.1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BA-4982-A9C3-38686A9EF028}"/>
            </c:ext>
          </c:extLst>
        </c:ser>
        <c:ser>
          <c:idx val="2"/>
          <c:order val="1"/>
          <c:tx>
            <c:v>2016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IPVA!$F$8:$F$19</c:f>
              <c:numCache>
                <c:formatCode>#,##0.00</c:formatCode>
                <c:ptCount val="12"/>
                <c:pt idx="0">
                  <c:v>32102674.300000001</c:v>
                </c:pt>
                <c:pt idx="1">
                  <c:v>92304099.269999996</c:v>
                </c:pt>
                <c:pt idx="2">
                  <c:v>53595375.799999997</c:v>
                </c:pt>
                <c:pt idx="3">
                  <c:v>46623762.229999997</c:v>
                </c:pt>
                <c:pt idx="4">
                  <c:v>39435003.020000003</c:v>
                </c:pt>
                <c:pt idx="5">
                  <c:v>28746618.57</c:v>
                </c:pt>
                <c:pt idx="6">
                  <c:v>23336408.120000001</c:v>
                </c:pt>
                <c:pt idx="7">
                  <c:v>20957350.829999998</c:v>
                </c:pt>
                <c:pt idx="8">
                  <c:v>13169491.76</c:v>
                </c:pt>
                <c:pt idx="9">
                  <c:v>12116536.51</c:v>
                </c:pt>
                <c:pt idx="10">
                  <c:v>10926953.039999999</c:v>
                </c:pt>
                <c:pt idx="11">
                  <c:v>11894108.300000001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BA-4982-A9C3-38686A9EF028}"/>
            </c:ext>
          </c:extLst>
        </c:ser>
        <c:ser>
          <c:idx val="1"/>
          <c:order val="2"/>
          <c:tx>
            <c:v>2015</c:v>
          </c:tx>
          <c:spPr>
            <a:ln>
              <a:solidFill>
                <a:srgbClr val="00001E"/>
              </a:solidFill>
            </a:ln>
          </c:spPr>
          <c:marker>
            <c:symbol val="none"/>
          </c:marker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IPVA!$D$8:$D$19</c:f>
              <c:numCache>
                <c:formatCode>#,##0.00</c:formatCode>
                <c:ptCount val="12"/>
                <c:pt idx="0">
                  <c:v>50435768.270000003</c:v>
                </c:pt>
                <c:pt idx="1">
                  <c:v>58505802.799999997</c:v>
                </c:pt>
                <c:pt idx="2">
                  <c:v>65500129.090000004</c:v>
                </c:pt>
                <c:pt idx="3">
                  <c:v>48412273.619999997</c:v>
                </c:pt>
                <c:pt idx="4">
                  <c:v>40753303.909999996</c:v>
                </c:pt>
                <c:pt idx="5">
                  <c:v>27371337.370000001</c:v>
                </c:pt>
                <c:pt idx="6">
                  <c:v>21945086.210000001</c:v>
                </c:pt>
                <c:pt idx="7">
                  <c:v>15495007.35</c:v>
                </c:pt>
                <c:pt idx="8">
                  <c:v>13665837.609999999</c:v>
                </c:pt>
                <c:pt idx="9">
                  <c:v>10130768.74</c:v>
                </c:pt>
                <c:pt idx="10">
                  <c:v>11290696.890000001</c:v>
                </c:pt>
                <c:pt idx="11">
                  <c:v>12538685.93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BA-4982-A9C3-38686A9EF028}"/>
            </c:ext>
          </c:extLst>
        </c:ser>
        <c:ser>
          <c:idx val="0"/>
          <c:order val="3"/>
          <c:tx>
            <c:v>2014</c:v>
          </c:tx>
          <c:spPr>
            <a:ln>
              <a:solidFill>
                <a:srgbClr val="006600"/>
              </a:solidFill>
            </a:ln>
          </c:spPr>
          <c:marker>
            <c:symbol val="none"/>
          </c:marker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IPVA!$B$8:$B$19</c:f>
              <c:numCache>
                <c:formatCode>#,##0.00</c:formatCode>
                <c:ptCount val="12"/>
                <c:pt idx="0">
                  <c:v>36080528.149999999</c:v>
                </c:pt>
                <c:pt idx="1">
                  <c:v>36338235.009999998</c:v>
                </c:pt>
                <c:pt idx="2">
                  <c:v>67309992.590000004</c:v>
                </c:pt>
                <c:pt idx="3">
                  <c:v>48268482.329999998</c:v>
                </c:pt>
                <c:pt idx="4">
                  <c:v>36209311.840000004</c:v>
                </c:pt>
                <c:pt idx="5">
                  <c:v>22112111.640000001</c:v>
                </c:pt>
                <c:pt idx="6">
                  <c:v>21415947.670000002</c:v>
                </c:pt>
                <c:pt idx="7">
                  <c:v>16214551.82</c:v>
                </c:pt>
                <c:pt idx="8">
                  <c:v>12600040.02</c:v>
                </c:pt>
                <c:pt idx="9">
                  <c:v>9888772.5099999998</c:v>
                </c:pt>
                <c:pt idx="10">
                  <c:v>7983940.5599999996</c:v>
                </c:pt>
                <c:pt idx="11">
                  <c:v>9459285.2400000002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BA-4982-A9C3-38686A9EF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523200"/>
        <c:axId val="137524736"/>
      </c:lineChart>
      <c:catAx>
        <c:axId val="13752320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3A"/>
                </a:solidFill>
              </a:defRPr>
            </a:pPr>
            <a:endParaRPr lang="es-ES_tradnl"/>
          </a:p>
        </c:txPr>
        <c:crossAx val="137524736"/>
        <c:crosses val="autoZero"/>
        <c:auto val="1"/>
        <c:lblAlgn val="ctr"/>
        <c:lblOffset val="100"/>
        <c:noMultiLvlLbl val="0"/>
      </c:catAx>
      <c:valAx>
        <c:axId val="1375247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3A"/>
                </a:solidFill>
              </a:defRPr>
            </a:pPr>
            <a:endParaRPr lang="es-ES_tradnl"/>
          </a:p>
        </c:txPr>
        <c:crossAx val="137523200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1.1779929790130794E-2"/>
                <c:y val="9.2661440595431757E-2"/>
              </c:manualLayout>
            </c:layout>
            <c:tx>
              <c:rich>
                <a:bodyPr/>
                <a:lstStyle/>
                <a:p>
                  <a:pPr>
                    <a:defRPr>
                      <a:solidFill>
                        <a:srgbClr val="00003A"/>
                      </a:solidFill>
                    </a:defRPr>
                  </a:pPr>
                  <a:r>
                    <a:rPr lang="pt-BR">
                      <a:solidFill>
                        <a:srgbClr val="00003A"/>
                      </a:solidFill>
                    </a:rPr>
                    <a:t>Milhões R$</a:t>
                  </a:r>
                </a:p>
              </c:rich>
            </c:tx>
          </c:dispUnitsLbl>
        </c:dispUnits>
      </c:valAx>
    </c:plotArea>
    <c:legend>
      <c:legendPos val="r"/>
      <c:layout>
        <c:manualLayout>
          <c:xMode val="edge"/>
          <c:yMode val="edge"/>
          <c:x val="0.72784296020915318"/>
          <c:y val="0.20424880223305419"/>
          <c:w val="0.15336285033703731"/>
          <c:h val="0.16334958130233718"/>
        </c:manualLayout>
      </c:layout>
      <c:overlay val="0"/>
      <c:txPr>
        <a:bodyPr/>
        <a:lstStyle/>
        <a:p>
          <a:pPr>
            <a:defRPr sz="1100" b="1">
              <a:solidFill>
                <a:srgbClr val="000064"/>
              </a:solidFill>
            </a:defRPr>
          </a:pPr>
          <a:endParaRPr lang="es-ES_tradn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s-ES_tradnl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>
                <a:solidFill>
                  <a:srgbClr val="00003A"/>
                </a:solidFill>
              </a:defRPr>
            </a:pPr>
            <a:r>
              <a:rPr lang="pt-BR" sz="1800">
                <a:solidFill>
                  <a:srgbClr val="00003A"/>
                </a:solidFill>
              </a:rPr>
              <a:t>Gráfico 07: Arrecadação Tributária das Demais Receitas no Maranhão em valores correntes (2014-2017)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1412633144450247E-2"/>
          <c:y val="9.8989140101967715E-2"/>
          <c:w val="0.90139565289939094"/>
          <c:h val="0.75716121420307902"/>
        </c:manualLayout>
      </c:layout>
      <c:lineChart>
        <c:grouping val="standard"/>
        <c:varyColors val="0"/>
        <c:ser>
          <c:idx val="3"/>
          <c:order val="0"/>
          <c:tx>
            <c:v>2017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4773664872747601E-2"/>
                  <c:y val="-1.68976904715653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BCB-4929-991C-04457AE77E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0000"/>
                    </a:solidFill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DEMAIS!$H$8:$H$19</c:f>
              <c:numCache>
                <c:formatCode>#,##0.00</c:formatCode>
                <c:ptCount val="12"/>
                <c:pt idx="0">
                  <c:v>33228201.510000002</c:v>
                </c:pt>
                <c:pt idx="1">
                  <c:v>26231686.960000001</c:v>
                </c:pt>
                <c:pt idx="2">
                  <c:v>28860398.960000001</c:v>
                </c:pt>
                <c:pt idx="3">
                  <c:v>21465655.600000001</c:v>
                </c:pt>
                <c:pt idx="4">
                  <c:v>27524340.120000001</c:v>
                </c:pt>
                <c:pt idx="5">
                  <c:v>24159201.420000002</c:v>
                </c:pt>
                <c:pt idx="6">
                  <c:v>29305926.870000001</c:v>
                </c:pt>
                <c:pt idx="7">
                  <c:v>20300821.460000001</c:v>
                </c:pt>
                <c:pt idx="8">
                  <c:v>23042305.300000001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CB-4929-991C-04457AE77E99}"/>
            </c:ext>
          </c:extLst>
        </c:ser>
        <c:ser>
          <c:idx val="2"/>
          <c:order val="1"/>
          <c:tx>
            <c:v>2016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2134869320734882E-2"/>
                  <c:y val="-1.05478748938983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BCB-4929-991C-04457AE77E99}"/>
                </c:ext>
              </c:extLst>
            </c:dLbl>
            <c:dLbl>
              <c:idx val="1"/>
              <c:layout>
                <c:manualLayout>
                  <c:x val="-1.1851852466315566E-2"/>
                  <c:y val="-1.9009901780510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BCB-4929-991C-04457AE77E99}"/>
                </c:ext>
              </c:extLst>
            </c:dLbl>
            <c:dLbl>
              <c:idx val="2"/>
              <c:layout>
                <c:manualLayout>
                  <c:x val="-3.2912065476144801E-2"/>
                  <c:y val="-1.900175230380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BCB-4929-991C-04457AE77E99}"/>
                </c:ext>
              </c:extLst>
            </c:dLbl>
            <c:dLbl>
              <c:idx val="3"/>
              <c:layout>
                <c:manualLayout>
                  <c:x val="-1.9743336623889437E-2"/>
                  <c:y val="-2.11304807184363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BCB-4929-991C-04457AE77E99}"/>
                </c:ext>
              </c:extLst>
            </c:dLbl>
            <c:dLbl>
              <c:idx val="4"/>
              <c:layout>
                <c:manualLayout>
                  <c:x val="-3.6903329738029476E-2"/>
                  <c:y val="1.90476554787102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BCB-4929-991C-04457AE77E99}"/>
                </c:ext>
              </c:extLst>
            </c:dLbl>
            <c:dLbl>
              <c:idx val="5"/>
              <c:layout>
                <c:manualLayout>
                  <c:x val="-3.0329751094507786E-2"/>
                  <c:y val="-4.22947861976470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BCB-4929-991C-04457AE77E99}"/>
                </c:ext>
              </c:extLst>
            </c:dLbl>
            <c:dLbl>
              <c:idx val="6"/>
              <c:layout>
                <c:manualLayout>
                  <c:x val="5.2403230091220901E-3"/>
                  <c:y val="-1.69437599623195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BCB-4929-991C-04457AE77E99}"/>
                </c:ext>
              </c:extLst>
            </c:dLbl>
            <c:dLbl>
              <c:idx val="7"/>
              <c:layout>
                <c:manualLayout>
                  <c:x val="-7.9012349775436953E-3"/>
                  <c:y val="-8.44884523578265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BCB-4929-991C-04457AE77E99}"/>
                </c:ext>
              </c:extLst>
            </c:dLbl>
            <c:dLbl>
              <c:idx val="8"/>
              <c:layout>
                <c:manualLayout>
                  <c:x val="-1.8447102476114318E-2"/>
                  <c:y val="2.1080201494979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BCB-4929-991C-04457AE77E99}"/>
                </c:ext>
              </c:extLst>
            </c:dLbl>
            <c:dLbl>
              <c:idx val="9"/>
              <c:layout>
                <c:manualLayout>
                  <c:x val="-1.7142857736189687E-2"/>
                  <c:y val="1.9047619047619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BCB-4929-991C-04457AE77E99}"/>
                </c:ext>
              </c:extLst>
            </c:dLbl>
            <c:dLbl>
              <c:idx val="10"/>
              <c:layout>
                <c:manualLayout>
                  <c:x val="-7.9012349775438879E-3"/>
                  <c:y val="-1.478547916261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BCB-4929-991C-04457AE77E99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b="0">
                    <a:solidFill>
                      <a:srgbClr val="0000FF"/>
                    </a:solidFill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DEMAIS!$F$8:$F$19</c:f>
              <c:numCache>
                <c:formatCode>#,##0.00</c:formatCode>
                <c:ptCount val="12"/>
                <c:pt idx="0">
                  <c:v>30727417.050000001</c:v>
                </c:pt>
                <c:pt idx="1">
                  <c:v>23187805.379999999</c:v>
                </c:pt>
                <c:pt idx="2">
                  <c:v>26049992.850000001</c:v>
                </c:pt>
                <c:pt idx="3">
                  <c:v>26466220.73</c:v>
                </c:pt>
                <c:pt idx="4">
                  <c:v>24699392.309999999</c:v>
                </c:pt>
                <c:pt idx="5">
                  <c:v>19600746.57</c:v>
                </c:pt>
                <c:pt idx="6">
                  <c:v>29607231.43</c:v>
                </c:pt>
                <c:pt idx="7">
                  <c:v>21804513.18</c:v>
                </c:pt>
                <c:pt idx="8">
                  <c:v>15845563.460000001</c:v>
                </c:pt>
                <c:pt idx="9">
                  <c:v>16531362.34</c:v>
                </c:pt>
                <c:pt idx="10">
                  <c:v>19105359.879999999</c:v>
                </c:pt>
                <c:pt idx="11">
                  <c:v>17088545.5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BCB-4929-991C-04457AE77E99}"/>
            </c:ext>
          </c:extLst>
        </c:ser>
        <c:ser>
          <c:idx val="1"/>
          <c:order val="2"/>
          <c:tx>
            <c:v>2015</c:v>
          </c:tx>
          <c:spPr>
            <a:ln>
              <a:solidFill>
                <a:srgbClr val="00001E"/>
              </a:solidFill>
            </a:ln>
          </c:spPr>
          <c:marker>
            <c:symbol val="none"/>
          </c:marker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DEMAIS!$D$8:$D$19</c:f>
              <c:numCache>
                <c:formatCode>#,##0.00</c:formatCode>
                <c:ptCount val="12"/>
                <c:pt idx="0">
                  <c:v>22129583.399999999</c:v>
                </c:pt>
                <c:pt idx="1">
                  <c:v>13717949.439999999</c:v>
                </c:pt>
                <c:pt idx="2">
                  <c:v>18287015.489999998</c:v>
                </c:pt>
                <c:pt idx="3">
                  <c:v>15191894.869999999</c:v>
                </c:pt>
                <c:pt idx="4">
                  <c:v>13470014.15</c:v>
                </c:pt>
                <c:pt idx="5">
                  <c:v>13659092.93</c:v>
                </c:pt>
                <c:pt idx="6">
                  <c:v>24611062.59</c:v>
                </c:pt>
                <c:pt idx="7">
                  <c:v>15128974.99</c:v>
                </c:pt>
                <c:pt idx="8">
                  <c:v>15116266.93</c:v>
                </c:pt>
                <c:pt idx="9">
                  <c:v>11768306.460000001</c:v>
                </c:pt>
                <c:pt idx="10">
                  <c:v>18382927.109999999</c:v>
                </c:pt>
                <c:pt idx="11">
                  <c:v>18839601.489999998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BCB-4929-991C-04457AE77E99}"/>
            </c:ext>
          </c:extLst>
        </c:ser>
        <c:ser>
          <c:idx val="0"/>
          <c:order val="3"/>
          <c:tx>
            <c:v>2014</c:v>
          </c:tx>
          <c:spPr>
            <a:ln>
              <a:solidFill>
                <a:srgbClr val="0066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BCB-4929-991C-04457AE77E9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BCB-4929-991C-04457AE77E9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BCB-4929-991C-04457AE77E9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BCB-4929-991C-04457AE77E9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BCB-4929-991C-04457AE77E9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BCB-4929-991C-04457AE77E99}"/>
                </c:ext>
              </c:extLst>
            </c:dLbl>
            <c:dLbl>
              <c:idx val="6"/>
              <c:layout>
                <c:manualLayout>
                  <c:x val="-3.2921190261945642E-2"/>
                  <c:y val="-2.1137913095310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BCB-4929-991C-04457AE77E9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BCB-4929-991C-04457AE77E9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BCB-4929-991C-04457AE77E9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BCB-4929-991C-04457AE77E99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BCB-4929-991C-04457AE77E99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BCB-4929-991C-04457AE77E99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>
                    <a:solidFill>
                      <a:srgbClr val="006600"/>
                    </a:solidFill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'2012-17(nom.)'!$C$2:$N$2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DEMAIS!$B$8:$B$19</c:f>
              <c:numCache>
                <c:formatCode>#,##0.00</c:formatCode>
                <c:ptCount val="12"/>
                <c:pt idx="0">
                  <c:v>13674832.869999999</c:v>
                </c:pt>
                <c:pt idx="1">
                  <c:v>12549595.6</c:v>
                </c:pt>
                <c:pt idx="2">
                  <c:v>15661617.470000001</c:v>
                </c:pt>
                <c:pt idx="3">
                  <c:v>16276014.789999999</c:v>
                </c:pt>
                <c:pt idx="4">
                  <c:v>12822429.49</c:v>
                </c:pt>
                <c:pt idx="5">
                  <c:v>11364607.210000001</c:v>
                </c:pt>
                <c:pt idx="6">
                  <c:v>31150664.079999998</c:v>
                </c:pt>
                <c:pt idx="7">
                  <c:v>13367896.43</c:v>
                </c:pt>
                <c:pt idx="8">
                  <c:v>14562107</c:v>
                </c:pt>
                <c:pt idx="9">
                  <c:v>11400656.380000001</c:v>
                </c:pt>
                <c:pt idx="10">
                  <c:v>10014479.869999999</c:v>
                </c:pt>
                <c:pt idx="11">
                  <c:v>11468051.23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1BCB-4929-991C-04457AE77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623808"/>
        <c:axId val="137261056"/>
      </c:lineChart>
      <c:catAx>
        <c:axId val="13762380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3A"/>
                </a:solidFill>
              </a:defRPr>
            </a:pPr>
            <a:endParaRPr lang="es-ES_tradnl"/>
          </a:p>
        </c:txPr>
        <c:crossAx val="137261056"/>
        <c:crosses val="autoZero"/>
        <c:auto val="1"/>
        <c:lblAlgn val="ctr"/>
        <c:lblOffset val="100"/>
        <c:noMultiLvlLbl val="0"/>
      </c:catAx>
      <c:valAx>
        <c:axId val="137261056"/>
        <c:scaling>
          <c:orientation val="minMax"/>
          <c:max val="40000000"/>
          <c:min val="5000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rgbClr val="000064"/>
            </a:solidFill>
          </a:ln>
        </c:spPr>
        <c:txPr>
          <a:bodyPr/>
          <a:lstStyle/>
          <a:p>
            <a:pPr>
              <a:defRPr sz="1100">
                <a:solidFill>
                  <a:srgbClr val="00003A"/>
                </a:solidFill>
              </a:defRPr>
            </a:pPr>
            <a:endParaRPr lang="es-ES_tradnl"/>
          </a:p>
        </c:txPr>
        <c:crossAx val="137623808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1.1779929790130794E-2"/>
                <c:y val="9.2661440595431757E-2"/>
              </c:manualLayout>
            </c:layout>
            <c:tx>
              <c:rich>
                <a:bodyPr/>
                <a:lstStyle/>
                <a:p>
                  <a:pPr>
                    <a:defRPr>
                      <a:solidFill>
                        <a:srgbClr val="00003A"/>
                      </a:solidFill>
                    </a:defRPr>
                  </a:pPr>
                  <a:r>
                    <a:rPr lang="pt-BR">
                      <a:solidFill>
                        <a:srgbClr val="00003A"/>
                      </a:solidFill>
                    </a:rPr>
                    <a:t>Milhões R$</a:t>
                  </a:r>
                </a:p>
              </c:rich>
            </c:tx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792845379882456"/>
          <c:y val="0.18931666804154437"/>
          <c:w val="0.20605705355274576"/>
          <c:h val="0.17940307910514089"/>
        </c:manualLayout>
      </c:layout>
      <c:overlay val="0"/>
      <c:txPr>
        <a:bodyPr/>
        <a:lstStyle/>
        <a:p>
          <a:pPr>
            <a:defRPr sz="1100" b="1">
              <a:solidFill>
                <a:srgbClr val="000064"/>
              </a:solidFill>
            </a:defRPr>
          </a:pPr>
          <a:endParaRPr lang="es-ES_tradn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s-ES_tradnl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003A"/>
                </a:solidFill>
              </a:defRPr>
            </a:pPr>
            <a:r>
              <a:rPr lang="pt-BR">
                <a:solidFill>
                  <a:srgbClr val="00003A"/>
                </a:solidFill>
              </a:rPr>
              <a:t>Gráfico 08: Arrecadação Tributária Total X Arrecadação de ICMS do Grupo Combustível do Setor Secundário e Terciário - Maranhão (em valores reais*) - 2014-2017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3354183812362079E-2"/>
          <c:y val="0.16068998506723903"/>
          <c:w val="0.8381327455036327"/>
          <c:h val="0.62800687156577684"/>
        </c:manualLayout>
      </c:layout>
      <c:lineChart>
        <c:grouping val="standard"/>
        <c:varyColors val="0"/>
        <c:ser>
          <c:idx val="1"/>
          <c:order val="1"/>
          <c:tx>
            <c:v>Arrecadação Total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2357167841680203"/>
                  <c:y val="-0.1325724696457316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es-ES_tradnl"/>
                </a:p>
              </c:txPr>
            </c:trendlineLbl>
          </c:trendline>
          <c:cat>
            <c:strRef>
              <c:f>'Grupo Real (2014-17)'!$C$2:$AU$2</c:f>
              <c:strCache>
                <c:ptCount val="45"/>
                <c:pt idx="0">
                  <c:v>Jan/2014</c:v>
                </c:pt>
                <c:pt idx="1">
                  <c:v>Fev/2014</c:v>
                </c:pt>
                <c:pt idx="2">
                  <c:v>Mar/2014</c:v>
                </c:pt>
                <c:pt idx="3">
                  <c:v>Abr/2014</c:v>
                </c:pt>
                <c:pt idx="4">
                  <c:v>Mai/2014</c:v>
                </c:pt>
                <c:pt idx="5">
                  <c:v>Jun/2014</c:v>
                </c:pt>
                <c:pt idx="6">
                  <c:v>Jul/2014</c:v>
                </c:pt>
                <c:pt idx="7">
                  <c:v>Ago/2014</c:v>
                </c:pt>
                <c:pt idx="8">
                  <c:v>Set/2014</c:v>
                </c:pt>
                <c:pt idx="9">
                  <c:v>Out/2014</c:v>
                </c:pt>
                <c:pt idx="10">
                  <c:v>Nov/2014</c:v>
                </c:pt>
                <c:pt idx="11">
                  <c:v>Dez/2014</c:v>
                </c:pt>
                <c:pt idx="12">
                  <c:v>Jan/2015</c:v>
                </c:pt>
                <c:pt idx="13">
                  <c:v>Fev/2015</c:v>
                </c:pt>
                <c:pt idx="14">
                  <c:v>Mar/2015</c:v>
                </c:pt>
                <c:pt idx="15">
                  <c:v>Abr/2015</c:v>
                </c:pt>
                <c:pt idx="16">
                  <c:v>Mai/2015</c:v>
                </c:pt>
                <c:pt idx="17">
                  <c:v>Jun/2015</c:v>
                </c:pt>
                <c:pt idx="18">
                  <c:v>Jul/2015</c:v>
                </c:pt>
                <c:pt idx="19">
                  <c:v>Ago/2015</c:v>
                </c:pt>
                <c:pt idx="20">
                  <c:v>Set/2015</c:v>
                </c:pt>
                <c:pt idx="21">
                  <c:v>Out/2015</c:v>
                </c:pt>
                <c:pt idx="22">
                  <c:v>Nov/2015</c:v>
                </c:pt>
                <c:pt idx="23">
                  <c:v>Dez/2015</c:v>
                </c:pt>
                <c:pt idx="24">
                  <c:v>Jan/2016</c:v>
                </c:pt>
                <c:pt idx="25">
                  <c:v>Fev/2016</c:v>
                </c:pt>
                <c:pt idx="26">
                  <c:v>Mar/2016</c:v>
                </c:pt>
                <c:pt idx="27">
                  <c:v>Abr/2016</c:v>
                </c:pt>
                <c:pt idx="28">
                  <c:v>Mai/2016</c:v>
                </c:pt>
                <c:pt idx="29">
                  <c:v>Jun/2016</c:v>
                </c:pt>
                <c:pt idx="30">
                  <c:v>Jul/2016</c:v>
                </c:pt>
                <c:pt idx="31">
                  <c:v>Ago/2016</c:v>
                </c:pt>
                <c:pt idx="32">
                  <c:v>Set/2016</c:v>
                </c:pt>
                <c:pt idx="33">
                  <c:v>Out/2016</c:v>
                </c:pt>
                <c:pt idx="34">
                  <c:v>Nov/2016</c:v>
                </c:pt>
                <c:pt idx="35">
                  <c:v>Dez/2016</c:v>
                </c:pt>
                <c:pt idx="36">
                  <c:v>Jan/2017</c:v>
                </c:pt>
                <c:pt idx="37">
                  <c:v>Fev/2017</c:v>
                </c:pt>
                <c:pt idx="38">
                  <c:v>Mar/2017</c:v>
                </c:pt>
                <c:pt idx="39">
                  <c:v>Abr/2017</c:v>
                </c:pt>
                <c:pt idx="40">
                  <c:v>Mai/2017</c:v>
                </c:pt>
                <c:pt idx="41">
                  <c:v>Jun/2017</c:v>
                </c:pt>
                <c:pt idx="42">
                  <c:v>Jul/2017</c:v>
                </c:pt>
                <c:pt idx="43">
                  <c:v>Ago/2017</c:v>
                </c:pt>
                <c:pt idx="44">
                  <c:v>Set/2017</c:v>
                </c:pt>
              </c:strCache>
            </c:strRef>
          </c:cat>
          <c:val>
            <c:numRef>
              <c:f>(TOTAL!$E$8:$E$19,TOTAL!$G$8:$G$19,TOTAL!$I$8:$I$19,TOTAL!$K$8:$K$16)</c:f>
              <c:numCache>
                <c:formatCode>#,##0.00</c:formatCode>
                <c:ptCount val="45"/>
                <c:pt idx="0">
                  <c:v>581834514.98306894</c:v>
                </c:pt>
                <c:pt idx="1">
                  <c:v>525793165.46431059</c:v>
                </c:pt>
                <c:pt idx="2">
                  <c:v>566429359.49640894</c:v>
                </c:pt>
                <c:pt idx="3">
                  <c:v>492799907.03897703</c:v>
                </c:pt>
                <c:pt idx="4">
                  <c:v>529386575.07879776</c:v>
                </c:pt>
                <c:pt idx="5">
                  <c:v>494968084.29617304</c:v>
                </c:pt>
                <c:pt idx="6">
                  <c:v>522179929.54142553</c:v>
                </c:pt>
                <c:pt idx="7">
                  <c:v>532600091.28910285</c:v>
                </c:pt>
                <c:pt idx="8">
                  <c:v>520083633.25499529</c:v>
                </c:pt>
                <c:pt idx="9">
                  <c:v>573190493.71913588</c:v>
                </c:pt>
                <c:pt idx="10">
                  <c:v>530967039.62250614</c:v>
                </c:pt>
                <c:pt idx="11">
                  <c:v>551702201.98264503</c:v>
                </c:pt>
                <c:pt idx="12">
                  <c:v>552947078.76153326</c:v>
                </c:pt>
                <c:pt idx="13">
                  <c:v>574284675.28391886</c:v>
                </c:pt>
                <c:pt idx="14">
                  <c:v>538026935.38989484</c:v>
                </c:pt>
                <c:pt idx="15">
                  <c:v>519614766.48473436</c:v>
                </c:pt>
                <c:pt idx="16">
                  <c:v>503454416.20657277</c:v>
                </c:pt>
                <c:pt idx="17">
                  <c:v>546369675.06758142</c:v>
                </c:pt>
                <c:pt idx="18">
                  <c:v>490600623.68020087</c:v>
                </c:pt>
                <c:pt idx="19">
                  <c:v>526853741.76875991</c:v>
                </c:pt>
                <c:pt idx="20">
                  <c:v>533292050.24531186</c:v>
                </c:pt>
                <c:pt idx="21">
                  <c:v>543298437.47284901</c:v>
                </c:pt>
                <c:pt idx="22">
                  <c:v>521670925.6898964</c:v>
                </c:pt>
                <c:pt idx="23">
                  <c:v>484106961.2796526</c:v>
                </c:pt>
                <c:pt idx="24">
                  <c:v>643865829.2261126</c:v>
                </c:pt>
                <c:pt idx="25">
                  <c:v>608725199.97918391</c:v>
                </c:pt>
                <c:pt idx="26">
                  <c:v>538473212.09086251</c:v>
                </c:pt>
                <c:pt idx="27">
                  <c:v>571075261.00644302</c:v>
                </c:pt>
                <c:pt idx="28">
                  <c:v>552997059.82051682</c:v>
                </c:pt>
                <c:pt idx="29">
                  <c:v>573303037.40924454</c:v>
                </c:pt>
                <c:pt idx="30">
                  <c:v>593421549.12735069</c:v>
                </c:pt>
                <c:pt idx="31">
                  <c:v>509467956.19393688</c:v>
                </c:pt>
                <c:pt idx="32">
                  <c:v>570224722.23374951</c:v>
                </c:pt>
                <c:pt idx="33">
                  <c:v>556795511.01216841</c:v>
                </c:pt>
                <c:pt idx="34">
                  <c:v>573978525.38783038</c:v>
                </c:pt>
                <c:pt idx="35">
                  <c:v>633757832.01876807</c:v>
                </c:pt>
                <c:pt idx="36">
                  <c:v>585550237.9145118</c:v>
                </c:pt>
                <c:pt idx="37">
                  <c:v>575102220.59938097</c:v>
                </c:pt>
                <c:pt idx="38">
                  <c:v>570849707.87998199</c:v>
                </c:pt>
                <c:pt idx="39">
                  <c:v>538951997.07160354</c:v>
                </c:pt>
                <c:pt idx="40">
                  <c:v>579929420.65945029</c:v>
                </c:pt>
                <c:pt idx="41">
                  <c:v>617255886.59245372</c:v>
                </c:pt>
                <c:pt idx="42">
                  <c:v>587627931.38051689</c:v>
                </c:pt>
                <c:pt idx="43">
                  <c:v>576106097.42945266</c:v>
                </c:pt>
                <c:pt idx="44">
                  <c:v>611113798.03999996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26-4A09-B26D-2CAB598BD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20320"/>
        <c:axId val="137321856"/>
      </c:lineChart>
      <c:lineChart>
        <c:grouping val="standard"/>
        <c:varyColors val="0"/>
        <c:ser>
          <c:idx val="0"/>
          <c:order val="0"/>
          <c:tx>
            <c:v>Arrec. Combustível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trendline>
            <c:spPr>
              <a:ln>
                <a:solidFill>
                  <a:srgbClr val="0A0AF6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2.5871647584032157E-2"/>
                  <c:y val="0.1413900362296235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0A0AF6"/>
                      </a:solidFill>
                    </a:defRPr>
                  </a:pPr>
                  <a:endParaRPr lang="es-ES_tradnl"/>
                </a:p>
              </c:txPr>
            </c:trendlineLbl>
          </c:trendline>
          <c:cat>
            <c:strRef>
              <c:f>'Grupo Real (2014-17)'!$C$2:$AU$2</c:f>
              <c:strCache>
                <c:ptCount val="45"/>
                <c:pt idx="0">
                  <c:v>Jan/2014</c:v>
                </c:pt>
                <c:pt idx="1">
                  <c:v>Fev/2014</c:v>
                </c:pt>
                <c:pt idx="2">
                  <c:v>Mar/2014</c:v>
                </c:pt>
                <c:pt idx="3">
                  <c:v>Abr/2014</c:v>
                </c:pt>
                <c:pt idx="4">
                  <c:v>Mai/2014</c:v>
                </c:pt>
                <c:pt idx="5">
                  <c:v>Jun/2014</c:v>
                </c:pt>
                <c:pt idx="6">
                  <c:v>Jul/2014</c:v>
                </c:pt>
                <c:pt idx="7">
                  <c:v>Ago/2014</c:v>
                </c:pt>
                <c:pt idx="8">
                  <c:v>Set/2014</c:v>
                </c:pt>
                <c:pt idx="9">
                  <c:v>Out/2014</c:v>
                </c:pt>
                <c:pt idx="10">
                  <c:v>Nov/2014</c:v>
                </c:pt>
                <c:pt idx="11">
                  <c:v>Dez/2014</c:v>
                </c:pt>
                <c:pt idx="12">
                  <c:v>Jan/2015</c:v>
                </c:pt>
                <c:pt idx="13">
                  <c:v>Fev/2015</c:v>
                </c:pt>
                <c:pt idx="14">
                  <c:v>Mar/2015</c:v>
                </c:pt>
                <c:pt idx="15">
                  <c:v>Abr/2015</c:v>
                </c:pt>
                <c:pt idx="16">
                  <c:v>Mai/2015</c:v>
                </c:pt>
                <c:pt idx="17">
                  <c:v>Jun/2015</c:v>
                </c:pt>
                <c:pt idx="18">
                  <c:v>Jul/2015</c:v>
                </c:pt>
                <c:pt idx="19">
                  <c:v>Ago/2015</c:v>
                </c:pt>
                <c:pt idx="20">
                  <c:v>Set/2015</c:v>
                </c:pt>
                <c:pt idx="21">
                  <c:v>Out/2015</c:v>
                </c:pt>
                <c:pt idx="22">
                  <c:v>Nov/2015</c:v>
                </c:pt>
                <c:pt idx="23">
                  <c:v>Dez/2015</c:v>
                </c:pt>
                <c:pt idx="24">
                  <c:v>Jan/2016</c:v>
                </c:pt>
                <c:pt idx="25">
                  <c:v>Fev/2016</c:v>
                </c:pt>
                <c:pt idx="26">
                  <c:v>Mar/2016</c:v>
                </c:pt>
                <c:pt idx="27">
                  <c:v>Abr/2016</c:v>
                </c:pt>
                <c:pt idx="28">
                  <c:v>Mai/2016</c:v>
                </c:pt>
                <c:pt idx="29">
                  <c:v>Jun/2016</c:v>
                </c:pt>
                <c:pt idx="30">
                  <c:v>Jul/2016</c:v>
                </c:pt>
                <c:pt idx="31">
                  <c:v>Ago/2016</c:v>
                </c:pt>
                <c:pt idx="32">
                  <c:v>Set/2016</c:v>
                </c:pt>
                <c:pt idx="33">
                  <c:v>Out/2016</c:v>
                </c:pt>
                <c:pt idx="34">
                  <c:v>Nov/2016</c:v>
                </c:pt>
                <c:pt idx="35">
                  <c:v>Dez/2016</c:v>
                </c:pt>
                <c:pt idx="36">
                  <c:v>Jan/2017</c:v>
                </c:pt>
                <c:pt idx="37">
                  <c:v>Fev/2017</c:v>
                </c:pt>
                <c:pt idx="38">
                  <c:v>Mar/2017</c:v>
                </c:pt>
                <c:pt idx="39">
                  <c:v>Abr/2017</c:v>
                </c:pt>
                <c:pt idx="40">
                  <c:v>Mai/2017</c:v>
                </c:pt>
                <c:pt idx="41">
                  <c:v>Jun/2017</c:v>
                </c:pt>
                <c:pt idx="42">
                  <c:v>Jul/2017</c:v>
                </c:pt>
                <c:pt idx="43">
                  <c:v>Ago/2017</c:v>
                </c:pt>
                <c:pt idx="44">
                  <c:v>Set/2017</c:v>
                </c:pt>
              </c:strCache>
            </c:strRef>
          </c:cat>
          <c:val>
            <c:numRef>
              <c:f>'Grupo Real (2014-17)'!$C$28:$AU$28</c:f>
              <c:numCache>
                <c:formatCode>#,##0.00</c:formatCode>
                <c:ptCount val="45"/>
                <c:pt idx="0">
                  <c:v>162442018.81912762</c:v>
                </c:pt>
                <c:pt idx="1">
                  <c:v>163364319.32299441</c:v>
                </c:pt>
                <c:pt idx="2">
                  <c:v>167661784.94649804</c:v>
                </c:pt>
                <c:pt idx="3">
                  <c:v>124024794.67788334</c:v>
                </c:pt>
                <c:pt idx="4">
                  <c:v>175639202.4826223</c:v>
                </c:pt>
                <c:pt idx="5">
                  <c:v>153365251.11676294</c:v>
                </c:pt>
                <c:pt idx="6">
                  <c:v>156690401.08499649</c:v>
                </c:pt>
                <c:pt idx="7">
                  <c:v>182393575.94942075</c:v>
                </c:pt>
                <c:pt idx="8">
                  <c:v>160103133.41932237</c:v>
                </c:pt>
                <c:pt idx="9">
                  <c:v>207253053.72728726</c:v>
                </c:pt>
                <c:pt idx="10">
                  <c:v>168976036.32537371</c:v>
                </c:pt>
                <c:pt idx="11">
                  <c:v>178971835.34697592</c:v>
                </c:pt>
                <c:pt idx="12">
                  <c:v>103456249.94878048</c:v>
                </c:pt>
                <c:pt idx="13">
                  <c:v>192650644.88496146</c:v>
                </c:pt>
                <c:pt idx="14">
                  <c:v>147515534.69568473</c:v>
                </c:pt>
                <c:pt idx="15">
                  <c:v>124042903.87870166</c:v>
                </c:pt>
                <c:pt idx="16">
                  <c:v>133303759.679634</c:v>
                </c:pt>
                <c:pt idx="17">
                  <c:v>182322739.311277</c:v>
                </c:pt>
                <c:pt idx="18">
                  <c:v>116892286.79629147</c:v>
                </c:pt>
                <c:pt idx="19">
                  <c:v>150955145.80119026</c:v>
                </c:pt>
                <c:pt idx="20">
                  <c:v>159385042.39189553</c:v>
                </c:pt>
                <c:pt idx="21">
                  <c:v>177459919.6318092</c:v>
                </c:pt>
                <c:pt idx="22">
                  <c:v>143780225.60162523</c:v>
                </c:pt>
                <c:pt idx="23">
                  <c:v>115814064.70955144</c:v>
                </c:pt>
                <c:pt idx="24">
                  <c:v>200250960.0017702</c:v>
                </c:pt>
                <c:pt idx="25">
                  <c:v>163176503.07931069</c:v>
                </c:pt>
                <c:pt idx="26">
                  <c:v>124033394.29735523</c:v>
                </c:pt>
                <c:pt idx="27">
                  <c:v>164655246.77247187</c:v>
                </c:pt>
                <c:pt idx="28">
                  <c:v>132391186.87405869</c:v>
                </c:pt>
                <c:pt idx="29">
                  <c:v>169990712.95540392</c:v>
                </c:pt>
                <c:pt idx="30">
                  <c:v>205290171.19955239</c:v>
                </c:pt>
                <c:pt idx="31">
                  <c:v>103486622.81417578</c:v>
                </c:pt>
                <c:pt idx="32">
                  <c:v>202216092.3840681</c:v>
                </c:pt>
                <c:pt idx="33">
                  <c:v>178700470.37240008</c:v>
                </c:pt>
                <c:pt idx="34">
                  <c:v>199092537.03757429</c:v>
                </c:pt>
                <c:pt idx="35">
                  <c:v>232524895.29017767</c:v>
                </c:pt>
                <c:pt idx="36">
                  <c:v>108693924.44797522</c:v>
                </c:pt>
                <c:pt idx="37">
                  <c:v>129027800.58158064</c:v>
                </c:pt>
                <c:pt idx="38">
                  <c:v>150398879.83678567</c:v>
                </c:pt>
                <c:pt idx="39">
                  <c:v>133437098.21338351</c:v>
                </c:pt>
                <c:pt idx="40">
                  <c:v>152296319.52227587</c:v>
                </c:pt>
                <c:pt idx="41">
                  <c:v>200076260.51646256</c:v>
                </c:pt>
                <c:pt idx="42">
                  <c:v>165929130.73572654</c:v>
                </c:pt>
                <c:pt idx="43">
                  <c:v>155986868.31592312</c:v>
                </c:pt>
                <c:pt idx="44">
                  <c:v>186107387.94214544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26-4A09-B26D-2CAB598BD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30048"/>
        <c:axId val="137328128"/>
      </c:lineChart>
      <c:catAx>
        <c:axId val="137320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4C"/>
            </a:solidFill>
          </a:ln>
        </c:spPr>
        <c:txPr>
          <a:bodyPr/>
          <a:lstStyle/>
          <a:p>
            <a:pPr>
              <a:defRPr>
                <a:solidFill>
                  <a:srgbClr val="00003A"/>
                </a:solidFill>
              </a:defRPr>
            </a:pPr>
            <a:endParaRPr lang="es-ES_tradnl"/>
          </a:p>
        </c:txPr>
        <c:crossAx val="137321856"/>
        <c:crosses val="autoZero"/>
        <c:auto val="1"/>
        <c:lblAlgn val="ctr"/>
        <c:lblOffset val="100"/>
        <c:noMultiLvlLbl val="0"/>
      </c:catAx>
      <c:valAx>
        <c:axId val="137321856"/>
        <c:scaling>
          <c:orientation val="minMax"/>
          <c:max val="800000000"/>
          <c:min val="300000000"/>
        </c:scaling>
        <c:delete val="0"/>
        <c:axPos val="l"/>
        <c:numFmt formatCode="#,##0.00" sourceLinked="1"/>
        <c:majorTickMark val="out"/>
        <c:minorTickMark val="none"/>
        <c:tickLblPos val="nextTo"/>
        <c:spPr>
          <a:ln>
            <a:solidFill>
              <a:srgbClr val="00004C"/>
            </a:solidFill>
          </a:ln>
        </c:spPr>
        <c:txPr>
          <a:bodyPr/>
          <a:lstStyle/>
          <a:p>
            <a:pPr>
              <a:defRPr>
                <a:solidFill>
                  <a:srgbClr val="00003A"/>
                </a:solidFill>
              </a:defRPr>
            </a:pPr>
            <a:endParaRPr lang="es-ES_tradnl"/>
          </a:p>
        </c:txPr>
        <c:crossAx val="137320320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9.8392291289353881E-3"/>
                <c:y val="0.15646388892355176"/>
              </c:manualLayout>
            </c:layout>
            <c:tx>
              <c:rich>
                <a:bodyPr/>
                <a:lstStyle/>
                <a:p>
                  <a:pPr>
                    <a:defRPr>
                      <a:solidFill>
                        <a:srgbClr val="00003A"/>
                      </a:solidFill>
                    </a:defRPr>
                  </a:pPr>
                  <a:r>
                    <a:rPr lang="pt-BR" sz="1000" b="1" i="0" u="none" strike="noStrike" baseline="0">
                      <a:effectLst/>
                    </a:rPr>
                    <a:t>Arrec. TOTAL em </a:t>
                  </a:r>
                  <a:r>
                    <a:rPr lang="pt-BR">
                      <a:solidFill>
                        <a:srgbClr val="00003A"/>
                      </a:solidFill>
                    </a:rPr>
                    <a:t>Milhões R$</a:t>
                  </a:r>
                </a:p>
              </c:rich>
            </c:tx>
          </c:dispUnitsLbl>
        </c:dispUnits>
      </c:valAx>
      <c:valAx>
        <c:axId val="137328128"/>
        <c:scaling>
          <c:orientation val="minMax"/>
          <c:max val="350000000"/>
          <c:min val="50000000"/>
        </c:scaling>
        <c:delete val="0"/>
        <c:axPos val="r"/>
        <c:numFmt formatCode="#,##0.00" sourceLinked="1"/>
        <c:majorTickMark val="out"/>
        <c:minorTickMark val="none"/>
        <c:tickLblPos val="nextTo"/>
        <c:spPr>
          <a:ln>
            <a:solidFill>
              <a:srgbClr val="00004C"/>
            </a:solidFill>
          </a:ln>
        </c:spPr>
        <c:txPr>
          <a:bodyPr/>
          <a:lstStyle/>
          <a:p>
            <a:pPr>
              <a:defRPr>
                <a:solidFill>
                  <a:srgbClr val="00003A"/>
                </a:solidFill>
              </a:defRPr>
            </a:pPr>
            <a:endParaRPr lang="es-ES_tradnl"/>
          </a:p>
        </c:txPr>
        <c:crossAx val="137330048"/>
        <c:crosses val="max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0.97497944050182273"/>
                <c:y val="0.15646222510617233"/>
              </c:manualLayout>
            </c:layout>
            <c:tx>
              <c:rich>
                <a:bodyPr/>
                <a:lstStyle/>
                <a:p>
                  <a:pPr>
                    <a:defRPr>
                      <a:solidFill>
                        <a:srgbClr val="00003A"/>
                      </a:solidFill>
                    </a:defRPr>
                  </a:pPr>
                  <a:r>
                    <a:rPr lang="pt-BR">
                      <a:solidFill>
                        <a:srgbClr val="00003A"/>
                      </a:solidFill>
                    </a:rPr>
                    <a:t>Arrec. Comb. em Milhões R$</a:t>
                  </a:r>
                </a:p>
              </c:rich>
            </c:tx>
          </c:dispUnitsLbl>
        </c:dispUnits>
      </c:valAx>
      <c:catAx>
        <c:axId val="137330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732812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9577145403714946"/>
          <c:y val="0.18872064922154147"/>
          <c:w val="0.19619500619189237"/>
          <c:h val="0.14279146960829581"/>
        </c:manualLayout>
      </c:layout>
      <c:overlay val="0"/>
      <c:txPr>
        <a:bodyPr/>
        <a:lstStyle/>
        <a:p>
          <a:pPr>
            <a:defRPr b="1">
              <a:solidFill>
                <a:srgbClr val="00003A"/>
              </a:solidFill>
            </a:defRPr>
          </a:pPr>
          <a:endParaRPr lang="es-ES_tradn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solidFill>
            <a:srgbClr val="000064"/>
          </a:solidFill>
        </a:defRPr>
      </a:pPr>
      <a:endParaRPr lang="es-ES_tradnl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2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3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>
    <tabColor rgb="FFFFFF00"/>
  </sheetPr>
  <sheetViews>
    <sheetView zoomScale="90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03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90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90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>
    <tabColor rgb="FFFFFF00"/>
  </sheetPr>
  <sheetViews>
    <sheetView zoomScale="90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80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90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80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>
    <tabColor rgb="FFFFFF00"/>
  </sheetPr>
  <sheetViews>
    <sheetView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19051</xdr:rowOff>
    </xdr:from>
    <xdr:to>
      <xdr:col>1</xdr:col>
      <xdr:colOff>960215</xdr:colOff>
      <xdr:row>3</xdr:row>
      <xdr:rowOff>143934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9051"/>
          <a:ext cx="1579340" cy="724958"/>
        </a:xfrm>
        <a:prstGeom prst="rect">
          <a:avLst/>
        </a:prstGeom>
      </xdr:spPr>
    </xdr:pic>
    <xdr:clientData/>
  </xdr:twoCellAnchor>
  <xdr:twoCellAnchor editAs="oneCell">
    <xdr:from>
      <xdr:col>9</xdr:col>
      <xdr:colOff>47625</xdr:colOff>
      <xdr:row>0</xdr:row>
      <xdr:rowOff>38101</xdr:rowOff>
    </xdr:from>
    <xdr:to>
      <xdr:col>11</xdr:col>
      <xdr:colOff>255365</xdr:colOff>
      <xdr:row>3</xdr:row>
      <xdr:rowOff>162984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8850" y="38101"/>
          <a:ext cx="1579340" cy="724958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0.00361</cdr:x>
      <cdr:y>0.94281</cdr:y>
    </cdr:from>
    <cdr:to>
      <cdr:x>0.96053</cdr:x>
      <cdr:y>0.99735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34847" y="5672874"/>
          <a:ext cx="9236932" cy="3281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solidFill>
                <a:sysClr val="windowText" lastClr="000000"/>
              </a:solidFill>
            </a:rPr>
            <a:t>Fonte: Arrecadação Online, elaboração NEEF/SEFAZ-MA (consulta  06.10.2017). 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630833" cy="600075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0.0227</cdr:x>
      <cdr:y>0.93375</cdr:y>
    </cdr:from>
    <cdr:to>
      <cdr:x>0.9818</cdr:x>
      <cdr:y>0.98844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19074" y="5612094"/>
          <a:ext cx="9254141" cy="3287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>
              <a:solidFill>
                <a:srgbClr val="00003A"/>
              </a:solidFill>
            </a:rPr>
            <a:t>Fonte: Arrecadação Online, elaboração NEEF/SEFAZ-MA (consulta 06.10.2017). 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630833" cy="600075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0.03806</cdr:x>
      <cdr:y>0.94079</cdr:y>
    </cdr:from>
    <cdr:to>
      <cdr:x>0.99716</cdr:x>
      <cdr:y>0.99548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367087" y="5656652"/>
          <a:ext cx="9249621" cy="3288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>
              <a:solidFill>
                <a:srgbClr val="00003A"/>
              </a:solidFill>
            </a:rPr>
            <a:t>Fonte: Arrecadação Online, elaboração NEEF/SEFAZ-MA (consulta 06.10.2017). 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630833" cy="600075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0.03806</cdr:x>
      <cdr:y>0.94079</cdr:y>
    </cdr:from>
    <cdr:to>
      <cdr:x>0.99716</cdr:x>
      <cdr:y>0.99548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367087" y="5656652"/>
          <a:ext cx="9249621" cy="3288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>
              <a:solidFill>
                <a:srgbClr val="00003A"/>
              </a:solidFill>
            </a:rPr>
            <a:t>Fonte: Arrecadação Online, elaboração NEEF/SEFAZ-MA (consulta 06.10.2017). 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644062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0.0227</cdr:x>
      <cdr:y>0.93375</cdr:y>
    </cdr:from>
    <cdr:to>
      <cdr:x>0.9818</cdr:x>
      <cdr:y>0.98844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19074" y="5612094"/>
          <a:ext cx="9254141" cy="3287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>
              <a:solidFill>
                <a:srgbClr val="00003A"/>
              </a:solidFill>
            </a:rPr>
            <a:t>Fonte: Arrecadação Online, elaboração NEEF/SEFAZ-MA (consulta </a:t>
          </a:r>
          <a:r>
            <a:rPr lang="pt-BR" sz="1100" baseline="0">
              <a:solidFill>
                <a:srgbClr val="00003A"/>
              </a:solidFill>
            </a:rPr>
            <a:t> 06.1</a:t>
          </a:r>
          <a:r>
            <a:rPr lang="pt-BR" sz="1100">
              <a:solidFill>
                <a:srgbClr val="00003A"/>
              </a:solidFill>
            </a:rPr>
            <a:t>0.2017). 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630833" cy="600075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47626</xdr:rowOff>
    </xdr:from>
    <xdr:to>
      <xdr:col>1</xdr:col>
      <xdr:colOff>950690</xdr:colOff>
      <xdr:row>3</xdr:row>
      <xdr:rowOff>143934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47626"/>
          <a:ext cx="1579340" cy="696383"/>
        </a:xfrm>
        <a:prstGeom prst="rect">
          <a:avLst/>
        </a:prstGeom>
      </xdr:spPr>
    </xdr:pic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0.0227</cdr:x>
      <cdr:y>0.93375</cdr:y>
    </cdr:from>
    <cdr:to>
      <cdr:x>0.9818</cdr:x>
      <cdr:y>0.98844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19074" y="5612094"/>
          <a:ext cx="9254141" cy="3287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>
              <a:solidFill>
                <a:srgbClr val="00003A"/>
              </a:solidFill>
            </a:rPr>
            <a:t>Fonte: Arrecadação Online, elaboração NEEF/SEFAZ-MA (consulta 06.10.2017). 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644062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0.0227</cdr:x>
      <cdr:y>0.93375</cdr:y>
    </cdr:from>
    <cdr:to>
      <cdr:x>0.9818</cdr:x>
      <cdr:y>0.98844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19074" y="5612094"/>
          <a:ext cx="9254141" cy="3287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>
              <a:solidFill>
                <a:srgbClr val="00003A"/>
              </a:solidFill>
            </a:rPr>
            <a:t>Fonte: Arrecadação Online, elaboração NEEF/SEFAZ-MA (consulta </a:t>
          </a:r>
          <a:r>
            <a:rPr lang="pt-BR" sz="1100" baseline="0">
              <a:solidFill>
                <a:srgbClr val="00003A"/>
              </a:solidFill>
            </a:rPr>
            <a:t> 06</a:t>
          </a:r>
          <a:r>
            <a:rPr lang="pt-BR" sz="1100">
              <a:solidFill>
                <a:srgbClr val="00003A"/>
              </a:solidFill>
            </a:rPr>
            <a:t>.10.2017). 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648825" cy="601027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0.01444</cdr:x>
      <cdr:y>0.92278</cdr:y>
    </cdr:from>
    <cdr:to>
      <cdr:x>0.95692</cdr:x>
      <cdr:y>0.99735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39390" y="5552378"/>
          <a:ext cx="9097542" cy="448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>
              <a:solidFill>
                <a:srgbClr val="00001E"/>
              </a:solidFill>
            </a:rPr>
            <a:t>Fonte: Arrecadação Online,</a:t>
          </a:r>
          <a:r>
            <a:rPr lang="pt-BR" sz="1100">
              <a:solidFill>
                <a:srgbClr val="00001E"/>
              </a:solidFill>
              <a:effectLst/>
              <a:latin typeface="+mn-lt"/>
              <a:ea typeface="+mn-ea"/>
              <a:cs typeface="+mn-cs"/>
            </a:rPr>
            <a:t> bi.sefaz, elaboração NEEF/SEFAZ-MA </a:t>
          </a:r>
          <a:r>
            <a:rPr lang="pt-BR" sz="1100">
              <a:solidFill>
                <a:srgbClr val="00001E"/>
              </a:solidFill>
            </a:rPr>
            <a:t>(consulta 06.10.2017). </a:t>
          </a:r>
        </a:p>
        <a:p xmlns:a="http://schemas.openxmlformats.org/drawingml/2006/main">
          <a:r>
            <a:rPr lang="pt-BR" sz="1100">
              <a:solidFill>
                <a:srgbClr val="00001E"/>
              </a:solidFill>
            </a:rPr>
            <a:t>(*) Valores Corrigidos a Preços de </a:t>
          </a:r>
          <a:r>
            <a:rPr lang="pt-BR" sz="1100" baseline="0">
              <a:solidFill>
                <a:srgbClr val="00001E"/>
              </a:solidFill>
            </a:rPr>
            <a:t> Setembro</a:t>
          </a:r>
          <a:r>
            <a:rPr lang="pt-BR" sz="1100">
              <a:solidFill>
                <a:srgbClr val="00001E"/>
              </a:solidFill>
            </a:rPr>
            <a:t>/2017, IPCA-IBGE (DEZ 93 = 100).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38101</xdr:rowOff>
    </xdr:from>
    <xdr:to>
      <xdr:col>1</xdr:col>
      <xdr:colOff>950690</xdr:colOff>
      <xdr:row>3</xdr:row>
      <xdr:rowOff>134409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1"/>
          <a:ext cx="1579340" cy="69638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47626</xdr:rowOff>
    </xdr:from>
    <xdr:to>
      <xdr:col>1</xdr:col>
      <xdr:colOff>969740</xdr:colOff>
      <xdr:row>3</xdr:row>
      <xdr:rowOff>143934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47626"/>
          <a:ext cx="1579340" cy="69638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47626</xdr:rowOff>
    </xdr:from>
    <xdr:to>
      <xdr:col>1</xdr:col>
      <xdr:colOff>941165</xdr:colOff>
      <xdr:row>3</xdr:row>
      <xdr:rowOff>143934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47626"/>
          <a:ext cx="1579340" cy="69638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38101</xdr:rowOff>
    </xdr:from>
    <xdr:to>
      <xdr:col>3</xdr:col>
      <xdr:colOff>683990</xdr:colOff>
      <xdr:row>3</xdr:row>
      <xdr:rowOff>162984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1"/>
          <a:ext cx="1579340" cy="724958"/>
        </a:xfrm>
        <a:prstGeom prst="rect">
          <a:avLst/>
        </a:prstGeom>
      </xdr:spPr>
    </xdr:pic>
    <xdr:clientData/>
  </xdr:twoCellAnchor>
  <xdr:twoCellAnchor editAs="oneCell">
    <xdr:from>
      <xdr:col>11</xdr:col>
      <xdr:colOff>170391</xdr:colOff>
      <xdr:row>0</xdr:row>
      <xdr:rowOff>63501</xdr:rowOff>
    </xdr:from>
    <xdr:to>
      <xdr:col>13</xdr:col>
      <xdr:colOff>455390</xdr:colOff>
      <xdr:row>3</xdr:row>
      <xdr:rowOff>188384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7808" y="63501"/>
          <a:ext cx="1576165" cy="72813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630833" cy="600075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0.0227</cdr:x>
      <cdr:y>0.93375</cdr:y>
    </cdr:from>
    <cdr:to>
      <cdr:x>0.9818</cdr:x>
      <cdr:y>0.98844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19074" y="5612094"/>
          <a:ext cx="9254141" cy="3287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>
              <a:solidFill>
                <a:srgbClr val="000042"/>
              </a:solidFill>
            </a:rPr>
            <a:t>Fonte: Arrecadação Online, elaboração NEEF/SEFAZ-MA (consulta  06.10.2017).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645218" cy="602017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U32"/>
  <sheetViews>
    <sheetView showGridLines="0" zoomScaleNormal="100" workbookViewId="0">
      <selection activeCell="T16" sqref="T16"/>
    </sheetView>
  </sheetViews>
  <sheetFormatPr defaultColWidth="9.109375" defaultRowHeight="14.4" x14ac:dyDescent="0.3"/>
  <cols>
    <col min="1" max="1" width="9.88671875" style="70" customWidth="1"/>
    <col min="2" max="3" width="15.44140625" style="70" bestFit="1" customWidth="1"/>
    <col min="4" max="9" width="17.6640625" style="70" customWidth="1"/>
    <col min="10" max="21" width="10.33203125" style="70" customWidth="1"/>
    <col min="22" max="16384" width="9.109375" style="70"/>
  </cols>
  <sheetData>
    <row r="1" spans="1:21" ht="15.6" x14ac:dyDescent="0.3">
      <c r="A1" s="263"/>
      <c r="B1" s="263"/>
      <c r="C1" s="264" t="s">
        <v>0</v>
      </c>
      <c r="D1" s="263"/>
      <c r="L1" s="283" t="s">
        <v>0</v>
      </c>
    </row>
    <row r="2" spans="1:21" ht="15.6" x14ac:dyDescent="0.3">
      <c r="A2" s="263"/>
      <c r="B2" s="263"/>
      <c r="C2" s="264" t="s">
        <v>1</v>
      </c>
      <c r="D2" s="263"/>
      <c r="L2" s="283" t="s">
        <v>1</v>
      </c>
    </row>
    <row r="3" spans="1:21" ht="15.6" x14ac:dyDescent="0.3">
      <c r="A3" s="263"/>
      <c r="B3" s="263"/>
      <c r="C3" s="264" t="s">
        <v>2</v>
      </c>
      <c r="D3" s="263"/>
      <c r="L3" s="283" t="s">
        <v>2</v>
      </c>
    </row>
    <row r="4" spans="1:21" x14ac:dyDescent="0.3">
      <c r="A4" s="263"/>
      <c r="B4" s="263"/>
      <c r="C4" s="263"/>
      <c r="D4" s="263"/>
      <c r="E4" s="263"/>
    </row>
    <row r="5" spans="1:21" ht="29.1" customHeight="1" x14ac:dyDescent="0.3">
      <c r="A5" s="434" t="s">
        <v>125</v>
      </c>
      <c r="B5" s="434"/>
      <c r="C5" s="434"/>
      <c r="D5" s="434"/>
      <c r="E5" s="434"/>
      <c r="F5" s="434"/>
      <c r="G5" s="434"/>
      <c r="H5" s="434"/>
      <c r="I5" s="434"/>
      <c r="J5" s="434" t="s">
        <v>125</v>
      </c>
      <c r="K5" s="434"/>
      <c r="L5" s="434"/>
      <c r="M5" s="434"/>
      <c r="N5" s="434"/>
      <c r="O5" s="434"/>
      <c r="P5" s="434"/>
      <c r="Q5" s="434"/>
      <c r="R5" s="434"/>
      <c r="S5" s="434"/>
      <c r="T5" s="434"/>
      <c r="U5" s="434"/>
    </row>
    <row r="6" spans="1:21" ht="15" customHeight="1" x14ac:dyDescent="0.3">
      <c r="A6" s="438" t="s">
        <v>123</v>
      </c>
      <c r="B6" s="435" t="s">
        <v>66</v>
      </c>
      <c r="C6" s="435"/>
      <c r="D6" s="436" t="s">
        <v>67</v>
      </c>
      <c r="E6" s="437"/>
      <c r="F6" s="431" t="s">
        <v>101</v>
      </c>
      <c r="G6" s="433"/>
      <c r="H6" s="431" t="s">
        <v>124</v>
      </c>
      <c r="I6" s="433"/>
      <c r="J6" s="431" t="s">
        <v>44</v>
      </c>
      <c r="K6" s="432"/>
      <c r="L6" s="432"/>
      <c r="M6" s="432"/>
      <c r="N6" s="432"/>
      <c r="O6" s="433"/>
      <c r="P6" s="431" t="s">
        <v>99</v>
      </c>
      <c r="Q6" s="432"/>
      <c r="R6" s="432"/>
      <c r="S6" s="432"/>
      <c r="T6" s="432"/>
      <c r="U6" s="433"/>
    </row>
    <row r="7" spans="1:21" s="267" customFormat="1" ht="33" customHeight="1" x14ac:dyDescent="0.3">
      <c r="A7" s="439"/>
      <c r="B7" s="265" t="s">
        <v>93</v>
      </c>
      <c r="C7" s="265" t="s">
        <v>127</v>
      </c>
      <c r="D7" s="265" t="s">
        <v>93</v>
      </c>
      <c r="E7" s="265" t="s">
        <v>127</v>
      </c>
      <c r="F7" s="265" t="s">
        <v>93</v>
      </c>
      <c r="G7" s="265" t="s">
        <v>127</v>
      </c>
      <c r="H7" s="265" t="s">
        <v>93</v>
      </c>
      <c r="I7" s="265" t="s">
        <v>127</v>
      </c>
      <c r="J7" s="300" t="s">
        <v>135</v>
      </c>
      <c r="K7" s="299" t="s">
        <v>136</v>
      </c>
      <c r="L7" s="266" t="s">
        <v>134</v>
      </c>
      <c r="M7" s="282" t="s">
        <v>126</v>
      </c>
      <c r="N7" s="300" t="s">
        <v>137</v>
      </c>
      <c r="O7" s="299" t="s">
        <v>138</v>
      </c>
      <c r="P7" s="300" t="s">
        <v>135</v>
      </c>
      <c r="Q7" s="299" t="s">
        <v>136</v>
      </c>
      <c r="R7" s="300" t="s">
        <v>134</v>
      </c>
      <c r="S7" s="299" t="s">
        <v>126</v>
      </c>
      <c r="T7" s="300" t="s">
        <v>137</v>
      </c>
      <c r="U7" s="300" t="s">
        <v>138</v>
      </c>
    </row>
    <row r="8" spans="1:21" x14ac:dyDescent="0.3">
      <c r="A8" s="313" t="s">
        <v>13</v>
      </c>
      <c r="B8" s="305">
        <v>389920435.33999997</v>
      </c>
      <c r="C8" s="306">
        <f>(B8/IPCA!C291)*IPCA!$C$344</f>
        <v>494044356.9608072</v>
      </c>
      <c r="D8" s="71">
        <v>374492832.06</v>
      </c>
      <c r="E8" s="268">
        <f>(D8/IPCA!C304)*IPCA!$C$344</f>
        <v>442885016.0240888</v>
      </c>
      <c r="F8" s="148">
        <v>512549027.06999999</v>
      </c>
      <c r="G8" s="268">
        <f>(F8/IPCA!C316)*IPCA!$C$344</f>
        <v>547535770.11550367</v>
      </c>
      <c r="H8" s="280">
        <v>479519111.55000001</v>
      </c>
      <c r="I8" s="268">
        <f>(H8/IPCA!C328)*IPCA!$C$344</f>
        <v>486218985.36574703</v>
      </c>
      <c r="J8" s="171">
        <f>D8/B8-1</f>
        <v>-3.9566029070898789E-2</v>
      </c>
      <c r="K8" s="172">
        <f>(SUM(D$8:D8))/(SUM(B$8:B8))-1</f>
        <v>-3.9566029070898789E-2</v>
      </c>
      <c r="L8" s="171">
        <f>F8/D8-1</f>
        <v>0.36864843113440715</v>
      </c>
      <c r="M8" s="172">
        <f>(SUM(F$8:F8))/(SUM(D$8:D8))-1</f>
        <v>0.36864843113440715</v>
      </c>
      <c r="N8" s="165">
        <f>H8/F8-1</f>
        <v>-6.4442450917946981E-2</v>
      </c>
      <c r="O8" s="166">
        <f>(SUM(H$8:H8))/(SUM(F$8:F8))-1</f>
        <v>-6.4442450917946981E-2</v>
      </c>
      <c r="P8" s="165">
        <f t="shared" ref="P8:P19" si="0">E8/C8-1</f>
        <v>-0.10355212080840936</v>
      </c>
      <c r="Q8" s="172">
        <f>(SUM(E$8:E8))/(SUM(C$8:C8))-1</f>
        <v>-0.10355212080840936</v>
      </c>
      <c r="R8" s="165">
        <f>G8/E8-1</f>
        <v>0.23629328224037915</v>
      </c>
      <c r="S8" s="172">
        <f>(SUM(G$8:G8))/(SUM(E$8:E8))-1</f>
        <v>0.23629328224037915</v>
      </c>
      <c r="T8" s="165">
        <f>I8/G8-1</f>
        <v>-0.11198681090154483</v>
      </c>
      <c r="U8" s="166">
        <f>(SUM(I$8:I8))/(SUM(G$8:G8))-1</f>
        <v>-0.11198681090154483</v>
      </c>
    </row>
    <row r="9" spans="1:21" x14ac:dyDescent="0.3">
      <c r="A9" s="82" t="s">
        <v>14</v>
      </c>
      <c r="B9" s="304">
        <v>349816995.86000001</v>
      </c>
      <c r="C9" s="83">
        <f>(B9/IPCA!C292)*IPCA!$C$344</f>
        <v>440194506.62884396</v>
      </c>
      <c r="D9" s="71">
        <v>396801540.81</v>
      </c>
      <c r="E9" s="268">
        <f>(D9/IPCA!C305)*IPCA!$C$344</f>
        <v>463611814.22167832</v>
      </c>
      <c r="F9" s="148">
        <v>431976819.85000002</v>
      </c>
      <c r="G9" s="268">
        <f>(F9/IPCA!C317)*IPCA!$C$344</f>
        <v>457347759.23215288</v>
      </c>
      <c r="H9" s="280">
        <v>428853722.49000001</v>
      </c>
      <c r="I9" s="268">
        <f>(H9/IPCA!C329)*IPCA!$C$344</f>
        <v>433415398.53899884</v>
      </c>
      <c r="J9" s="171">
        <f t="shared" ref="J9:J19" si="1">D9/B9-1</f>
        <v>0.1343117844645938</v>
      </c>
      <c r="K9" s="172">
        <f>(SUM(D$8:D9))/(SUM(B$8:B9))-1</f>
        <v>4.2659652383425284E-2</v>
      </c>
      <c r="L9" s="171">
        <f t="shared" ref="L9:L19" si="2">F9/D9-1</f>
        <v>8.8647032388523339E-2</v>
      </c>
      <c r="M9" s="172">
        <f>(SUM(F$8:F9))/(SUM(D$8:D9))-1</f>
        <v>0.2245983895946273</v>
      </c>
      <c r="N9" s="171">
        <f t="shared" ref="N9:N16" si="3">H9/F9-1</f>
        <v>-7.229779970796768E-3</v>
      </c>
      <c r="O9" s="186">
        <f>(SUM(H$8:H9))/(SUM(F$8:F9))-1</f>
        <v>-3.8276361624079769E-2</v>
      </c>
      <c r="P9" s="171">
        <f t="shared" si="0"/>
        <v>5.3197637044977819E-2</v>
      </c>
      <c r="Q9" s="172">
        <f>(SUM(E$8:E9))/(SUM(C$8:C9))-1</f>
        <v>-2.9694796935860746E-2</v>
      </c>
      <c r="R9" s="171">
        <f t="shared" ref="R9:R19" si="4">G9/E9-1</f>
        <v>-1.3511422266150985E-2</v>
      </c>
      <c r="S9" s="172">
        <f>(SUM(G$8:G9))/(SUM(E$8:E9))-1</f>
        <v>0.10853507240087645</v>
      </c>
      <c r="T9" s="171">
        <f>I9/G9-1</f>
        <v>-5.2328584124549771E-2</v>
      </c>
      <c r="U9" s="186">
        <f>(SUM(I$8:I9))/(SUM(G$8:G9))-1</f>
        <v>-8.4834851953690782E-2</v>
      </c>
    </row>
    <row r="10" spans="1:21" x14ac:dyDescent="0.3">
      <c r="A10" s="82" t="s">
        <v>15</v>
      </c>
      <c r="B10" s="304">
        <v>353357938.07000005</v>
      </c>
      <c r="C10" s="83">
        <f>(B10/IPCA!C293)*IPCA!$C$344</f>
        <v>440596572.45029944</v>
      </c>
      <c r="D10" s="71">
        <v>361431623.71999997</v>
      </c>
      <c r="E10" s="268">
        <f>(D10/IPCA!C306)*IPCA!$C$344</f>
        <v>416785128.20724875</v>
      </c>
      <c r="F10" s="148">
        <v>407436534.88999999</v>
      </c>
      <c r="G10" s="268">
        <f>(F10/IPCA!C318)*IPCA!$C$344</f>
        <v>429519430.37167394</v>
      </c>
      <c r="H10" s="280">
        <v>453995996.30000001</v>
      </c>
      <c r="I10" s="268">
        <f>(H10/IPCA!C330)*IPCA!$C$344</f>
        <v>457681302.34314716</v>
      </c>
      <c r="J10" s="171">
        <f t="shared" si="1"/>
        <v>2.2848462649792012E-2</v>
      </c>
      <c r="K10" s="172">
        <f>(SUM(D$8:D10))/(SUM(B$8:B10))-1</f>
        <v>3.6255415981193195E-2</v>
      </c>
      <c r="L10" s="171">
        <f t="shared" si="2"/>
        <v>0.12728524055670309</v>
      </c>
      <c r="M10" s="172">
        <f>(SUM(F$8:F10))/(SUM(D$8:D10))-1</f>
        <v>0.19354758863131716</v>
      </c>
      <c r="N10" s="171">
        <f t="shared" si="3"/>
        <v>0.11427414437090233</v>
      </c>
      <c r="O10" s="186">
        <f>(SUM(H$8:H10))/(SUM(F$8:F10))-1</f>
        <v>7.697291485335489E-3</v>
      </c>
      <c r="P10" s="171">
        <f t="shared" si="0"/>
        <v>-5.4043643850036238E-2</v>
      </c>
      <c r="Q10" s="172">
        <f>(SUM(E$8:E10))/(SUM(C$8:C10))-1</f>
        <v>-3.7497926104835044E-2</v>
      </c>
      <c r="R10" s="171">
        <f t="shared" si="4"/>
        <v>3.0553638559994267E-2</v>
      </c>
      <c r="S10" s="172">
        <f>(SUM(G$8:G10))/(SUM(E$8:E10))-1</f>
        <v>8.3973789982159763E-2</v>
      </c>
      <c r="T10" s="171">
        <f t="shared" ref="T10:T14" si="5">I10/G10-1</f>
        <v>6.556600232754084E-2</v>
      </c>
      <c r="U10" s="186">
        <f>(SUM(I$8:I10))/(SUM(G$8:G10))-1</f>
        <v>-3.9798630562368431E-2</v>
      </c>
    </row>
    <row r="11" spans="1:21" x14ac:dyDescent="0.3">
      <c r="A11" s="82" t="s">
        <v>16</v>
      </c>
      <c r="B11" s="304">
        <v>317401419.14999998</v>
      </c>
      <c r="C11" s="83">
        <f>(B11/IPCA!C294)*IPCA!$C$344</f>
        <v>393128892.91550374</v>
      </c>
      <c r="D11" s="71">
        <v>368340568.21999997</v>
      </c>
      <c r="E11" s="268">
        <f>(D11/IPCA!C307)*IPCA!$C$344</f>
        <v>421757538.34830064</v>
      </c>
      <c r="F11" s="148">
        <v>445663525.62</v>
      </c>
      <c r="G11" s="268">
        <f>(F11/IPCA!C319)*IPCA!$C$344</f>
        <v>466969451.77126014</v>
      </c>
      <c r="H11" s="280">
        <v>448133350.92000002</v>
      </c>
      <c r="I11" s="268">
        <f>(H11/IPCA!C331)*IPCA!$C$344</f>
        <v>451139505.95895648</v>
      </c>
      <c r="J11" s="171">
        <f t="shared" si="1"/>
        <v>0.16048809487498472</v>
      </c>
      <c r="K11" s="172">
        <f>(SUM(D$8:D11))/(SUM(B$8:B11))-1</f>
        <v>6.4211260269123827E-2</v>
      </c>
      <c r="L11" s="171">
        <f t="shared" si="2"/>
        <v>0.20992245783206021</v>
      </c>
      <c r="M11" s="172">
        <f>(SUM(F$8:F11))/(SUM(D$8:D11))-1</f>
        <v>0.19756575062847892</v>
      </c>
      <c r="N11" s="171">
        <f t="shared" si="3"/>
        <v>5.5419058505270513E-3</v>
      </c>
      <c r="O11" s="186">
        <f>(SUM(H$8:H11))/(SUM(F$8:F11))-1</f>
        <v>7.1629329421540877E-3</v>
      </c>
      <c r="P11" s="171">
        <f t="shared" si="0"/>
        <v>7.2822542297724446E-2</v>
      </c>
      <c r="Q11" s="172">
        <f>(SUM(E$8:E11))/(SUM(C$8:C11))-1</f>
        <v>-1.2966795640997009E-2</v>
      </c>
      <c r="R11" s="171">
        <f t="shared" si="4"/>
        <v>0.10719882707970019</v>
      </c>
      <c r="S11" s="172">
        <f>(SUM(G$8:G11))/(SUM(E$8:E11))-1</f>
        <v>8.9587035122032921E-2</v>
      </c>
      <c r="T11" s="171">
        <f t="shared" si="5"/>
        <v>-3.3899317722517308E-2</v>
      </c>
      <c r="U11" s="186">
        <f>(SUM(I$8:I11))/(SUM(G$8:G11))-1</f>
        <v>-3.8349782947874722E-2</v>
      </c>
    </row>
    <row r="12" spans="1:21" x14ac:dyDescent="0.3">
      <c r="A12" s="82" t="s">
        <v>17</v>
      </c>
      <c r="B12" s="304">
        <v>363075082.87</v>
      </c>
      <c r="C12" s="83">
        <f>(B12/IPCA!C295)*IPCA!$C$344</f>
        <v>447640804.82605976</v>
      </c>
      <c r="D12" s="71">
        <v>367018380.88999999</v>
      </c>
      <c r="E12" s="268">
        <f>(D12/IPCA!C308)*IPCA!$C$344</f>
        <v>417157077.20655155</v>
      </c>
      <c r="F12" s="148">
        <v>444338956.52999997</v>
      </c>
      <c r="G12" s="268">
        <f>(F12/IPCA!C320)*IPCA!$C$344</f>
        <v>461978582.88677138</v>
      </c>
      <c r="H12" s="280">
        <v>478541854.29000002</v>
      </c>
      <c r="I12" s="268">
        <f>(H12/IPCA!C332)*IPCA!$C$344</f>
        <v>480262996.8531388</v>
      </c>
      <c r="J12" s="171">
        <f t="shared" si="1"/>
        <v>1.0860833491600053E-2</v>
      </c>
      <c r="K12" s="172">
        <f>(SUM(D$8:D12))/(SUM(B$8:B12))-1</f>
        <v>5.3289678270131979E-2</v>
      </c>
      <c r="L12" s="171">
        <f t="shared" si="2"/>
        <v>0.21067221606858411</v>
      </c>
      <c r="M12" s="172">
        <f>(SUM(F$8:F12))/(SUM(D$8:D12))-1</f>
        <v>0.20014074794650294</v>
      </c>
      <c r="N12" s="171">
        <f t="shared" si="3"/>
        <v>7.6974789757581874E-2</v>
      </c>
      <c r="O12" s="186">
        <f>(SUM(H$8:H12))/(SUM(F$8:F12))-1</f>
        <v>2.0999067535270699E-2</v>
      </c>
      <c r="P12" s="171">
        <f t="shared" si="0"/>
        <v>-6.8098634643803946E-2</v>
      </c>
      <c r="Q12" s="172">
        <f>(SUM(E$8:E12))/(SUM(C$8:C12))-1</f>
        <v>-2.4105630989620708E-2</v>
      </c>
      <c r="R12" s="171">
        <f t="shared" si="4"/>
        <v>0.10744515226821116</v>
      </c>
      <c r="S12" s="172">
        <f>(SUM(G$8:G12))/(SUM(E$8:E12))-1</f>
        <v>9.3032438765099146E-2</v>
      </c>
      <c r="T12" s="171">
        <f t="shared" si="5"/>
        <v>3.9578488362195019E-2</v>
      </c>
      <c r="U12" s="186">
        <f>(SUM(I$8:I12))/(SUM(G$8:G12))-1</f>
        <v>-2.3116670121090976E-2</v>
      </c>
    </row>
    <row r="13" spans="1:21" x14ac:dyDescent="0.3">
      <c r="A13" s="82" t="s">
        <v>18</v>
      </c>
      <c r="B13" s="304">
        <v>352530063.69999999</v>
      </c>
      <c r="C13" s="83">
        <f>(B13/IPCA!C296)*IPCA!$C$344</f>
        <v>432908057.69954407</v>
      </c>
      <c r="D13" s="71">
        <v>417048203.62</v>
      </c>
      <c r="E13" s="268">
        <f>(D13/IPCA!C309)*IPCA!$C$344</f>
        <v>470305568.54535306</v>
      </c>
      <c r="F13" s="148">
        <v>479511248.79999995</v>
      </c>
      <c r="G13" s="268">
        <f>(F13/IPCA!C321)*IPCA!$C$344</f>
        <v>496808686.07540375</v>
      </c>
      <c r="H13" s="280">
        <v>537571292.32000005</v>
      </c>
      <c r="I13" s="268">
        <f>(H13/IPCA!C333)*IPCA!$C$344</f>
        <v>540748481.53100419</v>
      </c>
      <c r="J13" s="171">
        <f t="shared" si="1"/>
        <v>0.18301457538924781</v>
      </c>
      <c r="K13" s="172">
        <f>(SUM(D$8:D13))/(SUM(B$8:B13))-1</f>
        <v>7.4799430691806279E-2</v>
      </c>
      <c r="L13" s="171">
        <f t="shared" si="2"/>
        <v>0.14977416192616944</v>
      </c>
      <c r="M13" s="172">
        <f>(SUM(F$8:F13))/(SUM(D$8:D13))-1</f>
        <v>0.19094859464528158</v>
      </c>
      <c r="N13" s="171">
        <f t="shared" si="3"/>
        <v>0.12108171323466999</v>
      </c>
      <c r="O13" s="186">
        <f>(SUM(H$8:H13))/(SUM(F$8:F13))-1</f>
        <v>3.8633157431381182E-2</v>
      </c>
      <c r="P13" s="171">
        <f t="shared" si="0"/>
        <v>8.6386728499667775E-2</v>
      </c>
      <c r="Q13" s="172">
        <f>(SUM(E$8:E13))/(SUM(C$8:C13))-1</f>
        <v>-6.045297029041441E-3</v>
      </c>
      <c r="R13" s="171">
        <f t="shared" si="4"/>
        <v>5.6352974114306953E-2</v>
      </c>
      <c r="S13" s="172">
        <f>(SUM(G$8:G13))/(SUM(E$8:E13))-1</f>
        <v>8.6479526158616205E-2</v>
      </c>
      <c r="T13" s="171">
        <f t="shared" si="5"/>
        <v>8.8444096665675875E-2</v>
      </c>
      <c r="U13" s="186">
        <f>(SUM(I$8:I13))/(SUM(G$8:G13))-1</f>
        <v>-3.738605901919656E-3</v>
      </c>
    </row>
    <row r="14" spans="1:21" x14ac:dyDescent="0.3">
      <c r="A14" s="82" t="s">
        <v>19</v>
      </c>
      <c r="B14" s="304">
        <v>354992478.61000001</v>
      </c>
      <c r="C14" s="83">
        <f>(B14/IPCA!C297)*IPCA!$C$344</f>
        <v>435887885.42807937</v>
      </c>
      <c r="D14" s="257">
        <v>371281950.26000005</v>
      </c>
      <c r="E14" s="268">
        <f>(D14/IPCA!C310)*IPCA!$C$344</f>
        <v>416115441.4534831</v>
      </c>
      <c r="F14" s="148">
        <v>497389853.36000001</v>
      </c>
      <c r="G14" s="268">
        <f>(F14/IPCA!C322)*IPCA!$C$344</f>
        <v>512665955.80310583</v>
      </c>
      <c r="H14" s="280">
        <v>504172838.44</v>
      </c>
      <c r="I14" s="268">
        <f>(H14/IPCA!C334)*IPCA!$C$344</f>
        <v>505938115.24138862</v>
      </c>
      <c r="J14" s="171">
        <f t="shared" si="1"/>
        <v>4.5886807838246835E-2</v>
      </c>
      <c r="K14" s="172">
        <f>(SUM(D$8:D14))/(SUM(B$8:B14))-1</f>
        <v>7.0662641864407849E-2</v>
      </c>
      <c r="L14" s="171">
        <f t="shared" si="2"/>
        <v>0.33965535629106003</v>
      </c>
      <c r="M14" s="172">
        <f>(SUM(F$8:F14))/(SUM(D$8:D14))-1</f>
        <v>0.21173304828335304</v>
      </c>
      <c r="N14" s="171">
        <f t="shared" si="3"/>
        <v>1.3637160135413051E-2</v>
      </c>
      <c r="O14" s="186">
        <f>(SUM(H$8:H14))/(SUM(F$8:F14))-1</f>
        <v>3.4770692960822469E-2</v>
      </c>
      <c r="P14" s="171">
        <f t="shared" si="0"/>
        <v>-4.536130650930581E-2</v>
      </c>
      <c r="Q14" s="172">
        <f>(SUM(E$8:E14))/(SUM(C$8:C14))-1</f>
        <v>-1.1601439634527755E-2</v>
      </c>
      <c r="R14" s="171">
        <f t="shared" si="4"/>
        <v>0.23202819393669616</v>
      </c>
      <c r="S14" s="172">
        <f>(SUM(G$8:G14))/(SUM(E$8:E14))-1</f>
        <v>0.10634592346051841</v>
      </c>
      <c r="T14" s="171">
        <f t="shared" si="5"/>
        <v>-1.3123244259857003E-2</v>
      </c>
      <c r="U14" s="186">
        <f>(SUM(I$8:I14))/(SUM(G$8:G14))-1</f>
        <v>-5.1650610800115793E-3</v>
      </c>
    </row>
    <row r="15" spans="1:21" x14ac:dyDescent="0.3">
      <c r="A15" s="82" t="s">
        <v>20</v>
      </c>
      <c r="B15" s="304">
        <v>384191291.48999995</v>
      </c>
      <c r="C15" s="83">
        <f>(B15/IPCA!C298)*IPCA!$C$344</f>
        <v>470563711.16744268</v>
      </c>
      <c r="D15" s="257">
        <v>412552962.50999999</v>
      </c>
      <c r="E15" s="268">
        <f>(D15/IPCA!C311)*IPCA!$C$344</f>
        <v>461355254.45055002</v>
      </c>
      <c r="F15" s="148">
        <v>430319820.53000003</v>
      </c>
      <c r="G15" s="268">
        <f>(F15/IPCA!C323)*IPCA!$C$344</f>
        <v>441593056.24265641</v>
      </c>
      <c r="H15" s="280">
        <v>505752735.10000002</v>
      </c>
      <c r="I15" s="268">
        <f>(H15/IPCA!C335)*IPCA!$C$344</f>
        <v>506561427.58215588</v>
      </c>
      <c r="J15" s="171">
        <f t="shared" si="1"/>
        <v>7.3821743616326208E-2</v>
      </c>
      <c r="K15" s="172">
        <f>(SUM(D$8:D15))/(SUM(B$8:B15))-1</f>
        <v>7.1086229424930147E-2</v>
      </c>
      <c r="L15" s="171">
        <f t="shared" si="2"/>
        <v>4.3065641589155712E-2</v>
      </c>
      <c r="M15" s="172">
        <f>(SUM(F$8:F15))/(SUM(D$8:D15))-1</f>
        <v>0.18905955123067186</v>
      </c>
      <c r="N15" s="171">
        <f t="shared" si="3"/>
        <v>0.17529500378833029</v>
      </c>
      <c r="O15" s="186">
        <f>(SUM(H$8:H15))/(SUM(F$8:F15))-1</f>
        <v>5.1341621313283126E-2</v>
      </c>
      <c r="P15" s="171">
        <f t="shared" si="0"/>
        <v>-1.9568990337242465E-2</v>
      </c>
      <c r="Q15" s="172">
        <f>(SUM(E$8:E15))/(SUM(C$8:C15))-1</f>
        <v>-1.2656088682011846E-2</v>
      </c>
      <c r="R15" s="171">
        <f t="shared" si="4"/>
        <v>-4.2835099453737313E-2</v>
      </c>
      <c r="S15" s="172">
        <f>(SUM(G$8:G15))/(SUM(E$8:E15))-1</f>
        <v>8.6737381755662701E-2</v>
      </c>
      <c r="T15" s="171">
        <f t="shared" ref="T15" si="6">I15/G15-1</f>
        <v>0.14712271948361244</v>
      </c>
      <c r="U15" s="186">
        <f>(SUM(I$8:I15))/(SUM(G$8:G15))-1</f>
        <v>1.2465207610668605E-2</v>
      </c>
    </row>
    <row r="16" spans="1:21" x14ac:dyDescent="0.3">
      <c r="A16" s="82" t="s">
        <v>21</v>
      </c>
      <c r="B16" s="304">
        <v>380973255.09000003</v>
      </c>
      <c r="C16" s="83">
        <f>(B16/IPCA!C299)*IPCA!$C$344</f>
        <v>463977667.97765225</v>
      </c>
      <c r="D16" s="257">
        <v>428121942.75</v>
      </c>
      <c r="E16" s="268">
        <f>(D16/IPCA!C312)*IPCA!$C$344</f>
        <v>476194312.12711912</v>
      </c>
      <c r="F16" s="148">
        <v>502612839.04000002</v>
      </c>
      <c r="G16" s="268">
        <f>(F16/IPCA!C324)*IPCA!$C$344</f>
        <v>515367599.48588103</v>
      </c>
      <c r="H16" s="280">
        <v>543058196.57000005</v>
      </c>
      <c r="I16" s="268">
        <f>(H16/IPCA!C336)*IPCA!$C$344</f>
        <v>543058196.57000005</v>
      </c>
      <c r="J16" s="171">
        <f t="shared" si="1"/>
        <v>0.1237585238072989</v>
      </c>
      <c r="K16" s="172">
        <f>(SUM(D$8:D16))/(SUM(B$8:B16))-1</f>
        <v>7.7267725014178223E-2</v>
      </c>
      <c r="L16" s="171">
        <f t="shared" si="2"/>
        <v>0.17399457689908382</v>
      </c>
      <c r="M16" s="172">
        <f>(SUM(F$8:F16))/(SUM(D$8:D16))-1</f>
        <v>0.18721526181593218</v>
      </c>
      <c r="N16" s="171">
        <f t="shared" si="3"/>
        <v>8.0470203680533592E-2</v>
      </c>
      <c r="O16" s="186">
        <f>(SUM(H$8:H16))/(SUM(F$8:F16))-1</f>
        <v>5.4867900114529577E-2</v>
      </c>
      <c r="P16" s="171">
        <f t="shared" si="0"/>
        <v>2.6330241717701153E-2</v>
      </c>
      <c r="Q16" s="172">
        <f>(SUM(E$8:E16))/(SUM(C$8:C16))-1</f>
        <v>-8.1552064574813565E-3</v>
      </c>
      <c r="R16" s="171">
        <f t="shared" si="4"/>
        <v>8.2263240784582692E-2</v>
      </c>
      <c r="S16" s="172">
        <f>(SUM(G$8:G16))/(SUM(E$8:E16))-1</f>
        <v>8.6202893260424629E-2</v>
      </c>
      <c r="T16" s="171">
        <f t="shared" ref="T16" si="7">I16/G16-1</f>
        <v>5.3729798131940232E-2</v>
      </c>
      <c r="U16" s="186">
        <f>(SUM(I$8:I16))/(SUM(G$8:G16))-1</f>
        <v>1.7376866414726688E-2</v>
      </c>
    </row>
    <row r="17" spans="1:21" x14ac:dyDescent="0.3">
      <c r="A17" s="82" t="s">
        <v>22</v>
      </c>
      <c r="B17" s="315">
        <v>429390430.40999997</v>
      </c>
      <c r="C17" s="83">
        <f>(B17/IPCA!C300)*IPCA!$C$344</f>
        <v>520756957.54736531</v>
      </c>
      <c r="D17" s="258">
        <v>445473739.61000001</v>
      </c>
      <c r="E17" s="269">
        <f>(D17/IPCA!C313)*IPCA!$C$344</f>
        <v>491465431.4525758</v>
      </c>
      <c r="F17" s="148">
        <v>490275188.00000006</v>
      </c>
      <c r="G17" s="268">
        <f>(F17/IPCA!C325)*IPCA!$C$344</f>
        <v>501412695.11116266</v>
      </c>
      <c r="H17" s="280"/>
      <c r="I17" s="268"/>
      <c r="J17" s="171">
        <f t="shared" si="1"/>
        <v>3.7456142617438015E-2</v>
      </c>
      <c r="K17" s="172">
        <f>(SUM(D$8:D17))/(SUM(B$8:B17))-1</f>
        <v>7.261692438438927E-2</v>
      </c>
      <c r="L17" s="171">
        <f t="shared" si="2"/>
        <v>0.10057034659152397</v>
      </c>
      <c r="M17" s="172">
        <f>(SUM(F$8:F17))/(SUM(D$8:D17))-1</f>
        <v>0.1774251767583237</v>
      </c>
      <c r="N17" s="171"/>
      <c r="O17" s="186"/>
      <c r="P17" s="171">
        <f t="shared" si="0"/>
        <v>-5.6247978390428499E-2</v>
      </c>
      <c r="Q17" s="172">
        <f>(SUM(E$8:E17))/(SUM(C$8:C17))-1</f>
        <v>-1.3672013477079026E-2</v>
      </c>
      <c r="R17" s="171">
        <f t="shared" si="4"/>
        <v>2.0240006767488605E-2</v>
      </c>
      <c r="S17" s="172">
        <f>(SUM(G$8:G17))/(SUM(E$8:E17))-1</f>
        <v>7.8962799778846238E-2</v>
      </c>
      <c r="T17" s="171"/>
      <c r="U17" s="186"/>
    </row>
    <row r="18" spans="1:21" x14ac:dyDescent="0.3">
      <c r="A18" s="82" t="s">
        <v>23</v>
      </c>
      <c r="B18" s="304">
        <v>399679017.38999999</v>
      </c>
      <c r="C18" s="83">
        <f>(B18/IPCA!C301)*IPCA!$C$344</f>
        <v>482264042.18502283</v>
      </c>
      <c r="D18" s="257">
        <v>424977526.18000001</v>
      </c>
      <c r="E18" s="268">
        <f>(D18/IPCA!C314)*IPCA!$C$344</f>
        <v>464165086.357903</v>
      </c>
      <c r="F18" s="148">
        <v>510240683.15999997</v>
      </c>
      <c r="G18" s="268">
        <f>(F18/IPCA!C326)*IPCA!$C$344</f>
        <v>520893603.15297168</v>
      </c>
      <c r="H18" s="280"/>
      <c r="I18" s="268"/>
      <c r="J18" s="171">
        <f t="shared" si="1"/>
        <v>6.3297065117917217E-2</v>
      </c>
      <c r="K18" s="172">
        <f>(SUM(D$8:D18))/(SUM(B$8:B18))-1</f>
        <v>7.1702899348629501E-2</v>
      </c>
      <c r="L18" s="171">
        <f t="shared" si="2"/>
        <v>0.20062980211308057</v>
      </c>
      <c r="M18" s="172">
        <f>(SUM(F$8:F18))/(SUM(D$8:D18))-1</f>
        <v>0.17968307054069355</v>
      </c>
      <c r="N18" s="171"/>
      <c r="O18" s="186"/>
      <c r="P18" s="171">
        <f t="shared" si="0"/>
        <v>-3.7529142220758982E-2</v>
      </c>
      <c r="Q18" s="172">
        <f>(SUM(E$8:E18))/(SUM(C$8:C18))-1</f>
        <v>-1.5963036787811968E-2</v>
      </c>
      <c r="R18" s="171">
        <f t="shared" si="4"/>
        <v>0.12221625120534618</v>
      </c>
      <c r="S18" s="172">
        <f>(SUM(G$8:G18))/(SUM(E$8:E18))-1</f>
        <v>8.3025439199529094E-2</v>
      </c>
      <c r="T18" s="171"/>
      <c r="U18" s="186"/>
    </row>
    <row r="19" spans="1:21" x14ac:dyDescent="0.3">
      <c r="A19" s="314" t="s">
        <v>24</v>
      </c>
      <c r="B19" s="304">
        <v>417556199.06999999</v>
      </c>
      <c r="C19" s="83">
        <f>(B19/IPCA!C302)*IPCA!$C$344</f>
        <v>499935559.3974762</v>
      </c>
      <c r="D19" s="71">
        <v>391811878.18000001</v>
      </c>
      <c r="E19" s="268">
        <f>(D19/IPCA!C315)*IPCA!$C$344</f>
        <v>423872440.12883759</v>
      </c>
      <c r="F19" s="246">
        <v>565317119.85000002</v>
      </c>
      <c r="G19" s="268">
        <f>(F19/IPCA!C327)*IPCA!$C$344</f>
        <v>575394270.09244204</v>
      </c>
      <c r="H19" s="280"/>
      <c r="I19" s="268"/>
      <c r="J19" s="171">
        <f t="shared" si="1"/>
        <v>-6.1654744792051686E-2</v>
      </c>
      <c r="K19" s="172">
        <f>(SUM(D$8:D19))/(SUM(B$8:B19))-1</f>
        <v>5.9309010817209185E-2</v>
      </c>
      <c r="L19" s="171">
        <f t="shared" si="2"/>
        <v>0.44282792669774795</v>
      </c>
      <c r="M19" s="172">
        <f>(SUM(F$8:F19))/(SUM(D$8:D19))-1</f>
        <v>0.20134636744272738</v>
      </c>
      <c r="N19" s="215"/>
      <c r="O19" s="350"/>
      <c r="P19" s="171">
        <f t="shared" si="0"/>
        <v>-0.15214584727741731</v>
      </c>
      <c r="Q19" s="172">
        <f>(SUM(E$8:E19))/(SUM(C$8:C19))-1</f>
        <v>-2.8292604814179056E-2</v>
      </c>
      <c r="R19" s="171">
        <f t="shared" si="4"/>
        <v>0.35747035102718372</v>
      </c>
      <c r="S19" s="172">
        <f>(SUM(G$8:G19))/(SUM(E$8:E19))-1</f>
        <v>0.10470579451480178</v>
      </c>
      <c r="T19" s="215"/>
      <c r="U19" s="350"/>
    </row>
    <row r="20" spans="1:21" x14ac:dyDescent="0.3">
      <c r="A20" s="256" t="s">
        <v>43</v>
      </c>
      <c r="B20" s="316">
        <f t="shared" ref="B20:I20" si="8">SUM(B8:B19)</f>
        <v>4492884607.0499992</v>
      </c>
      <c r="C20" s="276">
        <f t="shared" si="8"/>
        <v>5521899015.1840973</v>
      </c>
      <c r="D20" s="316">
        <f t="shared" si="8"/>
        <v>4759353148.8100004</v>
      </c>
      <c r="E20" s="276">
        <f t="shared" si="8"/>
        <v>5365670108.5236893</v>
      </c>
      <c r="F20" s="316">
        <f t="shared" si="8"/>
        <v>5717631616.7000008</v>
      </c>
      <c r="G20" s="276">
        <f t="shared" si="8"/>
        <v>5927486860.3409843</v>
      </c>
      <c r="H20" s="316">
        <f t="shared" si="8"/>
        <v>4379599097.9800005</v>
      </c>
      <c r="I20" s="276">
        <f t="shared" si="8"/>
        <v>4405024409.9845362</v>
      </c>
      <c r="J20" s="173" t="s">
        <v>117</v>
      </c>
      <c r="K20" s="281">
        <f>IF(D9=0,B8/D8,IF(D10=0,D20/SUM(B8:B9),IF(D11=0,D20/SUM(B8:B10),IF(D12=0,D20/SUM(B8:B11),IF(D13=0,D20/SUM(B8:B12),IF(D14=0,D20/SUM(B8:B13),IF(D15=0,D20/SUM(B8:B14),IF(D16=0,D20/SUM(B8:B15),IF(D17=0,D20/SUM(B8:B16),IF(D18=0,D20/SUM(B8:B17),IF(D19=0,D20/SUM(B8:B18),D20/B20)))))))))))-1</f>
        <v>5.9309010817209185E-2</v>
      </c>
      <c r="L20" s="173" t="s">
        <v>117</v>
      </c>
      <c r="M20" s="281">
        <f>IF(F9=0,D8/F8,IF(F10=0,F20/SUM(D8:D9),IF(F11=0,F20/SUM(D8:D10),IF(F12=0,F20/SUM(D8:D11),IF(F13=0,F20/SUM(D8:D12),IF(F14=0,F20/SUM(D8:D13),IF(F15=0,F20/SUM(D8:D14),IF(F16=0,F20/SUM(D8:D15),IF(F17=0,F20/SUM(D8:D16),IF(F18=0,F20/SUM(D8:D17),IF(F19=0,F20/SUM(D8:D18),F20/D20)))))))))))-1</f>
        <v>0.20134636744272738</v>
      </c>
      <c r="N20" s="173" t="s">
        <v>117</v>
      </c>
      <c r="O20" s="281">
        <f>IF(H9=0,F8/H8,IF(H10=0,H20/SUM(F8:F9),IF(H11=0,H20/SUM(F8:F10),IF(H12=0,H20/SUM(F8:F11),IF(H13=0,H20/SUM(F8:F12),IF(H14=0,H20/SUM(F8:F13),IF(H15=0,H20/SUM(F8:F14),IF(H16=0,H20/SUM(F8:F15),IF(H17=0,H20/SUM(F8:F16),IF(H18=0,H20/SUM(F8:F17),IF(H19=0,H20/SUM(F8:F18),H20/F20)))))))))))-1</f>
        <v>5.4867900114529577E-2</v>
      </c>
      <c r="P20" s="173" t="s">
        <v>117</v>
      </c>
      <c r="Q20" s="281">
        <f>IF(E9=0,C8/E8,IF(E10=0,E20/SUM(C8:C9),IF(E11=0,E20/SUM(C8:C10),IF(E12=0,E20/SUM(C8:C11),IF(E13=0,E20/SUM(C8:C12),IF(E14=0,E20/SUM(C8:C13),IF(E15=0,E20/SUM(C8:C14),IF(E16=0,E20/SUM(C8:C15),IF(E17=0,E20/SUM(C8:C16),IF(E18=0,E20/SUM(C8:C17),IF(E19=0,E20/SUM(C8:C18),E20/C20)))))))))))-1</f>
        <v>-2.8292604814179056E-2</v>
      </c>
      <c r="R20" s="173" t="s">
        <v>117</v>
      </c>
      <c r="S20" s="281">
        <f>IF(G9=0,E8/G8,IF(G10=0,G20/SUM(E8:E9),IF(G11=0,G20/SUM(E8:E10),IF(G12=0,G20/SUM(E8:E11),IF(G13=0,G20/SUM(E8:E12),IF(G14=0,G20/SUM(E8:E13),IF(G15=0,G20/SUM(E8:E14),IF(G16=0,G20/SUM(E8:E15),IF(G17=0,G20/SUM(E8:E16),IF(G18=0,G20/SUM(E8:E17),IF(G19=0,G20/SUM(E8:E18),G20/E20)))))))))))-1</f>
        <v>0.10470579451480178</v>
      </c>
      <c r="T20" s="173" t="s">
        <v>117</v>
      </c>
      <c r="U20" s="169">
        <f>IF(I9=0,G8/I8,IF(I10=0,I20/SUM(G8:G9),IF(I11=0,I20/SUM(G8:G10),IF(I12=0,I20/SUM(G8:G11),IF(I13=0,I20/SUM(G8:G12),IF(I14=0,I20/SUM(G8:G13),IF(I15=0,I20/SUM(G8:G14),IF(I16=0,I20/SUM(G8:G15),IF(I17=0,I20/SUM(G8:G16),IF(I18=0,I20/SUM(G8:G17),IF(I19=0,I20/SUM(G8:G18),I20/G20)))))))))))-1</f>
        <v>1.7376866414726688E-2</v>
      </c>
    </row>
    <row r="21" spans="1:21" x14ac:dyDescent="0.3">
      <c r="A21" s="270" t="str">
        <f>TOTAL!A24</f>
        <v xml:space="preserve">Fonte: Arrecadação Online (consulta 06.10.17), elaboração NEEF/SEFAZ-MA. </v>
      </c>
      <c r="J21" s="270" t="str">
        <f>TOTAL!A24</f>
        <v xml:space="preserve">Fonte: Arrecadação Online (consulta 06.10.17), elaboração NEEF/SEFAZ-MA. </v>
      </c>
    </row>
    <row r="22" spans="1:21" x14ac:dyDescent="0.3">
      <c r="A22" s="272" t="str">
        <f>TOTAL!A25</f>
        <v xml:space="preserve">(*) Valores Corrigidos a Preços de Setembro/2017, IPCA-IBGE (DEZ 93 = 100). </v>
      </c>
      <c r="B22" s="69"/>
      <c r="C22" s="271"/>
      <c r="D22" s="69"/>
      <c r="E22" s="69"/>
      <c r="J22" s="272" t="str">
        <f>TOTAL!A25</f>
        <v xml:space="preserve">(*) Valores Corrigidos a Preços de Setembro/2017, IPCA-IBGE (DEZ 93 = 100). </v>
      </c>
    </row>
    <row r="23" spans="1:21" hidden="1" x14ac:dyDescent="0.3">
      <c r="A23" s="272" t="e">
        <f>TOTAL!#REF!</f>
        <v>#REF!</v>
      </c>
      <c r="B23" s="69"/>
      <c r="C23" s="271"/>
      <c r="D23" s="69"/>
      <c r="E23" s="69"/>
      <c r="J23" s="272">
        <f>TOTAL!W23</f>
        <v>0</v>
      </c>
    </row>
    <row r="24" spans="1:21" x14ac:dyDescent="0.3">
      <c r="A24" s="273" t="s">
        <v>122</v>
      </c>
      <c r="J24" s="273" t="s">
        <v>122</v>
      </c>
    </row>
    <row r="25" spans="1:21" x14ac:dyDescent="0.3">
      <c r="A25" s="274" t="s">
        <v>92</v>
      </c>
      <c r="J25" s="274" t="s">
        <v>92</v>
      </c>
    </row>
    <row r="26" spans="1:21" x14ac:dyDescent="0.3">
      <c r="D26" s="259"/>
    </row>
    <row r="27" spans="1:21" x14ac:dyDescent="0.3">
      <c r="B27" s="109"/>
      <c r="C27" s="109"/>
      <c r="D27" s="109"/>
      <c r="E27" s="109"/>
      <c r="F27" s="109"/>
      <c r="G27" s="109"/>
      <c r="H27" s="109"/>
    </row>
    <row r="28" spans="1:21" x14ac:dyDescent="0.3">
      <c r="B28" s="109"/>
      <c r="C28" s="109"/>
      <c r="D28" s="109"/>
      <c r="E28" s="109"/>
      <c r="F28" s="109"/>
      <c r="G28" s="109"/>
      <c r="H28" s="372"/>
    </row>
    <row r="29" spans="1:21" x14ac:dyDescent="0.3">
      <c r="H29" s="109"/>
    </row>
    <row r="32" spans="1:21" x14ac:dyDescent="0.3">
      <c r="D32" s="275"/>
    </row>
  </sheetData>
  <mergeCells count="9">
    <mergeCell ref="J6:O6"/>
    <mergeCell ref="P6:U6"/>
    <mergeCell ref="A5:I5"/>
    <mergeCell ref="J5:U5"/>
    <mergeCell ref="B6:C6"/>
    <mergeCell ref="D6:E6"/>
    <mergeCell ref="F6:G6"/>
    <mergeCell ref="A6:A7"/>
    <mergeCell ref="H6:I6"/>
  </mergeCells>
  <conditionalFormatting sqref="M20 O20 S20 Q20 U20 L8:U19">
    <cfRule type="cellIs" dxfId="61" priority="8" operator="lessThan">
      <formula>0</formula>
    </cfRule>
  </conditionalFormatting>
  <conditionalFormatting sqref="J8:K19">
    <cfRule type="cellIs" dxfId="60" priority="7" operator="lessThan">
      <formula>0</formula>
    </cfRule>
  </conditionalFormatting>
  <conditionalFormatting sqref="J20:K20">
    <cfRule type="cellIs" dxfId="59" priority="6" operator="lessThan">
      <formula>0</formula>
    </cfRule>
  </conditionalFormatting>
  <conditionalFormatting sqref="L20">
    <cfRule type="cellIs" dxfId="58" priority="5" operator="lessThan">
      <formula>0</formula>
    </cfRule>
  </conditionalFormatting>
  <conditionalFormatting sqref="N20">
    <cfRule type="cellIs" dxfId="57" priority="4" operator="lessThan">
      <formula>0</formula>
    </cfRule>
  </conditionalFormatting>
  <conditionalFormatting sqref="P20">
    <cfRule type="cellIs" dxfId="56" priority="3" operator="lessThan">
      <formula>0</formula>
    </cfRule>
  </conditionalFormatting>
  <conditionalFormatting sqref="R20">
    <cfRule type="cellIs" dxfId="55" priority="2" operator="lessThan">
      <formula>0</formula>
    </cfRule>
  </conditionalFormatting>
  <conditionalFormatting sqref="T20">
    <cfRule type="cellIs" dxfId="54" priority="1" operator="lessThan">
      <formula>0</formula>
    </cfRule>
  </conditionalFormatting>
  <pageMargins left="0.7" right="0.7" top="0.75" bottom="0.75" header="0.3" footer="0.3"/>
  <pageSetup paperSize="9" scale="89" orientation="landscape" r:id="rId1"/>
  <colBreaks count="1" manualBreakCount="1">
    <brk id="9" max="24" man="1"/>
  </colBreaks>
  <ignoredErrors>
    <ignoredError sqref="M12:M18 O10:O11" formulaRange="1"/>
    <ignoredError sqref="K8 K19 L8:L19 M8 Q8:Q19 T8:T11 R16 R8:R15 R17:R19 N9 N8 N10:N11" formula="1"/>
    <ignoredError sqref="K9:K18 O9 M9 M10:M11" formula="1" formulaRange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P178"/>
  <sheetViews>
    <sheetView showGridLines="0" topLeftCell="A133" zoomScaleNormal="100" workbookViewId="0">
      <pane xSplit="2" topLeftCell="C1" activePane="topRight" state="frozen"/>
      <selection pane="topRight" activeCell="H159" sqref="H159"/>
    </sheetView>
  </sheetViews>
  <sheetFormatPr defaultRowHeight="14.4" x14ac:dyDescent="0.3"/>
  <cols>
    <col min="1" max="1" width="13.109375" customWidth="1"/>
    <col min="2" max="2" width="23.88671875" customWidth="1"/>
    <col min="3" max="8" width="12.5546875" bestFit="1" customWidth="1"/>
    <col min="9" max="14" width="11.6640625" customWidth="1"/>
    <col min="15" max="16" width="15.44140625" bestFit="1" customWidth="1"/>
    <col min="17" max="17" width="11.6640625" bestFit="1" customWidth="1"/>
  </cols>
  <sheetData>
    <row r="1" spans="1:14" ht="15" customHeight="1" x14ac:dyDescent="0.3">
      <c r="A1" s="92" t="s">
        <v>87</v>
      </c>
      <c r="B1" s="86"/>
      <c r="C1" s="86"/>
      <c r="D1" s="86"/>
      <c r="E1" s="86"/>
      <c r="F1" s="86"/>
      <c r="G1" s="86"/>
      <c r="H1" s="86"/>
    </row>
    <row r="2" spans="1:14" s="90" customFormat="1" x14ac:dyDescent="0.3">
      <c r="A2" s="501" t="s">
        <v>45</v>
      </c>
      <c r="B2" s="503" t="s">
        <v>46</v>
      </c>
      <c r="C2" s="96" t="s">
        <v>74</v>
      </c>
      <c r="D2" s="95" t="s">
        <v>75</v>
      </c>
      <c r="E2" s="96" t="s">
        <v>76</v>
      </c>
      <c r="F2" s="95" t="s">
        <v>77</v>
      </c>
      <c r="G2" s="96" t="s">
        <v>78</v>
      </c>
      <c r="H2" s="95" t="s">
        <v>79</v>
      </c>
      <c r="I2" s="96" t="s">
        <v>80</v>
      </c>
      <c r="J2" s="95" t="s">
        <v>81</v>
      </c>
      <c r="K2" s="96" t="s">
        <v>82</v>
      </c>
      <c r="L2" s="95" t="s">
        <v>83</v>
      </c>
      <c r="M2" s="96" t="s">
        <v>84</v>
      </c>
      <c r="N2" s="95" t="s">
        <v>85</v>
      </c>
    </row>
    <row r="3" spans="1:14" x14ac:dyDescent="0.3">
      <c r="A3" s="502"/>
      <c r="B3" s="503"/>
      <c r="C3" s="504" t="s">
        <v>72</v>
      </c>
      <c r="D3" s="504"/>
      <c r="E3" s="504"/>
      <c r="F3" s="504"/>
      <c r="G3" s="504"/>
      <c r="H3" s="504"/>
      <c r="I3" s="504"/>
      <c r="J3" s="504"/>
      <c r="K3" s="504"/>
      <c r="L3" s="504"/>
      <c r="M3" s="504"/>
      <c r="N3" s="504"/>
    </row>
    <row r="4" spans="1:14" x14ac:dyDescent="0.3">
      <c r="A4" s="89" t="s">
        <v>47</v>
      </c>
      <c r="B4" s="93" t="s">
        <v>48</v>
      </c>
      <c r="C4" s="107">
        <v>359094.66</v>
      </c>
      <c r="D4" s="107">
        <v>304534.07</v>
      </c>
      <c r="E4" s="107">
        <v>575715.85</v>
      </c>
      <c r="F4" s="107">
        <v>309375.84999999998</v>
      </c>
      <c r="G4" s="107">
        <v>209965.7</v>
      </c>
      <c r="H4" s="107">
        <v>357575.38</v>
      </c>
      <c r="I4" s="107">
        <v>442793.78</v>
      </c>
      <c r="J4" s="107">
        <v>672495.95</v>
      </c>
      <c r="K4" s="107">
        <v>335734.44</v>
      </c>
      <c r="L4" s="107">
        <v>305587.52</v>
      </c>
      <c r="M4" s="107">
        <v>322645.15999999997</v>
      </c>
      <c r="N4" s="107">
        <v>271541.86</v>
      </c>
    </row>
    <row r="5" spans="1:14" x14ac:dyDescent="0.3">
      <c r="A5" s="89"/>
      <c r="B5" s="91" t="s">
        <v>49</v>
      </c>
      <c r="C5" s="107">
        <v>235710.42</v>
      </c>
      <c r="D5" s="107">
        <v>195148.3</v>
      </c>
      <c r="E5" s="107">
        <v>247883.88</v>
      </c>
      <c r="F5" s="107">
        <v>207802.36</v>
      </c>
      <c r="G5" s="107">
        <v>216027.18</v>
      </c>
      <c r="H5" s="107">
        <v>172258.53</v>
      </c>
      <c r="I5" s="107">
        <v>230907.94</v>
      </c>
      <c r="J5" s="107">
        <v>195768.95</v>
      </c>
      <c r="K5" s="107">
        <v>237167.62</v>
      </c>
      <c r="L5" s="107">
        <v>368610.95</v>
      </c>
      <c r="M5" s="107">
        <v>355240.5</v>
      </c>
      <c r="N5" s="107">
        <v>344283.41</v>
      </c>
    </row>
    <row r="6" spans="1:14" x14ac:dyDescent="0.3">
      <c r="A6" s="89"/>
      <c r="B6" s="91" t="s">
        <v>50</v>
      </c>
      <c r="C6" s="107">
        <v>5966.63</v>
      </c>
      <c r="D6" s="107">
        <v>4172.76</v>
      </c>
      <c r="E6" s="107">
        <v>8374.92</v>
      </c>
      <c r="F6" s="107">
        <v>13064.91</v>
      </c>
      <c r="G6" s="107">
        <v>26684.9</v>
      </c>
      <c r="H6" s="107">
        <v>10774.04</v>
      </c>
      <c r="I6" s="107">
        <v>64493.11</v>
      </c>
      <c r="J6" s="107">
        <v>9330.4</v>
      </c>
      <c r="K6" s="107">
        <v>16723.330000000002</v>
      </c>
      <c r="L6" s="107">
        <v>39125.54</v>
      </c>
      <c r="M6" s="107">
        <v>11104</v>
      </c>
      <c r="N6" s="107">
        <v>62329.82</v>
      </c>
    </row>
    <row r="7" spans="1:14" x14ac:dyDescent="0.3">
      <c r="A7" s="89"/>
      <c r="B7" s="91" t="s">
        <v>51</v>
      </c>
      <c r="C7" s="107">
        <v>208174.58</v>
      </c>
      <c r="D7" s="107">
        <v>106664.93</v>
      </c>
      <c r="E7" s="107">
        <v>97733.38</v>
      </c>
      <c r="F7" s="107">
        <v>277200.81</v>
      </c>
      <c r="G7" s="107">
        <v>209402.39</v>
      </c>
      <c r="H7" s="107">
        <v>197618.94</v>
      </c>
      <c r="I7" s="107">
        <v>178072.21</v>
      </c>
      <c r="J7" s="107">
        <v>162795.79999999999</v>
      </c>
      <c r="K7" s="107">
        <v>157826.31</v>
      </c>
      <c r="L7" s="107">
        <v>159182.79</v>
      </c>
      <c r="M7" s="107">
        <v>150327.94</v>
      </c>
      <c r="N7" s="107">
        <v>202941.6</v>
      </c>
    </row>
    <row r="8" spans="1:14" x14ac:dyDescent="0.3">
      <c r="A8" s="89"/>
      <c r="B8" s="91" t="s">
        <v>71</v>
      </c>
      <c r="C8" s="107">
        <f>SUM(C4:C7)</f>
        <v>808946.28999999992</v>
      </c>
      <c r="D8" s="107">
        <f t="shared" ref="D8:N8" si="0">SUM(D4:D7)</f>
        <v>610520.06000000006</v>
      </c>
      <c r="E8" s="107">
        <f t="shared" si="0"/>
        <v>929708.03</v>
      </c>
      <c r="F8" s="107">
        <f t="shared" si="0"/>
        <v>807443.92999999993</v>
      </c>
      <c r="G8" s="107">
        <f t="shared" si="0"/>
        <v>662080.17000000004</v>
      </c>
      <c r="H8" s="107">
        <f t="shared" si="0"/>
        <v>738226.89000000013</v>
      </c>
      <c r="I8" s="107">
        <f t="shared" si="0"/>
        <v>916267.03999999992</v>
      </c>
      <c r="J8" s="107">
        <f t="shared" si="0"/>
        <v>1040391.0999999999</v>
      </c>
      <c r="K8" s="107">
        <f t="shared" si="0"/>
        <v>747451.7</v>
      </c>
      <c r="L8" s="107">
        <f t="shared" si="0"/>
        <v>872506.8</v>
      </c>
      <c r="M8" s="107">
        <f t="shared" si="0"/>
        <v>839317.59999999986</v>
      </c>
      <c r="N8" s="107">
        <f t="shared" si="0"/>
        <v>881096.69</v>
      </c>
    </row>
    <row r="9" spans="1:14" x14ac:dyDescent="0.3">
      <c r="A9" s="87" t="s">
        <v>52</v>
      </c>
      <c r="B9" s="91" t="s">
        <v>53</v>
      </c>
      <c r="C9" s="107">
        <v>79992943.319999993</v>
      </c>
      <c r="D9" s="107">
        <v>78852120.489999995</v>
      </c>
      <c r="E9" s="107">
        <v>81923356.769999996</v>
      </c>
      <c r="F9" s="107">
        <v>67415704.569999993</v>
      </c>
      <c r="G9" s="107">
        <v>66660107.090000004</v>
      </c>
      <c r="H9" s="107">
        <v>77893062.010000005</v>
      </c>
      <c r="I9" s="107">
        <v>93064036.450000003</v>
      </c>
      <c r="J9" s="107">
        <v>73796688.019999996</v>
      </c>
      <c r="K9" s="107">
        <v>90225955.909999996</v>
      </c>
      <c r="L9" s="107">
        <v>69738917</v>
      </c>
      <c r="M9" s="107">
        <v>101576249.45999999</v>
      </c>
      <c r="N9" s="107">
        <v>84168797.709999993</v>
      </c>
    </row>
    <row r="10" spans="1:14" x14ac:dyDescent="0.3">
      <c r="A10" s="89"/>
      <c r="B10" s="91" t="s">
        <v>54</v>
      </c>
      <c r="C10" s="107">
        <v>738010.18</v>
      </c>
      <c r="D10" s="107">
        <v>292074.42</v>
      </c>
      <c r="E10" s="107">
        <v>486513.34</v>
      </c>
      <c r="F10" s="107">
        <v>969703.94</v>
      </c>
      <c r="G10" s="107">
        <v>1072223.51</v>
      </c>
      <c r="H10" s="107">
        <v>341845.76000000001</v>
      </c>
      <c r="I10" s="107">
        <v>218955.74</v>
      </c>
      <c r="J10" s="107">
        <v>323284.68</v>
      </c>
      <c r="K10" s="107">
        <v>1338224.32</v>
      </c>
      <c r="L10" s="107">
        <v>699622.58</v>
      </c>
      <c r="M10" s="107">
        <v>1632811.15</v>
      </c>
      <c r="N10" s="107">
        <v>400453.23</v>
      </c>
    </row>
    <row r="11" spans="1:14" x14ac:dyDescent="0.3">
      <c r="A11" s="89"/>
      <c r="B11" s="91" t="s">
        <v>55</v>
      </c>
      <c r="C11" s="107">
        <v>47593598.32</v>
      </c>
      <c r="D11" s="107">
        <v>39242137.979999997</v>
      </c>
      <c r="E11" s="107">
        <v>51276961.979999997</v>
      </c>
      <c r="F11" s="107">
        <v>41828824.609999999</v>
      </c>
      <c r="G11" s="107">
        <v>44372910.32</v>
      </c>
      <c r="H11" s="107">
        <v>46172204.130000003</v>
      </c>
      <c r="I11" s="107">
        <v>45819649.310000002</v>
      </c>
      <c r="J11" s="107">
        <v>50575190.390000001</v>
      </c>
      <c r="K11" s="107">
        <v>59812803.170000002</v>
      </c>
      <c r="L11" s="107">
        <v>57959115.590000004</v>
      </c>
      <c r="M11" s="107">
        <v>57273466.939999998</v>
      </c>
      <c r="N11" s="107">
        <v>61504286.340000004</v>
      </c>
    </row>
    <row r="12" spans="1:14" x14ac:dyDescent="0.3">
      <c r="A12" s="89"/>
      <c r="B12" s="91" t="s">
        <v>56</v>
      </c>
      <c r="C12" s="107">
        <v>1855796.78</v>
      </c>
      <c r="D12" s="107">
        <v>1672027.04</v>
      </c>
      <c r="E12" s="107">
        <v>917661.13</v>
      </c>
      <c r="F12" s="107">
        <v>988365.61</v>
      </c>
      <c r="G12" s="107">
        <v>1527717.63</v>
      </c>
      <c r="H12" s="107">
        <v>1370971.19</v>
      </c>
      <c r="I12" s="107">
        <v>1526658.79</v>
      </c>
      <c r="J12" s="107">
        <v>1719914.7</v>
      </c>
      <c r="K12" s="107">
        <v>1098797.94</v>
      </c>
      <c r="L12" s="107">
        <v>1723284.6</v>
      </c>
      <c r="M12" s="107">
        <v>1525036.09</v>
      </c>
      <c r="N12" s="107">
        <v>1594810.88</v>
      </c>
    </row>
    <row r="13" spans="1:14" x14ac:dyDescent="0.3">
      <c r="A13" s="89"/>
      <c r="B13" s="91" t="s">
        <v>57</v>
      </c>
      <c r="C13" s="107">
        <v>65833.009999999995</v>
      </c>
      <c r="D13" s="107">
        <v>39794.94</v>
      </c>
      <c r="E13" s="107">
        <v>77385.78</v>
      </c>
      <c r="F13" s="107">
        <v>57050.07</v>
      </c>
      <c r="G13" s="107">
        <v>90453.09</v>
      </c>
      <c r="H13" s="107">
        <v>90325.94</v>
      </c>
      <c r="I13" s="107">
        <v>139101.71</v>
      </c>
      <c r="J13" s="107">
        <v>171423.56</v>
      </c>
      <c r="K13" s="107">
        <v>131210.38</v>
      </c>
      <c r="L13" s="107">
        <v>80660.11</v>
      </c>
      <c r="M13" s="107">
        <v>67925.789999999994</v>
      </c>
      <c r="N13" s="107">
        <v>58846.71</v>
      </c>
    </row>
    <row r="14" spans="1:14" x14ac:dyDescent="0.3">
      <c r="A14" s="89"/>
      <c r="B14" s="91" t="s">
        <v>71</v>
      </c>
      <c r="C14" s="107">
        <f>SUM(C9:C13)</f>
        <v>130246181.61</v>
      </c>
      <c r="D14" s="107">
        <f t="shared" ref="D14:N14" si="1">SUM(D9:D13)</f>
        <v>120098154.86999999</v>
      </c>
      <c r="E14" s="107">
        <f t="shared" si="1"/>
        <v>134681879</v>
      </c>
      <c r="F14" s="107">
        <f t="shared" si="1"/>
        <v>111259648.79999998</v>
      </c>
      <c r="G14" s="107">
        <f t="shared" si="1"/>
        <v>113723411.64000002</v>
      </c>
      <c r="H14" s="107">
        <f t="shared" si="1"/>
        <v>125868409.03</v>
      </c>
      <c r="I14" s="107">
        <f t="shared" si="1"/>
        <v>140768402</v>
      </c>
      <c r="J14" s="107">
        <f t="shared" si="1"/>
        <v>126586501.35000001</v>
      </c>
      <c r="K14" s="107">
        <f t="shared" si="1"/>
        <v>152606991.71999997</v>
      </c>
      <c r="L14" s="107">
        <f t="shared" si="1"/>
        <v>130201599.88</v>
      </c>
      <c r="M14" s="107">
        <f t="shared" si="1"/>
        <v>162075489.43000001</v>
      </c>
      <c r="N14" s="107">
        <f t="shared" si="1"/>
        <v>147727194.87</v>
      </c>
    </row>
    <row r="15" spans="1:14" x14ac:dyDescent="0.3">
      <c r="A15" s="87" t="s">
        <v>58</v>
      </c>
      <c r="B15" s="91" t="s">
        <v>53</v>
      </c>
      <c r="C15" s="107">
        <v>7451866.4900000002</v>
      </c>
      <c r="D15" s="107">
        <v>7398678.0499999998</v>
      </c>
      <c r="E15" s="107">
        <v>7593932.71</v>
      </c>
      <c r="F15" s="107">
        <v>5968147.4500000002</v>
      </c>
      <c r="G15" s="107">
        <v>6300106.8600000003</v>
      </c>
      <c r="H15" s="107">
        <v>6980521.6299999999</v>
      </c>
      <c r="I15" s="107">
        <v>7198858.9699999997</v>
      </c>
      <c r="J15" s="107">
        <v>9143842.4399999995</v>
      </c>
      <c r="K15" s="107">
        <v>7310668.6500000004</v>
      </c>
      <c r="L15" s="107">
        <v>8091823.0899999999</v>
      </c>
      <c r="M15" s="107">
        <v>7793102.2800000003</v>
      </c>
      <c r="N15" s="107">
        <v>8618239.1600000001</v>
      </c>
    </row>
    <row r="16" spans="1:14" x14ac:dyDescent="0.3">
      <c r="A16" s="89"/>
      <c r="B16" s="91" t="s">
        <v>59</v>
      </c>
      <c r="C16" s="107">
        <v>46541298.219999999</v>
      </c>
      <c r="D16" s="107">
        <v>46174236.259999998</v>
      </c>
      <c r="E16" s="107">
        <v>41742923.799999997</v>
      </c>
      <c r="F16" s="107">
        <v>47389164.75</v>
      </c>
      <c r="G16" s="107">
        <v>45550336.68</v>
      </c>
      <c r="H16" s="107">
        <v>49651390.719999999</v>
      </c>
      <c r="I16" s="107">
        <v>46713636.659999996</v>
      </c>
      <c r="J16" s="107">
        <v>48861986.07</v>
      </c>
      <c r="K16" s="107">
        <v>50039226.939999998</v>
      </c>
      <c r="L16" s="107">
        <v>52458921.549999997</v>
      </c>
      <c r="M16" s="107">
        <v>55470034.149999999</v>
      </c>
      <c r="N16" s="107">
        <v>54826714.530000001</v>
      </c>
    </row>
    <row r="17" spans="1:15" x14ac:dyDescent="0.3">
      <c r="A17" s="89"/>
      <c r="B17" s="91" t="s">
        <v>60</v>
      </c>
      <c r="C17" s="107">
        <v>60830683.119999997</v>
      </c>
      <c r="D17" s="107">
        <v>33675442.18</v>
      </c>
      <c r="E17" s="107">
        <v>42445496.350000001</v>
      </c>
      <c r="F17" s="107">
        <v>40641967.380000003</v>
      </c>
      <c r="G17" s="107">
        <v>41987435.939999998</v>
      </c>
      <c r="H17" s="107">
        <v>40806296.380000003</v>
      </c>
      <c r="I17" s="107">
        <v>41823692.630000003</v>
      </c>
      <c r="J17" s="107">
        <v>45714525.280000001</v>
      </c>
      <c r="K17" s="107">
        <v>42233027.159999996</v>
      </c>
      <c r="L17" s="107">
        <v>47075927.759999998</v>
      </c>
      <c r="M17" s="107">
        <v>45420887.090000004</v>
      </c>
      <c r="N17" s="107">
        <v>45639604.420000002</v>
      </c>
    </row>
    <row r="18" spans="1:15" x14ac:dyDescent="0.3">
      <c r="A18" s="89"/>
      <c r="B18" s="91" t="s">
        <v>54</v>
      </c>
      <c r="C18" s="107">
        <v>29653529.100000001</v>
      </c>
      <c r="D18" s="107">
        <v>27191050.289999999</v>
      </c>
      <c r="E18" s="107">
        <v>26596318.079999998</v>
      </c>
      <c r="F18" s="107">
        <v>26646265.66</v>
      </c>
      <c r="G18" s="107">
        <v>26403512.379999999</v>
      </c>
      <c r="H18" s="107">
        <v>29443356.93</v>
      </c>
      <c r="I18" s="107">
        <v>29117102.77</v>
      </c>
      <c r="J18" s="107">
        <v>25155775</v>
      </c>
      <c r="K18" s="107">
        <v>29015237.699999999</v>
      </c>
      <c r="L18" s="107">
        <v>33344903.420000002</v>
      </c>
      <c r="M18" s="107">
        <v>31378758.530000001</v>
      </c>
      <c r="N18" s="107">
        <v>30064499.870000001</v>
      </c>
    </row>
    <row r="19" spans="1:15" x14ac:dyDescent="0.3">
      <c r="A19" s="89"/>
      <c r="B19" s="91" t="s">
        <v>61</v>
      </c>
      <c r="C19" s="107">
        <v>3359586.58</v>
      </c>
      <c r="D19" s="107">
        <v>2444346.36</v>
      </c>
      <c r="E19" s="107">
        <v>2701706.59</v>
      </c>
      <c r="F19" s="107">
        <v>2587524.83</v>
      </c>
      <c r="G19" s="107">
        <v>3110552.02</v>
      </c>
      <c r="H19" s="107">
        <v>3642317.66</v>
      </c>
      <c r="I19" s="107">
        <v>3472563.96</v>
      </c>
      <c r="J19" s="107">
        <v>3938463.81</v>
      </c>
      <c r="K19" s="107">
        <v>3665185.03</v>
      </c>
      <c r="L19" s="107">
        <v>3746436.55</v>
      </c>
      <c r="M19" s="107">
        <v>4444044.45</v>
      </c>
      <c r="N19" s="107">
        <v>4200729.51</v>
      </c>
    </row>
    <row r="20" spans="1:15" x14ac:dyDescent="0.3">
      <c r="A20" s="89"/>
      <c r="B20" s="91" t="s">
        <v>62</v>
      </c>
      <c r="C20" s="107">
        <v>37203708.369999997</v>
      </c>
      <c r="D20" s="107">
        <v>35513831.32</v>
      </c>
      <c r="E20" s="107">
        <v>33981478.32</v>
      </c>
      <c r="F20" s="107">
        <v>35173959.880000003</v>
      </c>
      <c r="G20" s="107">
        <v>34652307.880000003</v>
      </c>
      <c r="H20" s="107">
        <v>34747810.619999997</v>
      </c>
      <c r="I20" s="107">
        <v>34279478.659999996</v>
      </c>
      <c r="J20" s="107">
        <v>35685936.850000001</v>
      </c>
      <c r="K20" s="107">
        <v>36333300.789999999</v>
      </c>
      <c r="L20" s="107">
        <v>35796247.960000001</v>
      </c>
      <c r="M20" s="107">
        <v>37900932.5</v>
      </c>
      <c r="N20" s="107">
        <v>34228976.880000003</v>
      </c>
    </row>
    <row r="21" spans="1:15" x14ac:dyDescent="0.3">
      <c r="A21" s="89"/>
      <c r="B21" s="91" t="s">
        <v>63</v>
      </c>
      <c r="C21" s="107">
        <v>5952005.9000000004</v>
      </c>
      <c r="D21" s="107">
        <v>8385947.0099999998</v>
      </c>
      <c r="E21" s="107">
        <v>6635521.0300000003</v>
      </c>
      <c r="F21" s="107">
        <v>5267151.53</v>
      </c>
      <c r="G21" s="107">
        <v>10028214.27</v>
      </c>
      <c r="H21" s="107">
        <v>5896041.5899999999</v>
      </c>
      <c r="I21" s="107">
        <v>7513586.6100000003</v>
      </c>
      <c r="J21" s="107">
        <v>6613718.3799999999</v>
      </c>
      <c r="K21" s="107">
        <v>5702562.2400000002</v>
      </c>
      <c r="L21" s="107">
        <v>7422927.71</v>
      </c>
      <c r="M21" s="107">
        <v>8596052.5299999993</v>
      </c>
      <c r="N21" s="107">
        <v>6580722.7400000002</v>
      </c>
    </row>
    <row r="22" spans="1:15" x14ac:dyDescent="0.3">
      <c r="A22" s="89"/>
      <c r="B22" s="91" t="s">
        <v>71</v>
      </c>
      <c r="C22" s="107">
        <f>SUM(C15:C21)</f>
        <v>190992677.78000003</v>
      </c>
      <c r="D22" s="107">
        <f t="shared" ref="D22:N22" si="2">SUM(D15:D21)</f>
        <v>160783531.47</v>
      </c>
      <c r="E22" s="107">
        <f t="shared" si="2"/>
        <v>161697376.88</v>
      </c>
      <c r="F22" s="107">
        <f t="shared" si="2"/>
        <v>163674181.48000002</v>
      </c>
      <c r="G22" s="107">
        <f t="shared" si="2"/>
        <v>168032466.03</v>
      </c>
      <c r="H22" s="107">
        <f>SUM(H15:H21)</f>
        <v>171167735.53</v>
      </c>
      <c r="I22" s="107">
        <f t="shared" si="2"/>
        <v>170118920.25999999</v>
      </c>
      <c r="J22" s="107">
        <f t="shared" si="2"/>
        <v>175114247.82999998</v>
      </c>
      <c r="K22" s="107">
        <f t="shared" si="2"/>
        <v>174299208.51000002</v>
      </c>
      <c r="L22" s="107">
        <f t="shared" si="2"/>
        <v>187937188.04000002</v>
      </c>
      <c r="M22" s="107">
        <f t="shared" si="2"/>
        <v>191003811.53</v>
      </c>
      <c r="N22" s="107">
        <f t="shared" si="2"/>
        <v>184159487.10999998</v>
      </c>
    </row>
    <row r="23" spans="1:15" ht="15" customHeight="1" x14ac:dyDescent="0.3">
      <c r="A23" s="500" t="s">
        <v>91</v>
      </c>
      <c r="B23" s="500"/>
      <c r="C23" s="107">
        <v>9225492.75</v>
      </c>
      <c r="D23" s="107">
        <v>8590466.1199999992</v>
      </c>
      <c r="E23" s="107">
        <v>12015263.970000001</v>
      </c>
      <c r="F23" s="107">
        <v>13969503.83</v>
      </c>
      <c r="G23" s="107">
        <v>11010006.220000001</v>
      </c>
      <c r="H23" s="107">
        <v>12031898.189999999</v>
      </c>
      <c r="I23" s="107">
        <v>13030704.75</v>
      </c>
      <c r="J23" s="107">
        <v>14344597.609999999</v>
      </c>
      <c r="K23" s="107">
        <v>13237845.109999999</v>
      </c>
      <c r="L23" s="107">
        <v>16037184.779999999</v>
      </c>
      <c r="M23" s="107">
        <v>15682628.67</v>
      </c>
      <c r="N23" s="108">
        <v>15540091.119999999</v>
      </c>
    </row>
    <row r="24" spans="1:15" x14ac:dyDescent="0.3">
      <c r="A24" s="491" t="s">
        <v>71</v>
      </c>
      <c r="B24" s="491"/>
      <c r="C24" s="220">
        <f>SUM(C8,C14,C22,C23)</f>
        <v>331273298.43000007</v>
      </c>
      <c r="D24" s="220">
        <f t="shared" ref="D24:N24" si="3">SUM(D8,D14,D22,D23)</f>
        <v>290082672.51999998</v>
      </c>
      <c r="E24" s="220">
        <f t="shared" si="3"/>
        <v>309324227.88</v>
      </c>
      <c r="F24" s="220">
        <f t="shared" si="3"/>
        <v>289710778.04000002</v>
      </c>
      <c r="G24" s="220">
        <f t="shared" si="3"/>
        <v>293427964.06000006</v>
      </c>
      <c r="H24" s="220">
        <f t="shared" si="3"/>
        <v>309806269.63999999</v>
      </c>
      <c r="I24" s="220">
        <f t="shared" si="3"/>
        <v>324834294.04999995</v>
      </c>
      <c r="J24" s="220">
        <f t="shared" si="3"/>
        <v>317085737.88999999</v>
      </c>
      <c r="K24" s="220">
        <f t="shared" si="3"/>
        <v>340891497.03999996</v>
      </c>
      <c r="L24" s="220">
        <f t="shared" si="3"/>
        <v>335048479.5</v>
      </c>
      <c r="M24" s="220">
        <f t="shared" si="3"/>
        <v>369601247.23000002</v>
      </c>
      <c r="N24" s="220">
        <f t="shared" si="3"/>
        <v>348307869.78999996</v>
      </c>
    </row>
    <row r="25" spans="1:15" x14ac:dyDescent="0.3">
      <c r="A25" s="253" t="s">
        <v>73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72"/>
    </row>
    <row r="27" spans="1:15" x14ac:dyDescent="0.3">
      <c r="A27" s="92" t="s">
        <v>86</v>
      </c>
      <c r="B27" s="86"/>
      <c r="C27" s="86"/>
      <c r="D27" s="86"/>
      <c r="E27" s="86"/>
      <c r="F27" s="86"/>
      <c r="G27" s="86"/>
      <c r="H27" s="86"/>
    </row>
    <row r="28" spans="1:15" x14ac:dyDescent="0.3">
      <c r="A28" s="501" t="s">
        <v>45</v>
      </c>
      <c r="B28" s="503" t="s">
        <v>46</v>
      </c>
      <c r="C28" s="96" t="s">
        <v>74</v>
      </c>
      <c r="D28" s="95" t="s">
        <v>75</v>
      </c>
      <c r="E28" s="96" t="s">
        <v>76</v>
      </c>
      <c r="F28" s="95" t="s">
        <v>77</v>
      </c>
      <c r="G28" s="96" t="s">
        <v>78</v>
      </c>
      <c r="H28" s="95" t="s">
        <v>79</v>
      </c>
      <c r="I28" s="96" t="s">
        <v>80</v>
      </c>
      <c r="J28" s="95" t="s">
        <v>81</v>
      </c>
      <c r="K28" s="96" t="s">
        <v>82</v>
      </c>
      <c r="L28" s="95" t="s">
        <v>83</v>
      </c>
      <c r="M28" s="96" t="s">
        <v>84</v>
      </c>
      <c r="N28" s="95" t="s">
        <v>85</v>
      </c>
    </row>
    <row r="29" spans="1:15" x14ac:dyDescent="0.3">
      <c r="A29" s="502"/>
      <c r="B29" s="503"/>
      <c r="C29" s="504" t="s">
        <v>72</v>
      </c>
      <c r="D29" s="504"/>
      <c r="E29" s="504"/>
      <c r="F29" s="504"/>
      <c r="G29" s="504"/>
      <c r="H29" s="504"/>
      <c r="I29" s="504"/>
      <c r="J29" s="504"/>
      <c r="K29" s="504"/>
      <c r="L29" s="504"/>
      <c r="M29" s="504"/>
      <c r="N29" s="504"/>
    </row>
    <row r="30" spans="1:15" x14ac:dyDescent="0.3">
      <c r="A30" s="89" t="s">
        <v>47</v>
      </c>
      <c r="B30" s="93" t="s">
        <v>48</v>
      </c>
      <c r="C30" s="107">
        <v>319522.03000000003</v>
      </c>
      <c r="D30" s="107">
        <v>253328.46</v>
      </c>
      <c r="E30" s="107">
        <v>249728.31</v>
      </c>
      <c r="F30" s="107">
        <v>213021.7</v>
      </c>
      <c r="G30" s="107">
        <v>298407.81</v>
      </c>
      <c r="H30" s="107">
        <v>156402.67000000001</v>
      </c>
      <c r="I30" s="107">
        <v>331772.01</v>
      </c>
      <c r="J30" s="107">
        <v>380717.6</v>
      </c>
      <c r="K30" s="107">
        <v>385408.13</v>
      </c>
      <c r="L30" s="107">
        <v>628109.82999999996</v>
      </c>
      <c r="M30" s="107">
        <v>684934.98</v>
      </c>
      <c r="N30" s="107">
        <v>645865.84</v>
      </c>
    </row>
    <row r="31" spans="1:15" x14ac:dyDescent="0.3">
      <c r="A31" s="89"/>
      <c r="B31" s="91" t="s">
        <v>49</v>
      </c>
      <c r="C31" s="107">
        <v>304875.3</v>
      </c>
      <c r="D31" s="107">
        <v>288888.42</v>
      </c>
      <c r="E31" s="107">
        <v>253080.97</v>
      </c>
      <c r="F31" s="107">
        <v>276344.33</v>
      </c>
      <c r="G31" s="107">
        <v>344416</v>
      </c>
      <c r="H31" s="107">
        <v>213056.43</v>
      </c>
      <c r="I31" s="107">
        <v>382092.79999999999</v>
      </c>
      <c r="J31" s="107">
        <v>245097.2</v>
      </c>
      <c r="K31" s="107">
        <v>372686.64</v>
      </c>
      <c r="L31" s="107">
        <v>278930.96999999997</v>
      </c>
      <c r="M31" s="107">
        <v>435037.77</v>
      </c>
      <c r="N31" s="107">
        <v>457223.74</v>
      </c>
    </row>
    <row r="32" spans="1:15" x14ac:dyDescent="0.3">
      <c r="A32" s="89"/>
      <c r="B32" s="91" t="s">
        <v>50</v>
      </c>
      <c r="C32" s="107">
        <v>37016.86</v>
      </c>
      <c r="D32" s="107">
        <v>35999.160000000003</v>
      </c>
      <c r="E32" s="107">
        <v>24748.69</v>
      </c>
      <c r="F32" s="107">
        <v>13233.26</v>
      </c>
      <c r="G32" s="107">
        <v>18060.830000000002</v>
      </c>
      <c r="H32" s="107">
        <v>7720.39</v>
      </c>
      <c r="I32" s="107">
        <v>11543.71</v>
      </c>
      <c r="J32" s="107">
        <v>19131.11</v>
      </c>
      <c r="K32" s="107">
        <v>20620.009999999998</v>
      </c>
      <c r="L32" s="107">
        <v>20449.23</v>
      </c>
      <c r="M32" s="107">
        <v>33578.58</v>
      </c>
      <c r="N32" s="107">
        <v>27994.080000000002</v>
      </c>
    </row>
    <row r="33" spans="1:14" x14ac:dyDescent="0.3">
      <c r="A33" s="89"/>
      <c r="B33" s="91" t="s">
        <v>51</v>
      </c>
      <c r="C33" s="107">
        <v>166662.44</v>
      </c>
      <c r="D33" s="107">
        <v>195278.95</v>
      </c>
      <c r="E33" s="107">
        <v>95492.38</v>
      </c>
      <c r="F33" s="107">
        <v>113875.93</v>
      </c>
      <c r="G33" s="107">
        <v>120247.74</v>
      </c>
      <c r="H33" s="107">
        <v>127077.85</v>
      </c>
      <c r="I33" s="107">
        <v>147034.76999999999</v>
      </c>
      <c r="J33" s="107">
        <v>144537.15</v>
      </c>
      <c r="K33" s="107">
        <v>116723.6</v>
      </c>
      <c r="L33" s="107">
        <v>233646.62</v>
      </c>
      <c r="M33" s="107">
        <v>188084.11</v>
      </c>
      <c r="N33" s="107">
        <v>160530.32</v>
      </c>
    </row>
    <row r="34" spans="1:14" x14ac:dyDescent="0.3">
      <c r="A34" s="89"/>
      <c r="B34" s="91" t="s">
        <v>71</v>
      </c>
      <c r="C34" s="107">
        <f t="shared" ref="C34:N34" si="4">SUM(C30:C33)</f>
        <v>828076.63000000012</v>
      </c>
      <c r="D34" s="107">
        <f t="shared" si="4"/>
        <v>773494.99</v>
      </c>
      <c r="E34" s="107">
        <f t="shared" si="4"/>
        <v>623050.35</v>
      </c>
      <c r="F34" s="107">
        <f t="shared" si="4"/>
        <v>616475.22</v>
      </c>
      <c r="G34" s="107">
        <f t="shared" si="4"/>
        <v>781132.38</v>
      </c>
      <c r="H34" s="107">
        <f t="shared" si="4"/>
        <v>504257.33999999997</v>
      </c>
      <c r="I34" s="107">
        <f t="shared" si="4"/>
        <v>872443.29</v>
      </c>
      <c r="J34" s="107">
        <f t="shared" si="4"/>
        <v>789483.06</v>
      </c>
      <c r="K34" s="107">
        <f t="shared" si="4"/>
        <v>895438.38</v>
      </c>
      <c r="L34" s="107">
        <f t="shared" si="4"/>
        <v>1161136.6499999999</v>
      </c>
      <c r="M34" s="107">
        <f t="shared" si="4"/>
        <v>1341635.44</v>
      </c>
      <c r="N34" s="107">
        <f t="shared" si="4"/>
        <v>1291613.9800000002</v>
      </c>
    </row>
    <row r="35" spans="1:14" x14ac:dyDescent="0.3">
      <c r="A35" s="87" t="s">
        <v>52</v>
      </c>
      <c r="B35" s="91" t="s">
        <v>53</v>
      </c>
      <c r="C35" s="107">
        <v>72157530.989999995</v>
      </c>
      <c r="D35" s="107">
        <v>94742148.620000005</v>
      </c>
      <c r="E35" s="107">
        <v>79804671.390000001</v>
      </c>
      <c r="F35" s="107">
        <v>71086565.989999995</v>
      </c>
      <c r="G35" s="107">
        <v>85427206.709999993</v>
      </c>
      <c r="H35" s="107">
        <v>67404824.180000007</v>
      </c>
      <c r="I35" s="107">
        <v>79011651.540000007</v>
      </c>
      <c r="J35" s="107">
        <v>103456248.22</v>
      </c>
      <c r="K35" s="107">
        <v>118355808.65000001</v>
      </c>
      <c r="L35" s="107">
        <v>89715451.510000005</v>
      </c>
      <c r="M35" s="107">
        <v>114200000.06999999</v>
      </c>
      <c r="N35" s="107">
        <v>95461912.640000001</v>
      </c>
    </row>
    <row r="36" spans="1:14" x14ac:dyDescent="0.3">
      <c r="A36" s="89"/>
      <c r="B36" s="91" t="s">
        <v>54</v>
      </c>
      <c r="C36" s="107">
        <v>1411928.89</v>
      </c>
      <c r="D36" s="107">
        <v>850086.3</v>
      </c>
      <c r="E36" s="107">
        <v>616309.26</v>
      </c>
      <c r="F36" s="107">
        <v>787711.81</v>
      </c>
      <c r="G36" s="107">
        <v>422860.67</v>
      </c>
      <c r="H36" s="107">
        <v>832715.4</v>
      </c>
      <c r="I36" s="107">
        <v>391858.54</v>
      </c>
      <c r="J36" s="107">
        <v>985554.29</v>
      </c>
      <c r="K36" s="107">
        <v>312306.53999999998</v>
      </c>
      <c r="L36" s="107">
        <v>677935.55</v>
      </c>
      <c r="M36" s="107">
        <v>758844.5</v>
      </c>
      <c r="N36" s="107">
        <v>2534162.29</v>
      </c>
    </row>
    <row r="37" spans="1:14" x14ac:dyDescent="0.3">
      <c r="A37" s="89"/>
      <c r="B37" s="91" t="s">
        <v>55</v>
      </c>
      <c r="C37" s="107">
        <v>66602895.579999998</v>
      </c>
      <c r="D37" s="107">
        <v>54405446.18</v>
      </c>
      <c r="E37" s="107">
        <v>51210828.539999999</v>
      </c>
      <c r="F37" s="107">
        <v>56327763.950000003</v>
      </c>
      <c r="G37" s="107">
        <v>57464712.109999999</v>
      </c>
      <c r="H37" s="107">
        <v>64146705.350000001</v>
      </c>
      <c r="I37" s="107">
        <v>62802309.340000004</v>
      </c>
      <c r="J37" s="107">
        <v>66597581.899999999</v>
      </c>
      <c r="K37" s="107">
        <v>66506269.170000002</v>
      </c>
      <c r="L37" s="107">
        <v>60412584.140000001</v>
      </c>
      <c r="M37" s="107">
        <v>59030975.68</v>
      </c>
      <c r="N37" s="107">
        <v>66481321.670000002</v>
      </c>
    </row>
    <row r="38" spans="1:14" x14ac:dyDescent="0.3">
      <c r="A38" s="89"/>
      <c r="B38" s="91" t="s">
        <v>56</v>
      </c>
      <c r="C38" s="107">
        <v>1249930.22</v>
      </c>
      <c r="D38" s="107">
        <v>1121100.54</v>
      </c>
      <c r="E38" s="107">
        <v>962412.24</v>
      </c>
      <c r="F38" s="107">
        <v>1513840.22</v>
      </c>
      <c r="G38" s="107">
        <v>974879.01</v>
      </c>
      <c r="H38" s="107">
        <v>1092651.42</v>
      </c>
      <c r="I38" s="107">
        <v>939461.77</v>
      </c>
      <c r="J38" s="107">
        <v>1208064.8999999999</v>
      </c>
      <c r="K38" s="107">
        <v>1046759.56</v>
      </c>
      <c r="L38" s="107">
        <v>1128135.8500000001</v>
      </c>
      <c r="M38" s="107">
        <v>3191705.07</v>
      </c>
      <c r="N38" s="107">
        <v>1653459.67</v>
      </c>
    </row>
    <row r="39" spans="1:14" x14ac:dyDescent="0.3">
      <c r="A39" s="89"/>
      <c r="B39" s="91" t="s">
        <v>57</v>
      </c>
      <c r="C39" s="107">
        <v>81404.210000000006</v>
      </c>
      <c r="D39" s="107">
        <v>44129.35</v>
      </c>
      <c r="E39" s="107">
        <v>20803.09</v>
      </c>
      <c r="F39" s="107">
        <v>43850.84</v>
      </c>
      <c r="G39" s="107">
        <v>43589.47</v>
      </c>
      <c r="H39" s="107">
        <v>52254.98</v>
      </c>
      <c r="I39" s="107">
        <v>53068.13</v>
      </c>
      <c r="J39" s="107">
        <v>59699.75</v>
      </c>
      <c r="K39" s="107">
        <v>50780.68</v>
      </c>
      <c r="L39" s="107">
        <v>55279.72</v>
      </c>
      <c r="M39" s="107">
        <v>36540.730000000003</v>
      </c>
      <c r="N39" s="107">
        <v>65719.429999999993</v>
      </c>
    </row>
    <row r="40" spans="1:14" x14ac:dyDescent="0.3">
      <c r="A40" s="89"/>
      <c r="B40" s="91" t="s">
        <v>71</v>
      </c>
      <c r="C40" s="107">
        <f t="shared" ref="C40:N40" si="5">SUM(C35:C39)</f>
        <v>141503689.88999999</v>
      </c>
      <c r="D40" s="107">
        <f t="shared" si="5"/>
        <v>151162910.98999998</v>
      </c>
      <c r="E40" s="107">
        <f t="shared" si="5"/>
        <v>132615024.52</v>
      </c>
      <c r="F40" s="107">
        <f t="shared" si="5"/>
        <v>129759732.81</v>
      </c>
      <c r="G40" s="107">
        <f t="shared" si="5"/>
        <v>144333247.97</v>
      </c>
      <c r="H40" s="107">
        <f t="shared" si="5"/>
        <v>133529151.33000001</v>
      </c>
      <c r="I40" s="107">
        <f t="shared" si="5"/>
        <v>143198349.32000002</v>
      </c>
      <c r="J40" s="107">
        <f t="shared" si="5"/>
        <v>172307149.06</v>
      </c>
      <c r="K40" s="107">
        <f t="shared" si="5"/>
        <v>186271924.60000002</v>
      </c>
      <c r="L40" s="107">
        <f t="shared" si="5"/>
        <v>151989386.76999998</v>
      </c>
      <c r="M40" s="107">
        <f t="shared" si="5"/>
        <v>177218066.04999998</v>
      </c>
      <c r="N40" s="107">
        <f t="shared" si="5"/>
        <v>166196575.70000002</v>
      </c>
    </row>
    <row r="41" spans="1:14" x14ac:dyDescent="0.3">
      <c r="A41" s="87" t="s">
        <v>58</v>
      </c>
      <c r="B41" s="91" t="s">
        <v>53</v>
      </c>
      <c r="C41" s="107">
        <v>21605438.059999999</v>
      </c>
      <c r="D41" s="107">
        <v>24905635.600000001</v>
      </c>
      <c r="E41" s="107">
        <v>16460259.859999999</v>
      </c>
      <c r="F41" s="107">
        <v>13700489.609999999</v>
      </c>
      <c r="G41" s="107">
        <v>14674909.17</v>
      </c>
      <c r="H41" s="107">
        <v>16449555.41</v>
      </c>
      <c r="I41" s="107">
        <v>17459206.850000001</v>
      </c>
      <c r="J41" s="107">
        <v>11243843.82</v>
      </c>
      <c r="K41" s="107">
        <v>11462955.82</v>
      </c>
      <c r="L41" s="107">
        <v>13716708.880000001</v>
      </c>
      <c r="M41" s="107">
        <v>12203840.710000001</v>
      </c>
      <c r="N41" s="107">
        <v>13082120.52</v>
      </c>
    </row>
    <row r="42" spans="1:14" x14ac:dyDescent="0.3">
      <c r="A42" s="89"/>
      <c r="B42" s="91" t="s">
        <v>59</v>
      </c>
      <c r="C42" s="107">
        <v>53837268.119999997</v>
      </c>
      <c r="D42" s="107">
        <v>50858412.350000001</v>
      </c>
      <c r="E42" s="107">
        <v>47136322.899999999</v>
      </c>
      <c r="F42" s="107">
        <v>54055519.390000001</v>
      </c>
      <c r="G42" s="107">
        <v>55834643.530000001</v>
      </c>
      <c r="H42" s="107">
        <v>51815858.759999998</v>
      </c>
      <c r="I42" s="107">
        <v>56640967.57</v>
      </c>
      <c r="J42" s="107">
        <v>56894188.969999999</v>
      </c>
      <c r="K42" s="107">
        <v>58994644.109999999</v>
      </c>
      <c r="L42" s="107">
        <v>54992919.100000001</v>
      </c>
      <c r="M42" s="107">
        <v>63376040.219999999</v>
      </c>
      <c r="N42" s="107">
        <v>61588154.359999999</v>
      </c>
    </row>
    <row r="43" spans="1:14" x14ac:dyDescent="0.3">
      <c r="A43" s="89"/>
      <c r="B43" s="91" t="s">
        <v>60</v>
      </c>
      <c r="C43" s="107">
        <v>69295578.219999999</v>
      </c>
      <c r="D43" s="107">
        <v>44727599.939999998</v>
      </c>
      <c r="E43" s="107">
        <v>41065878.869999997</v>
      </c>
      <c r="F43" s="107">
        <v>48333005.270000003</v>
      </c>
      <c r="G43" s="107">
        <v>45061211.509999998</v>
      </c>
      <c r="H43" s="107">
        <v>47314532.859999999</v>
      </c>
      <c r="I43" s="107">
        <v>53665075.759999998</v>
      </c>
      <c r="J43" s="107">
        <v>48726067.850000001</v>
      </c>
      <c r="K43" s="107">
        <v>49717664.880000003</v>
      </c>
      <c r="L43" s="107">
        <v>46703226.969999999</v>
      </c>
      <c r="M43" s="107">
        <v>46566285.710000001</v>
      </c>
      <c r="N43" s="107">
        <v>50431422.329999998</v>
      </c>
    </row>
    <row r="44" spans="1:14" x14ac:dyDescent="0.3">
      <c r="A44" s="89"/>
      <c r="B44" s="91" t="s">
        <v>54</v>
      </c>
      <c r="C44" s="107">
        <v>28370026.780000001</v>
      </c>
      <c r="D44" s="107">
        <v>28644824.190000001</v>
      </c>
      <c r="E44" s="107">
        <v>23755985.050000001</v>
      </c>
      <c r="F44" s="107">
        <v>22552152.920000002</v>
      </c>
      <c r="G44" s="107">
        <v>21724801.02</v>
      </c>
      <c r="H44" s="107">
        <v>22440085.5</v>
      </c>
      <c r="I44" s="107">
        <v>28233098.129999999</v>
      </c>
      <c r="J44" s="107">
        <v>25967813.379999999</v>
      </c>
      <c r="K44" s="107">
        <v>25314457.829999998</v>
      </c>
      <c r="L44" s="107">
        <v>24789161.620000001</v>
      </c>
      <c r="M44" s="107">
        <v>29188931.719999999</v>
      </c>
      <c r="N44" s="107">
        <v>26509575.289999999</v>
      </c>
    </row>
    <row r="45" spans="1:14" x14ac:dyDescent="0.3">
      <c r="A45" s="89"/>
      <c r="B45" s="91" t="s">
        <v>61</v>
      </c>
      <c r="C45" s="107">
        <v>4579238.25</v>
      </c>
      <c r="D45" s="107">
        <v>3618224.74</v>
      </c>
      <c r="E45" s="107">
        <v>3667721.39</v>
      </c>
      <c r="F45" s="107">
        <v>4465384.7300000004</v>
      </c>
      <c r="G45" s="107">
        <v>4178535.57</v>
      </c>
      <c r="H45" s="107">
        <v>3424833.26</v>
      </c>
      <c r="I45" s="107">
        <v>4773571.9400000004</v>
      </c>
      <c r="J45" s="107">
        <v>4782309.67</v>
      </c>
      <c r="K45" s="107">
        <v>6965707.1299999999</v>
      </c>
      <c r="L45" s="107">
        <v>5561450.9199999999</v>
      </c>
      <c r="M45" s="107">
        <v>6133197.1799999997</v>
      </c>
      <c r="N45" s="107">
        <v>4665283.3499999996</v>
      </c>
    </row>
    <row r="46" spans="1:14" x14ac:dyDescent="0.3">
      <c r="A46" s="89"/>
      <c r="B46" s="91" t="s">
        <v>62</v>
      </c>
      <c r="C46" s="107">
        <v>38008111.439999998</v>
      </c>
      <c r="D46" s="107">
        <v>36442215.859999999</v>
      </c>
      <c r="E46" s="107">
        <v>35277373.740000002</v>
      </c>
      <c r="F46" s="107">
        <v>35740809.149999999</v>
      </c>
      <c r="G46" s="107">
        <v>36629392.939999998</v>
      </c>
      <c r="H46" s="107">
        <v>37099868.75</v>
      </c>
      <c r="I46" s="107">
        <v>37704109.329999998</v>
      </c>
      <c r="J46" s="107">
        <v>38661499.549999997</v>
      </c>
      <c r="K46" s="107">
        <v>38990033.420000002</v>
      </c>
      <c r="L46" s="107">
        <v>39211396.020000003</v>
      </c>
      <c r="M46" s="107">
        <v>39282200.990000002</v>
      </c>
      <c r="N46" s="107">
        <v>39199467.780000001</v>
      </c>
    </row>
    <row r="47" spans="1:14" x14ac:dyDescent="0.3">
      <c r="A47" s="89"/>
      <c r="B47" s="91" t="s">
        <v>63</v>
      </c>
      <c r="C47" s="107">
        <v>8481111.4700000007</v>
      </c>
      <c r="D47" s="107">
        <v>5262074.83</v>
      </c>
      <c r="E47" s="107">
        <v>4370624.8899999997</v>
      </c>
      <c r="F47" s="107">
        <v>6138961.3300000001</v>
      </c>
      <c r="G47" s="107">
        <v>4676757.47</v>
      </c>
      <c r="H47" s="107">
        <v>5047625.2300000004</v>
      </c>
      <c r="I47" s="107">
        <v>7279913.25</v>
      </c>
      <c r="J47" s="107">
        <v>6693049.2300000004</v>
      </c>
      <c r="K47" s="107">
        <v>6625636.1299999999</v>
      </c>
      <c r="L47" s="107">
        <v>6065252.0499999998</v>
      </c>
      <c r="M47" s="107">
        <v>6799640.4500000002</v>
      </c>
      <c r="N47" s="107">
        <v>13308637.75</v>
      </c>
    </row>
    <row r="48" spans="1:14" x14ac:dyDescent="0.3">
      <c r="A48" s="89"/>
      <c r="B48" s="91" t="s">
        <v>71</v>
      </c>
      <c r="C48" s="107">
        <f t="shared" ref="C48:N48" si="6">SUM(C41:C47)</f>
        <v>224176772.33999997</v>
      </c>
      <c r="D48" s="107">
        <f t="shared" si="6"/>
        <v>194458987.51000002</v>
      </c>
      <c r="E48" s="107">
        <f t="shared" si="6"/>
        <v>171734166.69999999</v>
      </c>
      <c r="F48" s="107">
        <f t="shared" si="6"/>
        <v>184986322.40000001</v>
      </c>
      <c r="G48" s="107">
        <f t="shared" si="6"/>
        <v>182780251.21000001</v>
      </c>
      <c r="H48" s="107">
        <f t="shared" si="6"/>
        <v>183592359.76999998</v>
      </c>
      <c r="I48" s="107">
        <f t="shared" si="6"/>
        <v>205755942.82999998</v>
      </c>
      <c r="J48" s="107">
        <f t="shared" si="6"/>
        <v>192968772.46999994</v>
      </c>
      <c r="K48" s="107">
        <f t="shared" si="6"/>
        <v>198071099.31999999</v>
      </c>
      <c r="L48" s="107">
        <f t="shared" si="6"/>
        <v>191040115.56</v>
      </c>
      <c r="M48" s="107">
        <f t="shared" si="6"/>
        <v>203550136.98000002</v>
      </c>
      <c r="N48" s="107">
        <f t="shared" si="6"/>
        <v>208784661.38</v>
      </c>
    </row>
    <row r="49" spans="1:15" x14ac:dyDescent="0.3">
      <c r="A49" s="500" t="s">
        <v>91</v>
      </c>
      <c r="B49" s="500"/>
      <c r="C49" s="107">
        <v>17388882.91</v>
      </c>
      <c r="D49" s="107">
        <v>12952361.66</v>
      </c>
      <c r="E49" s="107">
        <v>15421678.82</v>
      </c>
      <c r="F49" s="107">
        <v>17547047.050000001</v>
      </c>
      <c r="G49" s="107">
        <v>16579808.35</v>
      </c>
      <c r="H49" s="107">
        <v>15055215.68</v>
      </c>
      <c r="I49" s="107">
        <v>16594359.34</v>
      </c>
      <c r="J49" s="107">
        <v>17685230.59</v>
      </c>
      <c r="K49" s="107">
        <v>18660412.27</v>
      </c>
      <c r="L49" s="107">
        <v>20894821.329999998</v>
      </c>
      <c r="M49" s="107">
        <v>19573374.73</v>
      </c>
      <c r="N49" s="108">
        <v>19726657.73</v>
      </c>
    </row>
    <row r="50" spans="1:15" x14ac:dyDescent="0.3">
      <c r="A50" s="491" t="s">
        <v>71</v>
      </c>
      <c r="B50" s="491"/>
      <c r="C50" s="220">
        <f>SUM(C34,C40,C48,C49)</f>
        <v>383897421.76999998</v>
      </c>
      <c r="D50" s="220">
        <f t="shared" ref="D50:N50" si="7">SUM(D34,D40,D48,D49)</f>
        <v>359347755.15000004</v>
      </c>
      <c r="E50" s="220">
        <f t="shared" si="7"/>
        <v>320393920.38999999</v>
      </c>
      <c r="F50" s="220">
        <f t="shared" si="7"/>
        <v>332909577.48000002</v>
      </c>
      <c r="G50" s="220">
        <f t="shared" si="7"/>
        <v>344474439.91000003</v>
      </c>
      <c r="H50" s="220">
        <f t="shared" si="7"/>
        <v>332680984.12</v>
      </c>
      <c r="I50" s="220">
        <f t="shared" si="7"/>
        <v>366421094.77999997</v>
      </c>
      <c r="J50" s="220">
        <f t="shared" si="7"/>
        <v>383750635.17999989</v>
      </c>
      <c r="K50" s="220">
        <f t="shared" si="7"/>
        <v>403898874.56999999</v>
      </c>
      <c r="L50" s="220">
        <f t="shared" si="7"/>
        <v>365085460.31</v>
      </c>
      <c r="M50" s="220">
        <f t="shared" si="7"/>
        <v>401683213.20000005</v>
      </c>
      <c r="N50" s="220">
        <f t="shared" si="7"/>
        <v>395999508.79000002</v>
      </c>
    </row>
    <row r="51" spans="1:15" x14ac:dyDescent="0.3">
      <c r="A51" s="98" t="s">
        <v>73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72"/>
    </row>
    <row r="53" spans="1:15" x14ac:dyDescent="0.3">
      <c r="A53" s="92" t="s">
        <v>114</v>
      </c>
      <c r="B53" s="86"/>
      <c r="C53" s="86"/>
      <c r="D53" s="219">
        <v>2014</v>
      </c>
      <c r="E53" s="86"/>
      <c r="F53" s="86"/>
      <c r="G53" s="86"/>
      <c r="H53" s="86"/>
    </row>
    <row r="54" spans="1:15" x14ac:dyDescent="0.3">
      <c r="A54" s="501" t="s">
        <v>45</v>
      </c>
      <c r="B54" s="503" t="s">
        <v>46</v>
      </c>
      <c r="C54" s="96" t="s">
        <v>74</v>
      </c>
      <c r="D54" s="95" t="s">
        <v>75</v>
      </c>
      <c r="E54" s="96" t="s">
        <v>76</v>
      </c>
      <c r="F54" s="95" t="s">
        <v>77</v>
      </c>
      <c r="G54" s="96" t="s">
        <v>78</v>
      </c>
      <c r="H54" s="95" t="s">
        <v>79</v>
      </c>
      <c r="I54" s="96" t="s">
        <v>80</v>
      </c>
      <c r="J54" s="95" t="s">
        <v>81</v>
      </c>
      <c r="K54" s="96" t="s">
        <v>82</v>
      </c>
      <c r="L54" s="95" t="s">
        <v>83</v>
      </c>
      <c r="M54" s="96" t="s">
        <v>84</v>
      </c>
      <c r="N54" s="95" t="s">
        <v>85</v>
      </c>
      <c r="O54" s="90"/>
    </row>
    <row r="55" spans="1:15" x14ac:dyDescent="0.3">
      <c r="A55" s="502"/>
      <c r="B55" s="503"/>
      <c r="C55" s="504" t="s">
        <v>72</v>
      </c>
      <c r="D55" s="504"/>
      <c r="E55" s="504"/>
      <c r="F55" s="504"/>
      <c r="G55" s="504"/>
      <c r="H55" s="504"/>
      <c r="I55" s="504"/>
      <c r="J55" s="504"/>
      <c r="K55" s="504"/>
      <c r="L55" s="504"/>
      <c r="M55" s="504"/>
      <c r="N55" s="504"/>
    </row>
    <row r="56" spans="1:15" x14ac:dyDescent="0.3">
      <c r="A56" s="89" t="s">
        <v>47</v>
      </c>
      <c r="B56" s="93" t="s">
        <v>48</v>
      </c>
      <c r="C56" s="260">
        <v>536914.12</v>
      </c>
      <c r="D56" s="260">
        <v>444079.76</v>
      </c>
      <c r="E56" s="260">
        <v>330073.3</v>
      </c>
      <c r="F56" s="260">
        <v>374607.93</v>
      </c>
      <c r="G56" s="260">
        <v>305767.05</v>
      </c>
      <c r="H56" s="260">
        <v>655618.37</v>
      </c>
      <c r="I56" s="260">
        <v>725977.42</v>
      </c>
      <c r="J56" s="260">
        <v>764493.05</v>
      </c>
      <c r="K56" s="260">
        <v>985580.88</v>
      </c>
      <c r="L56" s="260">
        <v>1013246.58</v>
      </c>
      <c r="M56" s="260">
        <v>567498.62</v>
      </c>
      <c r="N56" s="260">
        <v>689095.04</v>
      </c>
    </row>
    <row r="57" spans="1:15" x14ac:dyDescent="0.3">
      <c r="A57" s="89"/>
      <c r="B57" s="91" t="s">
        <v>49</v>
      </c>
      <c r="C57" s="260">
        <v>634482.56000000006</v>
      </c>
      <c r="D57" s="260">
        <v>525748.9</v>
      </c>
      <c r="E57" s="260">
        <v>597201.30000000005</v>
      </c>
      <c r="F57" s="260">
        <v>462429.34</v>
      </c>
      <c r="G57" s="260">
        <v>534822.56999999995</v>
      </c>
      <c r="H57" s="260">
        <v>367963.62</v>
      </c>
      <c r="I57" s="260">
        <v>438195.37</v>
      </c>
      <c r="J57" s="260">
        <v>718999.87</v>
      </c>
      <c r="K57" s="260">
        <v>479362.34</v>
      </c>
      <c r="L57" s="260">
        <v>698239.25</v>
      </c>
      <c r="M57" s="260">
        <v>435202.46</v>
      </c>
      <c r="N57" s="260">
        <v>793470.01</v>
      </c>
    </row>
    <row r="58" spans="1:15" x14ac:dyDescent="0.3">
      <c r="A58" s="89"/>
      <c r="B58" s="91" t="s">
        <v>50</v>
      </c>
      <c r="C58" s="260">
        <v>22077.71</v>
      </c>
      <c r="D58" s="260">
        <v>26741.27</v>
      </c>
      <c r="E58" s="260">
        <v>25750.91</v>
      </c>
      <c r="F58" s="260">
        <v>28241.02</v>
      </c>
      <c r="G58" s="260">
        <v>37133.24</v>
      </c>
      <c r="H58" s="260">
        <v>16845.060000000001</v>
      </c>
      <c r="I58" s="260">
        <v>10161.6</v>
      </c>
      <c r="J58" s="260">
        <v>17569.29</v>
      </c>
      <c r="K58" s="260">
        <v>14103.85</v>
      </c>
      <c r="L58" s="260">
        <v>27979.75</v>
      </c>
      <c r="M58" s="260">
        <v>33072.76</v>
      </c>
      <c r="N58" s="260">
        <v>21284.94</v>
      </c>
    </row>
    <row r="59" spans="1:15" x14ac:dyDescent="0.3">
      <c r="A59" s="89"/>
      <c r="B59" s="91" t="s">
        <v>51</v>
      </c>
      <c r="C59" s="260">
        <v>257203.27</v>
      </c>
      <c r="D59" s="260">
        <v>334011.90000000002</v>
      </c>
      <c r="E59" s="260">
        <v>244109.51</v>
      </c>
      <c r="F59" s="260">
        <v>311017.05</v>
      </c>
      <c r="G59" s="260">
        <v>227472.91</v>
      </c>
      <c r="H59" s="260">
        <v>232776.75</v>
      </c>
      <c r="I59" s="260">
        <v>123616.73</v>
      </c>
      <c r="J59" s="260">
        <v>230351.09</v>
      </c>
      <c r="K59" s="260">
        <v>237673.74</v>
      </c>
      <c r="L59" s="260">
        <v>225969.96</v>
      </c>
      <c r="M59" s="260">
        <v>226384.91</v>
      </c>
      <c r="N59" s="260">
        <v>207995.27</v>
      </c>
    </row>
    <row r="60" spans="1:15" x14ac:dyDescent="0.3">
      <c r="A60" s="89"/>
      <c r="B60" s="91" t="s">
        <v>71</v>
      </c>
      <c r="C60" s="260">
        <f>SUM(C56:C59)</f>
        <v>1450677.6600000001</v>
      </c>
      <c r="D60" s="260">
        <f t="shared" ref="D60:N60" si="8">SUM(D56:D59)</f>
        <v>1330581.83</v>
      </c>
      <c r="E60" s="260">
        <f t="shared" si="8"/>
        <v>1197135.02</v>
      </c>
      <c r="F60" s="260">
        <f t="shared" si="8"/>
        <v>1176295.3400000001</v>
      </c>
      <c r="G60" s="260">
        <f t="shared" si="8"/>
        <v>1105195.7699999998</v>
      </c>
      <c r="H60" s="260">
        <f t="shared" si="8"/>
        <v>1273203.8</v>
      </c>
      <c r="I60" s="260">
        <f t="shared" si="8"/>
        <v>1297951.1200000001</v>
      </c>
      <c r="J60" s="260">
        <f t="shared" si="8"/>
        <v>1731413.3</v>
      </c>
      <c r="K60" s="260">
        <f t="shared" si="8"/>
        <v>1716720.81</v>
      </c>
      <c r="L60" s="260">
        <f t="shared" si="8"/>
        <v>1965435.54</v>
      </c>
      <c r="M60" s="260">
        <f t="shared" si="8"/>
        <v>1262158.75</v>
      </c>
      <c r="N60" s="260">
        <f t="shared" si="8"/>
        <v>1711845.26</v>
      </c>
    </row>
    <row r="61" spans="1:15" x14ac:dyDescent="0.3">
      <c r="A61" s="87" t="s">
        <v>52</v>
      </c>
      <c r="B61" s="143" t="s">
        <v>53</v>
      </c>
      <c r="C61" s="260">
        <v>111449597.83</v>
      </c>
      <c r="D61" s="260">
        <v>114395710.13</v>
      </c>
      <c r="E61" s="260">
        <v>116514125.27</v>
      </c>
      <c r="F61" s="260">
        <v>77148429.430000007</v>
      </c>
      <c r="G61" s="260">
        <v>119959100.45999999</v>
      </c>
      <c r="H61" s="260">
        <v>107754828.88</v>
      </c>
      <c r="I61" s="260">
        <v>109289927.16</v>
      </c>
      <c r="J61" s="260">
        <v>126938432.40000001</v>
      </c>
      <c r="K61" s="260">
        <v>103603213.62</v>
      </c>
      <c r="L61" s="260">
        <v>142472184.84999999</v>
      </c>
      <c r="M61" s="260">
        <v>114778954.56</v>
      </c>
      <c r="N61" s="260">
        <v>126917402.55</v>
      </c>
      <c r="O61" s="88"/>
    </row>
    <row r="62" spans="1:15" x14ac:dyDescent="0.3">
      <c r="A62" s="89"/>
      <c r="B62" s="145" t="s">
        <v>54</v>
      </c>
      <c r="C62" s="260">
        <v>1989657</v>
      </c>
      <c r="D62" s="260">
        <v>1278062.54</v>
      </c>
      <c r="E62" s="260">
        <v>574688.37</v>
      </c>
      <c r="F62" s="260">
        <v>829686.81</v>
      </c>
      <c r="G62" s="260">
        <v>758263.87</v>
      </c>
      <c r="H62" s="260">
        <v>1558219.7</v>
      </c>
      <c r="I62" s="260">
        <v>601053.07999999996</v>
      </c>
      <c r="J62" s="260">
        <v>910828.91</v>
      </c>
      <c r="K62" s="260">
        <v>698722.96</v>
      </c>
      <c r="L62" s="260">
        <v>918395.14</v>
      </c>
      <c r="M62" s="260">
        <v>542232.1</v>
      </c>
      <c r="N62" s="260">
        <v>6481426.3099999996</v>
      </c>
      <c r="O62" s="88"/>
    </row>
    <row r="63" spans="1:15" x14ac:dyDescent="0.3">
      <c r="A63" s="89"/>
      <c r="B63" s="91" t="s">
        <v>55</v>
      </c>
      <c r="C63" s="260">
        <v>61028367.240000002</v>
      </c>
      <c r="D63" s="260">
        <v>50471141.479999997</v>
      </c>
      <c r="E63" s="260">
        <v>50021251.509999998</v>
      </c>
      <c r="F63" s="260">
        <v>47813559.829999998</v>
      </c>
      <c r="G63" s="260">
        <v>46226240.509999998</v>
      </c>
      <c r="H63" s="260">
        <v>47833183.770000003</v>
      </c>
      <c r="I63" s="260">
        <v>49722309.219999999</v>
      </c>
      <c r="J63" s="260">
        <v>50536035.159999996</v>
      </c>
      <c r="K63" s="260">
        <v>56221684.700000003</v>
      </c>
      <c r="L63" s="260">
        <v>59497155.630000003</v>
      </c>
      <c r="M63" s="260">
        <v>55045530.090000004</v>
      </c>
      <c r="N63" s="260">
        <v>54637010.68</v>
      </c>
    </row>
    <row r="64" spans="1:15" x14ac:dyDescent="0.3">
      <c r="A64" s="89"/>
      <c r="B64" s="91" t="s">
        <v>56</v>
      </c>
      <c r="C64" s="260">
        <v>1323624.47</v>
      </c>
      <c r="D64" s="260">
        <v>1828189.64</v>
      </c>
      <c r="E64" s="260">
        <v>1991443.68</v>
      </c>
      <c r="F64" s="260">
        <v>1450706.26</v>
      </c>
      <c r="G64" s="260">
        <v>1387844.95</v>
      </c>
      <c r="H64" s="260">
        <v>1213298.54</v>
      </c>
      <c r="I64" s="260">
        <v>1463861.97</v>
      </c>
      <c r="J64" s="260">
        <v>1590433.47</v>
      </c>
      <c r="K64" s="260">
        <v>2111910.08</v>
      </c>
      <c r="L64" s="260">
        <v>2781091.52</v>
      </c>
      <c r="M64" s="260">
        <v>2412575.9900000002</v>
      </c>
      <c r="N64" s="260">
        <v>1769381.61</v>
      </c>
      <c r="O64" s="110"/>
    </row>
    <row r="65" spans="1:15" x14ac:dyDescent="0.3">
      <c r="A65" s="89"/>
      <c r="B65" s="91" t="s">
        <v>57</v>
      </c>
      <c r="C65" s="260">
        <v>61972.89</v>
      </c>
      <c r="D65" s="260">
        <v>52729.85</v>
      </c>
      <c r="E65" s="260">
        <v>35401.26</v>
      </c>
      <c r="F65" s="260">
        <v>64910.75</v>
      </c>
      <c r="G65" s="260">
        <v>73262.98</v>
      </c>
      <c r="H65" s="260">
        <v>96677.68</v>
      </c>
      <c r="I65" s="260">
        <v>105675.46</v>
      </c>
      <c r="J65" s="260">
        <v>74378.62</v>
      </c>
      <c r="K65" s="260">
        <v>102635.64</v>
      </c>
      <c r="L65" s="260">
        <v>81315.13</v>
      </c>
      <c r="M65" s="260">
        <v>66554.73</v>
      </c>
      <c r="N65" s="260">
        <v>34977.42</v>
      </c>
      <c r="O65" s="146"/>
    </row>
    <row r="66" spans="1:15" x14ac:dyDescent="0.3">
      <c r="A66" s="89"/>
      <c r="B66" s="91" t="s">
        <v>71</v>
      </c>
      <c r="C66" s="260">
        <f>SUM(C61:C65)</f>
        <v>175853219.42999998</v>
      </c>
      <c r="D66" s="260">
        <f t="shared" ref="D66:N66" si="9">SUM(D61:D65)</f>
        <v>168025833.63999999</v>
      </c>
      <c r="E66" s="260">
        <f t="shared" si="9"/>
        <v>169136910.09</v>
      </c>
      <c r="F66" s="260">
        <f t="shared" si="9"/>
        <v>127307293.08000001</v>
      </c>
      <c r="G66" s="260">
        <f t="shared" si="9"/>
        <v>168404712.76999998</v>
      </c>
      <c r="H66" s="260">
        <f t="shared" si="9"/>
        <v>158456208.56999999</v>
      </c>
      <c r="I66" s="260">
        <f t="shared" si="9"/>
        <v>161182826.88999999</v>
      </c>
      <c r="J66" s="260">
        <f t="shared" si="9"/>
        <v>180050108.56</v>
      </c>
      <c r="K66" s="260">
        <f t="shared" si="9"/>
        <v>162738167</v>
      </c>
      <c r="L66" s="260">
        <f t="shared" si="9"/>
        <v>205750142.26999998</v>
      </c>
      <c r="M66" s="260">
        <f t="shared" si="9"/>
        <v>172845847.47</v>
      </c>
      <c r="N66" s="260">
        <f t="shared" si="9"/>
        <v>189840198.56999999</v>
      </c>
    </row>
    <row r="67" spans="1:15" x14ac:dyDescent="0.3">
      <c r="A67" s="87" t="s">
        <v>58</v>
      </c>
      <c r="B67" s="143" t="s">
        <v>53</v>
      </c>
      <c r="C67" s="260">
        <v>16756426.189999999</v>
      </c>
      <c r="D67" s="260">
        <v>15427844.130000001</v>
      </c>
      <c r="E67" s="260">
        <v>17950431.030000001</v>
      </c>
      <c r="F67" s="260">
        <v>22985767.140000001</v>
      </c>
      <c r="G67" s="260">
        <v>22499355.760000002</v>
      </c>
      <c r="H67" s="260">
        <v>17135112.030000001</v>
      </c>
      <c r="I67" s="260">
        <v>18320671.149999999</v>
      </c>
      <c r="J67" s="260">
        <v>21976628.07</v>
      </c>
      <c r="K67" s="260">
        <v>27857880.52</v>
      </c>
      <c r="L67" s="260">
        <v>28418432.460000001</v>
      </c>
      <c r="M67" s="260">
        <v>25260878.920000002</v>
      </c>
      <c r="N67" s="260">
        <v>22563461.34</v>
      </c>
    </row>
    <row r="68" spans="1:15" x14ac:dyDescent="0.3">
      <c r="A68" s="89"/>
      <c r="B68" s="143" t="s">
        <v>59</v>
      </c>
      <c r="C68" s="260">
        <v>58244738.159999996</v>
      </c>
      <c r="D68" s="260">
        <v>51857069.259999998</v>
      </c>
      <c r="E68" s="260">
        <v>51270191.93</v>
      </c>
      <c r="F68" s="260">
        <v>53097227.409999996</v>
      </c>
      <c r="G68" s="260">
        <v>53492737.869999997</v>
      </c>
      <c r="H68" s="260">
        <v>54630354.399999999</v>
      </c>
      <c r="I68" s="260">
        <v>54589703.82</v>
      </c>
      <c r="J68" s="260">
        <v>59054692.890000001</v>
      </c>
      <c r="K68" s="260">
        <v>61458995.189999998</v>
      </c>
      <c r="L68" s="260">
        <v>63678398.799999997</v>
      </c>
      <c r="M68" s="260">
        <v>61984430.509999998</v>
      </c>
      <c r="N68" s="260">
        <v>59417440.719999999</v>
      </c>
      <c r="O68" s="88"/>
    </row>
    <row r="69" spans="1:15" x14ac:dyDescent="0.3">
      <c r="A69" s="89"/>
      <c r="B69" s="91" t="s">
        <v>60</v>
      </c>
      <c r="C69" s="260">
        <v>64319351.149999999</v>
      </c>
      <c r="D69" s="260">
        <v>41865235.25</v>
      </c>
      <c r="E69" s="260">
        <v>41300357.18</v>
      </c>
      <c r="F69" s="260">
        <v>42656751.899999999</v>
      </c>
      <c r="G69" s="260">
        <v>49198720.07</v>
      </c>
      <c r="H69" s="260">
        <v>49876070.75</v>
      </c>
      <c r="I69" s="260">
        <v>45908682.119999997</v>
      </c>
      <c r="J69" s="260">
        <v>49390207.25</v>
      </c>
      <c r="K69" s="260">
        <v>51798654.390000001</v>
      </c>
      <c r="L69" s="260">
        <v>50235899.289999999</v>
      </c>
      <c r="M69" s="260">
        <v>53818160.950000003</v>
      </c>
      <c r="N69" s="260">
        <v>58311298.18</v>
      </c>
    </row>
    <row r="70" spans="1:15" x14ac:dyDescent="0.3">
      <c r="A70" s="89"/>
      <c r="B70" s="91" t="s">
        <v>54</v>
      </c>
      <c r="C70" s="260">
        <v>25323806.690000001</v>
      </c>
      <c r="D70" s="260">
        <v>26797567.149999999</v>
      </c>
      <c r="E70" s="260">
        <v>24811693.550000001</v>
      </c>
      <c r="F70" s="260">
        <v>24086595.77</v>
      </c>
      <c r="G70" s="260">
        <v>24136347.43</v>
      </c>
      <c r="H70" s="260">
        <v>24306831.629999999</v>
      </c>
      <c r="I70" s="260">
        <v>25821734.199999999</v>
      </c>
      <c r="J70" s="260">
        <v>27160965.48</v>
      </c>
      <c r="K70" s="260">
        <v>26363779.93</v>
      </c>
      <c r="L70" s="260">
        <v>32840800.91</v>
      </c>
      <c r="M70" s="260">
        <v>37310897.840000004</v>
      </c>
      <c r="N70" s="260">
        <v>37021857.93</v>
      </c>
      <c r="O70" s="88"/>
    </row>
    <row r="71" spans="1:15" x14ac:dyDescent="0.3">
      <c r="A71" s="89"/>
      <c r="B71" s="91" t="s">
        <v>61</v>
      </c>
      <c r="C71" s="260">
        <v>5365449.49</v>
      </c>
      <c r="D71" s="260">
        <v>5612916.2800000003</v>
      </c>
      <c r="E71" s="260">
        <v>4645919.55</v>
      </c>
      <c r="F71" s="260">
        <v>5445516.9900000002</v>
      </c>
      <c r="G71" s="260">
        <v>5084455.8499999996</v>
      </c>
      <c r="H71" s="260">
        <v>4861777.83</v>
      </c>
      <c r="I71" s="260">
        <v>5785495</v>
      </c>
      <c r="J71" s="260">
        <v>6673793.9199999999</v>
      </c>
      <c r="K71" s="260">
        <v>5246534.54</v>
      </c>
      <c r="L71" s="260">
        <v>5457540.8399999999</v>
      </c>
      <c r="M71" s="260">
        <v>5582689.1200000001</v>
      </c>
      <c r="N71" s="260">
        <v>6358540.3700000001</v>
      </c>
    </row>
    <row r="72" spans="1:15" x14ac:dyDescent="0.3">
      <c r="A72" s="89"/>
      <c r="B72" s="91" t="s">
        <v>62</v>
      </c>
      <c r="C72" s="260">
        <v>39496318.969999999</v>
      </c>
      <c r="D72" s="260">
        <v>37933494.920000002</v>
      </c>
      <c r="E72" s="260">
        <v>40937794.600000001</v>
      </c>
      <c r="F72" s="260">
        <v>37251185.380000003</v>
      </c>
      <c r="G72" s="260">
        <v>36141669.439999998</v>
      </c>
      <c r="H72" s="260">
        <v>39348412.960000001</v>
      </c>
      <c r="I72" s="260">
        <v>36348117.32</v>
      </c>
      <c r="J72" s="260">
        <v>36186354.530000001</v>
      </c>
      <c r="K72" s="260">
        <v>36850434.719999999</v>
      </c>
      <c r="L72" s="260">
        <v>36934032.979999997</v>
      </c>
      <c r="M72" s="260">
        <v>37433504.409999996</v>
      </c>
      <c r="N72" s="260">
        <v>35188563.75</v>
      </c>
      <c r="O72" s="88"/>
    </row>
    <row r="73" spans="1:15" x14ac:dyDescent="0.3">
      <c r="A73" s="89"/>
      <c r="B73" s="91" t="s">
        <v>63</v>
      </c>
      <c r="C73" s="260">
        <v>6170855.0300000003</v>
      </c>
      <c r="D73" s="260">
        <v>4615674.78</v>
      </c>
      <c r="E73" s="260">
        <v>4779551.8600000003</v>
      </c>
      <c r="F73" s="260">
        <v>4946678.8499999996</v>
      </c>
      <c r="G73" s="260">
        <v>5930392.8499999996</v>
      </c>
      <c r="H73" s="260">
        <v>5889465.9100000001</v>
      </c>
      <c r="I73" s="260">
        <v>7282207.5300000003</v>
      </c>
      <c r="J73" s="260">
        <v>6111780.0999999996</v>
      </c>
      <c r="K73" s="260">
        <v>7688979.5099999998</v>
      </c>
      <c r="L73" s="260">
        <v>7314811.3700000001</v>
      </c>
      <c r="M73" s="260">
        <v>8593936.5399999991</v>
      </c>
      <c r="N73" s="260">
        <v>11904588.48</v>
      </c>
    </row>
    <row r="74" spans="1:15" x14ac:dyDescent="0.3">
      <c r="A74" s="89"/>
      <c r="B74" s="91" t="s">
        <v>71</v>
      </c>
      <c r="C74" s="260">
        <f>SUM(C67:C73)</f>
        <v>215676945.68000001</v>
      </c>
      <c r="D74" s="260">
        <f t="shared" ref="D74:N74" si="10">SUM(D67:D73)</f>
        <v>184109801.77000001</v>
      </c>
      <c r="E74" s="260">
        <f t="shared" si="10"/>
        <v>185695939.70000005</v>
      </c>
      <c r="F74" s="260">
        <f t="shared" si="10"/>
        <v>190469723.44</v>
      </c>
      <c r="G74" s="260">
        <f t="shared" si="10"/>
        <v>196483679.26999998</v>
      </c>
      <c r="H74" s="260">
        <f t="shared" si="10"/>
        <v>196048025.51000002</v>
      </c>
      <c r="I74" s="260">
        <f t="shared" si="10"/>
        <v>194056611.13999999</v>
      </c>
      <c r="J74" s="260">
        <f t="shared" si="10"/>
        <v>206554422.23999998</v>
      </c>
      <c r="K74" s="260">
        <f t="shared" si="10"/>
        <v>217265258.79999998</v>
      </c>
      <c r="L74" s="260">
        <f t="shared" si="10"/>
        <v>224879916.64999998</v>
      </c>
      <c r="M74" s="260">
        <f t="shared" si="10"/>
        <v>229984498.28999999</v>
      </c>
      <c r="N74" s="260">
        <f t="shared" si="10"/>
        <v>230765750.77000001</v>
      </c>
    </row>
    <row r="75" spans="1:15" x14ac:dyDescent="0.3">
      <c r="A75" s="500" t="s">
        <v>91</v>
      </c>
      <c r="B75" s="500"/>
      <c r="C75" s="260">
        <v>15987347.93</v>
      </c>
      <c r="D75" s="260">
        <v>14867304.310000001</v>
      </c>
      <c r="E75" s="260">
        <v>14475513.609999999</v>
      </c>
      <c r="F75" s="260">
        <v>13836896.82</v>
      </c>
      <c r="G75" s="260">
        <v>13823777.6</v>
      </c>
      <c r="H75" s="260">
        <v>13184635.859999999</v>
      </c>
      <c r="I75" s="260">
        <v>15281586.369999999</v>
      </c>
      <c r="J75" s="260">
        <v>15962664.67</v>
      </c>
      <c r="K75" s="260">
        <v>17181465.390000001</v>
      </c>
      <c r="L75" s="260">
        <v>18025173.640000001</v>
      </c>
      <c r="M75" s="260">
        <v>17389838.84</v>
      </c>
      <c r="N75" s="260">
        <v>16834655.010000002</v>
      </c>
    </row>
    <row r="76" spans="1:15" x14ac:dyDescent="0.3">
      <c r="A76" s="491" t="s">
        <v>71</v>
      </c>
      <c r="B76" s="491"/>
      <c r="C76" s="220">
        <f>SUM(C60,C66,C74,C75)</f>
        <v>408968190.69999999</v>
      </c>
      <c r="D76" s="220">
        <f t="shared" ref="D76:N76" si="11">SUM(D60,D66,D74,D75)</f>
        <v>368333521.55000001</v>
      </c>
      <c r="E76" s="220">
        <f t="shared" si="11"/>
        <v>370505498.42000008</v>
      </c>
      <c r="F76" s="220">
        <f t="shared" si="11"/>
        <v>332790208.68000001</v>
      </c>
      <c r="G76" s="220">
        <f t="shared" si="11"/>
        <v>379817365.40999997</v>
      </c>
      <c r="H76" s="220">
        <f t="shared" si="11"/>
        <v>368962073.74000001</v>
      </c>
      <c r="I76" s="220">
        <f t="shared" si="11"/>
        <v>371818975.51999998</v>
      </c>
      <c r="J76" s="220">
        <f t="shared" si="11"/>
        <v>404298608.77000004</v>
      </c>
      <c r="K76" s="220">
        <f t="shared" si="11"/>
        <v>398901612</v>
      </c>
      <c r="L76" s="220">
        <f t="shared" si="11"/>
        <v>450620668.0999999</v>
      </c>
      <c r="M76" s="220">
        <f t="shared" si="11"/>
        <v>421482343.34999996</v>
      </c>
      <c r="N76" s="220">
        <f t="shared" si="11"/>
        <v>439152449.61000001</v>
      </c>
    </row>
    <row r="77" spans="1:15" x14ac:dyDescent="0.3">
      <c r="A77" s="98" t="s">
        <v>121</v>
      </c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490">
        <f>SUM(C76:N76)</f>
        <v>4715651515.8499994</v>
      </c>
      <c r="N77" s="490"/>
      <c r="O77" s="72"/>
    </row>
    <row r="79" spans="1:15" x14ac:dyDescent="0.3">
      <c r="A79" s="92" t="s">
        <v>115</v>
      </c>
      <c r="B79" s="86"/>
      <c r="C79" s="86"/>
      <c r="D79" s="219">
        <v>2015</v>
      </c>
      <c r="E79" s="86"/>
      <c r="F79" s="86"/>
      <c r="G79" s="86"/>
    </row>
    <row r="80" spans="1:15" x14ac:dyDescent="0.3">
      <c r="A80" s="503" t="s">
        <v>45</v>
      </c>
      <c r="B80" s="503" t="s">
        <v>46</v>
      </c>
      <c r="C80" s="157" t="s">
        <v>74</v>
      </c>
      <c r="D80" s="157" t="s">
        <v>75</v>
      </c>
      <c r="E80" s="157" t="s">
        <v>76</v>
      </c>
      <c r="F80" s="157" t="s">
        <v>77</v>
      </c>
      <c r="G80" s="157" t="s">
        <v>78</v>
      </c>
      <c r="H80" s="157" t="s">
        <v>79</v>
      </c>
      <c r="I80" s="157" t="s">
        <v>80</v>
      </c>
      <c r="J80" s="157" t="s">
        <v>81</v>
      </c>
      <c r="K80" s="157" t="s">
        <v>82</v>
      </c>
      <c r="L80" s="157" t="s">
        <v>83</v>
      </c>
      <c r="M80" s="157" t="s">
        <v>84</v>
      </c>
      <c r="N80" s="157" t="s">
        <v>85</v>
      </c>
      <c r="O80" s="90"/>
    </row>
    <row r="81" spans="1:15" x14ac:dyDescent="0.3">
      <c r="A81" s="503"/>
      <c r="B81" s="503"/>
      <c r="C81" s="503" t="s">
        <v>72</v>
      </c>
      <c r="D81" s="503"/>
      <c r="E81" s="503"/>
      <c r="F81" s="503"/>
      <c r="G81" s="503"/>
      <c r="H81" s="503"/>
      <c r="I81" s="503"/>
      <c r="J81" s="503"/>
      <c r="K81" s="503"/>
      <c r="L81" s="503"/>
      <c r="M81" s="503"/>
      <c r="N81" s="503"/>
    </row>
    <row r="82" spans="1:15" x14ac:dyDescent="0.3">
      <c r="A82" s="505" t="s">
        <v>47</v>
      </c>
      <c r="B82" s="158" t="s">
        <v>48</v>
      </c>
      <c r="C82" s="159">
        <v>453170.44</v>
      </c>
      <c r="D82" s="159">
        <v>517818.86</v>
      </c>
      <c r="E82" s="159">
        <v>671623.84</v>
      </c>
      <c r="F82" s="159">
        <v>510433.66</v>
      </c>
      <c r="G82" s="159">
        <v>391746.24</v>
      </c>
      <c r="H82" s="159">
        <v>315611.96000000002</v>
      </c>
      <c r="I82" s="159">
        <v>294591.51</v>
      </c>
      <c r="J82" s="159">
        <v>340808.46</v>
      </c>
      <c r="K82" s="159">
        <v>497646.63</v>
      </c>
      <c r="L82" s="159">
        <v>492474.62</v>
      </c>
      <c r="M82" s="159">
        <v>576749.42000000004</v>
      </c>
      <c r="N82" s="164">
        <v>350208.27</v>
      </c>
      <c r="O82" s="163"/>
    </row>
    <row r="83" spans="1:15" x14ac:dyDescent="0.3">
      <c r="A83" s="506"/>
      <c r="B83" s="158" t="s">
        <v>49</v>
      </c>
      <c r="C83" s="159">
        <v>645184.81000000006</v>
      </c>
      <c r="D83" s="159">
        <v>849199.64</v>
      </c>
      <c r="E83" s="159">
        <v>766185.1</v>
      </c>
      <c r="F83" s="159">
        <v>792550.58</v>
      </c>
      <c r="G83" s="159">
        <v>703099.84</v>
      </c>
      <c r="H83" s="159">
        <v>588485.48</v>
      </c>
      <c r="I83" s="159">
        <v>759673.46</v>
      </c>
      <c r="J83" s="159">
        <v>702854.91</v>
      </c>
      <c r="K83" s="159">
        <v>926797.59</v>
      </c>
      <c r="L83" s="159">
        <v>638513.80000000005</v>
      </c>
      <c r="M83" s="159">
        <v>776793.35</v>
      </c>
      <c r="N83" s="164">
        <v>782885.83</v>
      </c>
      <c r="O83" s="163"/>
    </row>
    <row r="84" spans="1:15" x14ac:dyDescent="0.3">
      <c r="A84" s="506"/>
      <c r="B84" s="158" t="s">
        <v>50</v>
      </c>
      <c r="C84" s="159">
        <v>43138.879999999997</v>
      </c>
      <c r="D84" s="159">
        <v>20003.349999999999</v>
      </c>
      <c r="E84" s="159">
        <v>26831.49</v>
      </c>
      <c r="F84" s="159">
        <v>32484.13</v>
      </c>
      <c r="G84" s="159">
        <v>19541.7</v>
      </c>
      <c r="H84" s="159">
        <v>16714.34</v>
      </c>
      <c r="I84" s="159">
        <v>20152.34</v>
      </c>
      <c r="J84" s="159">
        <v>38028.58</v>
      </c>
      <c r="K84" s="159">
        <v>22152.06</v>
      </c>
      <c r="L84" s="159">
        <v>24276.45</v>
      </c>
      <c r="M84" s="159">
        <v>25677.38</v>
      </c>
      <c r="N84" s="164">
        <v>16254.8</v>
      </c>
      <c r="O84" s="163"/>
    </row>
    <row r="85" spans="1:15" x14ac:dyDescent="0.3">
      <c r="A85" s="506"/>
      <c r="B85" s="158" t="s">
        <v>51</v>
      </c>
      <c r="C85" s="159">
        <v>337324.63</v>
      </c>
      <c r="D85" s="159">
        <v>301529.94</v>
      </c>
      <c r="E85" s="159">
        <v>156341.78</v>
      </c>
      <c r="F85" s="159">
        <v>158542.97</v>
      </c>
      <c r="G85" s="159">
        <v>149047.95000000001</v>
      </c>
      <c r="H85" s="159">
        <v>92680.639999999999</v>
      </c>
      <c r="I85" s="159">
        <v>425881.78</v>
      </c>
      <c r="J85" s="159">
        <v>305006.39</v>
      </c>
      <c r="K85" s="159">
        <v>149530.71</v>
      </c>
      <c r="L85" s="159">
        <v>52217.91</v>
      </c>
      <c r="M85" s="159">
        <v>55065.75</v>
      </c>
      <c r="N85" s="164">
        <v>32722.55</v>
      </c>
      <c r="O85" s="163"/>
    </row>
    <row r="86" spans="1:15" x14ac:dyDescent="0.3">
      <c r="A86" s="507"/>
      <c r="B86" s="161" t="s">
        <v>71</v>
      </c>
      <c r="C86" s="162">
        <f>SUM(C82:C85)</f>
        <v>1478818.7599999998</v>
      </c>
      <c r="D86" s="162">
        <f t="shared" ref="D86:N86" si="12">SUM(D82:D85)</f>
        <v>1688551.79</v>
      </c>
      <c r="E86" s="162">
        <f t="shared" si="12"/>
        <v>1620982.21</v>
      </c>
      <c r="F86" s="162">
        <f t="shared" si="12"/>
        <v>1494011.3399999999</v>
      </c>
      <c r="G86" s="162">
        <f t="shared" si="12"/>
        <v>1263435.73</v>
      </c>
      <c r="H86" s="162">
        <f t="shared" si="12"/>
        <v>1013492.4199999999</v>
      </c>
      <c r="I86" s="162">
        <f t="shared" si="12"/>
        <v>1500299.09</v>
      </c>
      <c r="J86" s="162">
        <f t="shared" si="12"/>
        <v>1386698.3400000003</v>
      </c>
      <c r="K86" s="162">
        <f t="shared" si="12"/>
        <v>1596126.99</v>
      </c>
      <c r="L86" s="162">
        <f t="shared" si="12"/>
        <v>1207482.7799999998</v>
      </c>
      <c r="M86" s="162">
        <f t="shared" si="12"/>
        <v>1434285.9</v>
      </c>
      <c r="N86" s="162">
        <f t="shared" si="12"/>
        <v>1182071.4500000002</v>
      </c>
      <c r="O86" s="163"/>
    </row>
    <row r="87" spans="1:15" x14ac:dyDescent="0.3">
      <c r="A87" s="505" t="s">
        <v>52</v>
      </c>
      <c r="B87" s="160" t="s">
        <v>53</v>
      </c>
      <c r="C87" s="159">
        <v>73590197.459999993</v>
      </c>
      <c r="D87" s="159">
        <v>156224377.25</v>
      </c>
      <c r="E87" s="159">
        <v>119028172.7</v>
      </c>
      <c r="F87" s="159">
        <v>99874251.719999999</v>
      </c>
      <c r="G87" s="159">
        <v>104012447.90000001</v>
      </c>
      <c r="H87" s="159">
        <v>152375616.90000001</v>
      </c>
      <c r="I87" s="159">
        <v>95497708.040000007</v>
      </c>
      <c r="J87" s="159">
        <v>120376897.26000001</v>
      </c>
      <c r="K87" s="159">
        <v>128376793.83</v>
      </c>
      <c r="L87" s="159">
        <v>148210275.22999999</v>
      </c>
      <c r="M87" s="159">
        <v>113442277.28</v>
      </c>
      <c r="N87" s="164">
        <v>88439795.030000001</v>
      </c>
      <c r="O87" s="163"/>
    </row>
    <row r="88" spans="1:15" x14ac:dyDescent="0.3">
      <c r="A88" s="506"/>
      <c r="B88" s="158" t="s">
        <v>54</v>
      </c>
      <c r="C88" s="159">
        <v>859107.13</v>
      </c>
      <c r="D88" s="159">
        <v>738240.21</v>
      </c>
      <c r="E88" s="159">
        <v>717049.9</v>
      </c>
      <c r="F88" s="159">
        <v>725926.01</v>
      </c>
      <c r="G88" s="159">
        <v>1267634.47</v>
      </c>
      <c r="H88" s="159">
        <v>522100.64</v>
      </c>
      <c r="I88" s="159">
        <v>1665436.2</v>
      </c>
      <c r="J88" s="159">
        <v>1281582.3999999999</v>
      </c>
      <c r="K88" s="159">
        <v>1298404.6200000001</v>
      </c>
      <c r="L88" s="159">
        <v>3138007.52</v>
      </c>
      <c r="M88" s="159">
        <v>1079971.26</v>
      </c>
      <c r="N88" s="164">
        <v>809695.52</v>
      </c>
      <c r="O88" s="163"/>
    </row>
    <row r="89" spans="1:15" x14ac:dyDescent="0.3">
      <c r="A89" s="506"/>
      <c r="B89" s="158" t="s">
        <v>55</v>
      </c>
      <c r="C89" s="159">
        <v>62053078.149999999</v>
      </c>
      <c r="D89" s="159">
        <v>50090496.530000001</v>
      </c>
      <c r="E89" s="159">
        <v>44782884.310000002</v>
      </c>
      <c r="F89" s="159">
        <v>49204714.259999998</v>
      </c>
      <c r="G89" s="159">
        <v>49611415.280000001</v>
      </c>
      <c r="H89" s="159">
        <v>55875082.090000004</v>
      </c>
      <c r="I89" s="159">
        <v>53580919.829999998</v>
      </c>
      <c r="J89" s="159">
        <v>60250240.020000003</v>
      </c>
      <c r="K89" s="159">
        <v>60530338.979999997</v>
      </c>
      <c r="L89" s="159">
        <v>59311214.770000003</v>
      </c>
      <c r="M89" s="159">
        <v>65413416.850000001</v>
      </c>
      <c r="N89" s="164">
        <v>65055034.990000002</v>
      </c>
      <c r="O89" s="163"/>
    </row>
    <row r="90" spans="1:15" x14ac:dyDescent="0.3">
      <c r="A90" s="506"/>
      <c r="B90" s="158" t="s">
        <v>56</v>
      </c>
      <c r="C90" s="159">
        <v>1493214.32</v>
      </c>
      <c r="D90" s="159">
        <v>1489403.13</v>
      </c>
      <c r="E90" s="159">
        <v>1545676.6</v>
      </c>
      <c r="F90" s="159">
        <v>929819.28</v>
      </c>
      <c r="G90" s="159">
        <v>787144.92</v>
      </c>
      <c r="H90" s="159">
        <v>1283072.78</v>
      </c>
      <c r="I90" s="159">
        <v>894969.45</v>
      </c>
      <c r="J90" s="159">
        <v>1275186.54</v>
      </c>
      <c r="K90" s="159">
        <v>957263.98</v>
      </c>
      <c r="L90" s="159">
        <v>1522845.73</v>
      </c>
      <c r="M90" s="159">
        <v>1040871.13</v>
      </c>
      <c r="N90" s="164">
        <v>1454621.02</v>
      </c>
      <c r="O90" s="163"/>
    </row>
    <row r="91" spans="1:15" x14ac:dyDescent="0.3">
      <c r="A91" s="506"/>
      <c r="B91" s="158" t="s">
        <v>57</v>
      </c>
      <c r="C91" s="159">
        <v>25272.46</v>
      </c>
      <c r="D91" s="159">
        <v>85582.22</v>
      </c>
      <c r="E91" s="159">
        <v>43344.95</v>
      </c>
      <c r="F91" s="159">
        <v>28660.69</v>
      </c>
      <c r="G91" s="159">
        <v>29554.18</v>
      </c>
      <c r="H91" s="159">
        <v>17788.61</v>
      </c>
      <c r="I91" s="159">
        <v>32668.92</v>
      </c>
      <c r="J91" s="159">
        <v>43442.94</v>
      </c>
      <c r="K91" s="159">
        <v>27399.07</v>
      </c>
      <c r="L91" s="159">
        <v>37168.75</v>
      </c>
      <c r="M91" s="159">
        <v>31125.13</v>
      </c>
      <c r="N91" s="164">
        <v>42838.78</v>
      </c>
      <c r="O91" s="163"/>
    </row>
    <row r="92" spans="1:15" x14ac:dyDescent="0.3">
      <c r="A92" s="507"/>
      <c r="B92" s="161" t="s">
        <v>71</v>
      </c>
      <c r="C92" s="162">
        <f>SUM(C87:C91)</f>
        <v>138020869.51999998</v>
      </c>
      <c r="D92" s="162">
        <f t="shared" ref="D92:N92" si="13">SUM(D87:D91)</f>
        <v>208628099.34</v>
      </c>
      <c r="E92" s="162">
        <f t="shared" si="13"/>
        <v>166117128.46000001</v>
      </c>
      <c r="F92" s="162">
        <f t="shared" si="13"/>
        <v>150763371.96000001</v>
      </c>
      <c r="G92" s="162">
        <f t="shared" si="13"/>
        <v>155708196.75</v>
      </c>
      <c r="H92" s="162">
        <f t="shared" si="13"/>
        <v>210073661.02000001</v>
      </c>
      <c r="I92" s="162">
        <f t="shared" si="13"/>
        <v>151671702.43999997</v>
      </c>
      <c r="J92" s="162">
        <f t="shared" si="13"/>
        <v>183227349.16</v>
      </c>
      <c r="K92" s="162">
        <f t="shared" si="13"/>
        <v>191190200.47999999</v>
      </c>
      <c r="L92" s="162">
        <f t="shared" si="13"/>
        <v>212219512</v>
      </c>
      <c r="M92" s="162">
        <f t="shared" si="13"/>
        <v>181007661.65000001</v>
      </c>
      <c r="N92" s="162">
        <f t="shared" si="13"/>
        <v>155801985.34</v>
      </c>
      <c r="O92" s="163"/>
    </row>
    <row r="93" spans="1:15" x14ac:dyDescent="0.3">
      <c r="A93" s="505" t="s">
        <v>58</v>
      </c>
      <c r="B93" s="158" t="s">
        <v>53</v>
      </c>
      <c r="C93" s="159">
        <v>13889899.26</v>
      </c>
      <c r="D93" s="159">
        <v>8663726.0800000001</v>
      </c>
      <c r="E93" s="159">
        <v>8895727.6999999993</v>
      </c>
      <c r="F93" s="159">
        <v>8458213.1300000008</v>
      </c>
      <c r="G93" s="159">
        <v>13269345.26</v>
      </c>
      <c r="H93" s="159">
        <v>9300910.0099999998</v>
      </c>
      <c r="I93" s="159">
        <v>8800262.8800000008</v>
      </c>
      <c r="J93" s="159">
        <v>14610169.66</v>
      </c>
      <c r="K93" s="159">
        <v>14918143.25</v>
      </c>
      <c r="L93" s="159">
        <v>12642816.300000001</v>
      </c>
      <c r="M93" s="159">
        <v>18199171.82</v>
      </c>
      <c r="N93" s="164">
        <v>18614407.879999999</v>
      </c>
      <c r="O93" s="163"/>
    </row>
    <row r="94" spans="1:15" x14ac:dyDescent="0.3">
      <c r="A94" s="506"/>
      <c r="B94" s="158" t="s">
        <v>59</v>
      </c>
      <c r="C94" s="159">
        <v>61723385.310000002</v>
      </c>
      <c r="D94" s="159">
        <v>53432270.909999996</v>
      </c>
      <c r="E94" s="159">
        <v>54424006.350000001</v>
      </c>
      <c r="F94" s="159">
        <v>65578037.530000001</v>
      </c>
      <c r="G94" s="159">
        <v>56014022.109999999</v>
      </c>
      <c r="H94" s="159">
        <v>64125405.270000003</v>
      </c>
      <c r="I94" s="159">
        <v>62887431.600000001</v>
      </c>
      <c r="J94" s="159">
        <v>64467928.009999998</v>
      </c>
      <c r="K94" s="159">
        <v>67760033.540000007</v>
      </c>
      <c r="L94" s="159">
        <v>65594772.710000001</v>
      </c>
      <c r="M94" s="159">
        <v>69720191.760000005</v>
      </c>
      <c r="N94" s="164">
        <v>65245154.299999997</v>
      </c>
      <c r="O94" s="163"/>
    </row>
    <row r="95" spans="1:15" x14ac:dyDescent="0.3">
      <c r="A95" s="506"/>
      <c r="B95" s="158" t="s">
        <v>60</v>
      </c>
      <c r="C95" s="159">
        <v>71835624.680000007</v>
      </c>
      <c r="D95" s="159">
        <v>47011979.350000001</v>
      </c>
      <c r="E95" s="159">
        <v>46987458.229999997</v>
      </c>
      <c r="F95" s="159">
        <v>50483742.880000003</v>
      </c>
      <c r="G95" s="159">
        <v>55755914.840000004</v>
      </c>
      <c r="H95" s="159">
        <v>56273091.18</v>
      </c>
      <c r="I95" s="159">
        <v>58769632.68</v>
      </c>
      <c r="J95" s="159">
        <v>62982417.979999997</v>
      </c>
      <c r="K95" s="159">
        <v>57635668.369999997</v>
      </c>
      <c r="L95" s="159">
        <v>53545546.079999998</v>
      </c>
      <c r="M95" s="159">
        <v>57255442.729999997</v>
      </c>
      <c r="N95" s="164">
        <v>59576178.759999998</v>
      </c>
      <c r="O95" s="163"/>
    </row>
    <row r="96" spans="1:15" x14ac:dyDescent="0.3">
      <c r="A96" s="506"/>
      <c r="B96" s="158" t="s">
        <v>54</v>
      </c>
      <c r="C96" s="159">
        <v>35642507.799999997</v>
      </c>
      <c r="D96" s="159">
        <v>33663478.659999996</v>
      </c>
      <c r="E96" s="159">
        <v>38493168.289999999</v>
      </c>
      <c r="F96" s="159">
        <v>39609467.859999999</v>
      </c>
      <c r="G96" s="159">
        <v>37339962.810000002</v>
      </c>
      <c r="H96" s="159">
        <v>38534280.039999999</v>
      </c>
      <c r="I96" s="159">
        <v>40083136.600000001</v>
      </c>
      <c r="J96" s="159">
        <v>42052425.630000003</v>
      </c>
      <c r="K96" s="159">
        <v>47476931.119999997</v>
      </c>
      <c r="L96" s="159">
        <v>51822609.899999999</v>
      </c>
      <c r="M96" s="159">
        <v>48614006.270000003</v>
      </c>
      <c r="N96" s="164">
        <v>46276401.670000002</v>
      </c>
      <c r="O96" s="163"/>
    </row>
    <row r="97" spans="1:15" x14ac:dyDescent="0.3">
      <c r="A97" s="506"/>
      <c r="B97" s="158" t="s">
        <v>61</v>
      </c>
      <c r="C97" s="159">
        <v>7173708.0700000003</v>
      </c>
      <c r="D97" s="159">
        <v>4102911.59</v>
      </c>
      <c r="E97" s="159">
        <v>3732609.75</v>
      </c>
      <c r="F97" s="159">
        <v>4492308.2300000004</v>
      </c>
      <c r="G97" s="159">
        <v>4139501.98</v>
      </c>
      <c r="H97" s="159">
        <v>3736047.89</v>
      </c>
      <c r="I97" s="159">
        <v>4478689.26</v>
      </c>
      <c r="J97" s="159">
        <v>4784458.9800000004</v>
      </c>
      <c r="K97" s="159">
        <v>4672592.42</v>
      </c>
      <c r="L97" s="159">
        <v>5115804.53</v>
      </c>
      <c r="M97" s="159">
        <v>4386286.82</v>
      </c>
      <c r="N97" s="164">
        <v>4921829.43</v>
      </c>
      <c r="O97" s="163"/>
    </row>
    <row r="98" spans="1:15" x14ac:dyDescent="0.3">
      <c r="A98" s="506"/>
      <c r="B98" s="158" t="s">
        <v>62</v>
      </c>
      <c r="C98" s="159">
        <v>39608023.659999996</v>
      </c>
      <c r="D98" s="159">
        <v>38866289.829999998</v>
      </c>
      <c r="E98" s="159">
        <v>34586104.920000002</v>
      </c>
      <c r="F98" s="159">
        <v>42364518</v>
      </c>
      <c r="G98" s="159">
        <v>39496518.630000003</v>
      </c>
      <c r="H98" s="159">
        <v>36215062.030000001</v>
      </c>
      <c r="I98" s="159">
        <v>37207263.43</v>
      </c>
      <c r="J98" s="159">
        <v>37215682.030000001</v>
      </c>
      <c r="K98" s="159">
        <v>38000689.630000003</v>
      </c>
      <c r="L98" s="159">
        <v>37252608.200000003</v>
      </c>
      <c r="M98" s="159">
        <v>37363415.57</v>
      </c>
      <c r="N98" s="164">
        <v>33842846.369999997</v>
      </c>
      <c r="O98" s="163"/>
    </row>
    <row r="99" spans="1:15" x14ac:dyDescent="0.3">
      <c r="A99" s="506"/>
      <c r="B99" s="158" t="s">
        <v>63</v>
      </c>
      <c r="C99" s="159">
        <v>9745471.8100000005</v>
      </c>
      <c r="D99" s="159">
        <v>9436002.6999999993</v>
      </c>
      <c r="E99" s="159">
        <v>9604819.5399999991</v>
      </c>
      <c r="F99" s="159">
        <v>7892280</v>
      </c>
      <c r="G99" s="159">
        <v>8507176.7300000004</v>
      </c>
      <c r="H99" s="159">
        <v>8850997.0500000007</v>
      </c>
      <c r="I99" s="159">
        <v>10421041.970000001</v>
      </c>
      <c r="J99" s="159">
        <v>13719769.880000001</v>
      </c>
      <c r="K99" s="159">
        <v>12653800.16</v>
      </c>
      <c r="L99" s="159">
        <v>13628737.869999999</v>
      </c>
      <c r="M99" s="159">
        <v>13832124.140000001</v>
      </c>
      <c r="N99" s="164">
        <v>14765874.949999999</v>
      </c>
      <c r="O99" s="110"/>
    </row>
    <row r="100" spans="1:15" x14ac:dyDescent="0.3">
      <c r="A100" s="507"/>
      <c r="B100" s="161" t="s">
        <v>71</v>
      </c>
      <c r="C100" s="162">
        <f>SUM(C93:C99)</f>
        <v>239618620.59</v>
      </c>
      <c r="D100" s="162">
        <f t="shared" ref="D100:N100" si="14">SUM(D93:D99)</f>
        <v>195176659.12</v>
      </c>
      <c r="E100" s="162">
        <f t="shared" si="14"/>
        <v>196723894.78</v>
      </c>
      <c r="F100" s="162">
        <f t="shared" si="14"/>
        <v>218878567.62999997</v>
      </c>
      <c r="G100" s="162">
        <f t="shared" si="14"/>
        <v>214522442.35999998</v>
      </c>
      <c r="H100" s="162">
        <f t="shared" si="14"/>
        <v>217035793.47</v>
      </c>
      <c r="I100" s="162">
        <f t="shared" si="14"/>
        <v>222647458.41999999</v>
      </c>
      <c r="J100" s="162">
        <f t="shared" si="14"/>
        <v>239832852.16999999</v>
      </c>
      <c r="K100" s="162">
        <f t="shared" si="14"/>
        <v>243117858.48999998</v>
      </c>
      <c r="L100" s="162">
        <f t="shared" si="14"/>
        <v>239602895.59000003</v>
      </c>
      <c r="M100" s="162">
        <f t="shared" si="14"/>
        <v>249370639.11000001</v>
      </c>
      <c r="N100" s="162">
        <f t="shared" si="14"/>
        <v>243242693.36000001</v>
      </c>
      <c r="O100" s="110"/>
    </row>
    <row r="101" spans="1:15" x14ac:dyDescent="0.3">
      <c r="A101" s="500" t="s">
        <v>91</v>
      </c>
      <c r="B101" s="500"/>
      <c r="C101" s="159">
        <v>15078465.949999999</v>
      </c>
      <c r="D101" s="159">
        <v>13380907.560000001</v>
      </c>
      <c r="E101" s="159">
        <v>17537275.859999999</v>
      </c>
      <c r="F101" s="159">
        <v>15874548.82</v>
      </c>
      <c r="G101" s="159">
        <v>15838101.66</v>
      </c>
      <c r="H101" s="159">
        <v>13991017.220000001</v>
      </c>
      <c r="I101" s="159">
        <v>14560912.98</v>
      </c>
      <c r="J101" s="159">
        <v>14799264.619999999</v>
      </c>
      <c r="K101" s="159">
        <v>13574573.689999999</v>
      </c>
      <c r="L101" s="159">
        <v>15874770.890000001</v>
      </c>
      <c r="M101" s="159">
        <v>14672417.57</v>
      </c>
      <c r="N101" s="164">
        <v>14611148.609999999</v>
      </c>
      <c r="O101" s="110"/>
    </row>
    <row r="102" spans="1:15" x14ac:dyDescent="0.3">
      <c r="A102" s="491" t="s">
        <v>71</v>
      </c>
      <c r="B102" s="491"/>
      <c r="C102" s="210">
        <f>SUM(C86,C92,C100,C101)</f>
        <v>394196774.81999999</v>
      </c>
      <c r="D102" s="210">
        <f t="shared" ref="D102:N102" si="15">SUM(D86,D92,D100,D101)</f>
        <v>418874217.81</v>
      </c>
      <c r="E102" s="210">
        <f t="shared" si="15"/>
        <v>381999281.31000006</v>
      </c>
      <c r="F102" s="210">
        <f t="shared" si="15"/>
        <v>387010499.74999994</v>
      </c>
      <c r="G102" s="210">
        <f t="shared" si="15"/>
        <v>387332176.5</v>
      </c>
      <c r="H102" s="210">
        <f t="shared" si="15"/>
        <v>442113964.13</v>
      </c>
      <c r="I102" s="210">
        <f t="shared" si="15"/>
        <v>390380372.92999995</v>
      </c>
      <c r="J102" s="210">
        <f t="shared" si="15"/>
        <v>439246164.28999996</v>
      </c>
      <c r="K102" s="210">
        <f t="shared" si="15"/>
        <v>449478759.64999998</v>
      </c>
      <c r="L102" s="210">
        <f t="shared" si="15"/>
        <v>468904661.25999999</v>
      </c>
      <c r="M102" s="210">
        <f t="shared" si="15"/>
        <v>446485004.23000002</v>
      </c>
      <c r="N102" s="210">
        <f t="shared" si="15"/>
        <v>414837898.75999999</v>
      </c>
    </row>
    <row r="103" spans="1:15" x14ac:dyDescent="0.3">
      <c r="A103" s="98" t="s">
        <v>121</v>
      </c>
      <c r="B103" s="94"/>
      <c r="C103" s="99"/>
      <c r="D103" s="99"/>
      <c r="E103" s="99"/>
      <c r="F103" s="99"/>
      <c r="G103" s="99"/>
      <c r="H103" s="99"/>
      <c r="I103" s="94"/>
      <c r="J103" s="94"/>
      <c r="K103" s="94"/>
      <c r="L103" s="94"/>
      <c r="M103" s="490">
        <f>SUM(C102:N102)</f>
        <v>5020859775.4400005</v>
      </c>
      <c r="N103" s="490"/>
    </row>
    <row r="105" spans="1:15" x14ac:dyDescent="0.3">
      <c r="A105" s="249" t="s">
        <v>116</v>
      </c>
      <c r="B105" s="250"/>
      <c r="C105" s="250"/>
      <c r="D105" s="219">
        <v>2016</v>
      </c>
      <c r="E105" s="250"/>
      <c r="F105" s="250"/>
      <c r="G105" s="250"/>
      <c r="H105" s="251"/>
      <c r="I105" s="251"/>
      <c r="J105" s="251"/>
      <c r="K105" s="251"/>
      <c r="L105" s="251"/>
      <c r="M105" s="251"/>
      <c r="N105" s="251"/>
    </row>
    <row r="106" spans="1:15" x14ac:dyDescent="0.3">
      <c r="A106" s="499" t="s">
        <v>45</v>
      </c>
      <c r="B106" s="499" t="s">
        <v>46</v>
      </c>
      <c r="C106" s="252" t="s">
        <v>74</v>
      </c>
      <c r="D106" s="252" t="s">
        <v>75</v>
      </c>
      <c r="E106" s="252" t="s">
        <v>76</v>
      </c>
      <c r="F106" s="252" t="s">
        <v>77</v>
      </c>
      <c r="G106" s="252" t="s">
        <v>78</v>
      </c>
      <c r="H106" s="252" t="s">
        <v>79</v>
      </c>
      <c r="I106" s="252" t="s">
        <v>80</v>
      </c>
      <c r="J106" s="252" t="s">
        <v>81</v>
      </c>
      <c r="K106" s="252" t="s">
        <v>82</v>
      </c>
      <c r="L106" s="252" t="s">
        <v>83</v>
      </c>
      <c r="M106" s="252" t="s">
        <v>84</v>
      </c>
      <c r="N106" s="252" t="s">
        <v>85</v>
      </c>
    </row>
    <row r="107" spans="1:15" x14ac:dyDescent="0.3">
      <c r="A107" s="499"/>
      <c r="B107" s="499"/>
      <c r="C107" s="499" t="s">
        <v>72</v>
      </c>
      <c r="D107" s="499"/>
      <c r="E107" s="499"/>
      <c r="F107" s="499"/>
      <c r="G107" s="499"/>
      <c r="H107" s="499"/>
      <c r="I107" s="499"/>
      <c r="J107" s="499"/>
      <c r="K107" s="499"/>
      <c r="L107" s="499"/>
      <c r="M107" s="499"/>
      <c r="N107" s="499"/>
    </row>
    <row r="108" spans="1:15" x14ac:dyDescent="0.3">
      <c r="A108" s="494" t="s">
        <v>47</v>
      </c>
      <c r="B108" s="284" t="s">
        <v>48</v>
      </c>
      <c r="C108" s="288">
        <v>260737.56</v>
      </c>
      <c r="D108" s="288">
        <v>354949.48</v>
      </c>
      <c r="E108" s="288">
        <v>380224.15</v>
      </c>
      <c r="F108" s="288">
        <v>244567.23</v>
      </c>
      <c r="G108" s="288">
        <v>519760.83</v>
      </c>
      <c r="H108" s="288">
        <v>418073.22</v>
      </c>
      <c r="I108" s="288">
        <v>433492.81</v>
      </c>
      <c r="J108" s="288">
        <v>266750.98</v>
      </c>
      <c r="K108" s="288">
        <v>390688.56</v>
      </c>
      <c r="L108" s="288">
        <v>491744.31</v>
      </c>
      <c r="M108" s="288">
        <v>704503.76</v>
      </c>
      <c r="N108" s="288">
        <v>596500.07999999996</v>
      </c>
    </row>
    <row r="109" spans="1:15" x14ac:dyDescent="0.3">
      <c r="A109" s="495"/>
      <c r="B109" s="284" t="s">
        <v>49</v>
      </c>
      <c r="C109" s="288">
        <v>979906.06</v>
      </c>
      <c r="D109" s="288">
        <v>1634585.3</v>
      </c>
      <c r="E109" s="288">
        <v>2915647.61</v>
      </c>
      <c r="F109" s="288">
        <v>2172577.8199999998</v>
      </c>
      <c r="G109" s="288">
        <v>2486711.66</v>
      </c>
      <c r="H109" s="288">
        <v>2300975.2400000002</v>
      </c>
      <c r="I109" s="288">
        <v>2107223</v>
      </c>
      <c r="J109" s="288">
        <v>2733527.19</v>
      </c>
      <c r="K109" s="288">
        <v>3236540.5</v>
      </c>
      <c r="L109" s="288">
        <v>2345840.15</v>
      </c>
      <c r="M109" s="288">
        <v>2152117.7799999998</v>
      </c>
      <c r="N109" s="288">
        <v>2486960.9500000002</v>
      </c>
    </row>
    <row r="110" spans="1:15" x14ac:dyDescent="0.3">
      <c r="A110" s="495"/>
      <c r="B110" s="284" t="s">
        <v>50</v>
      </c>
      <c r="C110" s="288">
        <v>31037.84</v>
      </c>
      <c r="D110" s="288">
        <v>25509.49</v>
      </c>
      <c r="E110" s="288">
        <v>30396.1</v>
      </c>
      <c r="F110" s="288">
        <v>33828.61</v>
      </c>
      <c r="G110" s="288">
        <v>23789.69</v>
      </c>
      <c r="H110" s="288">
        <v>22148.97</v>
      </c>
      <c r="I110" s="288">
        <v>27097.24</v>
      </c>
      <c r="J110" s="288">
        <v>32028.62</v>
      </c>
      <c r="K110" s="288">
        <v>30770.91</v>
      </c>
      <c r="L110" s="288">
        <v>34378.959999999999</v>
      </c>
      <c r="M110" s="288">
        <v>36591.53</v>
      </c>
      <c r="N110" s="288">
        <v>59055.8</v>
      </c>
    </row>
    <row r="111" spans="1:15" x14ac:dyDescent="0.3">
      <c r="A111" s="495"/>
      <c r="B111" s="284" t="s">
        <v>51</v>
      </c>
      <c r="C111" s="288">
        <v>179545.60000000001</v>
      </c>
      <c r="D111" s="288">
        <v>30355.98</v>
      </c>
      <c r="E111" s="288">
        <v>226115.12</v>
      </c>
      <c r="F111" s="288">
        <v>130949.87</v>
      </c>
      <c r="G111" s="288">
        <v>12966.04</v>
      </c>
      <c r="H111" s="288">
        <v>95014.399999999994</v>
      </c>
      <c r="I111" s="288">
        <v>683592.09</v>
      </c>
      <c r="J111" s="288">
        <v>1764090.5</v>
      </c>
      <c r="K111" s="288">
        <v>469979.93</v>
      </c>
      <c r="L111" s="288">
        <v>1020924.58</v>
      </c>
      <c r="M111" s="288">
        <v>189331.66</v>
      </c>
      <c r="N111" s="288">
        <v>870805.9</v>
      </c>
    </row>
    <row r="112" spans="1:15" x14ac:dyDescent="0.3">
      <c r="A112" s="496"/>
      <c r="B112" s="285" t="s">
        <v>71</v>
      </c>
      <c r="C112" s="289">
        <f>SUM(C108:C111)</f>
        <v>1451227.0600000003</v>
      </c>
      <c r="D112" s="289">
        <f t="shared" ref="D112:N112" si="16">SUM(D108:D111)</f>
        <v>2045400.25</v>
      </c>
      <c r="E112" s="289">
        <f t="shared" si="16"/>
        <v>3552382.98</v>
      </c>
      <c r="F112" s="289">
        <f t="shared" si="16"/>
        <v>2581923.5299999998</v>
      </c>
      <c r="G112" s="289">
        <f t="shared" si="16"/>
        <v>3043228.22</v>
      </c>
      <c r="H112" s="289">
        <f t="shared" si="16"/>
        <v>2836211.83</v>
      </c>
      <c r="I112" s="289">
        <f t="shared" si="16"/>
        <v>3251405.14</v>
      </c>
      <c r="J112" s="289">
        <f t="shared" si="16"/>
        <v>4796397.29</v>
      </c>
      <c r="K112" s="289">
        <f t="shared" si="16"/>
        <v>4127979.9000000004</v>
      </c>
      <c r="L112" s="289">
        <f t="shared" si="16"/>
        <v>3892888</v>
      </c>
      <c r="M112" s="289">
        <f t="shared" si="16"/>
        <v>3082544.73</v>
      </c>
      <c r="N112" s="289">
        <f t="shared" si="16"/>
        <v>4013322.73</v>
      </c>
    </row>
    <row r="113" spans="1:16" s="261" customFormat="1" x14ac:dyDescent="0.3">
      <c r="A113" s="494" t="s">
        <v>52</v>
      </c>
      <c r="B113" s="286" t="s">
        <v>53</v>
      </c>
      <c r="C113" s="288">
        <v>166476239.25</v>
      </c>
      <c r="D113" s="288">
        <v>137285608.99000001</v>
      </c>
      <c r="E113" s="288">
        <v>89391827.510000005</v>
      </c>
      <c r="F113" s="288">
        <v>108084511.72</v>
      </c>
      <c r="G113" s="288">
        <v>90190562.730000004</v>
      </c>
      <c r="H113" s="288">
        <v>88887932.790000007</v>
      </c>
      <c r="I113" s="288">
        <v>85547791.680000007</v>
      </c>
      <c r="J113" s="288">
        <v>48670656.75</v>
      </c>
      <c r="K113" s="288">
        <v>179007050.47999999</v>
      </c>
      <c r="L113" s="288">
        <v>163166276.81</v>
      </c>
      <c r="M113" s="288">
        <v>183297746.18000001</v>
      </c>
      <c r="N113" s="288">
        <v>211784346.36000001</v>
      </c>
      <c r="O113" s="88"/>
      <c r="P113" s="371"/>
    </row>
    <row r="114" spans="1:16" x14ac:dyDescent="0.3">
      <c r="A114" s="495"/>
      <c r="B114" s="284" t="s">
        <v>54</v>
      </c>
      <c r="C114" s="288">
        <v>1214044.1000000001</v>
      </c>
      <c r="D114" s="288">
        <v>4884478.09</v>
      </c>
      <c r="E114" s="288">
        <v>7661401.1100000003</v>
      </c>
      <c r="F114" s="288">
        <v>2527131.15</v>
      </c>
      <c r="G114" s="288">
        <v>2239513.1800000002</v>
      </c>
      <c r="H114" s="288">
        <v>1355903.01</v>
      </c>
      <c r="I114" s="288">
        <v>1504129.73</v>
      </c>
      <c r="J114" s="288">
        <v>1357625.77</v>
      </c>
      <c r="K114" s="288">
        <v>619542.26</v>
      </c>
      <c r="L114" s="288">
        <v>1050178.0900000001</v>
      </c>
      <c r="M114" s="288">
        <v>1448067.06</v>
      </c>
      <c r="N114" s="288">
        <v>722109.88</v>
      </c>
      <c r="O114" s="88"/>
      <c r="P114" s="371"/>
    </row>
    <row r="115" spans="1:16" x14ac:dyDescent="0.3">
      <c r="A115" s="495"/>
      <c r="B115" s="284" t="s">
        <v>55</v>
      </c>
      <c r="C115" s="288">
        <v>72548802.140000001</v>
      </c>
      <c r="D115" s="288">
        <v>61049342.869999997</v>
      </c>
      <c r="E115" s="288">
        <v>48789852.479999997</v>
      </c>
      <c r="F115" s="288">
        <v>55801768.549999997</v>
      </c>
      <c r="G115" s="288">
        <v>52934959.530000001</v>
      </c>
      <c r="H115" s="288">
        <v>55654882.109999999</v>
      </c>
      <c r="I115" s="288">
        <v>60976734.310000002</v>
      </c>
      <c r="J115" s="288">
        <v>65714740.770000003</v>
      </c>
      <c r="K115" s="288">
        <v>67634474.359999999</v>
      </c>
      <c r="L115" s="288">
        <v>68000112.879999995</v>
      </c>
      <c r="M115" s="288">
        <v>66873762.5</v>
      </c>
      <c r="N115" s="288">
        <v>71775777.870000005</v>
      </c>
      <c r="O115" s="88"/>
    </row>
    <row r="116" spans="1:16" x14ac:dyDescent="0.3">
      <c r="A116" s="495"/>
      <c r="B116" s="284" t="s">
        <v>56</v>
      </c>
      <c r="C116" s="288">
        <v>1326382.0800000001</v>
      </c>
      <c r="D116" s="288">
        <v>852271.35</v>
      </c>
      <c r="E116" s="288">
        <v>795482.6</v>
      </c>
      <c r="F116" s="288">
        <v>1066076.28</v>
      </c>
      <c r="G116" s="288">
        <v>1199057.56</v>
      </c>
      <c r="H116" s="288">
        <v>996996.56</v>
      </c>
      <c r="I116" s="288">
        <v>915510.93</v>
      </c>
      <c r="J116" s="288">
        <v>982910.17</v>
      </c>
      <c r="K116" s="288">
        <v>1121859.42</v>
      </c>
      <c r="L116" s="288">
        <v>1138195.68</v>
      </c>
      <c r="M116" s="288">
        <v>956806.99</v>
      </c>
      <c r="N116" s="288">
        <v>730481.22</v>
      </c>
      <c r="O116" s="88"/>
    </row>
    <row r="117" spans="1:16" x14ac:dyDescent="0.3">
      <c r="A117" s="495"/>
      <c r="B117" s="284" t="s">
        <v>57</v>
      </c>
      <c r="C117" s="288">
        <v>29683.66</v>
      </c>
      <c r="D117" s="288">
        <v>35383.67</v>
      </c>
      <c r="E117" s="288">
        <v>22226.27</v>
      </c>
      <c r="F117" s="288">
        <v>41245.96</v>
      </c>
      <c r="G117" s="288">
        <v>25275.54</v>
      </c>
      <c r="H117" s="288">
        <v>34981.230000000003</v>
      </c>
      <c r="I117" s="288">
        <v>34182.17</v>
      </c>
      <c r="J117" s="288">
        <v>53481.27</v>
      </c>
      <c r="K117" s="288">
        <v>86034.41</v>
      </c>
      <c r="L117" s="288">
        <v>119715.63</v>
      </c>
      <c r="M117" s="288">
        <v>40246.04</v>
      </c>
      <c r="N117" s="288">
        <v>48033.33</v>
      </c>
      <c r="O117" s="88"/>
    </row>
    <row r="118" spans="1:16" x14ac:dyDescent="0.3">
      <c r="A118" s="496"/>
      <c r="B118" s="285" t="s">
        <v>71</v>
      </c>
      <c r="C118" s="289">
        <f>SUM(C113:C117)</f>
        <v>241595151.23000002</v>
      </c>
      <c r="D118" s="289">
        <f t="shared" ref="D118:N118" si="17">SUM(D113:D117)</f>
        <v>204107084.97</v>
      </c>
      <c r="E118" s="289">
        <f t="shared" si="17"/>
        <v>146660789.97</v>
      </c>
      <c r="F118" s="289">
        <f t="shared" si="17"/>
        <v>167520733.66000003</v>
      </c>
      <c r="G118" s="289">
        <f t="shared" si="17"/>
        <v>146589368.53999999</v>
      </c>
      <c r="H118" s="289">
        <f t="shared" si="17"/>
        <v>146930695.70000002</v>
      </c>
      <c r="I118" s="289">
        <f t="shared" si="17"/>
        <v>148978348.82000002</v>
      </c>
      <c r="J118" s="289">
        <f t="shared" si="17"/>
        <v>116779414.73</v>
      </c>
      <c r="K118" s="289">
        <f t="shared" si="17"/>
        <v>248468960.92999995</v>
      </c>
      <c r="L118" s="289">
        <f t="shared" si="17"/>
        <v>233474479.09</v>
      </c>
      <c r="M118" s="289">
        <f t="shared" si="17"/>
        <v>252616628.77000001</v>
      </c>
      <c r="N118" s="289">
        <f t="shared" si="17"/>
        <v>285060748.66000003</v>
      </c>
      <c r="O118" s="88"/>
    </row>
    <row r="119" spans="1:16" s="262" customFormat="1" x14ac:dyDescent="0.3">
      <c r="A119" s="494" t="s">
        <v>58</v>
      </c>
      <c r="B119" s="287" t="s">
        <v>53</v>
      </c>
      <c r="C119" s="288">
        <v>20978974.309999999</v>
      </c>
      <c r="D119" s="288">
        <v>16838830.129999999</v>
      </c>
      <c r="E119" s="288">
        <v>28264634.129999999</v>
      </c>
      <c r="F119" s="288">
        <v>49058182.539999999</v>
      </c>
      <c r="G119" s="288">
        <v>37145560.649999999</v>
      </c>
      <c r="H119" s="288">
        <v>75184196.659999996</v>
      </c>
      <c r="I119" s="288">
        <v>113625270.22</v>
      </c>
      <c r="J119" s="288">
        <v>51732335.810000002</v>
      </c>
      <c r="K119" s="288">
        <v>17183532.100000001</v>
      </c>
      <c r="L119" s="288">
        <v>10209387.689999999</v>
      </c>
      <c r="M119" s="288">
        <v>9862354.8200000003</v>
      </c>
      <c r="N119" s="288">
        <v>13811916.199999999</v>
      </c>
      <c r="O119" s="88"/>
    </row>
    <row r="120" spans="1:16" x14ac:dyDescent="0.3">
      <c r="A120" s="495"/>
      <c r="B120" s="284" t="s">
        <v>59</v>
      </c>
      <c r="C120" s="288">
        <v>76162974.670000002</v>
      </c>
      <c r="D120" s="288">
        <v>56507220.390000001</v>
      </c>
      <c r="E120" s="288">
        <v>68971012.430000007</v>
      </c>
      <c r="F120" s="288">
        <v>74917770.25</v>
      </c>
      <c r="G120" s="288">
        <v>84612363.939999998</v>
      </c>
      <c r="H120" s="288">
        <v>82454075.900000006</v>
      </c>
      <c r="I120" s="288">
        <v>79202521.019999996</v>
      </c>
      <c r="J120" s="288">
        <v>85487916.010000005</v>
      </c>
      <c r="K120" s="288">
        <v>80970783.939999998</v>
      </c>
      <c r="L120" s="288">
        <v>78777885.629999995</v>
      </c>
      <c r="M120" s="288">
        <v>75147358.450000003</v>
      </c>
      <c r="N120" s="288">
        <v>85096357.769999996</v>
      </c>
      <c r="O120" s="371"/>
    </row>
    <row r="121" spans="1:16" x14ac:dyDescent="0.3">
      <c r="A121" s="495"/>
      <c r="B121" s="284" t="s">
        <v>60</v>
      </c>
      <c r="C121" s="288">
        <v>77858839.549999997</v>
      </c>
      <c r="D121" s="288">
        <v>60710373.579999998</v>
      </c>
      <c r="E121" s="288">
        <v>58991952.829999998</v>
      </c>
      <c r="F121" s="288">
        <v>58522715.789999999</v>
      </c>
      <c r="G121" s="288">
        <v>64240310.909999996</v>
      </c>
      <c r="H121" s="288">
        <v>64146085.549999997</v>
      </c>
      <c r="I121" s="288">
        <v>65222839.369999997</v>
      </c>
      <c r="J121" s="288">
        <v>72109156.769999996</v>
      </c>
      <c r="K121" s="288">
        <v>67739350.109999999</v>
      </c>
      <c r="L121" s="288">
        <v>67407988.650000006</v>
      </c>
      <c r="M121" s="288">
        <v>71782881.430000007</v>
      </c>
      <c r="N121" s="288">
        <v>75426777.310000002</v>
      </c>
    </row>
    <row r="122" spans="1:16" x14ac:dyDescent="0.3">
      <c r="A122" s="495"/>
      <c r="B122" s="284" t="s">
        <v>54</v>
      </c>
      <c r="C122" s="288">
        <v>48073495.630000003</v>
      </c>
      <c r="D122" s="288">
        <v>45411849.149999999</v>
      </c>
      <c r="E122" s="288">
        <v>47106294.140000001</v>
      </c>
      <c r="F122" s="288">
        <v>44839582.880000003</v>
      </c>
      <c r="G122" s="288">
        <v>41972862.310000002</v>
      </c>
      <c r="H122" s="288">
        <v>43054351.100000001</v>
      </c>
      <c r="I122" s="288">
        <v>42706258.020000003</v>
      </c>
      <c r="J122" s="288">
        <v>43803375.390000001</v>
      </c>
      <c r="K122" s="288">
        <v>37947271.369999997</v>
      </c>
      <c r="L122" s="288">
        <v>49770872.670000002</v>
      </c>
      <c r="M122" s="288">
        <v>46256615.630000003</v>
      </c>
      <c r="N122" s="288">
        <v>52083007.039999999</v>
      </c>
      <c r="O122" s="88"/>
    </row>
    <row r="123" spans="1:16" x14ac:dyDescent="0.3">
      <c r="A123" s="495"/>
      <c r="B123" s="284" t="s">
        <v>61</v>
      </c>
      <c r="C123" s="288">
        <v>4277214.7</v>
      </c>
      <c r="D123" s="288">
        <v>4296381.4000000004</v>
      </c>
      <c r="E123" s="288">
        <v>5559626.8899999997</v>
      </c>
      <c r="F123" s="288">
        <v>5129483.63</v>
      </c>
      <c r="G123" s="288">
        <v>5103598.0999999996</v>
      </c>
      <c r="H123" s="288">
        <v>6056141.2000000002</v>
      </c>
      <c r="I123" s="288">
        <v>5442358.0499999998</v>
      </c>
      <c r="J123" s="288">
        <v>5689012.3700000001</v>
      </c>
      <c r="K123" s="288">
        <v>5965411.9100000001</v>
      </c>
      <c r="L123" s="288">
        <v>5614782.3700000001</v>
      </c>
      <c r="M123" s="288">
        <v>5090107.91</v>
      </c>
      <c r="N123" s="288">
        <v>5857158.3700000001</v>
      </c>
    </row>
    <row r="124" spans="1:16" x14ac:dyDescent="0.3">
      <c r="A124" s="495"/>
      <c r="B124" s="284" t="s">
        <v>62</v>
      </c>
      <c r="C124" s="288">
        <v>38306683.009999998</v>
      </c>
      <c r="D124" s="288">
        <v>35828968.369999997</v>
      </c>
      <c r="E124" s="288">
        <v>35012311.68</v>
      </c>
      <c r="F124" s="288">
        <v>37961008.619999997</v>
      </c>
      <c r="G124" s="288">
        <v>37604433.979999997</v>
      </c>
      <c r="H124" s="288">
        <v>37816826.710000001</v>
      </c>
      <c r="I124" s="288">
        <v>36755278.960000001</v>
      </c>
      <c r="J124" s="288">
        <v>37689305.5</v>
      </c>
      <c r="K124" s="288">
        <v>38181050.020000003</v>
      </c>
      <c r="L124" s="288">
        <v>36505156.439999998</v>
      </c>
      <c r="M124" s="288">
        <v>36001634.600000001</v>
      </c>
      <c r="N124" s="288">
        <v>35584700.840000004</v>
      </c>
      <c r="O124" s="371"/>
    </row>
    <row r="125" spans="1:16" x14ac:dyDescent="0.3">
      <c r="A125" s="495"/>
      <c r="B125" s="284" t="s">
        <v>63</v>
      </c>
      <c r="C125" s="288">
        <v>13971674.9</v>
      </c>
      <c r="D125" s="288">
        <v>13522676.5</v>
      </c>
      <c r="E125" s="288">
        <v>22645037.969999999</v>
      </c>
      <c r="F125" s="288">
        <v>17424822.469999999</v>
      </c>
      <c r="G125" s="288">
        <v>33021849.18</v>
      </c>
      <c r="H125" s="288">
        <v>30800980.120000001</v>
      </c>
      <c r="I125" s="288">
        <v>13397896.5</v>
      </c>
      <c r="J125" s="288">
        <v>17081706.91</v>
      </c>
      <c r="K125" s="288">
        <v>10331450.609999999</v>
      </c>
      <c r="L125" s="288">
        <v>14082048.59</v>
      </c>
      <c r="M125" s="288">
        <v>12864505.039999999</v>
      </c>
      <c r="N125" s="288">
        <v>18743109.920000002</v>
      </c>
    </row>
    <row r="126" spans="1:16" x14ac:dyDescent="0.3">
      <c r="A126" s="496"/>
      <c r="B126" s="285" t="s">
        <v>71</v>
      </c>
      <c r="C126" s="289">
        <f>SUM(C119:C125)</f>
        <v>279629856.76999998</v>
      </c>
      <c r="D126" s="289">
        <f t="shared" ref="D126:N126" si="18">SUM(D119:D125)</f>
        <v>233116299.52000001</v>
      </c>
      <c r="E126" s="289">
        <f t="shared" si="18"/>
        <v>266550870.06999996</v>
      </c>
      <c r="F126" s="289">
        <f t="shared" si="18"/>
        <v>287853566.17999995</v>
      </c>
      <c r="G126" s="289">
        <f t="shared" si="18"/>
        <v>303700979.06999999</v>
      </c>
      <c r="H126" s="289">
        <f t="shared" si="18"/>
        <v>339512657.24000001</v>
      </c>
      <c r="I126" s="289">
        <f t="shared" si="18"/>
        <v>356352422.13999999</v>
      </c>
      <c r="J126" s="289">
        <f t="shared" si="18"/>
        <v>313592808.75999999</v>
      </c>
      <c r="K126" s="289">
        <f t="shared" si="18"/>
        <v>258318850.06</v>
      </c>
      <c r="L126" s="289">
        <f t="shared" si="18"/>
        <v>262368122.03999999</v>
      </c>
      <c r="M126" s="289">
        <f t="shared" si="18"/>
        <v>257005457.88</v>
      </c>
      <c r="N126" s="289">
        <f t="shared" si="18"/>
        <v>286603027.44999999</v>
      </c>
    </row>
    <row r="127" spans="1:16" s="245" customFormat="1" ht="15" customHeight="1" x14ac:dyDescent="0.3">
      <c r="A127" s="497" t="s">
        <v>91</v>
      </c>
      <c r="B127" s="498"/>
      <c r="C127" s="290">
        <v>16282567.42</v>
      </c>
      <c r="D127" s="290">
        <v>19146608.460000001</v>
      </c>
      <c r="E127" s="290">
        <v>13192014.27</v>
      </c>
      <c r="F127" s="290">
        <v>12623183.52</v>
      </c>
      <c r="G127" s="290">
        <v>12642015.42</v>
      </c>
      <c r="H127" s="290">
        <v>13729800.800000001</v>
      </c>
      <c r="I127" s="290">
        <v>13034289.27</v>
      </c>
      <c r="J127" s="290">
        <v>16516675.75</v>
      </c>
      <c r="K127" s="290">
        <v>15091823.789999999</v>
      </c>
      <c r="L127" s="290">
        <v>14512906.75</v>
      </c>
      <c r="M127" s="290">
        <v>17989406</v>
      </c>
      <c r="N127" s="290">
        <v>15832222.609999999</v>
      </c>
    </row>
    <row r="128" spans="1:16" x14ac:dyDescent="0.3">
      <c r="A128" s="493" t="s">
        <v>71</v>
      </c>
      <c r="B128" s="493"/>
      <c r="C128" s="288">
        <f>SUM(C112,C118,C126,C127)</f>
        <v>538958802.48000002</v>
      </c>
      <c r="D128" s="288">
        <f t="shared" ref="D128:M128" si="19">SUM(D112,D118,D126,D127)</f>
        <v>458415393.19999999</v>
      </c>
      <c r="E128" s="288">
        <f t="shared" si="19"/>
        <v>429956057.28999996</v>
      </c>
      <c r="F128" s="288">
        <f t="shared" si="19"/>
        <v>470579406.88999999</v>
      </c>
      <c r="G128" s="288">
        <f t="shared" si="19"/>
        <v>465975591.25</v>
      </c>
      <c r="H128" s="288">
        <f t="shared" si="19"/>
        <v>503009365.57000005</v>
      </c>
      <c r="I128" s="288">
        <f t="shared" si="19"/>
        <v>521616465.37</v>
      </c>
      <c r="J128" s="288">
        <f t="shared" si="19"/>
        <v>451685296.52999997</v>
      </c>
      <c r="K128" s="288">
        <f t="shared" si="19"/>
        <v>526007614.68000001</v>
      </c>
      <c r="L128" s="288">
        <f t="shared" si="19"/>
        <v>514248395.88</v>
      </c>
      <c r="M128" s="288">
        <f t="shared" si="19"/>
        <v>530694037.38</v>
      </c>
      <c r="N128" s="288">
        <f>SUM(N112,N118,N126,N127)</f>
        <v>591509321.45000005</v>
      </c>
    </row>
    <row r="129" spans="1:14" x14ac:dyDescent="0.3">
      <c r="A129" s="418" t="s">
        <v>204</v>
      </c>
      <c r="B129" s="254"/>
      <c r="C129" s="255"/>
      <c r="D129" s="255"/>
      <c r="E129" s="255"/>
      <c r="F129" s="255"/>
      <c r="G129" s="255"/>
      <c r="H129" s="255"/>
      <c r="I129" s="254"/>
      <c r="J129" s="254"/>
      <c r="K129" s="254"/>
      <c r="L129" s="254"/>
      <c r="M129" s="492">
        <f>SUM(C128:N128)</f>
        <v>6002655747.9700003</v>
      </c>
      <c r="N129" s="492"/>
    </row>
    <row r="131" spans="1:14" x14ac:dyDescent="0.3">
      <c r="A131" s="294" t="s">
        <v>128</v>
      </c>
      <c r="B131" s="250"/>
      <c r="C131" s="250"/>
      <c r="D131" s="219">
        <v>2017</v>
      </c>
      <c r="E131" s="250"/>
      <c r="F131" s="250"/>
      <c r="G131" s="250"/>
      <c r="H131" s="251"/>
      <c r="I131" s="251"/>
      <c r="J131" s="251"/>
      <c r="K131" s="251"/>
      <c r="L131" s="251"/>
      <c r="M131" s="251"/>
      <c r="N131" s="251"/>
    </row>
    <row r="132" spans="1:14" x14ac:dyDescent="0.3">
      <c r="A132" s="499" t="s">
        <v>45</v>
      </c>
      <c r="B132" s="499" t="s">
        <v>46</v>
      </c>
      <c r="C132" s="252" t="s">
        <v>74</v>
      </c>
      <c r="D132" s="252" t="s">
        <v>75</v>
      </c>
      <c r="E132" s="252" t="s">
        <v>76</v>
      </c>
      <c r="F132" s="252" t="s">
        <v>77</v>
      </c>
      <c r="G132" s="252" t="s">
        <v>78</v>
      </c>
      <c r="H132" s="252" t="s">
        <v>79</v>
      </c>
      <c r="I132" s="252" t="s">
        <v>80</v>
      </c>
      <c r="J132" s="252" t="s">
        <v>81</v>
      </c>
      <c r="K132" s="252" t="s">
        <v>82</v>
      </c>
      <c r="L132" s="252" t="s">
        <v>83</v>
      </c>
      <c r="M132" s="252" t="s">
        <v>84</v>
      </c>
      <c r="N132" s="252" t="s">
        <v>85</v>
      </c>
    </row>
    <row r="133" spans="1:14" x14ac:dyDescent="0.3">
      <c r="A133" s="499"/>
      <c r="B133" s="499"/>
      <c r="C133" s="499" t="s">
        <v>72</v>
      </c>
      <c r="D133" s="499"/>
      <c r="E133" s="499"/>
      <c r="F133" s="499"/>
      <c r="G133" s="499"/>
      <c r="H133" s="499"/>
      <c r="I133" s="499"/>
      <c r="J133" s="499"/>
      <c r="K133" s="499"/>
      <c r="L133" s="499"/>
      <c r="M133" s="499"/>
      <c r="N133" s="499"/>
    </row>
    <row r="134" spans="1:14" x14ac:dyDescent="0.3">
      <c r="A134" s="494" t="s">
        <v>47</v>
      </c>
      <c r="B134" s="284" t="s">
        <v>48</v>
      </c>
      <c r="C134" s="288">
        <v>466438.63</v>
      </c>
      <c r="D134" s="288">
        <v>358058.13</v>
      </c>
      <c r="E134" s="288">
        <v>705808.69</v>
      </c>
      <c r="F134" s="288">
        <v>452065.91</v>
      </c>
      <c r="G134" s="288">
        <v>891852.6</v>
      </c>
      <c r="H134" s="288">
        <v>890104.27</v>
      </c>
      <c r="I134" s="288">
        <v>710474.35</v>
      </c>
      <c r="J134" s="288">
        <v>982125.79</v>
      </c>
      <c r="K134" s="288">
        <v>774519.08</v>
      </c>
      <c r="L134" s="288"/>
      <c r="M134" s="288"/>
      <c r="N134" s="288"/>
    </row>
    <row r="135" spans="1:14" x14ac:dyDescent="0.3">
      <c r="A135" s="495"/>
      <c r="B135" s="284" t="s">
        <v>49</v>
      </c>
      <c r="C135" s="288">
        <v>2261041.79</v>
      </c>
      <c r="D135" s="288">
        <v>2386388.9</v>
      </c>
      <c r="E135" s="288">
        <v>3057286.97</v>
      </c>
      <c r="F135" s="288">
        <v>2355583.69</v>
      </c>
      <c r="G135" s="288">
        <v>2931722.84</v>
      </c>
      <c r="H135" s="288">
        <v>2780866.3</v>
      </c>
      <c r="I135" s="288">
        <v>2723695.88</v>
      </c>
      <c r="J135" s="288">
        <v>2762956.69</v>
      </c>
      <c r="K135" s="288">
        <v>2785669.83</v>
      </c>
      <c r="L135" s="288"/>
      <c r="M135" s="288"/>
      <c r="N135" s="288"/>
    </row>
    <row r="136" spans="1:14" x14ac:dyDescent="0.3">
      <c r="A136" s="495"/>
      <c r="B136" s="284" t="s">
        <v>50</v>
      </c>
      <c r="C136" s="288">
        <v>60877.93</v>
      </c>
      <c r="D136" s="288">
        <v>63081.99</v>
      </c>
      <c r="E136" s="288">
        <v>74749.039999999994</v>
      </c>
      <c r="F136" s="288">
        <v>99128.1</v>
      </c>
      <c r="G136" s="288">
        <v>81094.73</v>
      </c>
      <c r="H136" s="288">
        <v>89089</v>
      </c>
      <c r="I136" s="288">
        <v>87218.07</v>
      </c>
      <c r="J136" s="288">
        <v>83312.52</v>
      </c>
      <c r="K136" s="288">
        <v>63207.85</v>
      </c>
      <c r="L136" s="288"/>
      <c r="M136" s="288"/>
      <c r="N136" s="288"/>
    </row>
    <row r="137" spans="1:14" x14ac:dyDescent="0.3">
      <c r="A137" s="495"/>
      <c r="B137" s="284" t="s">
        <v>51</v>
      </c>
      <c r="C137" s="288">
        <v>980489.32</v>
      </c>
      <c r="D137" s="288">
        <v>151836.79</v>
      </c>
      <c r="E137" s="288">
        <v>1885616.77</v>
      </c>
      <c r="F137" s="288">
        <v>142203.48000000001</v>
      </c>
      <c r="G137" s="288">
        <v>1165079.26</v>
      </c>
      <c r="H137" s="288">
        <v>1174041.31</v>
      </c>
      <c r="I137" s="288">
        <v>314915.5</v>
      </c>
      <c r="J137" s="288">
        <v>111968.93</v>
      </c>
      <c r="K137" s="288">
        <v>110071.23</v>
      </c>
      <c r="L137" s="288"/>
      <c r="M137" s="288"/>
      <c r="N137" s="288"/>
    </row>
    <row r="138" spans="1:14" x14ac:dyDescent="0.3">
      <c r="A138" s="496"/>
      <c r="B138" s="285" t="s">
        <v>71</v>
      </c>
      <c r="C138" s="289">
        <f>SUM(C134:C137)</f>
        <v>3768847.67</v>
      </c>
      <c r="D138" s="289">
        <f t="shared" ref="D138" si="20">SUM(D134:D137)</f>
        <v>2959365.81</v>
      </c>
      <c r="E138" s="289">
        <f>SUM(E134:E137)</f>
        <v>5723461.4700000007</v>
      </c>
      <c r="F138" s="289">
        <f t="shared" ref="F138:K138" si="21">SUM(F134:F137)</f>
        <v>3048981.18</v>
      </c>
      <c r="G138" s="289">
        <f t="shared" si="21"/>
        <v>5069749.43</v>
      </c>
      <c r="H138" s="289">
        <f t="shared" si="21"/>
        <v>4934100.88</v>
      </c>
      <c r="I138" s="289">
        <f t="shared" si="21"/>
        <v>3836303.8</v>
      </c>
      <c r="J138" s="289">
        <f t="shared" si="21"/>
        <v>3940363.93</v>
      </c>
      <c r="K138" s="289">
        <f t="shared" si="21"/>
        <v>3733467.99</v>
      </c>
      <c r="L138" s="289"/>
      <c r="M138" s="289"/>
      <c r="N138" s="289"/>
    </row>
    <row r="139" spans="1:14" x14ac:dyDescent="0.3">
      <c r="A139" s="494" t="s">
        <v>52</v>
      </c>
      <c r="B139" s="286" t="s">
        <v>53</v>
      </c>
      <c r="C139" s="288">
        <v>92949310.150000006</v>
      </c>
      <c r="D139" s="288">
        <v>114829447.09</v>
      </c>
      <c r="E139" s="288">
        <v>135523114.02000001</v>
      </c>
      <c r="F139" s="288">
        <v>110431674.05</v>
      </c>
      <c r="G139" s="288">
        <v>131232755.27</v>
      </c>
      <c r="H139" s="288">
        <v>177226528.5</v>
      </c>
      <c r="I139" s="288">
        <v>142029839.49000001</v>
      </c>
      <c r="J139" s="288">
        <v>134216342.15000001</v>
      </c>
      <c r="K139" s="288">
        <v>145760126.62</v>
      </c>
      <c r="L139" s="288"/>
      <c r="M139" s="288"/>
      <c r="N139" s="288"/>
    </row>
    <row r="140" spans="1:14" x14ac:dyDescent="0.3">
      <c r="A140" s="495"/>
      <c r="B140" s="284" t="s">
        <v>54</v>
      </c>
      <c r="C140" s="288">
        <v>1129698.72</v>
      </c>
      <c r="D140" s="288">
        <v>299450.90000000002</v>
      </c>
      <c r="E140" s="288">
        <v>716612.85</v>
      </c>
      <c r="F140" s="288">
        <v>466575.4</v>
      </c>
      <c r="G140" s="288">
        <v>1257430.1200000001</v>
      </c>
      <c r="H140" s="288">
        <v>1122720.69</v>
      </c>
      <c r="I140" s="288">
        <v>1421757.02</v>
      </c>
      <c r="J140" s="288">
        <v>660584.52</v>
      </c>
      <c r="K140" s="288">
        <v>626517.43000000005</v>
      </c>
      <c r="L140" s="288"/>
      <c r="M140" s="288"/>
      <c r="N140" s="288"/>
    </row>
    <row r="141" spans="1:14" x14ac:dyDescent="0.3">
      <c r="A141" s="495"/>
      <c r="B141" s="284" t="s">
        <v>55</v>
      </c>
      <c r="C141" s="288">
        <v>79019506.980000004</v>
      </c>
      <c r="D141" s="288">
        <v>63263377.32</v>
      </c>
      <c r="E141" s="288">
        <v>57546488.920000002</v>
      </c>
      <c r="F141" s="288">
        <v>56669746.75</v>
      </c>
      <c r="G141" s="288">
        <v>59888449.18</v>
      </c>
      <c r="H141" s="288">
        <v>71543828.439999998</v>
      </c>
      <c r="I141" s="288">
        <v>74996880.379999995</v>
      </c>
      <c r="J141" s="288">
        <v>81931446.129999995</v>
      </c>
      <c r="K141" s="288">
        <v>83656602.859999999</v>
      </c>
      <c r="L141" s="288"/>
      <c r="M141" s="288"/>
      <c r="N141" s="288"/>
    </row>
    <row r="142" spans="1:14" x14ac:dyDescent="0.3">
      <c r="A142" s="495"/>
      <c r="B142" s="284" t="s">
        <v>56</v>
      </c>
      <c r="C142" s="288">
        <v>696864.99</v>
      </c>
      <c r="D142" s="288">
        <v>585422.43000000005</v>
      </c>
      <c r="E142" s="288">
        <v>586535.69999999995</v>
      </c>
      <c r="F142" s="288">
        <v>780532.03</v>
      </c>
      <c r="G142" s="288">
        <v>595768.44999999995</v>
      </c>
      <c r="H142" s="288">
        <v>777554.09</v>
      </c>
      <c r="I142" s="288">
        <v>777231.46</v>
      </c>
      <c r="J142" s="288">
        <v>954307.64</v>
      </c>
      <c r="K142" s="288">
        <v>1202497.97</v>
      </c>
      <c r="L142" s="288"/>
      <c r="M142" s="288"/>
      <c r="N142" s="288"/>
    </row>
    <row r="143" spans="1:14" x14ac:dyDescent="0.3">
      <c r="A143" s="495"/>
      <c r="B143" s="284" t="s">
        <v>57</v>
      </c>
      <c r="C143" s="288">
        <v>59470.54</v>
      </c>
      <c r="D143" s="288">
        <v>92212.75</v>
      </c>
      <c r="E143" s="288">
        <v>106522.33</v>
      </c>
      <c r="F143" s="288">
        <v>97888.56</v>
      </c>
      <c r="G143" s="288">
        <v>88821.08</v>
      </c>
      <c r="H143" s="288">
        <v>97562.57</v>
      </c>
      <c r="I143" s="288">
        <v>101708.6</v>
      </c>
      <c r="J143" s="288">
        <v>101598.84</v>
      </c>
      <c r="K143" s="288">
        <v>84451.31</v>
      </c>
      <c r="L143" s="288"/>
      <c r="M143" s="288"/>
      <c r="N143" s="288"/>
    </row>
    <row r="144" spans="1:14" x14ac:dyDescent="0.3">
      <c r="A144" s="496"/>
      <c r="B144" s="285" t="s">
        <v>71</v>
      </c>
      <c r="C144" s="289">
        <f>SUM(C139:C143)</f>
        <v>173854851.38000003</v>
      </c>
      <c r="D144" s="289">
        <f t="shared" ref="D144:K144" si="22">SUM(D139:D143)</f>
        <v>179069910.49000001</v>
      </c>
      <c r="E144" s="289">
        <f t="shared" si="22"/>
        <v>194479273.82000002</v>
      </c>
      <c r="F144" s="289">
        <f t="shared" si="22"/>
        <v>168446416.78999999</v>
      </c>
      <c r="G144" s="289">
        <f t="shared" si="22"/>
        <v>193063224.09999999</v>
      </c>
      <c r="H144" s="289">
        <f t="shared" si="22"/>
        <v>250768194.28999999</v>
      </c>
      <c r="I144" s="289">
        <f t="shared" si="22"/>
        <v>219327416.95000002</v>
      </c>
      <c r="J144" s="289">
        <f t="shared" si="22"/>
        <v>217864279.28</v>
      </c>
      <c r="K144" s="289">
        <f t="shared" si="22"/>
        <v>231330196.19000003</v>
      </c>
      <c r="L144" s="289"/>
      <c r="M144" s="289"/>
      <c r="N144" s="289"/>
    </row>
    <row r="145" spans="1:14" x14ac:dyDescent="0.3">
      <c r="A145" s="494" t="s">
        <v>58</v>
      </c>
      <c r="B145" s="287" t="s">
        <v>53</v>
      </c>
      <c r="C145" s="288">
        <v>14246862.050000001</v>
      </c>
      <c r="D145" s="288">
        <v>12420409.789999999</v>
      </c>
      <c r="E145" s="288">
        <v>12803338.48</v>
      </c>
      <c r="F145" s="288">
        <v>21166722.370000001</v>
      </c>
      <c r="G145" s="288">
        <v>18964991.07</v>
      </c>
      <c r="H145" s="288">
        <v>20092773.239999998</v>
      </c>
      <c r="I145" s="288">
        <v>21612864.199999999</v>
      </c>
      <c r="J145" s="288">
        <v>19621098.920000002</v>
      </c>
      <c r="K145" s="288">
        <v>37782787.18</v>
      </c>
      <c r="L145" s="288"/>
      <c r="M145" s="288"/>
      <c r="N145" s="288"/>
    </row>
    <row r="146" spans="1:14" x14ac:dyDescent="0.3">
      <c r="A146" s="495"/>
      <c r="B146" s="284" t="s">
        <v>59</v>
      </c>
      <c r="C146" s="288">
        <v>84721620.329999998</v>
      </c>
      <c r="D146" s="288">
        <v>76048339.989999995</v>
      </c>
      <c r="E146" s="288">
        <v>79135757.370000005</v>
      </c>
      <c r="F146" s="288">
        <v>89330509.120000005</v>
      </c>
      <c r="G146" s="288">
        <v>83966327.819999993</v>
      </c>
      <c r="H146" s="288">
        <v>82610848.849999994</v>
      </c>
      <c r="I146" s="288">
        <v>81488649.969999999</v>
      </c>
      <c r="J146" s="288">
        <v>83355542.730000004</v>
      </c>
      <c r="K146" s="288">
        <v>86009538.530000001</v>
      </c>
      <c r="L146" s="288"/>
      <c r="M146" s="288"/>
      <c r="N146" s="288"/>
    </row>
    <row r="147" spans="1:14" x14ac:dyDescent="0.3">
      <c r="A147" s="495"/>
      <c r="B147" s="284" t="s">
        <v>60</v>
      </c>
      <c r="C147" s="288">
        <v>96878720.510000005</v>
      </c>
      <c r="D147" s="288">
        <v>68972653.560000002</v>
      </c>
      <c r="E147" s="288">
        <v>68584411.409999996</v>
      </c>
      <c r="F147" s="288">
        <v>69612955.959999993</v>
      </c>
      <c r="G147" s="288">
        <v>73042384.370000005</v>
      </c>
      <c r="H147" s="288">
        <v>76320409.409999996</v>
      </c>
      <c r="I147" s="288">
        <v>75448856.609999999</v>
      </c>
      <c r="J147" s="288">
        <v>78614121.019999996</v>
      </c>
      <c r="K147" s="288">
        <v>79095263.590000004</v>
      </c>
      <c r="L147" s="288"/>
      <c r="M147" s="288"/>
      <c r="N147" s="288"/>
    </row>
    <row r="148" spans="1:14" x14ac:dyDescent="0.3">
      <c r="A148" s="495"/>
      <c r="B148" s="284" t="s">
        <v>54</v>
      </c>
      <c r="C148" s="288">
        <v>53084211.640000001</v>
      </c>
      <c r="D148" s="288">
        <v>44838064.939999998</v>
      </c>
      <c r="E148" s="288">
        <v>38659442.380000003</v>
      </c>
      <c r="F148" s="288">
        <v>43309464.93</v>
      </c>
      <c r="G148" s="288">
        <v>51856184.75</v>
      </c>
      <c r="H148" s="288">
        <v>51357172.920000002</v>
      </c>
      <c r="I148" s="288">
        <v>57509955.340000004</v>
      </c>
      <c r="J148" s="288">
        <v>55949604.740000002</v>
      </c>
      <c r="K148" s="288">
        <v>60530673.920000002</v>
      </c>
      <c r="L148" s="288"/>
      <c r="M148" s="288"/>
      <c r="N148" s="288"/>
    </row>
    <row r="149" spans="1:14" x14ac:dyDescent="0.3">
      <c r="A149" s="495"/>
      <c r="B149" s="284" t="s">
        <v>61</v>
      </c>
      <c r="C149" s="288">
        <v>5635379.0099999998</v>
      </c>
      <c r="D149" s="288">
        <v>4299956.67</v>
      </c>
      <c r="E149" s="288">
        <v>6319042.1100000003</v>
      </c>
      <c r="F149" s="288">
        <v>4814312.8</v>
      </c>
      <c r="G149" s="288">
        <v>5672583.8099999996</v>
      </c>
      <c r="H149" s="288">
        <v>5521416.1299999999</v>
      </c>
      <c r="I149" s="288">
        <v>5905934.4199999999</v>
      </c>
      <c r="J149" s="288">
        <v>6646210.0800000001</v>
      </c>
      <c r="K149" s="288">
        <v>6836631.2599999998</v>
      </c>
      <c r="L149" s="288"/>
      <c r="M149" s="288"/>
      <c r="N149" s="288"/>
    </row>
    <row r="150" spans="1:14" x14ac:dyDescent="0.3">
      <c r="A150" s="495"/>
      <c r="B150" s="284" t="s">
        <v>62</v>
      </c>
      <c r="C150" s="288">
        <v>38264972.719999999</v>
      </c>
      <c r="D150" s="288">
        <v>34043784.460000001</v>
      </c>
      <c r="E150" s="288">
        <v>35854703.659999996</v>
      </c>
      <c r="F150" s="288">
        <v>31915087.289999999</v>
      </c>
      <c r="G150" s="288">
        <v>32390589.109999999</v>
      </c>
      <c r="H150" s="288">
        <v>33480101.989999998</v>
      </c>
      <c r="I150" s="288">
        <v>32969340.579999998</v>
      </c>
      <c r="J150" s="288">
        <v>32896667.109999999</v>
      </c>
      <c r="K150" s="288">
        <v>33298735.329999998</v>
      </c>
      <c r="L150" s="288"/>
      <c r="M150" s="288"/>
      <c r="N150" s="288"/>
    </row>
    <row r="151" spans="1:14" x14ac:dyDescent="0.3">
      <c r="A151" s="495"/>
      <c r="B151" s="284" t="s">
        <v>63</v>
      </c>
      <c r="C151" s="288">
        <v>16442799.470000001</v>
      </c>
      <c r="D151" s="288">
        <v>17578311.469999999</v>
      </c>
      <c r="E151" s="288">
        <v>16688663.93</v>
      </c>
      <c r="F151" s="288">
        <v>24007047.969999999</v>
      </c>
      <c r="G151" s="288">
        <v>18976626.739999998</v>
      </c>
      <c r="H151" s="288">
        <v>16022474.18</v>
      </c>
      <c r="I151" s="288">
        <v>15295246.060000001</v>
      </c>
      <c r="J151" s="288">
        <v>11572318.09</v>
      </c>
      <c r="K151" s="288">
        <v>17746814.329999998</v>
      </c>
      <c r="L151" s="288"/>
      <c r="M151" s="288"/>
      <c r="N151" s="288"/>
    </row>
    <row r="152" spans="1:14" x14ac:dyDescent="0.3">
      <c r="A152" s="496"/>
      <c r="B152" s="285" t="s">
        <v>71</v>
      </c>
      <c r="C152" s="289">
        <f>SUM(C145:C151)</f>
        <v>309274565.73000002</v>
      </c>
      <c r="D152" s="289">
        <f t="shared" ref="D152:K152" si="23">SUM(D145:D151)</f>
        <v>258201520.88</v>
      </c>
      <c r="E152" s="289">
        <f t="shared" si="23"/>
        <v>258045359.34</v>
      </c>
      <c r="F152" s="289">
        <f t="shared" si="23"/>
        <v>284156100.44</v>
      </c>
      <c r="G152" s="289">
        <f t="shared" si="23"/>
        <v>284869687.67000002</v>
      </c>
      <c r="H152" s="289">
        <f t="shared" si="23"/>
        <v>285405196.72000003</v>
      </c>
      <c r="I152" s="289">
        <f t="shared" si="23"/>
        <v>290230847.18000001</v>
      </c>
      <c r="J152" s="289">
        <f t="shared" si="23"/>
        <v>288655562.69</v>
      </c>
      <c r="K152" s="289">
        <f t="shared" si="23"/>
        <v>321300444.13999999</v>
      </c>
      <c r="L152" s="289"/>
      <c r="M152" s="289"/>
      <c r="N152" s="289"/>
    </row>
    <row r="153" spans="1:14" x14ac:dyDescent="0.3">
      <c r="A153" s="497" t="s">
        <v>91</v>
      </c>
      <c r="B153" s="498"/>
      <c r="C153" s="290">
        <v>15785939.43</v>
      </c>
      <c r="D153" s="290">
        <v>13255897.51</v>
      </c>
      <c r="E153" s="290">
        <v>17302142.760000002</v>
      </c>
      <c r="F153" s="290">
        <v>13228666.66</v>
      </c>
      <c r="G153" s="290">
        <v>17170522.09</v>
      </c>
      <c r="H153" s="290">
        <v>16451362.75</v>
      </c>
      <c r="I153" s="290">
        <v>16306895.23</v>
      </c>
      <c r="J153" s="290">
        <v>18738811.75</v>
      </c>
      <c r="K153" s="290">
        <v>16375759.75</v>
      </c>
      <c r="L153" s="290"/>
      <c r="M153" s="290"/>
      <c r="N153" s="290"/>
    </row>
    <row r="154" spans="1:14" x14ac:dyDescent="0.3">
      <c r="A154" s="493" t="s">
        <v>71</v>
      </c>
      <c r="B154" s="493"/>
      <c r="C154" s="288">
        <f>SUM(C138,C144,C152,C153)</f>
        <v>502684204.21000004</v>
      </c>
      <c r="D154" s="288">
        <f t="shared" ref="D154:I154" si="24">SUM(D138,D144,D152,D153)</f>
        <v>453486694.69</v>
      </c>
      <c r="E154" s="288">
        <f t="shared" si="24"/>
        <v>475550237.38999999</v>
      </c>
      <c r="F154" s="288">
        <f t="shared" si="24"/>
        <v>468880165.06999999</v>
      </c>
      <c r="G154" s="288">
        <f t="shared" si="24"/>
        <v>500173183.29000002</v>
      </c>
      <c r="H154" s="288">
        <f>SUM(H138,H144,H152,H153)</f>
        <v>557558854.63999999</v>
      </c>
      <c r="I154" s="288">
        <f t="shared" si="24"/>
        <v>529701463.16000009</v>
      </c>
      <c r="J154" s="288">
        <f>SUM(J138,J144,J152,J153)</f>
        <v>529199017.64999998</v>
      </c>
      <c r="K154" s="288">
        <f>SUM(K138,K144,K152,K153)</f>
        <v>572739868.07000005</v>
      </c>
      <c r="L154" s="288"/>
      <c r="M154" s="288"/>
      <c r="N154" s="288"/>
    </row>
    <row r="155" spans="1:14" x14ac:dyDescent="0.3">
      <c r="A155" s="295" t="s">
        <v>204</v>
      </c>
      <c r="B155" s="254"/>
      <c r="C155" s="255"/>
      <c r="D155" s="255"/>
      <c r="E155" s="255"/>
      <c r="F155" s="255"/>
      <c r="G155" s="255"/>
      <c r="H155" s="255"/>
      <c r="I155" s="254"/>
      <c r="J155" s="254"/>
      <c r="K155" s="254"/>
      <c r="L155" s="254"/>
      <c r="M155" s="492">
        <f>SUM(C154:N154)</f>
        <v>4589973688.1700001</v>
      </c>
      <c r="N155" s="492"/>
    </row>
    <row r="160" spans="1:14" x14ac:dyDescent="0.3">
      <c r="C160" s="375"/>
      <c r="D160" s="375"/>
      <c r="E160" s="375"/>
      <c r="F160" s="375"/>
      <c r="G160" s="375"/>
      <c r="H160" s="375"/>
    </row>
    <row r="161" spans="3:8" x14ac:dyDescent="0.3">
      <c r="C161" s="375"/>
      <c r="D161" s="375"/>
      <c r="E161" s="375"/>
      <c r="F161" s="375"/>
      <c r="G161" s="375"/>
      <c r="H161" s="375"/>
    </row>
    <row r="162" spans="3:8" x14ac:dyDescent="0.3">
      <c r="C162" s="375"/>
      <c r="D162" s="375"/>
      <c r="E162" s="375"/>
      <c r="F162" s="375"/>
      <c r="G162" s="375"/>
      <c r="H162" s="375"/>
    </row>
    <row r="163" spans="3:8" x14ac:dyDescent="0.3">
      <c r="C163" s="375"/>
      <c r="D163" s="375"/>
      <c r="E163" s="375"/>
      <c r="F163" s="375"/>
      <c r="G163" s="375"/>
      <c r="H163" s="375"/>
    </row>
    <row r="164" spans="3:8" x14ac:dyDescent="0.3">
      <c r="C164" s="375"/>
      <c r="D164" s="375"/>
      <c r="E164" s="375"/>
      <c r="F164" s="375"/>
      <c r="G164" s="375"/>
      <c r="H164" s="375"/>
    </row>
    <row r="165" spans="3:8" x14ac:dyDescent="0.3">
      <c r="C165" s="375"/>
      <c r="D165" s="375"/>
      <c r="E165" s="375"/>
      <c r="F165" s="375"/>
      <c r="G165" s="375"/>
      <c r="H165" s="375"/>
    </row>
    <row r="166" spans="3:8" x14ac:dyDescent="0.3">
      <c r="C166" s="375"/>
      <c r="D166" s="375"/>
      <c r="E166" s="375"/>
      <c r="F166" s="375"/>
      <c r="G166" s="375"/>
      <c r="H166" s="375"/>
    </row>
    <row r="167" spans="3:8" x14ac:dyDescent="0.3">
      <c r="C167" s="375"/>
      <c r="D167" s="375"/>
      <c r="E167" s="375"/>
      <c r="F167" s="375"/>
      <c r="G167" s="375"/>
      <c r="H167" s="375"/>
    </row>
    <row r="168" spans="3:8" x14ac:dyDescent="0.3">
      <c r="C168" s="375"/>
      <c r="D168" s="375"/>
      <c r="E168" s="375"/>
      <c r="F168" s="375"/>
      <c r="G168" s="375"/>
      <c r="H168" s="375"/>
    </row>
    <row r="169" spans="3:8" x14ac:dyDescent="0.3">
      <c r="C169" s="375"/>
      <c r="D169" s="375"/>
      <c r="E169" s="375"/>
      <c r="F169" s="375"/>
      <c r="G169" s="375"/>
      <c r="H169" s="375"/>
    </row>
    <row r="170" spans="3:8" x14ac:dyDescent="0.3">
      <c r="C170" s="375"/>
      <c r="D170" s="375"/>
      <c r="E170" s="375"/>
      <c r="F170" s="375"/>
      <c r="G170" s="375"/>
      <c r="H170" s="375"/>
    </row>
    <row r="171" spans="3:8" x14ac:dyDescent="0.3">
      <c r="C171" s="375"/>
      <c r="D171" s="375"/>
      <c r="E171" s="375"/>
      <c r="F171" s="375"/>
      <c r="G171" s="375"/>
      <c r="H171" s="375"/>
    </row>
    <row r="172" spans="3:8" x14ac:dyDescent="0.3">
      <c r="C172" s="375"/>
      <c r="D172" s="375"/>
      <c r="E172" s="375"/>
      <c r="F172" s="375"/>
      <c r="G172" s="375"/>
      <c r="H172" s="375"/>
    </row>
    <row r="173" spans="3:8" x14ac:dyDescent="0.3">
      <c r="C173" s="375"/>
      <c r="D173" s="375"/>
      <c r="E173" s="375"/>
      <c r="F173" s="375"/>
      <c r="G173" s="375"/>
      <c r="H173" s="375"/>
    </row>
    <row r="174" spans="3:8" x14ac:dyDescent="0.3">
      <c r="C174" s="375"/>
      <c r="D174" s="375"/>
      <c r="E174" s="375"/>
      <c r="F174" s="375"/>
      <c r="G174" s="375"/>
      <c r="H174" s="375"/>
    </row>
    <row r="175" spans="3:8" x14ac:dyDescent="0.3">
      <c r="C175" s="375"/>
      <c r="D175" s="375"/>
      <c r="E175" s="375"/>
      <c r="F175" s="375"/>
      <c r="G175" s="375"/>
      <c r="H175" s="375"/>
    </row>
    <row r="176" spans="3:8" x14ac:dyDescent="0.3">
      <c r="C176" s="375"/>
      <c r="D176" s="375"/>
      <c r="E176" s="375"/>
      <c r="F176" s="375"/>
      <c r="G176" s="375"/>
      <c r="H176" s="375"/>
    </row>
    <row r="177" spans="3:8" x14ac:dyDescent="0.3">
      <c r="C177" s="375"/>
      <c r="D177" s="375"/>
      <c r="E177" s="375"/>
      <c r="F177" s="375"/>
      <c r="G177" s="375"/>
      <c r="H177" s="375"/>
    </row>
    <row r="178" spans="3:8" x14ac:dyDescent="0.3">
      <c r="C178" s="375"/>
      <c r="D178" s="375"/>
      <c r="E178" s="375"/>
      <c r="F178" s="375"/>
      <c r="G178" s="375"/>
      <c r="H178" s="375"/>
    </row>
  </sheetData>
  <mergeCells count="43">
    <mergeCell ref="A145:A152"/>
    <mergeCell ref="A153:B153"/>
    <mergeCell ref="A154:B154"/>
    <mergeCell ref="M155:N155"/>
    <mergeCell ref="A132:A133"/>
    <mergeCell ref="B132:B133"/>
    <mergeCell ref="C133:N133"/>
    <mergeCell ref="A134:A138"/>
    <mergeCell ref="A139:A144"/>
    <mergeCell ref="C55:N55"/>
    <mergeCell ref="A80:A81"/>
    <mergeCell ref="B80:B81"/>
    <mergeCell ref="C81:N81"/>
    <mergeCell ref="A101:B101"/>
    <mergeCell ref="A82:A86"/>
    <mergeCell ref="A87:A92"/>
    <mergeCell ref="A93:A100"/>
    <mergeCell ref="A2:A3"/>
    <mergeCell ref="B2:B3"/>
    <mergeCell ref="C3:N3"/>
    <mergeCell ref="A28:A29"/>
    <mergeCell ref="B28:B29"/>
    <mergeCell ref="C29:N29"/>
    <mergeCell ref="A23:B23"/>
    <mergeCell ref="A24:B24"/>
    <mergeCell ref="A49:B49"/>
    <mergeCell ref="A50:B50"/>
    <mergeCell ref="A75:B75"/>
    <mergeCell ref="A76:B76"/>
    <mergeCell ref="A54:A55"/>
    <mergeCell ref="B54:B55"/>
    <mergeCell ref="M103:N103"/>
    <mergeCell ref="M77:N77"/>
    <mergeCell ref="A102:B102"/>
    <mergeCell ref="M129:N129"/>
    <mergeCell ref="A128:B128"/>
    <mergeCell ref="A119:A126"/>
    <mergeCell ref="A127:B127"/>
    <mergeCell ref="A106:A107"/>
    <mergeCell ref="B106:B107"/>
    <mergeCell ref="C107:N107"/>
    <mergeCell ref="A108:A112"/>
    <mergeCell ref="A113:A118"/>
  </mergeCells>
  <pageMargins left="0.511811024" right="0.511811024" top="0.78740157499999996" bottom="0.78740157499999996" header="0.31496062000000002" footer="0.31496062000000002"/>
  <pageSetup paperSize="9" scale="2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M347"/>
  <sheetViews>
    <sheetView showGridLines="0" zoomScale="110" zoomScaleNormal="110" workbookViewId="0">
      <pane ySplit="6" topLeftCell="A321" activePane="bottomLeft" state="frozen"/>
      <selection pane="bottomLeft" activeCell="G342" sqref="G342"/>
    </sheetView>
  </sheetViews>
  <sheetFormatPr defaultRowHeight="10.8" x14ac:dyDescent="0.25"/>
  <cols>
    <col min="1" max="1" width="10.6640625" style="9" customWidth="1"/>
    <col min="2" max="2" width="26.5546875" style="9" bestFit="1" customWidth="1"/>
    <col min="3" max="3" width="17.44140625" style="9" customWidth="1"/>
    <col min="4" max="4" width="10.6640625" style="9" customWidth="1"/>
    <col min="5" max="5" width="10.109375" style="9" customWidth="1"/>
    <col min="6" max="6" width="10.6640625" style="9" customWidth="1"/>
    <col min="7" max="7" width="11.33203125" style="9" customWidth="1"/>
    <col min="8" max="8" width="10.6640625" style="67" customWidth="1"/>
    <col min="9" max="9" width="5" style="8" bestFit="1" customWidth="1"/>
    <col min="10" max="251" width="9.109375" style="9"/>
    <col min="252" max="253" width="10.6640625" style="9" customWidth="1"/>
    <col min="254" max="254" width="17.44140625" style="9" customWidth="1"/>
    <col min="255" max="255" width="10.6640625" style="9" customWidth="1"/>
    <col min="256" max="256" width="10.109375" style="9" customWidth="1"/>
    <col min="257" max="259" width="10.6640625" style="9" customWidth="1"/>
    <col min="260" max="507" width="9.109375" style="9"/>
    <col min="508" max="509" width="10.6640625" style="9" customWidth="1"/>
    <col min="510" max="510" width="17.44140625" style="9" customWidth="1"/>
    <col min="511" max="511" width="10.6640625" style="9" customWidth="1"/>
    <col min="512" max="512" width="10.109375" style="9" customWidth="1"/>
    <col min="513" max="515" width="10.6640625" style="9" customWidth="1"/>
    <col min="516" max="763" width="9.109375" style="9"/>
    <col min="764" max="765" width="10.6640625" style="9" customWidth="1"/>
    <col min="766" max="766" width="17.44140625" style="9" customWidth="1"/>
    <col min="767" max="767" width="10.6640625" style="9" customWidth="1"/>
    <col min="768" max="768" width="10.109375" style="9" customWidth="1"/>
    <col min="769" max="771" width="10.6640625" style="9" customWidth="1"/>
    <col min="772" max="1019" width="9.109375" style="9"/>
    <col min="1020" max="1021" width="10.6640625" style="9" customWidth="1"/>
    <col min="1022" max="1022" width="17.44140625" style="9" customWidth="1"/>
    <col min="1023" max="1023" width="10.6640625" style="9" customWidth="1"/>
    <col min="1024" max="1024" width="10.109375" style="9" customWidth="1"/>
    <col min="1025" max="1027" width="10.6640625" style="9" customWidth="1"/>
    <col min="1028" max="1275" width="9.109375" style="9"/>
    <col min="1276" max="1277" width="10.6640625" style="9" customWidth="1"/>
    <col min="1278" max="1278" width="17.44140625" style="9" customWidth="1"/>
    <col min="1279" max="1279" width="10.6640625" style="9" customWidth="1"/>
    <col min="1280" max="1280" width="10.109375" style="9" customWidth="1"/>
    <col min="1281" max="1283" width="10.6640625" style="9" customWidth="1"/>
    <col min="1284" max="1531" width="9.109375" style="9"/>
    <col min="1532" max="1533" width="10.6640625" style="9" customWidth="1"/>
    <col min="1534" max="1534" width="17.44140625" style="9" customWidth="1"/>
    <col min="1535" max="1535" width="10.6640625" style="9" customWidth="1"/>
    <col min="1536" max="1536" width="10.109375" style="9" customWidth="1"/>
    <col min="1537" max="1539" width="10.6640625" style="9" customWidth="1"/>
    <col min="1540" max="1787" width="9.109375" style="9"/>
    <col min="1788" max="1789" width="10.6640625" style="9" customWidth="1"/>
    <col min="1790" max="1790" width="17.44140625" style="9" customWidth="1"/>
    <col min="1791" max="1791" width="10.6640625" style="9" customWidth="1"/>
    <col min="1792" max="1792" width="10.109375" style="9" customWidth="1"/>
    <col min="1793" max="1795" width="10.6640625" style="9" customWidth="1"/>
    <col min="1796" max="2043" width="9.109375" style="9"/>
    <col min="2044" max="2045" width="10.6640625" style="9" customWidth="1"/>
    <col min="2046" max="2046" width="17.44140625" style="9" customWidth="1"/>
    <col min="2047" max="2047" width="10.6640625" style="9" customWidth="1"/>
    <col min="2048" max="2048" width="10.109375" style="9" customWidth="1"/>
    <col min="2049" max="2051" width="10.6640625" style="9" customWidth="1"/>
    <col min="2052" max="2299" width="9.109375" style="9"/>
    <col min="2300" max="2301" width="10.6640625" style="9" customWidth="1"/>
    <col min="2302" max="2302" width="17.44140625" style="9" customWidth="1"/>
    <col min="2303" max="2303" width="10.6640625" style="9" customWidth="1"/>
    <col min="2304" max="2304" width="10.109375" style="9" customWidth="1"/>
    <col min="2305" max="2307" width="10.6640625" style="9" customWidth="1"/>
    <col min="2308" max="2555" width="9.109375" style="9"/>
    <col min="2556" max="2557" width="10.6640625" style="9" customWidth="1"/>
    <col min="2558" max="2558" width="17.44140625" style="9" customWidth="1"/>
    <col min="2559" max="2559" width="10.6640625" style="9" customWidth="1"/>
    <col min="2560" max="2560" width="10.109375" style="9" customWidth="1"/>
    <col min="2561" max="2563" width="10.6640625" style="9" customWidth="1"/>
    <col min="2564" max="2811" width="9.109375" style="9"/>
    <col min="2812" max="2813" width="10.6640625" style="9" customWidth="1"/>
    <col min="2814" max="2814" width="17.44140625" style="9" customWidth="1"/>
    <col min="2815" max="2815" width="10.6640625" style="9" customWidth="1"/>
    <col min="2816" max="2816" width="10.109375" style="9" customWidth="1"/>
    <col min="2817" max="2819" width="10.6640625" style="9" customWidth="1"/>
    <col min="2820" max="3067" width="9.109375" style="9"/>
    <col min="3068" max="3069" width="10.6640625" style="9" customWidth="1"/>
    <col min="3070" max="3070" width="17.44140625" style="9" customWidth="1"/>
    <col min="3071" max="3071" width="10.6640625" style="9" customWidth="1"/>
    <col min="3072" max="3072" width="10.109375" style="9" customWidth="1"/>
    <col min="3073" max="3075" width="10.6640625" style="9" customWidth="1"/>
    <col min="3076" max="3323" width="9.109375" style="9"/>
    <col min="3324" max="3325" width="10.6640625" style="9" customWidth="1"/>
    <col min="3326" max="3326" width="17.44140625" style="9" customWidth="1"/>
    <col min="3327" max="3327" width="10.6640625" style="9" customWidth="1"/>
    <col min="3328" max="3328" width="10.109375" style="9" customWidth="1"/>
    <col min="3329" max="3331" width="10.6640625" style="9" customWidth="1"/>
    <col min="3332" max="3579" width="9.109375" style="9"/>
    <col min="3580" max="3581" width="10.6640625" style="9" customWidth="1"/>
    <col min="3582" max="3582" width="17.44140625" style="9" customWidth="1"/>
    <col min="3583" max="3583" width="10.6640625" style="9" customWidth="1"/>
    <col min="3584" max="3584" width="10.109375" style="9" customWidth="1"/>
    <col min="3585" max="3587" width="10.6640625" style="9" customWidth="1"/>
    <col min="3588" max="3835" width="9.109375" style="9"/>
    <col min="3836" max="3837" width="10.6640625" style="9" customWidth="1"/>
    <col min="3838" max="3838" width="17.44140625" style="9" customWidth="1"/>
    <col min="3839" max="3839" width="10.6640625" style="9" customWidth="1"/>
    <col min="3840" max="3840" width="10.109375" style="9" customWidth="1"/>
    <col min="3841" max="3843" width="10.6640625" style="9" customWidth="1"/>
    <col min="3844" max="4091" width="9.109375" style="9"/>
    <col min="4092" max="4093" width="10.6640625" style="9" customWidth="1"/>
    <col min="4094" max="4094" width="17.44140625" style="9" customWidth="1"/>
    <col min="4095" max="4095" width="10.6640625" style="9" customWidth="1"/>
    <col min="4096" max="4096" width="10.109375" style="9" customWidth="1"/>
    <col min="4097" max="4099" width="10.6640625" style="9" customWidth="1"/>
    <col min="4100" max="4347" width="9.109375" style="9"/>
    <col min="4348" max="4349" width="10.6640625" style="9" customWidth="1"/>
    <col min="4350" max="4350" width="17.44140625" style="9" customWidth="1"/>
    <col min="4351" max="4351" width="10.6640625" style="9" customWidth="1"/>
    <col min="4352" max="4352" width="10.109375" style="9" customWidth="1"/>
    <col min="4353" max="4355" width="10.6640625" style="9" customWidth="1"/>
    <col min="4356" max="4603" width="9.109375" style="9"/>
    <col min="4604" max="4605" width="10.6640625" style="9" customWidth="1"/>
    <col min="4606" max="4606" width="17.44140625" style="9" customWidth="1"/>
    <col min="4607" max="4607" width="10.6640625" style="9" customWidth="1"/>
    <col min="4608" max="4608" width="10.109375" style="9" customWidth="1"/>
    <col min="4609" max="4611" width="10.6640625" style="9" customWidth="1"/>
    <col min="4612" max="4859" width="9.109375" style="9"/>
    <col min="4860" max="4861" width="10.6640625" style="9" customWidth="1"/>
    <col min="4862" max="4862" width="17.44140625" style="9" customWidth="1"/>
    <col min="4863" max="4863" width="10.6640625" style="9" customWidth="1"/>
    <col min="4864" max="4864" width="10.109375" style="9" customWidth="1"/>
    <col min="4865" max="4867" width="10.6640625" style="9" customWidth="1"/>
    <col min="4868" max="5115" width="9.109375" style="9"/>
    <col min="5116" max="5117" width="10.6640625" style="9" customWidth="1"/>
    <col min="5118" max="5118" width="17.44140625" style="9" customWidth="1"/>
    <col min="5119" max="5119" width="10.6640625" style="9" customWidth="1"/>
    <col min="5120" max="5120" width="10.109375" style="9" customWidth="1"/>
    <col min="5121" max="5123" width="10.6640625" style="9" customWidth="1"/>
    <col min="5124" max="5371" width="9.109375" style="9"/>
    <col min="5372" max="5373" width="10.6640625" style="9" customWidth="1"/>
    <col min="5374" max="5374" width="17.44140625" style="9" customWidth="1"/>
    <col min="5375" max="5375" width="10.6640625" style="9" customWidth="1"/>
    <col min="5376" max="5376" width="10.109375" style="9" customWidth="1"/>
    <col min="5377" max="5379" width="10.6640625" style="9" customWidth="1"/>
    <col min="5380" max="5627" width="9.109375" style="9"/>
    <col min="5628" max="5629" width="10.6640625" style="9" customWidth="1"/>
    <col min="5630" max="5630" width="17.44140625" style="9" customWidth="1"/>
    <col min="5631" max="5631" width="10.6640625" style="9" customWidth="1"/>
    <col min="5632" max="5632" width="10.109375" style="9" customWidth="1"/>
    <col min="5633" max="5635" width="10.6640625" style="9" customWidth="1"/>
    <col min="5636" max="5883" width="9.109375" style="9"/>
    <col min="5884" max="5885" width="10.6640625" style="9" customWidth="1"/>
    <col min="5886" max="5886" width="17.44140625" style="9" customWidth="1"/>
    <col min="5887" max="5887" width="10.6640625" style="9" customWidth="1"/>
    <col min="5888" max="5888" width="10.109375" style="9" customWidth="1"/>
    <col min="5889" max="5891" width="10.6640625" style="9" customWidth="1"/>
    <col min="5892" max="6139" width="9.109375" style="9"/>
    <col min="6140" max="6141" width="10.6640625" style="9" customWidth="1"/>
    <col min="6142" max="6142" width="17.44140625" style="9" customWidth="1"/>
    <col min="6143" max="6143" width="10.6640625" style="9" customWidth="1"/>
    <col min="6144" max="6144" width="10.109375" style="9" customWidth="1"/>
    <col min="6145" max="6147" width="10.6640625" style="9" customWidth="1"/>
    <col min="6148" max="6395" width="9.109375" style="9"/>
    <col min="6396" max="6397" width="10.6640625" style="9" customWidth="1"/>
    <col min="6398" max="6398" width="17.44140625" style="9" customWidth="1"/>
    <col min="6399" max="6399" width="10.6640625" style="9" customWidth="1"/>
    <col min="6400" max="6400" width="10.109375" style="9" customWidth="1"/>
    <col min="6401" max="6403" width="10.6640625" style="9" customWidth="1"/>
    <col min="6404" max="6651" width="9.109375" style="9"/>
    <col min="6652" max="6653" width="10.6640625" style="9" customWidth="1"/>
    <col min="6654" max="6654" width="17.44140625" style="9" customWidth="1"/>
    <col min="6655" max="6655" width="10.6640625" style="9" customWidth="1"/>
    <col min="6656" max="6656" width="10.109375" style="9" customWidth="1"/>
    <col min="6657" max="6659" width="10.6640625" style="9" customWidth="1"/>
    <col min="6660" max="6907" width="9.109375" style="9"/>
    <col min="6908" max="6909" width="10.6640625" style="9" customWidth="1"/>
    <col min="6910" max="6910" width="17.44140625" style="9" customWidth="1"/>
    <col min="6911" max="6911" width="10.6640625" style="9" customWidth="1"/>
    <col min="6912" max="6912" width="10.109375" style="9" customWidth="1"/>
    <col min="6913" max="6915" width="10.6640625" style="9" customWidth="1"/>
    <col min="6916" max="7163" width="9.109375" style="9"/>
    <col min="7164" max="7165" width="10.6640625" style="9" customWidth="1"/>
    <col min="7166" max="7166" width="17.44140625" style="9" customWidth="1"/>
    <col min="7167" max="7167" width="10.6640625" style="9" customWidth="1"/>
    <col min="7168" max="7168" width="10.109375" style="9" customWidth="1"/>
    <col min="7169" max="7171" width="10.6640625" style="9" customWidth="1"/>
    <col min="7172" max="7419" width="9.109375" style="9"/>
    <col min="7420" max="7421" width="10.6640625" style="9" customWidth="1"/>
    <col min="7422" max="7422" width="17.44140625" style="9" customWidth="1"/>
    <col min="7423" max="7423" width="10.6640625" style="9" customWidth="1"/>
    <col min="7424" max="7424" width="10.109375" style="9" customWidth="1"/>
    <col min="7425" max="7427" width="10.6640625" style="9" customWidth="1"/>
    <col min="7428" max="7675" width="9.109375" style="9"/>
    <col min="7676" max="7677" width="10.6640625" style="9" customWidth="1"/>
    <col min="7678" max="7678" width="17.44140625" style="9" customWidth="1"/>
    <col min="7679" max="7679" width="10.6640625" style="9" customWidth="1"/>
    <col min="7680" max="7680" width="10.109375" style="9" customWidth="1"/>
    <col min="7681" max="7683" width="10.6640625" style="9" customWidth="1"/>
    <col min="7684" max="7931" width="9.109375" style="9"/>
    <col min="7932" max="7933" width="10.6640625" style="9" customWidth="1"/>
    <col min="7934" max="7934" width="17.44140625" style="9" customWidth="1"/>
    <col min="7935" max="7935" width="10.6640625" style="9" customWidth="1"/>
    <col min="7936" max="7936" width="10.109375" style="9" customWidth="1"/>
    <col min="7937" max="7939" width="10.6640625" style="9" customWidth="1"/>
    <col min="7940" max="8187" width="9.109375" style="9"/>
    <col min="8188" max="8189" width="10.6640625" style="9" customWidth="1"/>
    <col min="8190" max="8190" width="17.44140625" style="9" customWidth="1"/>
    <col min="8191" max="8191" width="10.6640625" style="9" customWidth="1"/>
    <col min="8192" max="8192" width="10.109375" style="9" customWidth="1"/>
    <col min="8193" max="8195" width="10.6640625" style="9" customWidth="1"/>
    <col min="8196" max="8443" width="9.109375" style="9"/>
    <col min="8444" max="8445" width="10.6640625" style="9" customWidth="1"/>
    <col min="8446" max="8446" width="17.44140625" style="9" customWidth="1"/>
    <col min="8447" max="8447" width="10.6640625" style="9" customWidth="1"/>
    <col min="8448" max="8448" width="10.109375" style="9" customWidth="1"/>
    <col min="8449" max="8451" width="10.6640625" style="9" customWidth="1"/>
    <col min="8452" max="8699" width="9.109375" style="9"/>
    <col min="8700" max="8701" width="10.6640625" style="9" customWidth="1"/>
    <col min="8702" max="8702" width="17.44140625" style="9" customWidth="1"/>
    <col min="8703" max="8703" width="10.6640625" style="9" customWidth="1"/>
    <col min="8704" max="8704" width="10.109375" style="9" customWidth="1"/>
    <col min="8705" max="8707" width="10.6640625" style="9" customWidth="1"/>
    <col min="8708" max="8955" width="9.109375" style="9"/>
    <col min="8956" max="8957" width="10.6640625" style="9" customWidth="1"/>
    <col min="8958" max="8958" width="17.44140625" style="9" customWidth="1"/>
    <col min="8959" max="8959" width="10.6640625" style="9" customWidth="1"/>
    <col min="8960" max="8960" width="10.109375" style="9" customWidth="1"/>
    <col min="8961" max="8963" width="10.6640625" style="9" customWidth="1"/>
    <col min="8964" max="9211" width="9.109375" style="9"/>
    <col min="9212" max="9213" width="10.6640625" style="9" customWidth="1"/>
    <col min="9214" max="9214" width="17.44140625" style="9" customWidth="1"/>
    <col min="9215" max="9215" width="10.6640625" style="9" customWidth="1"/>
    <col min="9216" max="9216" width="10.109375" style="9" customWidth="1"/>
    <col min="9217" max="9219" width="10.6640625" style="9" customWidth="1"/>
    <col min="9220" max="9467" width="9.109375" style="9"/>
    <col min="9468" max="9469" width="10.6640625" style="9" customWidth="1"/>
    <col min="9470" max="9470" width="17.44140625" style="9" customWidth="1"/>
    <col min="9471" max="9471" width="10.6640625" style="9" customWidth="1"/>
    <col min="9472" max="9472" width="10.109375" style="9" customWidth="1"/>
    <col min="9473" max="9475" width="10.6640625" style="9" customWidth="1"/>
    <col min="9476" max="9723" width="9.109375" style="9"/>
    <col min="9724" max="9725" width="10.6640625" style="9" customWidth="1"/>
    <col min="9726" max="9726" width="17.44140625" style="9" customWidth="1"/>
    <col min="9727" max="9727" width="10.6640625" style="9" customWidth="1"/>
    <col min="9728" max="9728" width="10.109375" style="9" customWidth="1"/>
    <col min="9729" max="9731" width="10.6640625" style="9" customWidth="1"/>
    <col min="9732" max="9979" width="9.109375" style="9"/>
    <col min="9980" max="9981" width="10.6640625" style="9" customWidth="1"/>
    <col min="9982" max="9982" width="17.44140625" style="9" customWidth="1"/>
    <col min="9983" max="9983" width="10.6640625" style="9" customWidth="1"/>
    <col min="9984" max="9984" width="10.109375" style="9" customWidth="1"/>
    <col min="9985" max="9987" width="10.6640625" style="9" customWidth="1"/>
    <col min="9988" max="10235" width="9.109375" style="9"/>
    <col min="10236" max="10237" width="10.6640625" style="9" customWidth="1"/>
    <col min="10238" max="10238" width="17.44140625" style="9" customWidth="1"/>
    <col min="10239" max="10239" width="10.6640625" style="9" customWidth="1"/>
    <col min="10240" max="10240" width="10.109375" style="9" customWidth="1"/>
    <col min="10241" max="10243" width="10.6640625" style="9" customWidth="1"/>
    <col min="10244" max="10491" width="9.109375" style="9"/>
    <col min="10492" max="10493" width="10.6640625" style="9" customWidth="1"/>
    <col min="10494" max="10494" width="17.44140625" style="9" customWidth="1"/>
    <col min="10495" max="10495" width="10.6640625" style="9" customWidth="1"/>
    <col min="10496" max="10496" width="10.109375" style="9" customWidth="1"/>
    <col min="10497" max="10499" width="10.6640625" style="9" customWidth="1"/>
    <col min="10500" max="10747" width="9.109375" style="9"/>
    <col min="10748" max="10749" width="10.6640625" style="9" customWidth="1"/>
    <col min="10750" max="10750" width="17.44140625" style="9" customWidth="1"/>
    <col min="10751" max="10751" width="10.6640625" style="9" customWidth="1"/>
    <col min="10752" max="10752" width="10.109375" style="9" customWidth="1"/>
    <col min="10753" max="10755" width="10.6640625" style="9" customWidth="1"/>
    <col min="10756" max="11003" width="9.109375" style="9"/>
    <col min="11004" max="11005" width="10.6640625" style="9" customWidth="1"/>
    <col min="11006" max="11006" width="17.44140625" style="9" customWidth="1"/>
    <col min="11007" max="11007" width="10.6640625" style="9" customWidth="1"/>
    <col min="11008" max="11008" width="10.109375" style="9" customWidth="1"/>
    <col min="11009" max="11011" width="10.6640625" style="9" customWidth="1"/>
    <col min="11012" max="11259" width="9.109375" style="9"/>
    <col min="11260" max="11261" width="10.6640625" style="9" customWidth="1"/>
    <col min="11262" max="11262" width="17.44140625" style="9" customWidth="1"/>
    <col min="11263" max="11263" width="10.6640625" style="9" customWidth="1"/>
    <col min="11264" max="11264" width="10.109375" style="9" customWidth="1"/>
    <col min="11265" max="11267" width="10.6640625" style="9" customWidth="1"/>
    <col min="11268" max="11515" width="9.109375" style="9"/>
    <col min="11516" max="11517" width="10.6640625" style="9" customWidth="1"/>
    <col min="11518" max="11518" width="17.44140625" style="9" customWidth="1"/>
    <col min="11519" max="11519" width="10.6640625" style="9" customWidth="1"/>
    <col min="11520" max="11520" width="10.109375" style="9" customWidth="1"/>
    <col min="11521" max="11523" width="10.6640625" style="9" customWidth="1"/>
    <col min="11524" max="11771" width="9.109375" style="9"/>
    <col min="11772" max="11773" width="10.6640625" style="9" customWidth="1"/>
    <col min="11774" max="11774" width="17.44140625" style="9" customWidth="1"/>
    <col min="11775" max="11775" width="10.6640625" style="9" customWidth="1"/>
    <col min="11776" max="11776" width="10.109375" style="9" customWidth="1"/>
    <col min="11777" max="11779" width="10.6640625" style="9" customWidth="1"/>
    <col min="11780" max="12027" width="9.109375" style="9"/>
    <col min="12028" max="12029" width="10.6640625" style="9" customWidth="1"/>
    <col min="12030" max="12030" width="17.44140625" style="9" customWidth="1"/>
    <col min="12031" max="12031" width="10.6640625" style="9" customWidth="1"/>
    <col min="12032" max="12032" width="10.109375" style="9" customWidth="1"/>
    <col min="12033" max="12035" width="10.6640625" style="9" customWidth="1"/>
    <col min="12036" max="12283" width="9.109375" style="9"/>
    <col min="12284" max="12285" width="10.6640625" style="9" customWidth="1"/>
    <col min="12286" max="12286" width="17.44140625" style="9" customWidth="1"/>
    <col min="12287" max="12287" width="10.6640625" style="9" customWidth="1"/>
    <col min="12288" max="12288" width="10.109375" style="9" customWidth="1"/>
    <col min="12289" max="12291" width="10.6640625" style="9" customWidth="1"/>
    <col min="12292" max="12539" width="9.109375" style="9"/>
    <col min="12540" max="12541" width="10.6640625" style="9" customWidth="1"/>
    <col min="12542" max="12542" width="17.44140625" style="9" customWidth="1"/>
    <col min="12543" max="12543" width="10.6640625" style="9" customWidth="1"/>
    <col min="12544" max="12544" width="10.109375" style="9" customWidth="1"/>
    <col min="12545" max="12547" width="10.6640625" style="9" customWidth="1"/>
    <col min="12548" max="12795" width="9.109375" style="9"/>
    <col min="12796" max="12797" width="10.6640625" style="9" customWidth="1"/>
    <col min="12798" max="12798" width="17.44140625" style="9" customWidth="1"/>
    <col min="12799" max="12799" width="10.6640625" style="9" customWidth="1"/>
    <col min="12800" max="12800" width="10.109375" style="9" customWidth="1"/>
    <col min="12801" max="12803" width="10.6640625" style="9" customWidth="1"/>
    <col min="12804" max="13051" width="9.109375" style="9"/>
    <col min="13052" max="13053" width="10.6640625" style="9" customWidth="1"/>
    <col min="13054" max="13054" width="17.44140625" style="9" customWidth="1"/>
    <col min="13055" max="13055" width="10.6640625" style="9" customWidth="1"/>
    <col min="13056" max="13056" width="10.109375" style="9" customWidth="1"/>
    <col min="13057" max="13059" width="10.6640625" style="9" customWidth="1"/>
    <col min="13060" max="13307" width="9.109375" style="9"/>
    <col min="13308" max="13309" width="10.6640625" style="9" customWidth="1"/>
    <col min="13310" max="13310" width="17.44140625" style="9" customWidth="1"/>
    <col min="13311" max="13311" width="10.6640625" style="9" customWidth="1"/>
    <col min="13312" max="13312" width="10.109375" style="9" customWidth="1"/>
    <col min="13313" max="13315" width="10.6640625" style="9" customWidth="1"/>
    <col min="13316" max="13563" width="9.109375" style="9"/>
    <col min="13564" max="13565" width="10.6640625" style="9" customWidth="1"/>
    <col min="13566" max="13566" width="17.44140625" style="9" customWidth="1"/>
    <col min="13567" max="13567" width="10.6640625" style="9" customWidth="1"/>
    <col min="13568" max="13568" width="10.109375" style="9" customWidth="1"/>
    <col min="13569" max="13571" width="10.6640625" style="9" customWidth="1"/>
    <col min="13572" max="13819" width="9.109375" style="9"/>
    <col min="13820" max="13821" width="10.6640625" style="9" customWidth="1"/>
    <col min="13822" max="13822" width="17.44140625" style="9" customWidth="1"/>
    <col min="13823" max="13823" width="10.6640625" style="9" customWidth="1"/>
    <col min="13824" max="13824" width="10.109375" style="9" customWidth="1"/>
    <col min="13825" max="13827" width="10.6640625" style="9" customWidth="1"/>
    <col min="13828" max="14075" width="9.109375" style="9"/>
    <col min="14076" max="14077" width="10.6640625" style="9" customWidth="1"/>
    <col min="14078" max="14078" width="17.44140625" style="9" customWidth="1"/>
    <col min="14079" max="14079" width="10.6640625" style="9" customWidth="1"/>
    <col min="14080" max="14080" width="10.109375" style="9" customWidth="1"/>
    <col min="14081" max="14083" width="10.6640625" style="9" customWidth="1"/>
    <col min="14084" max="14331" width="9.109375" style="9"/>
    <col min="14332" max="14333" width="10.6640625" style="9" customWidth="1"/>
    <col min="14334" max="14334" width="17.44140625" style="9" customWidth="1"/>
    <col min="14335" max="14335" width="10.6640625" style="9" customWidth="1"/>
    <col min="14336" max="14336" width="10.109375" style="9" customWidth="1"/>
    <col min="14337" max="14339" width="10.6640625" style="9" customWidth="1"/>
    <col min="14340" max="14587" width="9.109375" style="9"/>
    <col min="14588" max="14589" width="10.6640625" style="9" customWidth="1"/>
    <col min="14590" max="14590" width="17.44140625" style="9" customWidth="1"/>
    <col min="14591" max="14591" width="10.6640625" style="9" customWidth="1"/>
    <col min="14592" max="14592" width="10.109375" style="9" customWidth="1"/>
    <col min="14593" max="14595" width="10.6640625" style="9" customWidth="1"/>
    <col min="14596" max="14843" width="9.109375" style="9"/>
    <col min="14844" max="14845" width="10.6640625" style="9" customWidth="1"/>
    <col min="14846" max="14846" width="17.44140625" style="9" customWidth="1"/>
    <col min="14847" max="14847" width="10.6640625" style="9" customWidth="1"/>
    <col min="14848" max="14848" width="10.109375" style="9" customWidth="1"/>
    <col min="14849" max="14851" width="10.6640625" style="9" customWidth="1"/>
    <col min="14852" max="15099" width="9.109375" style="9"/>
    <col min="15100" max="15101" width="10.6640625" style="9" customWidth="1"/>
    <col min="15102" max="15102" width="17.44140625" style="9" customWidth="1"/>
    <col min="15103" max="15103" width="10.6640625" style="9" customWidth="1"/>
    <col min="15104" max="15104" width="10.109375" style="9" customWidth="1"/>
    <col min="15105" max="15107" width="10.6640625" style="9" customWidth="1"/>
    <col min="15108" max="15355" width="9.109375" style="9"/>
    <col min="15356" max="15357" width="10.6640625" style="9" customWidth="1"/>
    <col min="15358" max="15358" width="17.44140625" style="9" customWidth="1"/>
    <col min="15359" max="15359" width="10.6640625" style="9" customWidth="1"/>
    <col min="15360" max="15360" width="10.109375" style="9" customWidth="1"/>
    <col min="15361" max="15363" width="10.6640625" style="9" customWidth="1"/>
    <col min="15364" max="15611" width="9.109375" style="9"/>
    <col min="15612" max="15613" width="10.6640625" style="9" customWidth="1"/>
    <col min="15614" max="15614" width="17.44140625" style="9" customWidth="1"/>
    <col min="15615" max="15615" width="10.6640625" style="9" customWidth="1"/>
    <col min="15616" max="15616" width="10.109375" style="9" customWidth="1"/>
    <col min="15617" max="15619" width="10.6640625" style="9" customWidth="1"/>
    <col min="15620" max="15867" width="9.109375" style="9"/>
    <col min="15868" max="15869" width="10.6640625" style="9" customWidth="1"/>
    <col min="15870" max="15870" width="17.44140625" style="9" customWidth="1"/>
    <col min="15871" max="15871" width="10.6640625" style="9" customWidth="1"/>
    <col min="15872" max="15872" width="10.109375" style="9" customWidth="1"/>
    <col min="15873" max="15875" width="10.6640625" style="9" customWidth="1"/>
    <col min="15876" max="16123" width="9.109375" style="9"/>
    <col min="16124" max="16125" width="10.6640625" style="9" customWidth="1"/>
    <col min="16126" max="16126" width="17.44140625" style="9" customWidth="1"/>
    <col min="16127" max="16127" width="10.6640625" style="9" customWidth="1"/>
    <col min="16128" max="16128" width="10.109375" style="9" customWidth="1"/>
    <col min="16129" max="16131" width="10.6640625" style="9" customWidth="1"/>
    <col min="16132" max="16384" width="9.109375" style="9"/>
  </cols>
  <sheetData>
    <row r="1" spans="1:9" s="5" customFormat="1" ht="18" customHeight="1" x14ac:dyDescent="0.35">
      <c r="A1" s="511" t="s">
        <v>3</v>
      </c>
      <c r="B1" s="511"/>
      <c r="C1" s="511"/>
      <c r="D1" s="511"/>
      <c r="E1" s="511"/>
      <c r="F1" s="511"/>
      <c r="G1" s="511"/>
      <c r="H1" s="511"/>
      <c r="I1" s="4"/>
    </row>
    <row r="2" spans="1:9" ht="11.4" thickBot="1" x14ac:dyDescent="0.3">
      <c r="A2" s="6"/>
      <c r="B2" s="6"/>
      <c r="C2" s="6"/>
      <c r="D2" s="6"/>
      <c r="E2" s="6"/>
      <c r="F2" s="6"/>
      <c r="G2" s="6"/>
      <c r="H2" s="7" t="s">
        <v>4</v>
      </c>
    </row>
    <row r="3" spans="1:9" s="15" customFormat="1" ht="14.4" thickTop="1" x14ac:dyDescent="0.3">
      <c r="A3" s="10"/>
      <c r="B3" s="10"/>
      <c r="C3" s="11"/>
      <c r="D3" s="12"/>
      <c r="E3" s="11"/>
      <c r="F3" s="11" t="s">
        <v>5</v>
      </c>
      <c r="G3" s="11"/>
      <c r="H3" s="13"/>
      <c r="I3" s="14"/>
    </row>
    <row r="4" spans="1:9" s="15" customFormat="1" ht="13.8" x14ac:dyDescent="0.3">
      <c r="A4" s="16" t="s">
        <v>6</v>
      </c>
      <c r="B4" s="17" t="s">
        <v>7</v>
      </c>
      <c r="C4" s="17" t="s">
        <v>8</v>
      </c>
      <c r="D4" s="509" t="s">
        <v>9</v>
      </c>
      <c r="E4" s="509"/>
      <c r="F4" s="509"/>
      <c r="G4" s="509"/>
      <c r="H4" s="509"/>
      <c r="I4" s="14"/>
    </row>
    <row r="5" spans="1:9" s="15" customFormat="1" ht="13.65" customHeight="1" x14ac:dyDescent="0.3">
      <c r="A5" s="18"/>
      <c r="B5" s="17"/>
      <c r="C5" s="19" t="s">
        <v>10</v>
      </c>
      <c r="D5" s="20" t="s">
        <v>11</v>
      </c>
      <c r="E5" s="20">
        <v>3</v>
      </c>
      <c r="F5" s="20">
        <v>6</v>
      </c>
      <c r="G5" s="20" t="s">
        <v>11</v>
      </c>
      <c r="H5" s="21">
        <v>12</v>
      </c>
      <c r="I5" s="14"/>
    </row>
    <row r="6" spans="1:9" s="15" customFormat="1" ht="13.65" customHeight="1" thickBot="1" x14ac:dyDescent="0.35">
      <c r="A6" s="22"/>
      <c r="B6" s="22"/>
      <c r="C6" s="22"/>
      <c r="D6" s="23" t="s">
        <v>7</v>
      </c>
      <c r="E6" s="24" t="s">
        <v>12</v>
      </c>
      <c r="F6" s="24" t="s">
        <v>12</v>
      </c>
      <c r="G6" s="24" t="s">
        <v>6</v>
      </c>
      <c r="H6" s="25" t="s">
        <v>12</v>
      </c>
      <c r="I6" s="14"/>
    </row>
    <row r="7" spans="1:9" ht="6.9" customHeight="1" x14ac:dyDescent="0.25">
      <c r="A7" s="26"/>
      <c r="B7" s="26"/>
      <c r="C7" s="26"/>
      <c r="D7" s="27"/>
      <c r="E7" s="28"/>
      <c r="F7" s="28"/>
      <c r="G7" s="28"/>
      <c r="H7" s="29"/>
    </row>
    <row r="8" spans="1:9" ht="10.35" customHeight="1" x14ac:dyDescent="0.25">
      <c r="A8" s="30">
        <v>1994</v>
      </c>
      <c r="B8" s="31" t="s">
        <v>13</v>
      </c>
      <c r="C8" s="32">
        <v>141.31</v>
      </c>
      <c r="D8" s="32">
        <v>41.31</v>
      </c>
      <c r="E8" s="32">
        <v>162.13049229631088</v>
      </c>
      <c r="F8" s="32">
        <v>533.33260956637889</v>
      </c>
      <c r="G8" s="32">
        <v>41.31</v>
      </c>
      <c r="H8" s="33">
        <v>2693.8380541845099</v>
      </c>
    </row>
    <row r="9" spans="1:9" ht="10.35" customHeight="1" x14ac:dyDescent="0.25">
      <c r="B9" s="31" t="s">
        <v>14</v>
      </c>
      <c r="C9" s="32">
        <v>198.22</v>
      </c>
      <c r="D9" s="32">
        <v>40.273158304437054</v>
      </c>
      <c r="E9" s="32">
        <v>171.24425085820198</v>
      </c>
      <c r="F9" s="32">
        <v>568.16756755642871</v>
      </c>
      <c r="G9" s="32">
        <v>98.22</v>
      </c>
      <c r="H9" s="33">
        <v>3035.7055722064229</v>
      </c>
    </row>
    <row r="10" spans="1:9" ht="10.35" customHeight="1" x14ac:dyDescent="0.25">
      <c r="B10" s="31" t="s">
        <v>15</v>
      </c>
      <c r="C10" s="32">
        <v>282.95999999999998</v>
      </c>
      <c r="D10" s="32">
        <v>42.750479265462602</v>
      </c>
      <c r="E10" s="32">
        <v>182.96</v>
      </c>
      <c r="F10" s="32">
        <v>602.93494438804589</v>
      </c>
      <c r="G10" s="32">
        <v>182.96</v>
      </c>
      <c r="H10" s="33">
        <v>3417.3927896359969</v>
      </c>
    </row>
    <row r="11" spans="1:9" ht="10.35" customHeight="1" x14ac:dyDescent="0.25">
      <c r="B11" s="31" t="s">
        <v>16</v>
      </c>
      <c r="C11" s="32">
        <v>403.73</v>
      </c>
      <c r="D11" s="32">
        <v>42.680944303081716</v>
      </c>
      <c r="E11" s="32">
        <v>185.70518717712829</v>
      </c>
      <c r="F11" s="32">
        <v>648.92041366350293</v>
      </c>
      <c r="G11" s="32">
        <v>303.73</v>
      </c>
      <c r="H11" s="33">
        <v>3828.4935810874786</v>
      </c>
    </row>
    <row r="12" spans="1:9" ht="10.35" customHeight="1" x14ac:dyDescent="0.25">
      <c r="B12" s="31" t="s">
        <v>17</v>
      </c>
      <c r="C12" s="32">
        <v>581.49</v>
      </c>
      <c r="D12" s="32">
        <v>44.029425606221984</v>
      </c>
      <c r="E12" s="32">
        <v>193.35586721824237</v>
      </c>
      <c r="F12" s="32">
        <v>695.71092438470328</v>
      </c>
      <c r="G12" s="32">
        <v>481.49</v>
      </c>
      <c r="H12" s="33">
        <v>4331.1906493086508</v>
      </c>
    </row>
    <row r="13" spans="1:9" ht="10.35" customHeight="1" x14ac:dyDescent="0.25">
      <c r="B13" s="31" t="s">
        <v>18</v>
      </c>
      <c r="C13" s="32">
        <v>857.29</v>
      </c>
      <c r="D13" s="32">
        <v>47.429878415793894</v>
      </c>
      <c r="E13" s="32">
        <v>202.97215154085384</v>
      </c>
      <c r="F13" s="32">
        <v>757.29</v>
      </c>
      <c r="G13" s="32">
        <v>757.29</v>
      </c>
      <c r="H13" s="33">
        <v>4922.6000000000004</v>
      </c>
    </row>
    <row r="14" spans="1:9" ht="10.35" customHeight="1" x14ac:dyDescent="0.25">
      <c r="B14" s="31" t="s">
        <v>19</v>
      </c>
      <c r="C14" s="32">
        <v>915.93</v>
      </c>
      <c r="D14" s="32">
        <v>6.8401591060201383</v>
      </c>
      <c r="E14" s="32">
        <v>126.86696554628089</v>
      </c>
      <c r="F14" s="32">
        <v>548.17068855707305</v>
      </c>
      <c r="G14" s="32">
        <v>815.93</v>
      </c>
      <c r="H14" s="33">
        <v>4005.0763362828775</v>
      </c>
    </row>
    <row r="15" spans="1:9" ht="10.35" customHeight="1" x14ac:dyDescent="0.25">
      <c r="B15" s="31" t="s">
        <v>20</v>
      </c>
      <c r="C15" s="32">
        <v>932.97</v>
      </c>
      <c r="D15" s="32">
        <v>1.8604041793586878</v>
      </c>
      <c r="E15" s="32">
        <v>60.44471959964919</v>
      </c>
      <c r="F15" s="32">
        <v>370.67399858742817</v>
      </c>
      <c r="G15" s="32">
        <v>832.97</v>
      </c>
      <c r="H15" s="33">
        <v>3044.8910074821979</v>
      </c>
    </row>
    <row r="16" spans="1:9" ht="10.35" customHeight="1" x14ac:dyDescent="0.25">
      <c r="B16" s="31" t="s">
        <v>21</v>
      </c>
      <c r="C16" s="32">
        <v>947.24</v>
      </c>
      <c r="D16" s="32">
        <v>1.5295239932687998</v>
      </c>
      <c r="E16" s="32">
        <v>10.492365477259735</v>
      </c>
      <c r="F16" s="32">
        <v>234.76109697483744</v>
      </c>
      <c r="G16" s="32">
        <v>847.24</v>
      </c>
      <c r="H16" s="33">
        <v>2253.1527308528862</v>
      </c>
    </row>
    <row r="17" spans="1:9" ht="10.35" customHeight="1" x14ac:dyDescent="0.25">
      <c r="B17" s="31" t="s">
        <v>22</v>
      </c>
      <c r="C17" s="32">
        <v>972.06</v>
      </c>
      <c r="D17" s="32">
        <v>2.620244077530498</v>
      </c>
      <c r="E17" s="32">
        <v>6.1281975696832802</v>
      </c>
      <c r="F17" s="32">
        <v>140.76982141530229</v>
      </c>
      <c r="G17" s="32">
        <v>872.06</v>
      </c>
      <c r="H17" s="33">
        <v>1703.174342520359</v>
      </c>
      <c r="I17" s="9"/>
    </row>
    <row r="18" spans="1:9" ht="10.35" customHeight="1" x14ac:dyDescent="0.25">
      <c r="B18" s="31" t="s">
        <v>23</v>
      </c>
      <c r="C18" s="32">
        <v>999.37</v>
      </c>
      <c r="D18" s="32">
        <v>2.8094973561302972</v>
      </c>
      <c r="E18" s="32">
        <v>7.1170562826243122</v>
      </c>
      <c r="F18" s="32">
        <v>71.863660596054956</v>
      </c>
      <c r="G18" s="32">
        <v>899.37</v>
      </c>
      <c r="H18" s="33">
        <v>1267.537922410258</v>
      </c>
      <c r="I18" s="9"/>
    </row>
    <row r="19" spans="1:9" ht="10.35" customHeight="1" x14ac:dyDescent="0.25">
      <c r="A19" s="34"/>
      <c r="B19" s="31" t="s">
        <v>24</v>
      </c>
      <c r="C19" s="32">
        <v>1016.46</v>
      </c>
      <c r="D19" s="32">
        <v>1.7100773487296994</v>
      </c>
      <c r="E19" s="32">
        <v>7.3075461340315062</v>
      </c>
      <c r="F19" s="32">
        <v>18.566646059093195</v>
      </c>
      <c r="G19" s="32">
        <v>916.46</v>
      </c>
      <c r="H19" s="33">
        <v>916.46</v>
      </c>
      <c r="I19" s="9"/>
    </row>
    <row r="20" spans="1:9" ht="6.9" customHeight="1" x14ac:dyDescent="0.25">
      <c r="A20" s="26"/>
      <c r="B20" s="26"/>
      <c r="C20" s="35"/>
      <c r="D20" s="36"/>
      <c r="E20" s="37"/>
      <c r="F20" s="37"/>
      <c r="G20" s="37"/>
      <c r="H20" s="38"/>
      <c r="I20" s="9"/>
    </row>
    <row r="21" spans="1:9" x14ac:dyDescent="0.25">
      <c r="A21" s="30">
        <v>1995</v>
      </c>
      <c r="B21" s="31" t="s">
        <v>13</v>
      </c>
      <c r="C21" s="32">
        <v>1033.74</v>
      </c>
      <c r="D21" s="32">
        <v>1.7000177085177981</v>
      </c>
      <c r="E21" s="32">
        <v>6.35</v>
      </c>
      <c r="F21" s="32">
        <v>12.862336641446404</v>
      </c>
      <c r="G21" s="32">
        <v>1.7000177085177981</v>
      </c>
      <c r="H21" s="33">
        <v>631.54</v>
      </c>
      <c r="I21" s="9"/>
    </row>
    <row r="22" spans="1:9" x14ac:dyDescent="0.25">
      <c r="B22" s="31" t="s">
        <v>14</v>
      </c>
      <c r="C22" s="32">
        <v>1044.28</v>
      </c>
      <c r="D22" s="32">
        <v>1.0195987385609451</v>
      </c>
      <c r="E22" s="32">
        <v>4.4938311136015763</v>
      </c>
      <c r="F22" s="32">
        <v>11.93071588582697</v>
      </c>
      <c r="G22" s="32">
        <v>2.7369498061901032</v>
      </c>
      <c r="H22" s="33">
        <v>426.82877610735545</v>
      </c>
      <c r="I22" s="9"/>
    </row>
    <row r="23" spans="1:9" x14ac:dyDescent="0.25">
      <c r="B23" s="31" t="s">
        <v>15</v>
      </c>
      <c r="C23" s="32">
        <v>1060.47</v>
      </c>
      <c r="D23" s="32">
        <v>1.5503504807139912</v>
      </c>
      <c r="E23" s="32">
        <v>4.3297326013812532</v>
      </c>
      <c r="F23" s="32">
        <v>11.953675942738906</v>
      </c>
      <c r="G23" s="32">
        <v>4.3297326013812532</v>
      </c>
      <c r="H23" s="33">
        <v>274.77735368956746</v>
      </c>
      <c r="I23" s="9"/>
    </row>
    <row r="24" spans="1:9" x14ac:dyDescent="0.25">
      <c r="B24" s="31" t="s">
        <v>16</v>
      </c>
      <c r="C24" s="32">
        <v>1086.24</v>
      </c>
      <c r="D24" s="32">
        <v>2.4300000000000002</v>
      </c>
      <c r="E24" s="32">
        <v>5.0786464681641386</v>
      </c>
      <c r="F24" s="32">
        <v>11.746188506882294</v>
      </c>
      <c r="G24" s="32">
        <v>6.8650020659937416</v>
      </c>
      <c r="H24" s="33">
        <v>169.05109850642756</v>
      </c>
      <c r="I24" s="9"/>
    </row>
    <row r="25" spans="1:9" x14ac:dyDescent="0.25">
      <c r="B25" s="31" t="s">
        <v>17</v>
      </c>
      <c r="C25" s="32">
        <v>1115.24</v>
      </c>
      <c r="D25" s="32">
        <v>2.67</v>
      </c>
      <c r="E25" s="32">
        <v>6.7951124219558068</v>
      </c>
      <c r="F25" s="32">
        <v>11.594304411779422</v>
      </c>
      <c r="G25" s="32">
        <v>9.7180410444090306</v>
      </c>
      <c r="H25" s="33">
        <v>91.790056578788978</v>
      </c>
      <c r="I25" s="9"/>
    </row>
    <row r="26" spans="1:9" x14ac:dyDescent="0.25">
      <c r="B26" s="31" t="s">
        <v>18</v>
      </c>
      <c r="C26" s="32">
        <v>1140.44</v>
      </c>
      <c r="D26" s="32">
        <v>2.2599999999999998</v>
      </c>
      <c r="E26" s="32">
        <v>7.5409959734834553</v>
      </c>
      <c r="F26" s="32">
        <v>12.197233535997487</v>
      </c>
      <c r="G26" s="32">
        <v>12.197233535997487</v>
      </c>
      <c r="H26" s="33">
        <v>33.028496774720352</v>
      </c>
      <c r="I26" s="9"/>
    </row>
    <row r="27" spans="1:9" x14ac:dyDescent="0.25">
      <c r="B27" s="31" t="s">
        <v>19</v>
      </c>
      <c r="C27" s="32">
        <v>1167.3499999999999</v>
      </c>
      <c r="D27" s="32">
        <v>2.36</v>
      </c>
      <c r="E27" s="32">
        <v>7.4670422742671771</v>
      </c>
      <c r="F27" s="32">
        <v>12.924913421169727</v>
      </c>
      <c r="G27" s="32">
        <v>14.844656946657997</v>
      </c>
      <c r="H27" s="33">
        <v>27.449695937462472</v>
      </c>
      <c r="I27" s="9"/>
    </row>
    <row r="28" spans="1:9" x14ac:dyDescent="0.25">
      <c r="B28" s="31" t="s">
        <v>20</v>
      </c>
      <c r="C28" s="32">
        <v>1178.9100000000001</v>
      </c>
      <c r="D28" s="32">
        <v>0.99</v>
      </c>
      <c r="E28" s="32">
        <v>5.7090850399913906</v>
      </c>
      <c r="F28" s="32">
        <v>12.892136208679684</v>
      </c>
      <c r="G28" s="32">
        <v>15.981937311847005</v>
      </c>
      <c r="H28" s="33">
        <v>26.360976237178058</v>
      </c>
      <c r="I28" s="9"/>
    </row>
    <row r="29" spans="1:9" x14ac:dyDescent="0.25">
      <c r="B29" s="31" t="s">
        <v>21</v>
      </c>
      <c r="C29" s="32">
        <v>1190.58</v>
      </c>
      <c r="D29" s="32">
        <v>0.99</v>
      </c>
      <c r="E29" s="32">
        <v>4.3965487005015458</v>
      </c>
      <c r="F29" s="32">
        <v>12.269088234462068</v>
      </c>
      <c r="G29" s="32">
        <v>17.130039549023081</v>
      </c>
      <c r="H29" s="33">
        <v>25.689371225877267</v>
      </c>
      <c r="I29" s="9"/>
    </row>
    <row r="30" spans="1:9" x14ac:dyDescent="0.25">
      <c r="B30" s="31" t="s">
        <v>22</v>
      </c>
      <c r="C30" s="32">
        <v>1207.3699999999999</v>
      </c>
      <c r="D30" s="32">
        <v>1.41</v>
      </c>
      <c r="E30" s="32">
        <v>3.4282777230479233</v>
      </c>
      <c r="F30" s="32">
        <v>11.151310944174387</v>
      </c>
      <c r="G30" s="32">
        <v>18.781850736871085</v>
      </c>
      <c r="H30" s="33">
        <v>24.207353455548009</v>
      </c>
      <c r="I30" s="9"/>
    </row>
    <row r="31" spans="1:9" x14ac:dyDescent="0.25">
      <c r="B31" s="31" t="s">
        <v>23</v>
      </c>
      <c r="C31" s="32">
        <v>1225.1199999999999</v>
      </c>
      <c r="D31" s="32">
        <v>1.47</v>
      </c>
      <c r="E31" s="32">
        <v>3.9197224554885279</v>
      </c>
      <c r="F31" s="32">
        <v>9.852587783795407</v>
      </c>
      <c r="G31" s="32">
        <v>20.528107352970103</v>
      </c>
      <c r="H31" s="33">
        <v>22.589231215665851</v>
      </c>
      <c r="I31" s="9"/>
    </row>
    <row r="32" spans="1:9" x14ac:dyDescent="0.25">
      <c r="A32" s="34"/>
      <c r="B32" s="39" t="s">
        <v>24</v>
      </c>
      <c r="C32" s="40">
        <v>1244.23</v>
      </c>
      <c r="D32" s="40">
        <v>1.56</v>
      </c>
      <c r="E32" s="40">
        <v>4.5062070587444936</v>
      </c>
      <c r="F32" s="40">
        <v>9.1008733471291681</v>
      </c>
      <c r="G32" s="40">
        <v>22.408161659091363</v>
      </c>
      <c r="H32" s="41">
        <v>22.408161659091363</v>
      </c>
      <c r="I32" s="9"/>
    </row>
    <row r="33" spans="1:9" ht="6.9" customHeight="1" x14ac:dyDescent="0.25">
      <c r="A33" s="26"/>
      <c r="B33" s="26"/>
      <c r="C33" s="35"/>
      <c r="D33" s="36"/>
      <c r="E33" s="37"/>
      <c r="F33" s="37"/>
      <c r="G33" s="37"/>
      <c r="H33" s="38"/>
      <c r="I33" s="9"/>
    </row>
    <row r="34" spans="1:9" x14ac:dyDescent="0.25">
      <c r="A34" s="30">
        <v>1996</v>
      </c>
      <c r="B34" s="31" t="s">
        <v>13</v>
      </c>
      <c r="C34" s="32">
        <v>1260.9000000000001</v>
      </c>
      <c r="D34" s="42">
        <v>1.34</v>
      </c>
      <c r="E34" s="32">
        <v>4.43</v>
      </c>
      <c r="F34" s="42">
        <v>8.01</v>
      </c>
      <c r="G34" s="42">
        <v>1.34</v>
      </c>
      <c r="H34" s="33">
        <v>21.97</v>
      </c>
      <c r="I34" s="9"/>
    </row>
    <row r="35" spans="1:9" x14ac:dyDescent="0.25">
      <c r="B35" s="31" t="s">
        <v>14</v>
      </c>
      <c r="C35" s="32">
        <v>1273.8900000000001</v>
      </c>
      <c r="D35" s="42">
        <v>1.03</v>
      </c>
      <c r="E35" s="32">
        <v>3.98</v>
      </c>
      <c r="F35" s="42">
        <v>8.06</v>
      </c>
      <c r="G35" s="42">
        <v>2.38</v>
      </c>
      <c r="H35" s="33">
        <v>21.99</v>
      </c>
      <c r="I35" s="9"/>
    </row>
    <row r="36" spans="1:9" x14ac:dyDescent="0.25">
      <c r="B36" s="31" t="s">
        <v>15</v>
      </c>
      <c r="C36" s="32">
        <v>1278.3499999999999</v>
      </c>
      <c r="D36" s="42">
        <v>0.35</v>
      </c>
      <c r="E36" s="32">
        <v>2.74</v>
      </c>
      <c r="F36" s="42">
        <v>7.37</v>
      </c>
      <c r="G36" s="42">
        <v>2.74</v>
      </c>
      <c r="H36" s="33">
        <v>20.55</v>
      </c>
      <c r="I36" s="9"/>
    </row>
    <row r="37" spans="1:9" x14ac:dyDescent="0.25">
      <c r="B37" s="31" t="s">
        <v>16</v>
      </c>
      <c r="C37" s="32">
        <v>1294.46</v>
      </c>
      <c r="D37" s="42">
        <v>1.26</v>
      </c>
      <c r="E37" s="32">
        <v>2.66</v>
      </c>
      <c r="F37" s="42">
        <v>7.21</v>
      </c>
      <c r="G37" s="42">
        <v>4.04</v>
      </c>
      <c r="H37" s="33">
        <v>19.170000000000002</v>
      </c>
      <c r="I37" s="9"/>
    </row>
    <row r="38" spans="1:9" x14ac:dyDescent="0.25">
      <c r="B38" s="31" t="s">
        <v>17</v>
      </c>
      <c r="C38" s="32">
        <v>1310.25</v>
      </c>
      <c r="D38" s="42">
        <v>1.22</v>
      </c>
      <c r="E38" s="32">
        <v>2.8542495819890101</v>
      </c>
      <c r="F38" s="32">
        <v>6.9487070654303373</v>
      </c>
      <c r="G38" s="32">
        <v>5.3060929249415301</v>
      </c>
      <c r="H38" s="33">
        <v>17.485922312686064</v>
      </c>
      <c r="I38" s="9"/>
    </row>
    <row r="39" spans="1:9" x14ac:dyDescent="0.25">
      <c r="B39" s="31" t="s">
        <v>18</v>
      </c>
      <c r="C39" s="32">
        <v>1325.84</v>
      </c>
      <c r="D39" s="42">
        <v>1.19</v>
      </c>
      <c r="E39" s="32">
        <v>3.7149450463488165</v>
      </c>
      <c r="F39" s="32">
        <v>6.5590766980381465</v>
      </c>
      <c r="G39" s="32">
        <v>6.5590766980381465</v>
      </c>
      <c r="H39" s="33">
        <v>16.256883308196834</v>
      </c>
      <c r="I39" s="9"/>
    </row>
    <row r="40" spans="1:9" x14ac:dyDescent="0.25">
      <c r="B40" s="31" t="s">
        <v>19</v>
      </c>
      <c r="C40" s="32">
        <v>1340.56</v>
      </c>
      <c r="D40" s="42">
        <v>1.1100000000000001</v>
      </c>
      <c r="E40" s="32">
        <v>3.5613305934520945</v>
      </c>
      <c r="F40" s="32">
        <v>6.3177095725275523</v>
      </c>
      <c r="G40" s="32">
        <v>7.7421377076585474</v>
      </c>
      <c r="H40" s="33">
        <v>14.837880669893355</v>
      </c>
      <c r="I40" s="9"/>
    </row>
    <row r="41" spans="1:9" x14ac:dyDescent="0.25">
      <c r="B41" s="31" t="s">
        <v>20</v>
      </c>
      <c r="C41" s="32">
        <v>1346.46</v>
      </c>
      <c r="D41" s="42">
        <v>0.44</v>
      </c>
      <c r="E41" s="32">
        <v>2.7635947338294331</v>
      </c>
      <c r="F41" s="32">
        <v>5.6967242069566382</v>
      </c>
      <c r="G41" s="32">
        <v>8.2163265634167324</v>
      </c>
      <c r="H41" s="33">
        <v>14.212280835687196</v>
      </c>
      <c r="I41" s="9"/>
    </row>
    <row r="42" spans="1:9" x14ac:dyDescent="0.25">
      <c r="B42" s="31" t="s">
        <v>21</v>
      </c>
      <c r="C42" s="32">
        <v>1348.48</v>
      </c>
      <c r="D42" s="42">
        <v>0.15</v>
      </c>
      <c r="E42" s="32">
        <v>1.7075966934170017</v>
      </c>
      <c r="F42" s="32">
        <v>5.485978018539539</v>
      </c>
      <c r="G42" s="32">
        <v>8.3786759682695333</v>
      </c>
      <c r="H42" s="33">
        <v>13.262443514925515</v>
      </c>
      <c r="I42" s="9"/>
    </row>
    <row r="43" spans="1:9" x14ac:dyDescent="0.25">
      <c r="B43" s="31" t="s">
        <v>22</v>
      </c>
      <c r="C43" s="32">
        <v>1352.53</v>
      </c>
      <c r="D43" s="32">
        <v>0.3</v>
      </c>
      <c r="E43" s="32">
        <v>0.89291042549382027</v>
      </c>
      <c r="F43" s="32">
        <v>4.4860405111011525</v>
      </c>
      <c r="G43" s="32">
        <v>8.7041784879001494</v>
      </c>
      <c r="H43" s="33">
        <v>12.022826474071756</v>
      </c>
      <c r="I43" s="9"/>
    </row>
    <row r="44" spans="1:9" x14ac:dyDescent="0.25">
      <c r="B44" s="31" t="s">
        <v>23</v>
      </c>
      <c r="C44" s="32">
        <v>1356.86</v>
      </c>
      <c r="D44" s="42">
        <v>0.32</v>
      </c>
      <c r="E44" s="32">
        <v>0.77</v>
      </c>
      <c r="F44" s="42">
        <v>3.56</v>
      </c>
      <c r="G44" s="42">
        <v>9.0500000000000007</v>
      </c>
      <c r="H44" s="33">
        <v>10.75</v>
      </c>
      <c r="I44" s="9"/>
    </row>
    <row r="45" spans="1:9" x14ac:dyDescent="0.25">
      <c r="A45" s="34"/>
      <c r="B45" s="39" t="s">
        <v>24</v>
      </c>
      <c r="C45" s="40">
        <v>1363.24</v>
      </c>
      <c r="D45" s="43">
        <v>0.47</v>
      </c>
      <c r="E45" s="40">
        <v>1.0945657332700476</v>
      </c>
      <c r="F45" s="40">
        <v>2.8208531949556637</v>
      </c>
      <c r="G45" s="40">
        <v>9.5649518175899839</v>
      </c>
      <c r="H45" s="41">
        <v>9.5649518175899839</v>
      </c>
      <c r="I45" s="9"/>
    </row>
    <row r="46" spans="1:9" ht="6.9" customHeight="1" x14ac:dyDescent="0.25">
      <c r="A46" s="26"/>
      <c r="B46" s="26"/>
      <c r="C46" s="35"/>
      <c r="D46" s="36"/>
      <c r="E46" s="37"/>
      <c r="F46" s="37"/>
      <c r="G46" s="37"/>
      <c r="H46" s="38"/>
      <c r="I46" s="9"/>
    </row>
    <row r="47" spans="1:9" x14ac:dyDescent="0.25">
      <c r="A47" s="44" t="s">
        <v>25</v>
      </c>
      <c r="B47" s="31" t="s">
        <v>13</v>
      </c>
      <c r="C47" s="32">
        <v>1379.33</v>
      </c>
      <c r="D47" s="42">
        <v>1.18</v>
      </c>
      <c r="E47" s="32">
        <v>1.9814717603306331</v>
      </c>
      <c r="F47" s="32">
        <v>2.8920749537506785</v>
      </c>
      <c r="G47" s="32">
        <v>1.1802764003403521</v>
      </c>
      <c r="H47" s="33">
        <v>9.3924974224759872</v>
      </c>
      <c r="I47" s="9"/>
    </row>
    <row r="48" spans="1:9" x14ac:dyDescent="0.25">
      <c r="B48" s="31" t="s">
        <v>14</v>
      </c>
      <c r="C48" s="32">
        <v>1386.23</v>
      </c>
      <c r="D48" s="32">
        <v>0.5</v>
      </c>
      <c r="E48" s="32">
        <v>2.1645564022817476</v>
      </c>
      <c r="F48" s="32">
        <v>2.9536711079423128</v>
      </c>
      <c r="G48" s="32">
        <v>1.6864235204365974</v>
      </c>
      <c r="H48" s="33">
        <v>8.8186578118989889</v>
      </c>
      <c r="I48" s="9"/>
    </row>
    <row r="49" spans="1:9" x14ac:dyDescent="0.25">
      <c r="B49" s="31" t="s">
        <v>15</v>
      </c>
      <c r="C49" s="32">
        <v>1393.3</v>
      </c>
      <c r="D49" s="42">
        <v>0.51</v>
      </c>
      <c r="E49" s="32">
        <v>2.2050409318975284</v>
      </c>
      <c r="F49" s="32">
        <v>3.3237422876127187</v>
      </c>
      <c r="G49" s="32">
        <v>2.2050409318975284</v>
      </c>
      <c r="H49" s="33">
        <v>8.9920600774435755</v>
      </c>
      <c r="I49" s="9"/>
    </row>
    <row r="50" spans="1:9" x14ac:dyDescent="0.25">
      <c r="B50" s="31" t="s">
        <v>16</v>
      </c>
      <c r="C50" s="32">
        <v>1405.56</v>
      </c>
      <c r="D50" s="42">
        <v>0.88</v>
      </c>
      <c r="E50" s="32">
        <v>1.9016479015174115</v>
      </c>
      <c r="F50" s="32">
        <v>3.9208002779975271</v>
      </c>
      <c r="G50" s="32">
        <v>3.104369003256946</v>
      </c>
      <c r="H50" s="33">
        <v>8.5827294779290177</v>
      </c>
      <c r="I50" s="9"/>
    </row>
    <row r="51" spans="1:9" x14ac:dyDescent="0.25">
      <c r="B51" s="31" t="s">
        <v>17</v>
      </c>
      <c r="C51" s="32">
        <v>1411.32</v>
      </c>
      <c r="D51" s="42">
        <v>0.41</v>
      </c>
      <c r="E51" s="32">
        <v>1.8099449586287841</v>
      </c>
      <c r="F51" s="32">
        <v>4.0136786403903058</v>
      </c>
      <c r="G51" s="32">
        <v>3.5268918165546781</v>
      </c>
      <c r="H51" s="33">
        <v>7.7137950772753205</v>
      </c>
      <c r="I51" s="9"/>
    </row>
    <row r="52" spans="1:9" x14ac:dyDescent="0.25">
      <c r="B52" s="31" t="s">
        <v>18</v>
      </c>
      <c r="C52" s="32">
        <v>1418.94</v>
      </c>
      <c r="D52" s="42">
        <v>0.54</v>
      </c>
      <c r="E52" s="32">
        <v>1.8402354123304487</v>
      </c>
      <c r="F52" s="32">
        <v>4.0858542883131399</v>
      </c>
      <c r="G52" s="32">
        <v>4.0858542883131399</v>
      </c>
      <c r="H52" s="33">
        <v>7.0219634345019211</v>
      </c>
      <c r="I52" s="9"/>
    </row>
    <row r="53" spans="1:9" x14ac:dyDescent="0.25">
      <c r="B53" s="31" t="s">
        <v>19</v>
      </c>
      <c r="C53" s="32">
        <v>1422.06</v>
      </c>
      <c r="D53" s="42">
        <v>0.22</v>
      </c>
      <c r="E53" s="32">
        <v>1.1739093315120019</v>
      </c>
      <c r="F53" s="32">
        <v>3.097880855197821</v>
      </c>
      <c r="G53" s="32">
        <v>4.3147208121827374</v>
      </c>
      <c r="H53" s="33">
        <v>6.0795488452586977</v>
      </c>
      <c r="I53" s="9"/>
    </row>
    <row r="54" spans="1:9" x14ac:dyDescent="0.25">
      <c r="B54" s="31" t="s">
        <v>20</v>
      </c>
      <c r="C54" s="32">
        <v>1421.78</v>
      </c>
      <c r="D54" s="42">
        <v>-0.02</v>
      </c>
      <c r="E54" s="32">
        <v>0.74115012895727972</v>
      </c>
      <c r="F54" s="32">
        <v>2.5645094969810156</v>
      </c>
      <c r="G54" s="32">
        <v>4.2941815087585322</v>
      </c>
      <c r="H54" s="33">
        <v>5.5939277809960997</v>
      </c>
      <c r="I54" s="9"/>
    </row>
    <row r="55" spans="1:9" x14ac:dyDescent="0.25">
      <c r="B55" s="31" t="s">
        <v>21</v>
      </c>
      <c r="C55" s="32">
        <v>1422.63</v>
      </c>
      <c r="D55" s="42">
        <v>0.06</v>
      </c>
      <c r="E55" s="32">
        <v>0.26005327920841648</v>
      </c>
      <c r="F55" s="32">
        <v>2.1050742840737824</v>
      </c>
      <c r="G55" s="32">
        <v>4.3565329655820051</v>
      </c>
      <c r="H55" s="33">
        <v>5.4987838158519375</v>
      </c>
      <c r="I55" s="9"/>
    </row>
    <row r="56" spans="1:9" x14ac:dyDescent="0.25">
      <c r="B56" s="31" t="s">
        <v>22</v>
      </c>
      <c r="C56" s="32">
        <v>1425.9</v>
      </c>
      <c r="D56" s="32">
        <v>0.23</v>
      </c>
      <c r="E56" s="32">
        <v>0.27003080038818794</v>
      </c>
      <c r="F56" s="32">
        <v>1.447110048663891</v>
      </c>
      <c r="G56" s="32">
        <v>4.5964026877145736</v>
      </c>
      <c r="H56" s="33">
        <v>5.424648621472361</v>
      </c>
      <c r="I56" s="9"/>
    </row>
    <row r="57" spans="1:9" x14ac:dyDescent="0.25">
      <c r="B57" s="31" t="s">
        <v>23</v>
      </c>
      <c r="C57" s="32">
        <v>1428.32</v>
      </c>
      <c r="D57" s="42">
        <v>0.17</v>
      </c>
      <c r="E57" s="32">
        <v>0.45998677713852132</v>
      </c>
      <c r="F57" s="32">
        <v>1.2045460986877643</v>
      </c>
      <c r="G57" s="32">
        <v>4.7739209530236693</v>
      </c>
      <c r="H57" s="33">
        <v>5.2665713485547494</v>
      </c>
      <c r="I57" s="9"/>
    </row>
    <row r="58" spans="1:9" x14ac:dyDescent="0.25">
      <c r="A58" s="34"/>
      <c r="B58" s="39" t="s">
        <v>24</v>
      </c>
      <c r="C58" s="40">
        <v>1434.46</v>
      </c>
      <c r="D58" s="43">
        <v>0.43</v>
      </c>
      <c r="E58" s="40">
        <v>0.83155845160018949</v>
      </c>
      <c r="F58" s="40">
        <v>1.0937742258305461</v>
      </c>
      <c r="G58" s="40">
        <v>5.2243185352542465</v>
      </c>
      <c r="H58" s="41">
        <v>5.2243185352542465</v>
      </c>
      <c r="I58" s="9"/>
    </row>
    <row r="59" spans="1:9" ht="6.9" customHeight="1" x14ac:dyDescent="0.25">
      <c r="A59" s="26"/>
      <c r="B59" s="26"/>
      <c r="C59" s="35"/>
      <c r="D59" s="36"/>
      <c r="E59" s="37"/>
      <c r="F59" s="37"/>
      <c r="G59" s="37"/>
      <c r="H59" s="38"/>
      <c r="I59" s="9"/>
    </row>
    <row r="60" spans="1:9" x14ac:dyDescent="0.25">
      <c r="A60" s="44" t="s">
        <v>26</v>
      </c>
      <c r="B60" s="31" t="s">
        <v>13</v>
      </c>
      <c r="C60" s="32">
        <v>1444.64</v>
      </c>
      <c r="D60" s="32">
        <v>0.71</v>
      </c>
      <c r="E60" s="32">
        <v>1.3142576618276225</v>
      </c>
      <c r="F60" s="32">
        <v>1.5878373626991849</v>
      </c>
      <c r="G60" s="32">
        <v>0.70967472080085692</v>
      </c>
      <c r="H60" s="33">
        <v>4.7349075275677555</v>
      </c>
      <c r="I60" s="9"/>
    </row>
    <row r="61" spans="1:9" x14ac:dyDescent="0.25">
      <c r="B61" s="31" t="s">
        <v>14</v>
      </c>
      <c r="C61" s="32">
        <v>1451.29</v>
      </c>
      <c r="D61" s="32">
        <v>0.46</v>
      </c>
      <c r="E61" s="32">
        <v>1.6081830402150832</v>
      </c>
      <c r="F61" s="32">
        <v>2.0755672466907571</v>
      </c>
      <c r="G61" s="32">
        <v>1.173263806589242</v>
      </c>
      <c r="H61" s="33">
        <v>4.693304862829395</v>
      </c>
      <c r="I61" s="9"/>
    </row>
    <row r="62" spans="1:9" x14ac:dyDescent="0.25">
      <c r="B62" s="31" t="s">
        <v>15</v>
      </c>
      <c r="C62" s="32">
        <v>1456.22</v>
      </c>
      <c r="D62" s="32">
        <v>0.34</v>
      </c>
      <c r="E62" s="32">
        <v>1.5169471438729598</v>
      </c>
      <c r="F62" s="32">
        <v>2.3611198976543291</v>
      </c>
      <c r="G62" s="32">
        <v>1.5169471438729598</v>
      </c>
      <c r="H62" s="33">
        <v>4.5158975095098031</v>
      </c>
      <c r="I62" s="9"/>
    </row>
    <row r="63" spans="1:9" x14ac:dyDescent="0.25">
      <c r="B63" s="31" t="s">
        <v>16</v>
      </c>
      <c r="C63" s="32">
        <v>1459.71</v>
      </c>
      <c r="D63" s="32">
        <v>0.24</v>
      </c>
      <c r="E63" s="32">
        <v>1.04316646361724</v>
      </c>
      <c r="F63" s="32">
        <v>2.3711340206185483</v>
      </c>
      <c r="G63" s="32">
        <v>1.7602442731062595</v>
      </c>
      <c r="H63" s="33">
        <v>3.8525569879620969</v>
      </c>
      <c r="I63" s="9"/>
    </row>
    <row r="64" spans="1:9" x14ac:dyDescent="0.25">
      <c r="B64" s="31" t="s">
        <v>17</v>
      </c>
      <c r="C64" s="32">
        <v>1467.01</v>
      </c>
      <c r="D64" s="32">
        <v>0.5</v>
      </c>
      <c r="E64" s="32">
        <v>1.0831742794341626</v>
      </c>
      <c r="F64" s="32">
        <v>2.7087767447070643</v>
      </c>
      <c r="G64" s="32">
        <v>2.2691465778062803</v>
      </c>
      <c r="H64" s="33">
        <v>3.9459513079953545</v>
      </c>
      <c r="I64" s="9"/>
    </row>
    <row r="65" spans="1:9" x14ac:dyDescent="0.25">
      <c r="B65" s="31" t="s">
        <v>18</v>
      </c>
      <c r="C65" s="32">
        <v>1467.3</v>
      </c>
      <c r="D65" s="32">
        <v>0.02</v>
      </c>
      <c r="E65" s="32">
        <v>0.76087404375710932</v>
      </c>
      <c r="F65" s="32">
        <v>2.2893632447053225</v>
      </c>
      <c r="G65" s="32">
        <v>2.2893632447053225</v>
      </c>
      <c r="H65" s="33">
        <v>3.4081779356420983</v>
      </c>
    </row>
    <row r="66" spans="1:9" x14ac:dyDescent="0.25">
      <c r="B66" s="31" t="s">
        <v>19</v>
      </c>
      <c r="C66" s="32">
        <v>1465.54</v>
      </c>
      <c r="D66" s="32">
        <v>-0.12</v>
      </c>
      <c r="E66" s="32">
        <v>0.39939440025758</v>
      </c>
      <c r="F66" s="32">
        <v>1.4467272123158681</v>
      </c>
      <c r="G66" s="32">
        <v>2.1666689904214831</v>
      </c>
      <c r="H66" s="33">
        <v>3.0575362502285541</v>
      </c>
    </row>
    <row r="67" spans="1:9" x14ac:dyDescent="0.25">
      <c r="B67" s="31" t="s">
        <v>20</v>
      </c>
      <c r="C67" s="32">
        <v>1458.07</v>
      </c>
      <c r="D67" s="32">
        <v>-0.51</v>
      </c>
      <c r="E67" s="32">
        <v>-0.60940279889026838</v>
      </c>
      <c r="F67" s="32">
        <v>0.47</v>
      </c>
      <c r="G67" s="32">
        <v>1.6459155361599365</v>
      </c>
      <c r="H67" s="33">
        <v>2.5524342725316229</v>
      </c>
    </row>
    <row r="68" spans="1:9" x14ac:dyDescent="0.25">
      <c r="A68" s="34"/>
      <c r="B68" s="39" t="s">
        <v>21</v>
      </c>
      <c r="C68" s="40">
        <v>1454.86</v>
      </c>
      <c r="D68" s="40">
        <v>-0.22</v>
      </c>
      <c r="E68" s="40">
        <v>-0.84781571594084726</v>
      </c>
      <c r="F68" s="40">
        <v>-0.09</v>
      </c>
      <c r="G68" s="32">
        <v>1.4221379473808859</v>
      </c>
      <c r="H68" s="33">
        <v>2.2655223072759467</v>
      </c>
    </row>
    <row r="69" spans="1:9" x14ac:dyDescent="0.25">
      <c r="A69" s="34"/>
      <c r="B69" s="39" t="s">
        <v>22</v>
      </c>
      <c r="C69" s="40">
        <v>1455.15</v>
      </c>
      <c r="D69" s="40">
        <v>0.02</v>
      </c>
      <c r="E69" s="40">
        <v>-0.70895369624847104</v>
      </c>
      <c r="F69" s="40">
        <v>-0.31</v>
      </c>
      <c r="G69" s="32">
        <v>1.4423546142799504</v>
      </c>
      <c r="H69" s="33">
        <v>2.0513359983168611</v>
      </c>
    </row>
    <row r="70" spans="1:9" x14ac:dyDescent="0.25">
      <c r="B70" s="31" t="s">
        <v>23</v>
      </c>
      <c r="C70" s="32">
        <v>1453.4</v>
      </c>
      <c r="D70" s="45">
        <v>-0.12</v>
      </c>
      <c r="E70" s="40">
        <v>-0.32028640600244573</v>
      </c>
      <c r="F70" s="40">
        <v>-0.93</v>
      </c>
      <c r="G70" s="32">
        <v>1.320357486440904</v>
      </c>
      <c r="H70" s="33">
        <v>1.7559090399910549</v>
      </c>
    </row>
    <row r="71" spans="1:9" x14ac:dyDescent="0.25">
      <c r="A71" s="34"/>
      <c r="B71" s="39" t="s">
        <v>24</v>
      </c>
      <c r="C71" s="40">
        <v>1458.2</v>
      </c>
      <c r="D71" s="40">
        <v>0.33</v>
      </c>
      <c r="E71" s="40">
        <v>0.22957535432963638</v>
      </c>
      <c r="F71" s="40">
        <v>-0.62018673754514797</v>
      </c>
      <c r="G71" s="40">
        <v>1.654978179942268</v>
      </c>
      <c r="H71" s="41">
        <v>1.654978179942268</v>
      </c>
    </row>
    <row r="72" spans="1:9" x14ac:dyDescent="0.25">
      <c r="A72" s="8"/>
      <c r="B72" s="46"/>
      <c r="C72" s="47"/>
      <c r="D72" s="47"/>
      <c r="E72" s="47"/>
      <c r="F72" s="47"/>
      <c r="G72" s="47"/>
      <c r="H72" s="41"/>
    </row>
    <row r="73" spans="1:9" s="4" customFormat="1" ht="15.6" x14ac:dyDescent="0.3">
      <c r="A73" s="512" t="s">
        <v>27</v>
      </c>
      <c r="B73" s="512"/>
      <c r="C73" s="512"/>
      <c r="D73" s="512"/>
      <c r="E73" s="512"/>
      <c r="F73" s="512"/>
      <c r="G73" s="512"/>
      <c r="H73" s="512"/>
    </row>
    <row r="74" spans="1:9" s="5" customFormat="1" ht="18" customHeight="1" x14ac:dyDescent="0.35">
      <c r="A74" s="511" t="s">
        <v>3</v>
      </c>
      <c r="B74" s="511"/>
      <c r="C74" s="511"/>
      <c r="D74" s="511"/>
      <c r="E74" s="511"/>
      <c r="F74" s="511"/>
      <c r="G74" s="511"/>
      <c r="H74" s="3"/>
      <c r="I74" s="4"/>
    </row>
    <row r="75" spans="1:9" ht="11.4" thickBot="1" x14ac:dyDescent="0.3">
      <c r="A75" s="6"/>
      <c r="B75" s="6"/>
      <c r="C75" s="48"/>
      <c r="D75" s="6"/>
      <c r="E75" s="6"/>
      <c r="F75" s="6"/>
      <c r="G75" s="6"/>
      <c r="H75" s="7" t="s">
        <v>28</v>
      </c>
    </row>
    <row r="76" spans="1:9" s="15" customFormat="1" ht="14.4" thickTop="1" x14ac:dyDescent="0.3">
      <c r="A76" s="10"/>
      <c r="B76" s="10"/>
      <c r="C76" s="49"/>
      <c r="D76" s="12"/>
      <c r="E76" s="11"/>
      <c r="F76" s="11" t="s">
        <v>5</v>
      </c>
      <c r="G76" s="11"/>
      <c r="H76" s="13"/>
      <c r="I76" s="14"/>
    </row>
    <row r="77" spans="1:9" s="15" customFormat="1" ht="13.8" x14ac:dyDescent="0.3">
      <c r="A77" s="16" t="s">
        <v>6</v>
      </c>
      <c r="B77" s="17" t="s">
        <v>7</v>
      </c>
      <c r="C77" s="50" t="s">
        <v>8</v>
      </c>
      <c r="D77" s="509" t="s">
        <v>9</v>
      </c>
      <c r="E77" s="509"/>
      <c r="F77" s="509"/>
      <c r="G77" s="509"/>
      <c r="H77" s="509"/>
      <c r="I77" s="14"/>
    </row>
    <row r="78" spans="1:9" s="15" customFormat="1" ht="13.65" customHeight="1" x14ac:dyDescent="0.3">
      <c r="A78" s="18"/>
      <c r="B78" s="17"/>
      <c r="C78" s="51" t="s">
        <v>10</v>
      </c>
      <c r="D78" s="20" t="s">
        <v>11</v>
      </c>
      <c r="E78" s="20">
        <v>3</v>
      </c>
      <c r="F78" s="20">
        <v>6</v>
      </c>
      <c r="G78" s="20" t="s">
        <v>11</v>
      </c>
      <c r="H78" s="21">
        <v>12</v>
      </c>
      <c r="I78" s="14"/>
    </row>
    <row r="79" spans="1:9" s="15" customFormat="1" ht="13.65" customHeight="1" thickBot="1" x14ac:dyDescent="0.35">
      <c r="A79" s="22"/>
      <c r="B79" s="22"/>
      <c r="C79" s="52"/>
      <c r="D79" s="23" t="s">
        <v>7</v>
      </c>
      <c r="E79" s="24" t="s">
        <v>12</v>
      </c>
      <c r="F79" s="24" t="s">
        <v>12</v>
      </c>
      <c r="G79" s="24" t="s">
        <v>6</v>
      </c>
      <c r="H79" s="25" t="s">
        <v>12</v>
      </c>
      <c r="I79" s="14"/>
    </row>
    <row r="80" spans="1:9" ht="6.9" customHeight="1" x14ac:dyDescent="0.25">
      <c r="A80" s="26"/>
      <c r="B80" s="26"/>
      <c r="C80" s="53"/>
      <c r="D80" s="27"/>
      <c r="E80" s="28"/>
      <c r="F80" s="28"/>
      <c r="G80" s="28"/>
      <c r="H80" s="29"/>
    </row>
    <row r="81" spans="1:9" x14ac:dyDescent="0.25">
      <c r="A81" s="30">
        <v>1999</v>
      </c>
      <c r="B81" s="31" t="s">
        <v>13</v>
      </c>
      <c r="C81" s="32">
        <v>1468.41</v>
      </c>
      <c r="D81" s="45">
        <v>0.7</v>
      </c>
      <c r="E81" s="40">
        <v>0.91124626327183655</v>
      </c>
      <c r="F81" s="40">
        <v>0.19583225295796147</v>
      </c>
      <c r="G81" s="40">
        <v>0.70017830201618558</v>
      </c>
      <c r="H81" s="41">
        <v>1.6453926237678607</v>
      </c>
      <c r="I81" s="9"/>
    </row>
    <row r="82" spans="1:9" x14ac:dyDescent="0.25">
      <c r="B82" s="31" t="s">
        <v>14</v>
      </c>
      <c r="C82" s="32">
        <v>1483.83</v>
      </c>
      <c r="D82" s="32">
        <v>1.05</v>
      </c>
      <c r="E82" s="32">
        <v>2.093711297646883</v>
      </c>
      <c r="F82" s="32">
        <v>1.7667190189771365</v>
      </c>
      <c r="G82" s="32">
        <v>1.7576464133863601</v>
      </c>
      <c r="H82" s="33">
        <v>2.2421431967422079</v>
      </c>
      <c r="I82" s="9"/>
    </row>
    <row r="83" spans="1:9" x14ac:dyDescent="0.25">
      <c r="B83" s="31" t="s">
        <v>15</v>
      </c>
      <c r="C83" s="32">
        <v>1500.15</v>
      </c>
      <c r="D83" s="32">
        <v>1.1000000000000001</v>
      </c>
      <c r="E83" s="32">
        <v>2.8768344534357393</v>
      </c>
      <c r="F83" s="32">
        <v>3.1130143106553376</v>
      </c>
      <c r="G83" s="32">
        <v>2.8768344534357393</v>
      </c>
      <c r="H83" s="33">
        <v>3.0167145074233348</v>
      </c>
      <c r="I83" s="9"/>
    </row>
    <row r="84" spans="1:9" x14ac:dyDescent="0.25">
      <c r="B84" s="31" t="s">
        <v>16</v>
      </c>
      <c r="C84" s="32">
        <v>1508.55</v>
      </c>
      <c r="D84" s="32">
        <v>0.56000000000000005</v>
      </c>
      <c r="E84" s="32">
        <v>2.7335689623470216</v>
      </c>
      <c r="F84" s="32">
        <v>3.669724770642202</v>
      </c>
      <c r="G84" s="32">
        <v>3.4528871211082057</v>
      </c>
      <c r="H84" s="33">
        <v>3.3458700700824018</v>
      </c>
      <c r="I84" s="9"/>
    </row>
    <row r="85" spans="1:9" x14ac:dyDescent="0.25">
      <c r="B85" s="31" t="s">
        <v>17</v>
      </c>
      <c r="C85" s="32">
        <v>1513.08</v>
      </c>
      <c r="D85" s="32">
        <v>0.3</v>
      </c>
      <c r="E85" s="32">
        <v>1.9712500758173102</v>
      </c>
      <c r="F85" s="32">
        <v>4.1062336590064641</v>
      </c>
      <c r="G85" s="32">
        <v>3.7635440954601584</v>
      </c>
      <c r="H85" s="33">
        <v>3.1404012242588708</v>
      </c>
      <c r="I85" s="9"/>
    </row>
    <row r="86" spans="1:9" x14ac:dyDescent="0.25">
      <c r="B86" s="31" t="s">
        <v>18</v>
      </c>
      <c r="C86" s="32">
        <v>1515.95</v>
      </c>
      <c r="D86" s="32">
        <v>0.19</v>
      </c>
      <c r="E86" s="32">
        <v>1.05322801053227</v>
      </c>
      <c r="F86" s="32">
        <v>3.9603620902482595</v>
      </c>
      <c r="G86" s="32">
        <v>3.9603620902482595</v>
      </c>
      <c r="H86" s="33">
        <v>3.3156137122606122</v>
      </c>
      <c r="I86" s="9"/>
    </row>
    <row r="87" spans="1:9" x14ac:dyDescent="0.25">
      <c r="B87" s="31" t="s">
        <v>19</v>
      </c>
      <c r="C87" s="32">
        <v>1532.47</v>
      </c>
      <c r="D87" s="45">
        <v>1.0900000000000001</v>
      </c>
      <c r="E87" s="40">
        <v>1.5856285837393624</v>
      </c>
      <c r="F87" s="40">
        <v>4.3625417969095803</v>
      </c>
      <c r="G87" s="40">
        <v>5.0932656700041212</v>
      </c>
      <c r="H87" s="41">
        <v>4.5669173137546704</v>
      </c>
      <c r="I87" s="9"/>
    </row>
    <row r="88" spans="1:9" x14ac:dyDescent="0.25">
      <c r="B88" s="31" t="s">
        <v>20</v>
      </c>
      <c r="C88" s="32">
        <v>1541.05</v>
      </c>
      <c r="D88" s="32">
        <v>0.56000000000000005</v>
      </c>
      <c r="E88" s="32">
        <v>1.8485473339149294</v>
      </c>
      <c r="F88" s="32">
        <v>3.8562369004535579</v>
      </c>
      <c r="G88" s="32">
        <v>5.6816623234124286</v>
      </c>
      <c r="H88" s="33">
        <v>5.6910847901678219</v>
      </c>
      <c r="I88" s="9"/>
    </row>
    <row r="89" spans="1:9" x14ac:dyDescent="0.25">
      <c r="B89" s="54" t="s">
        <v>21</v>
      </c>
      <c r="C89" s="40">
        <v>1545.83</v>
      </c>
      <c r="D89" s="40">
        <v>0.31</v>
      </c>
      <c r="E89" s="40">
        <v>1.971041261255313</v>
      </c>
      <c r="F89" s="40">
        <v>3.0450288304502804</v>
      </c>
      <c r="G89" s="40">
        <v>6.0094637223974789</v>
      </c>
      <c r="H89" s="41">
        <v>6.2528353243611168</v>
      </c>
      <c r="I89" s="9"/>
    </row>
    <row r="90" spans="1:9" x14ac:dyDescent="0.25">
      <c r="B90" s="31" t="s">
        <v>22</v>
      </c>
      <c r="C90" s="32">
        <v>1564.23</v>
      </c>
      <c r="D90" s="32">
        <v>1.19</v>
      </c>
      <c r="E90" s="32">
        <v>2.0724712392412137</v>
      </c>
      <c r="F90" s="32">
        <v>3.6909615193397638</v>
      </c>
      <c r="G90" s="32">
        <v>7.2712933753943165</v>
      </c>
      <c r="H90" s="33">
        <v>7.4961344191320389</v>
      </c>
      <c r="I90" s="9"/>
    </row>
    <row r="91" spans="1:9" x14ac:dyDescent="0.25">
      <c r="B91" s="31" t="s">
        <v>23</v>
      </c>
      <c r="C91" s="32">
        <v>1579.09</v>
      </c>
      <c r="D91" s="32">
        <v>0.95</v>
      </c>
      <c r="E91" s="32">
        <v>2.4684468381947378</v>
      </c>
      <c r="F91" s="32">
        <v>4.3626245803262131</v>
      </c>
      <c r="G91" s="32">
        <v>8.2903579755863266</v>
      </c>
      <c r="H91" s="33">
        <v>8.6479977982661271</v>
      </c>
      <c r="I91" s="9"/>
    </row>
    <row r="92" spans="1:9" x14ac:dyDescent="0.25">
      <c r="A92" s="34"/>
      <c r="B92" s="39" t="s">
        <v>24</v>
      </c>
      <c r="C92" s="40">
        <v>1588.56</v>
      </c>
      <c r="D92" s="40">
        <v>0.6</v>
      </c>
      <c r="E92" s="40">
        <v>2.764210812314416</v>
      </c>
      <c r="F92" s="40">
        <v>4.7897358092285236</v>
      </c>
      <c r="G92" s="40">
        <v>8.9397887806885059</v>
      </c>
      <c r="H92" s="41">
        <v>8.9397887806885059</v>
      </c>
      <c r="I92" s="9"/>
    </row>
    <row r="93" spans="1:9" ht="6.9" customHeight="1" x14ac:dyDescent="0.25">
      <c r="A93" s="26"/>
      <c r="B93" s="26"/>
      <c r="C93" s="35"/>
      <c r="D93" s="36"/>
      <c r="E93" s="37"/>
      <c r="F93" s="37"/>
      <c r="G93" s="37"/>
      <c r="H93" s="38"/>
      <c r="I93" s="9"/>
    </row>
    <row r="94" spans="1:9" x14ac:dyDescent="0.25">
      <c r="A94" s="30">
        <v>2000</v>
      </c>
      <c r="B94" s="31" t="s">
        <v>13</v>
      </c>
      <c r="C94" s="32">
        <v>1598.41</v>
      </c>
      <c r="D94" s="45">
        <v>0.62</v>
      </c>
      <c r="E94" s="40">
        <v>2.1851006565530628</v>
      </c>
      <c r="F94" s="40">
        <v>4.3028574784498286</v>
      </c>
      <c r="G94" s="40">
        <v>0.6200584176864643</v>
      </c>
      <c r="H94" s="41">
        <v>8.8531132313182326</v>
      </c>
      <c r="I94" s="9"/>
    </row>
    <row r="95" spans="1:9" x14ac:dyDescent="0.25">
      <c r="B95" s="31" t="s">
        <v>14</v>
      </c>
      <c r="C95" s="45">
        <v>1600.49</v>
      </c>
      <c r="D95" s="45">
        <v>0.13</v>
      </c>
      <c r="E95" s="40">
        <v>1.3552109126142353</v>
      </c>
      <c r="F95" s="40">
        <v>3.8571104117322674</v>
      </c>
      <c r="G95" s="40">
        <v>0.75099461147203339</v>
      </c>
      <c r="H95" s="41">
        <v>7.8620866271742695</v>
      </c>
      <c r="I95" s="9"/>
    </row>
    <row r="96" spans="1:9" x14ac:dyDescent="0.25">
      <c r="B96" s="31" t="s">
        <v>15</v>
      </c>
      <c r="C96" s="32">
        <v>1604.01</v>
      </c>
      <c r="D96" s="55">
        <v>0.22</v>
      </c>
      <c r="E96" s="56">
        <v>0.97</v>
      </c>
      <c r="F96" s="56">
        <v>3.76</v>
      </c>
      <c r="G96" s="56">
        <v>0.79</v>
      </c>
      <c r="H96" s="41">
        <v>6.92</v>
      </c>
      <c r="I96" s="9"/>
    </row>
    <row r="97" spans="1:9" x14ac:dyDescent="0.25">
      <c r="B97" s="31" t="s">
        <v>16</v>
      </c>
      <c r="C97" s="32">
        <v>1610.75</v>
      </c>
      <c r="D97" s="32">
        <v>0.42</v>
      </c>
      <c r="E97" s="32">
        <v>0.7720171920846397</v>
      </c>
      <c r="F97" s="32">
        <v>2.9739872013706314</v>
      </c>
      <c r="G97" s="32">
        <v>1.3968625673566049</v>
      </c>
      <c r="H97" s="33">
        <v>6.7747174439030999</v>
      </c>
      <c r="I97" s="9"/>
    </row>
    <row r="98" spans="1:9" x14ac:dyDescent="0.25">
      <c r="B98" s="31" t="s">
        <v>17</v>
      </c>
      <c r="C98" s="32">
        <v>1610.91</v>
      </c>
      <c r="D98" s="32">
        <v>0.01</v>
      </c>
      <c r="E98" s="32">
        <v>0.65105061574892709</v>
      </c>
      <c r="F98" s="32">
        <v>2.0150846373544251</v>
      </c>
      <c r="G98" s="32">
        <v>1.4069345822631973</v>
      </c>
      <c r="H98" s="33">
        <v>6.4656197953842698</v>
      </c>
      <c r="I98" s="9"/>
    </row>
    <row r="99" spans="1:9" x14ac:dyDescent="0.25">
      <c r="B99" s="31" t="s">
        <v>18</v>
      </c>
      <c r="C99" s="32">
        <v>1614.62</v>
      </c>
      <c r="D99" s="32">
        <v>0.23</v>
      </c>
      <c r="E99" s="32">
        <v>0.66146719783541919</v>
      </c>
      <c r="F99" s="32">
        <v>1.6404794279095469</v>
      </c>
      <c r="G99" s="32">
        <v>1.6404794279095469</v>
      </c>
      <c r="H99" s="33">
        <v>6.5087898677396838</v>
      </c>
      <c r="I99" s="9"/>
    </row>
    <row r="100" spans="1:9" x14ac:dyDescent="0.25">
      <c r="B100" s="31" t="s">
        <v>19</v>
      </c>
      <c r="C100" s="32">
        <v>1640.62</v>
      </c>
      <c r="D100" s="45">
        <v>1.61</v>
      </c>
      <c r="E100" s="40">
        <v>1.8544156448859095</v>
      </c>
      <c r="F100" s="40">
        <v>2.6407492445617686</v>
      </c>
      <c r="G100" s="40">
        <v>3.2771818502291383</v>
      </c>
      <c r="H100" s="41">
        <v>7.0572343993683395</v>
      </c>
      <c r="I100" s="9"/>
    </row>
    <row r="101" spans="1:9" x14ac:dyDescent="0.25">
      <c r="B101" s="31" t="s">
        <v>20</v>
      </c>
      <c r="C101" s="32">
        <v>1662.11</v>
      </c>
      <c r="D101" s="32">
        <v>1.31</v>
      </c>
      <c r="E101" s="32">
        <v>3.1783277774673824</v>
      </c>
      <c r="F101" s="32">
        <v>3.8500709157820445</v>
      </c>
      <c r="G101" s="32">
        <v>4.6299793523694399</v>
      </c>
      <c r="H101" s="33">
        <v>7.8556828136659984</v>
      </c>
      <c r="I101" s="9"/>
    </row>
    <row r="102" spans="1:9" x14ac:dyDescent="0.25">
      <c r="A102" s="34"/>
      <c r="B102" s="39" t="s">
        <v>21</v>
      </c>
      <c r="C102" s="40">
        <v>1665.93</v>
      </c>
      <c r="D102" s="40">
        <v>0.23</v>
      </c>
      <c r="E102" s="40">
        <v>3.1778375097546219</v>
      </c>
      <c r="F102" s="40">
        <v>3.8603250603175931</v>
      </c>
      <c r="G102" s="40">
        <v>4.8704487082640968</v>
      </c>
      <c r="H102" s="41">
        <v>7.7692889903805851</v>
      </c>
      <c r="I102" s="9"/>
    </row>
    <row r="103" spans="1:9" x14ac:dyDescent="0.25">
      <c r="A103" s="34"/>
      <c r="B103" s="39" t="s">
        <v>22</v>
      </c>
      <c r="C103" s="40">
        <v>1668.26</v>
      </c>
      <c r="D103" s="40">
        <v>0.14000000000000001</v>
      </c>
      <c r="E103" s="40">
        <v>1.6847289439358315</v>
      </c>
      <c r="F103" s="40">
        <v>3.5703864659320184</v>
      </c>
      <c r="G103" s="40">
        <v>5.0171224253412028</v>
      </c>
      <c r="H103" s="41">
        <v>6.6505565038389447</v>
      </c>
      <c r="I103" s="9"/>
    </row>
    <row r="104" spans="1:9" x14ac:dyDescent="0.25">
      <c r="A104" s="34"/>
      <c r="B104" s="39" t="s">
        <v>23</v>
      </c>
      <c r="C104" s="40">
        <v>1673.6</v>
      </c>
      <c r="D104" s="40">
        <v>0.32</v>
      </c>
      <c r="E104" s="40">
        <v>0.69128998682397302</v>
      </c>
      <c r="F104" s="40">
        <v>3.8915892259654417</v>
      </c>
      <c r="G104" s="40">
        <v>5.3532759228483551</v>
      </c>
      <c r="H104" s="41">
        <v>5.9850926799612347</v>
      </c>
      <c r="I104" s="9"/>
    </row>
    <row r="105" spans="1:9" x14ac:dyDescent="0.25">
      <c r="A105" s="34"/>
      <c r="B105" s="39" t="s">
        <v>24</v>
      </c>
      <c r="C105" s="40">
        <v>1683.47</v>
      </c>
      <c r="D105" s="40">
        <v>0.59</v>
      </c>
      <c r="E105" s="40">
        <v>1.052865366491984</v>
      </c>
      <c r="F105" s="40">
        <v>4.2641612267902085</v>
      </c>
      <c r="G105" s="40">
        <v>5.9745933423981601</v>
      </c>
      <c r="H105" s="41">
        <v>5.9745933423981601</v>
      </c>
      <c r="I105" s="9"/>
    </row>
    <row r="106" spans="1:9" ht="6.9" customHeight="1" x14ac:dyDescent="0.25">
      <c r="A106" s="26"/>
      <c r="B106" s="26"/>
      <c r="C106" s="35"/>
      <c r="D106" s="36"/>
      <c r="E106" s="37"/>
      <c r="F106" s="37"/>
      <c r="G106" s="37"/>
      <c r="H106" s="38"/>
      <c r="I106" s="9"/>
    </row>
    <row r="107" spans="1:9" x14ac:dyDescent="0.25">
      <c r="A107" s="30">
        <v>2001</v>
      </c>
      <c r="B107" s="31" t="s">
        <v>13</v>
      </c>
      <c r="C107" s="32">
        <v>1693.07</v>
      </c>
      <c r="D107" s="45">
        <v>0.56999999999999995</v>
      </c>
      <c r="E107" s="40">
        <v>1.4871782575857528</v>
      </c>
      <c r="F107" s="40">
        <v>3.1969621240750534</v>
      </c>
      <c r="G107" s="40">
        <v>0.57025073211878219</v>
      </c>
      <c r="H107" s="41">
        <v>5.9221351217772611</v>
      </c>
      <c r="I107" s="9"/>
    </row>
    <row r="108" spans="1:9" x14ac:dyDescent="0.25">
      <c r="B108" s="31" t="s">
        <v>14</v>
      </c>
      <c r="C108" s="45">
        <v>1700.86</v>
      </c>
      <c r="D108" s="45">
        <v>0.46</v>
      </c>
      <c r="E108" s="40">
        <v>1.6288240917782026</v>
      </c>
      <c r="F108" s="40">
        <v>2.3313739764516228</v>
      </c>
      <c r="G108" s="40">
        <v>1.0329854407859829</v>
      </c>
      <c r="H108" s="41">
        <v>6.2712044436391334</v>
      </c>
      <c r="I108" s="9"/>
    </row>
    <row r="109" spans="1:9" x14ac:dyDescent="0.25">
      <c r="B109" s="31" t="s">
        <v>15</v>
      </c>
      <c r="C109" s="32">
        <v>1707.32</v>
      </c>
      <c r="D109" s="45">
        <v>0.38</v>
      </c>
      <c r="E109" s="40">
        <v>1.4167166626075867</v>
      </c>
      <c r="F109" s="40">
        <v>2.4844981481814798</v>
      </c>
      <c r="G109" s="40">
        <v>1.4167166626075867</v>
      </c>
      <c r="H109" s="41">
        <v>6.4407329131364488</v>
      </c>
      <c r="I109" s="9"/>
    </row>
    <row r="110" spans="1:9" x14ac:dyDescent="0.25">
      <c r="B110" s="31" t="s">
        <v>16</v>
      </c>
      <c r="C110" s="32">
        <v>1717.22</v>
      </c>
      <c r="D110" s="45">
        <v>0.57999999999999996</v>
      </c>
      <c r="E110" s="40">
        <v>1.4264029248643117</v>
      </c>
      <c r="F110" s="40">
        <v>2.9347943366141882</v>
      </c>
      <c r="G110" s="40">
        <v>2.0047877301050843</v>
      </c>
      <c r="H110" s="41">
        <v>6.6099643023436405</v>
      </c>
      <c r="I110" s="9"/>
    </row>
    <row r="111" spans="1:9" x14ac:dyDescent="0.25">
      <c r="B111" s="31" t="s">
        <v>17</v>
      </c>
      <c r="C111" s="32">
        <v>1724.26</v>
      </c>
      <c r="D111" s="45">
        <v>0.41</v>
      </c>
      <c r="E111" s="40">
        <v>1.375774608139424</v>
      </c>
      <c r="F111" s="40">
        <v>3.0270076481835551</v>
      </c>
      <c r="G111" s="40">
        <v>2.4229716003255186</v>
      </c>
      <c r="H111" s="41">
        <v>7.0363955776548526</v>
      </c>
      <c r="I111" s="9"/>
    </row>
    <row r="112" spans="1:9" x14ac:dyDescent="0.25">
      <c r="B112" s="31" t="s">
        <v>18</v>
      </c>
      <c r="C112" s="32">
        <v>1733.23</v>
      </c>
      <c r="D112" s="45">
        <v>0.52</v>
      </c>
      <c r="E112" s="40">
        <v>1.51758311271466</v>
      </c>
      <c r="F112" s="40">
        <v>2.9557996281490029</v>
      </c>
      <c r="G112" s="40">
        <v>2.9557996281490029</v>
      </c>
      <c r="H112" s="41">
        <v>7.3460009166243623</v>
      </c>
      <c r="I112" s="9"/>
    </row>
    <row r="113" spans="1:9" x14ac:dyDescent="0.25">
      <c r="B113" s="31" t="s">
        <v>19</v>
      </c>
      <c r="C113" s="32">
        <v>1756.28</v>
      </c>
      <c r="D113" s="45">
        <v>1.33</v>
      </c>
      <c r="E113" s="40">
        <v>2.2746066316488234</v>
      </c>
      <c r="F113" s="40">
        <v>3.7334546120361356</v>
      </c>
      <c r="G113" s="40">
        <v>4.3249953964133558</v>
      </c>
      <c r="H113" s="41">
        <v>7.0497738659774933</v>
      </c>
      <c r="I113" s="9"/>
    </row>
    <row r="114" spans="1:9" x14ac:dyDescent="0.25">
      <c r="B114" s="31" t="s">
        <v>20</v>
      </c>
      <c r="C114" s="32">
        <v>1768.57</v>
      </c>
      <c r="D114" s="45">
        <v>0.7</v>
      </c>
      <c r="E114" s="40">
        <v>2.5697980582974678</v>
      </c>
      <c r="F114" s="40">
        <v>3.9809272956033981</v>
      </c>
      <c r="G114" s="40">
        <v>5.0550351357612433</v>
      </c>
      <c r="H114" s="41">
        <v>6.405111575046174</v>
      </c>
      <c r="I114" s="9"/>
    </row>
    <row r="115" spans="1:9" x14ac:dyDescent="0.25">
      <c r="A115" s="34"/>
      <c r="B115" s="39" t="s">
        <v>21</v>
      </c>
      <c r="C115" s="40">
        <v>1773.52</v>
      </c>
      <c r="D115" s="40">
        <v>0.28000000000000003</v>
      </c>
      <c r="E115" s="40">
        <v>2.3245616565602978</v>
      </c>
      <c r="F115" s="40">
        <v>3.8774219244195551</v>
      </c>
      <c r="G115" s="40">
        <v>5.3490706695100032</v>
      </c>
      <c r="H115" s="41">
        <v>6.4582545485104337</v>
      </c>
      <c r="I115" s="9"/>
    </row>
    <row r="116" spans="1:9" x14ac:dyDescent="0.25">
      <c r="A116" s="34"/>
      <c r="B116" s="39" t="s">
        <v>22</v>
      </c>
      <c r="C116" s="40">
        <v>1788.24</v>
      </c>
      <c r="D116" s="40">
        <v>0.83</v>
      </c>
      <c r="E116" s="40">
        <v>1.8197553920787035</v>
      </c>
      <c r="F116" s="40">
        <v>4.1357543005555497</v>
      </c>
      <c r="G116" s="40">
        <v>6.2234551254254589</v>
      </c>
      <c r="H116" s="41">
        <v>7.1919245201587323</v>
      </c>
      <c r="I116" s="9"/>
    </row>
    <row r="117" spans="1:9" x14ac:dyDescent="0.25">
      <c r="A117" s="34"/>
      <c r="B117" s="39" t="s">
        <v>23</v>
      </c>
      <c r="C117" s="40">
        <v>1800.94</v>
      </c>
      <c r="D117" s="40">
        <v>0.71</v>
      </c>
      <c r="E117" s="40">
        <v>1.8302922700260682</v>
      </c>
      <c r="F117" s="40">
        <v>4.4471251435398429</v>
      </c>
      <c r="G117" s="40">
        <v>6.9778493231242633</v>
      </c>
      <c r="H117" s="41">
        <v>7.6087476099426565</v>
      </c>
      <c r="I117" s="9"/>
    </row>
    <row r="118" spans="1:9" x14ac:dyDescent="0.25">
      <c r="A118" s="34"/>
      <c r="B118" s="39" t="s">
        <v>24</v>
      </c>
      <c r="C118" s="40">
        <v>1812.65</v>
      </c>
      <c r="D118" s="40">
        <v>0.65</v>
      </c>
      <c r="E118" s="45">
        <v>2.2063467003473392</v>
      </c>
      <c r="F118" s="40">
        <v>4.5821962463146848</v>
      </c>
      <c r="G118" s="40">
        <v>7.6734364140733202</v>
      </c>
      <c r="H118" s="41">
        <v>7.6734364140733202</v>
      </c>
      <c r="I118" s="9"/>
    </row>
    <row r="119" spans="1:9" ht="6.9" customHeight="1" x14ac:dyDescent="0.25">
      <c r="A119" s="26"/>
      <c r="B119" s="26"/>
      <c r="C119" s="35"/>
      <c r="D119" s="36"/>
      <c r="E119" s="37"/>
      <c r="F119" s="37"/>
      <c r="G119" s="37"/>
      <c r="H119" s="38"/>
      <c r="I119" s="9"/>
    </row>
    <row r="120" spans="1:9" x14ac:dyDescent="0.25">
      <c r="A120" s="44" t="s">
        <v>29</v>
      </c>
      <c r="B120" s="31" t="s">
        <v>13</v>
      </c>
      <c r="C120" s="32">
        <v>1822.08</v>
      </c>
      <c r="D120" s="45">
        <v>0.52</v>
      </c>
      <c r="E120" s="40">
        <v>1.8923634411488255</v>
      </c>
      <c r="F120" s="40">
        <v>3.74655521898557</v>
      </c>
      <c r="G120" s="40">
        <v>0.52023280831929863</v>
      </c>
      <c r="H120" s="41">
        <v>7.6198857696374134</v>
      </c>
      <c r="I120" s="9"/>
    </row>
    <row r="121" spans="1:9" x14ac:dyDescent="0.25">
      <c r="B121" s="31" t="s">
        <v>14</v>
      </c>
      <c r="C121" s="32">
        <v>1828.64</v>
      </c>
      <c r="D121" s="32">
        <v>0.36</v>
      </c>
      <c r="E121" s="45">
        <v>1.5380856663742337</v>
      </c>
      <c r="F121" s="40">
        <v>3.3965293994583368</v>
      </c>
      <c r="G121" s="40">
        <v>0.88213389236753148</v>
      </c>
      <c r="H121" s="41">
        <v>7.5126700610279595</v>
      </c>
      <c r="I121" s="9"/>
    </row>
    <row r="122" spans="1:9" x14ac:dyDescent="0.25">
      <c r="B122" s="31" t="s">
        <v>15</v>
      </c>
      <c r="C122" s="32">
        <v>1839.61</v>
      </c>
      <c r="D122" s="32">
        <v>0.6</v>
      </c>
      <c r="E122" s="45">
        <v>1.4873251868810833</v>
      </c>
      <c r="F122" s="40">
        <v>3.7264874374125956</v>
      </c>
      <c r="G122" s="40">
        <v>1.4873251868810833</v>
      </c>
      <c r="H122" s="41">
        <v>7.7484010027411454</v>
      </c>
      <c r="I122" s="9"/>
    </row>
    <row r="123" spans="1:9" x14ac:dyDescent="0.25">
      <c r="B123" s="31" t="s">
        <v>16</v>
      </c>
      <c r="C123" s="32">
        <v>1854.33</v>
      </c>
      <c r="D123" s="32">
        <v>0.8</v>
      </c>
      <c r="E123" s="45">
        <v>1.7699552160168608</v>
      </c>
      <c r="F123" s="40">
        <v>3.6958126425983062</v>
      </c>
      <c r="G123" s="40">
        <v>2.2993959120624519</v>
      </c>
      <c r="H123" s="41">
        <v>7.9844166734605926</v>
      </c>
      <c r="I123" s="9"/>
    </row>
    <row r="124" spans="1:9" x14ac:dyDescent="0.25">
      <c r="B124" s="31" t="s">
        <v>17</v>
      </c>
      <c r="C124" s="32">
        <v>1858.22</v>
      </c>
      <c r="D124" s="32">
        <v>0.21</v>
      </c>
      <c r="E124" s="45">
        <v>1.617595590165366</v>
      </c>
      <c r="F124" s="40">
        <v>3.1805612624518309</v>
      </c>
      <c r="G124" s="40">
        <v>2.5139988414751846</v>
      </c>
      <c r="H124" s="41">
        <v>7.7691299455998619</v>
      </c>
      <c r="I124" s="9"/>
    </row>
    <row r="125" spans="1:9" x14ac:dyDescent="0.25">
      <c r="B125" s="31" t="s">
        <v>18</v>
      </c>
      <c r="C125" s="32">
        <v>1866.02</v>
      </c>
      <c r="D125" s="32">
        <v>0.42</v>
      </c>
      <c r="E125" s="45">
        <v>1.4356303781779989</v>
      </c>
      <c r="F125" s="40">
        <v>2.9443080572642222</v>
      </c>
      <c r="G125" s="40">
        <v>2.9443080572642222</v>
      </c>
      <c r="H125" s="41">
        <v>7.6614182768588002</v>
      </c>
      <c r="I125" s="9"/>
    </row>
    <row r="126" spans="1:9" x14ac:dyDescent="0.25">
      <c r="B126" s="31" t="s">
        <v>19</v>
      </c>
      <c r="C126" s="32">
        <v>1888.23</v>
      </c>
      <c r="D126" s="32">
        <v>1.19</v>
      </c>
      <c r="E126" s="45">
        <v>1.8281535648994485</v>
      </c>
      <c r="F126" s="40">
        <v>3.6304662802950416</v>
      </c>
      <c r="G126" s="32">
        <v>4.1695859652994161</v>
      </c>
      <c r="H126" s="33">
        <v>7.51</v>
      </c>
      <c r="I126" s="9"/>
    </row>
    <row r="127" spans="1:9" x14ac:dyDescent="0.25">
      <c r="B127" s="31" t="s">
        <v>20</v>
      </c>
      <c r="C127" s="32">
        <v>1900.5</v>
      </c>
      <c r="D127" s="32">
        <v>0.65</v>
      </c>
      <c r="E127" s="45">
        <v>2.2752957131017881</v>
      </c>
      <c r="F127" s="40">
        <v>3.929696386385495</v>
      </c>
      <c r="G127" s="32">
        <v>4.8464954624444889</v>
      </c>
      <c r="H127" s="33">
        <v>7.4596990789168593</v>
      </c>
      <c r="I127" s="9"/>
    </row>
    <row r="128" spans="1:9" x14ac:dyDescent="0.25">
      <c r="A128" s="34"/>
      <c r="B128" s="39" t="s">
        <v>21</v>
      </c>
      <c r="C128" s="40">
        <v>1914.18</v>
      </c>
      <c r="D128" s="40">
        <v>0.72</v>
      </c>
      <c r="E128" s="45">
        <v>2.5808940954545001</v>
      </c>
      <c r="F128" s="40">
        <v>4.0535765732954365</v>
      </c>
      <c r="G128" s="32">
        <v>5.6011916255206406</v>
      </c>
      <c r="H128" s="33">
        <v>7.9311200324777786</v>
      </c>
      <c r="I128" s="9"/>
    </row>
    <row r="129" spans="1:9" x14ac:dyDescent="0.25">
      <c r="A129" s="34"/>
      <c r="B129" s="39" t="s">
        <v>22</v>
      </c>
      <c r="C129" s="40">
        <v>1939.26</v>
      </c>
      <c r="D129" s="40">
        <v>1.31</v>
      </c>
      <c r="E129" s="45">
        <v>2.7025309416755405</v>
      </c>
      <c r="F129" s="40">
        <v>4.5800909223277397</v>
      </c>
      <c r="G129" s="32">
        <v>6.9848012578269225</v>
      </c>
      <c r="H129" s="33">
        <v>8.4451751442759395</v>
      </c>
      <c r="I129" s="9"/>
    </row>
    <row r="130" spans="1:9" x14ac:dyDescent="0.25">
      <c r="B130" s="31" t="s">
        <v>23</v>
      </c>
      <c r="C130" s="32">
        <v>1997.83</v>
      </c>
      <c r="D130" s="45">
        <v>3.02</v>
      </c>
      <c r="E130" s="45">
        <v>5.1212838726650833</v>
      </c>
      <c r="F130" s="40">
        <v>7.5131039381773901</v>
      </c>
      <c r="G130" s="32">
        <v>10.215982125617185</v>
      </c>
      <c r="H130" s="33">
        <v>10.932624074094633</v>
      </c>
      <c r="I130" s="9"/>
    </row>
    <row r="131" spans="1:9" x14ac:dyDescent="0.25">
      <c r="A131" s="34"/>
      <c r="B131" s="39" t="s">
        <v>24</v>
      </c>
      <c r="C131" s="40">
        <v>2039.78</v>
      </c>
      <c r="D131" s="40">
        <v>2.1</v>
      </c>
      <c r="E131" s="45">
        <v>6.5615563844570568</v>
      </c>
      <c r="F131" s="40">
        <v>9.3117973012079247</v>
      </c>
      <c r="G131" s="32">
        <v>12.530273356687704</v>
      </c>
      <c r="H131" s="33">
        <v>12.530273356687704</v>
      </c>
      <c r="I131" s="9"/>
    </row>
    <row r="132" spans="1:9" ht="6.9" customHeight="1" x14ac:dyDescent="0.25">
      <c r="A132" s="26"/>
      <c r="B132" s="26"/>
      <c r="C132" s="35"/>
      <c r="D132" s="36"/>
      <c r="E132" s="37"/>
      <c r="F132" s="37"/>
      <c r="G132" s="37"/>
      <c r="H132" s="38"/>
      <c r="I132" s="9"/>
    </row>
    <row r="133" spans="1:9" x14ac:dyDescent="0.25">
      <c r="A133" s="44" t="s">
        <v>30</v>
      </c>
      <c r="B133" s="31" t="s">
        <v>13</v>
      </c>
      <c r="C133" s="32">
        <v>2085.6799999999998</v>
      </c>
      <c r="D133" s="45">
        <v>2.25</v>
      </c>
      <c r="E133" s="45">
        <v>7.55</v>
      </c>
      <c r="F133" s="40">
        <v>10.46</v>
      </c>
      <c r="G133" s="40">
        <v>2.25</v>
      </c>
      <c r="H133" s="33">
        <v>14.47</v>
      </c>
      <c r="I133" s="9"/>
    </row>
    <row r="134" spans="1:9" x14ac:dyDescent="0.25">
      <c r="B134" s="31" t="s">
        <v>14</v>
      </c>
      <c r="C134" s="32">
        <v>2118.4299999999998</v>
      </c>
      <c r="D134" s="32">
        <v>1.57</v>
      </c>
      <c r="E134" s="45">
        <v>6.0365496563771659</v>
      </c>
      <c r="F134" s="40">
        <v>11.46698237305972</v>
      </c>
      <c r="G134" s="40">
        <v>3.8558079792918809</v>
      </c>
      <c r="H134" s="33">
        <v>15.847296351386797</v>
      </c>
      <c r="I134" s="9"/>
    </row>
    <row r="135" spans="1:9" x14ac:dyDescent="0.25">
      <c r="B135" s="31" t="s">
        <v>15</v>
      </c>
      <c r="C135" s="32">
        <v>2144.4899999999998</v>
      </c>
      <c r="D135" s="32">
        <v>1.23</v>
      </c>
      <c r="E135" s="45">
        <v>5.1333967388639934</v>
      </c>
      <c r="F135" s="40">
        <v>12.031783844779476</v>
      </c>
      <c r="G135" s="40">
        <v>5.1333967388639934</v>
      </c>
      <c r="H135" s="33">
        <v>16.573077989356435</v>
      </c>
      <c r="I135" s="9"/>
    </row>
    <row r="136" spans="1:9" x14ac:dyDescent="0.25">
      <c r="B136" s="31" t="s">
        <v>16</v>
      </c>
      <c r="C136" s="32">
        <v>2165.29</v>
      </c>
      <c r="D136" s="32">
        <v>0.97</v>
      </c>
      <c r="E136" s="45">
        <v>3.8169805531049983</v>
      </c>
      <c r="F136" s="40">
        <v>11.655476831368672</v>
      </c>
      <c r="G136" s="40">
        <v>6.1531145515692831</v>
      </c>
      <c r="H136" s="33">
        <v>16.769399190003931</v>
      </c>
      <c r="I136" s="9"/>
    </row>
    <row r="137" spans="1:9" x14ac:dyDescent="0.25">
      <c r="B137" s="31" t="s">
        <v>17</v>
      </c>
      <c r="C137" s="32">
        <v>2178.5</v>
      </c>
      <c r="D137" s="32">
        <v>0.61</v>
      </c>
      <c r="E137" s="45">
        <v>2.8355905080649446</v>
      </c>
      <c r="F137" s="40">
        <v>9.0433119935129582</v>
      </c>
      <c r="G137" s="40">
        <v>6.8007334124268404</v>
      </c>
      <c r="H137" s="33">
        <v>17.235849361216648</v>
      </c>
      <c r="I137" s="9"/>
    </row>
    <row r="138" spans="1:9" x14ac:dyDescent="0.25">
      <c r="B138" s="31" t="s">
        <v>18</v>
      </c>
      <c r="C138" s="32">
        <v>2175.23</v>
      </c>
      <c r="D138" s="32">
        <v>-0.15</v>
      </c>
      <c r="E138" s="45">
        <v>1.4334410512522933</v>
      </c>
      <c r="F138" s="40">
        <v>6.6404220062947994</v>
      </c>
      <c r="G138" s="40">
        <v>6.6404220062947994</v>
      </c>
      <c r="H138" s="33">
        <v>16.570561944673699</v>
      </c>
      <c r="I138" s="9"/>
    </row>
    <row r="139" spans="1:9" x14ac:dyDescent="0.25">
      <c r="B139" s="31" t="s">
        <v>19</v>
      </c>
      <c r="C139" s="32">
        <v>2179.58</v>
      </c>
      <c r="D139" s="32">
        <v>0.2</v>
      </c>
      <c r="E139" s="45">
        <v>0.65995778856411391</v>
      </c>
      <c r="F139" s="40">
        <v>4.5021288021172889</v>
      </c>
      <c r="G139" s="40">
        <v>6.8536802988557577</v>
      </c>
      <c r="H139" s="33">
        <v>15.429794039920974</v>
      </c>
      <c r="I139" s="9"/>
    </row>
    <row r="140" spans="1:9" x14ac:dyDescent="0.25">
      <c r="B140" s="31" t="s">
        <v>20</v>
      </c>
      <c r="C140" s="32">
        <v>2186.9899999999998</v>
      </c>
      <c r="D140" s="32">
        <v>0.34</v>
      </c>
      <c r="E140" s="45">
        <v>0.38971769566213954</v>
      </c>
      <c r="F140" s="40">
        <v>3.2363590017135291</v>
      </c>
      <c r="G140" s="40">
        <v>7.2169547696320002</v>
      </c>
      <c r="H140" s="33">
        <v>15.074454091028656</v>
      </c>
      <c r="I140" s="9"/>
    </row>
    <row r="141" spans="1:9" x14ac:dyDescent="0.25">
      <c r="A141" s="34"/>
      <c r="B141" s="39" t="s">
        <v>21</v>
      </c>
      <c r="C141" s="40">
        <v>2204.0500000000002</v>
      </c>
      <c r="D141" s="40">
        <v>0.78</v>
      </c>
      <c r="E141" s="45">
        <v>1.324917365060263</v>
      </c>
      <c r="F141" s="40">
        <v>2.7773503257184862</v>
      </c>
      <c r="G141" s="40">
        <v>8.0533194756297277</v>
      </c>
      <c r="H141" s="33">
        <v>15.143298958300688</v>
      </c>
      <c r="I141" s="9"/>
    </row>
    <row r="142" spans="1:9" x14ac:dyDescent="0.25">
      <c r="A142" s="34"/>
      <c r="B142" s="39" t="s">
        <v>22</v>
      </c>
      <c r="C142" s="40">
        <v>2210.44</v>
      </c>
      <c r="D142" s="40">
        <v>0.28999999999999998</v>
      </c>
      <c r="E142" s="45">
        <v>1.4158691123978162</v>
      </c>
      <c r="F142" s="40">
        <v>2.0851710394450773</v>
      </c>
      <c r="G142" s="40">
        <v>8.3665885536675653</v>
      </c>
      <c r="H142" s="33">
        <v>13.983684498210657</v>
      </c>
      <c r="I142" s="9"/>
    </row>
    <row r="143" spans="1:9" x14ac:dyDescent="0.25">
      <c r="B143" s="31" t="s">
        <v>23</v>
      </c>
      <c r="C143" s="32">
        <v>2217.96</v>
      </c>
      <c r="D143" s="45">
        <v>0.34</v>
      </c>
      <c r="E143" s="45">
        <v>1.4161015825403966</v>
      </c>
      <c r="F143" s="40">
        <v>1.8113380766582532</v>
      </c>
      <c r="G143" s="40">
        <v>8.7352557628763918</v>
      </c>
      <c r="H143" s="33">
        <v>11.018455023700714</v>
      </c>
      <c r="I143" s="9"/>
    </row>
    <row r="144" spans="1:9" x14ac:dyDescent="0.25">
      <c r="B144" s="31" t="s">
        <v>24</v>
      </c>
      <c r="C144" s="32">
        <v>2229.4899999999998</v>
      </c>
      <c r="D144" s="45">
        <v>0.52</v>
      </c>
      <c r="E144" s="45">
        <v>1.1499999999999999</v>
      </c>
      <c r="F144" s="40">
        <v>2.4900000000000002</v>
      </c>
      <c r="G144" s="40">
        <v>9.3000000000000007</v>
      </c>
      <c r="H144" s="33">
        <v>9.3000000000000007</v>
      </c>
      <c r="I144" s="9"/>
    </row>
    <row r="145" spans="1:9" x14ac:dyDescent="0.25">
      <c r="B145" s="46"/>
      <c r="C145" s="47"/>
      <c r="D145" s="47"/>
      <c r="E145" s="47"/>
      <c r="F145" s="47"/>
      <c r="G145" s="47"/>
      <c r="H145" s="41"/>
    </row>
    <row r="146" spans="1:9" s="4" customFormat="1" ht="15.6" x14ac:dyDescent="0.3">
      <c r="A146" s="512" t="s">
        <v>27</v>
      </c>
      <c r="B146" s="512"/>
      <c r="C146" s="512"/>
      <c r="D146" s="512"/>
      <c r="E146" s="512"/>
      <c r="F146" s="512"/>
      <c r="G146" s="512"/>
      <c r="H146" s="512"/>
    </row>
    <row r="147" spans="1:9" s="5" customFormat="1" ht="18" customHeight="1" x14ac:dyDescent="0.35">
      <c r="A147" s="511" t="s">
        <v>3</v>
      </c>
      <c r="B147" s="511"/>
      <c r="C147" s="511"/>
      <c r="D147" s="511"/>
      <c r="E147" s="511"/>
      <c r="F147" s="511"/>
      <c r="G147" s="511"/>
      <c r="H147" s="3"/>
      <c r="I147" s="4"/>
    </row>
    <row r="148" spans="1:9" ht="11.4" thickBot="1" x14ac:dyDescent="0.3">
      <c r="A148" s="6"/>
      <c r="B148" s="6"/>
      <c r="C148" s="48"/>
      <c r="D148" s="6"/>
      <c r="E148" s="6"/>
      <c r="F148" s="6"/>
      <c r="G148" s="6"/>
      <c r="H148" s="7" t="s">
        <v>28</v>
      </c>
    </row>
    <row r="149" spans="1:9" s="15" customFormat="1" ht="14.4" thickTop="1" x14ac:dyDescent="0.3">
      <c r="A149" s="10"/>
      <c r="B149" s="10"/>
      <c r="C149" s="49"/>
      <c r="D149" s="12"/>
      <c r="E149" s="11"/>
      <c r="F149" s="11" t="s">
        <v>5</v>
      </c>
      <c r="G149" s="11"/>
      <c r="H149" s="13"/>
      <c r="I149" s="14"/>
    </row>
    <row r="150" spans="1:9" s="15" customFormat="1" ht="13.8" x14ac:dyDescent="0.3">
      <c r="A150" s="16" t="s">
        <v>6</v>
      </c>
      <c r="B150" s="17" t="s">
        <v>7</v>
      </c>
      <c r="C150" s="50" t="s">
        <v>8</v>
      </c>
      <c r="D150" s="509" t="s">
        <v>9</v>
      </c>
      <c r="E150" s="510"/>
      <c r="F150" s="510"/>
      <c r="G150" s="510"/>
      <c r="H150" s="510"/>
      <c r="I150" s="14"/>
    </row>
    <row r="151" spans="1:9" s="15" customFormat="1" ht="13.65" customHeight="1" x14ac:dyDescent="0.3">
      <c r="A151" s="18"/>
      <c r="B151" s="17"/>
      <c r="C151" s="51" t="s">
        <v>10</v>
      </c>
      <c r="D151" s="20" t="s">
        <v>11</v>
      </c>
      <c r="E151" s="20">
        <v>3</v>
      </c>
      <c r="F151" s="20">
        <v>6</v>
      </c>
      <c r="G151" s="20" t="s">
        <v>11</v>
      </c>
      <c r="H151" s="21">
        <v>12</v>
      </c>
      <c r="I151" s="14"/>
    </row>
    <row r="152" spans="1:9" s="15" customFormat="1" ht="13.65" customHeight="1" thickBot="1" x14ac:dyDescent="0.35">
      <c r="A152" s="22"/>
      <c r="B152" s="22"/>
      <c r="C152" s="52"/>
      <c r="D152" s="23" t="s">
        <v>7</v>
      </c>
      <c r="E152" s="24" t="s">
        <v>12</v>
      </c>
      <c r="F152" s="24" t="s">
        <v>12</v>
      </c>
      <c r="G152" s="24" t="s">
        <v>6</v>
      </c>
      <c r="H152" s="25" t="s">
        <v>12</v>
      </c>
      <c r="I152" s="14"/>
    </row>
    <row r="153" spans="1:9" ht="6.9" customHeight="1" x14ac:dyDescent="0.25">
      <c r="A153" s="26"/>
      <c r="B153" s="26"/>
      <c r="C153" s="53"/>
      <c r="D153" s="27"/>
      <c r="E153" s="28"/>
      <c r="F153" s="28"/>
      <c r="G153" s="28"/>
      <c r="H153" s="29"/>
    </row>
    <row r="154" spans="1:9" x14ac:dyDescent="0.25">
      <c r="A154" s="44" t="s">
        <v>31</v>
      </c>
      <c r="B154" s="54" t="s">
        <v>13</v>
      </c>
      <c r="C154" s="40">
        <v>2246.4299999999998</v>
      </c>
      <c r="D154" s="40">
        <v>0.76</v>
      </c>
      <c r="E154" s="45">
        <v>1.63</v>
      </c>
      <c r="F154" s="40">
        <v>3.07</v>
      </c>
      <c r="G154" s="40">
        <v>0.76</v>
      </c>
      <c r="H154" s="33">
        <v>7.71</v>
      </c>
    </row>
    <row r="155" spans="1:9" x14ac:dyDescent="0.25">
      <c r="A155" s="44"/>
      <c r="B155" s="54" t="s">
        <v>14</v>
      </c>
      <c r="C155" s="40">
        <v>2260.13</v>
      </c>
      <c r="D155" s="40">
        <v>0.61</v>
      </c>
      <c r="E155" s="45">
        <v>1.9</v>
      </c>
      <c r="F155" s="40">
        <v>3.34</v>
      </c>
      <c r="G155" s="40">
        <v>1.37</v>
      </c>
      <c r="H155" s="33">
        <v>6.69</v>
      </c>
    </row>
    <row r="156" spans="1:9" x14ac:dyDescent="0.25">
      <c r="A156" s="57"/>
      <c r="B156" s="54" t="s">
        <v>15</v>
      </c>
      <c r="C156" s="40">
        <v>2270.75</v>
      </c>
      <c r="D156" s="40">
        <v>0.47</v>
      </c>
      <c r="E156" s="45">
        <v>1.8506474574902843</v>
      </c>
      <c r="F156" s="40">
        <v>3.03</v>
      </c>
      <c r="G156" s="40">
        <v>1.85</v>
      </c>
      <c r="H156" s="33">
        <v>5.89</v>
      </c>
    </row>
    <row r="157" spans="1:9" x14ac:dyDescent="0.25">
      <c r="A157" s="58"/>
      <c r="B157" s="54" t="s">
        <v>16</v>
      </c>
      <c r="C157" s="40">
        <v>2279.15</v>
      </c>
      <c r="D157" s="40">
        <v>0.37</v>
      </c>
      <c r="E157" s="45">
        <v>1.4565332549868026</v>
      </c>
      <c r="F157" s="40">
        <v>3.11</v>
      </c>
      <c r="G157" s="40">
        <v>2.23</v>
      </c>
      <c r="H157" s="41">
        <v>5.26</v>
      </c>
    </row>
    <row r="158" spans="1:9" x14ac:dyDescent="0.25">
      <c r="A158" s="58"/>
      <c r="B158" s="39" t="s">
        <v>17</v>
      </c>
      <c r="C158" s="40">
        <v>2290.77</v>
      </c>
      <c r="D158" s="40">
        <v>0.51</v>
      </c>
      <c r="E158" s="45">
        <v>1.355674231128301</v>
      </c>
      <c r="F158" s="40">
        <v>3.28</v>
      </c>
      <c r="G158" s="40">
        <v>2.75</v>
      </c>
      <c r="H158" s="41">
        <v>5.15</v>
      </c>
    </row>
    <row r="159" spans="1:9" x14ac:dyDescent="0.25">
      <c r="A159" s="58"/>
      <c r="B159" s="39" t="s">
        <v>18</v>
      </c>
      <c r="C159" s="40">
        <v>2307.0300000000002</v>
      </c>
      <c r="D159" s="40">
        <v>0.71</v>
      </c>
      <c r="E159" s="45">
        <v>1.5977100077067208</v>
      </c>
      <c r="F159" s="40">
        <v>3.48</v>
      </c>
      <c r="G159" s="40">
        <v>3.48</v>
      </c>
      <c r="H159" s="41">
        <v>6.06</v>
      </c>
    </row>
    <row r="160" spans="1:9" x14ac:dyDescent="0.25">
      <c r="A160" s="58"/>
      <c r="B160" s="39" t="s">
        <v>19</v>
      </c>
      <c r="C160" s="40">
        <v>2328.02</v>
      </c>
      <c r="D160" s="40">
        <v>0.91</v>
      </c>
      <c r="E160" s="45">
        <v>2.1442204330561765</v>
      </c>
      <c r="F160" s="40">
        <v>3.63</v>
      </c>
      <c r="G160" s="40">
        <v>4.42</v>
      </c>
      <c r="H160" s="41">
        <v>6.81</v>
      </c>
    </row>
    <row r="161" spans="1:9" x14ac:dyDescent="0.25">
      <c r="A161" s="58"/>
      <c r="B161" s="39" t="s">
        <v>20</v>
      </c>
      <c r="C161" s="40">
        <v>2344.08</v>
      </c>
      <c r="D161" s="40">
        <v>0.69</v>
      </c>
      <c r="E161" s="45">
        <v>2.3271651016906869</v>
      </c>
      <c r="F161" s="40">
        <v>3.71</v>
      </c>
      <c r="G161" s="40">
        <v>5.14</v>
      </c>
      <c r="H161" s="41">
        <v>7.18</v>
      </c>
      <c r="I161" s="9"/>
    </row>
    <row r="162" spans="1:9" x14ac:dyDescent="0.25">
      <c r="A162" s="58"/>
      <c r="B162" s="39" t="s">
        <v>21</v>
      </c>
      <c r="C162" s="40">
        <v>2351.8200000000002</v>
      </c>
      <c r="D162" s="40">
        <v>0.33</v>
      </c>
      <c r="E162" s="45">
        <v>1.941457198215879</v>
      </c>
      <c r="F162" s="40">
        <v>3.5701860618738501</v>
      </c>
      <c r="G162" s="40">
        <v>5.49</v>
      </c>
      <c r="H162" s="41">
        <v>6.7</v>
      </c>
      <c r="I162" s="9"/>
    </row>
    <row r="163" spans="1:9" x14ac:dyDescent="0.25">
      <c r="A163" s="58"/>
      <c r="B163" s="39" t="s">
        <v>22</v>
      </c>
      <c r="C163" s="40">
        <v>2362.17</v>
      </c>
      <c r="D163" s="40">
        <v>0.44</v>
      </c>
      <c r="E163" s="45">
        <v>1.4669117962904155</v>
      </c>
      <c r="F163" s="40">
        <v>3.64</v>
      </c>
      <c r="G163" s="40">
        <v>5.95</v>
      </c>
      <c r="H163" s="41">
        <v>6.86</v>
      </c>
      <c r="I163" s="9"/>
    </row>
    <row r="164" spans="1:9" x14ac:dyDescent="0.25">
      <c r="A164" s="58"/>
      <c r="B164" s="39" t="s">
        <v>23</v>
      </c>
      <c r="C164" s="40">
        <v>2378.4699999999998</v>
      </c>
      <c r="D164" s="40">
        <v>0.69</v>
      </c>
      <c r="E164" s="45">
        <v>1.467100098972729</v>
      </c>
      <c r="F164" s="40">
        <v>3.83</v>
      </c>
      <c r="G164" s="40">
        <v>6.68</v>
      </c>
      <c r="H164" s="41">
        <v>7.24</v>
      </c>
      <c r="I164" s="9"/>
    </row>
    <row r="165" spans="1:9" x14ac:dyDescent="0.25">
      <c r="A165" s="58"/>
      <c r="B165" s="39" t="s">
        <v>24</v>
      </c>
      <c r="C165" s="40">
        <v>2398.92</v>
      </c>
      <c r="D165" s="40">
        <v>0.86</v>
      </c>
      <c r="E165" s="45">
        <v>2</v>
      </c>
      <c r="F165" s="40">
        <v>3.98</v>
      </c>
      <c r="G165" s="40">
        <v>7.6</v>
      </c>
      <c r="H165" s="41">
        <v>7.6</v>
      </c>
      <c r="I165" s="9"/>
    </row>
    <row r="166" spans="1:9" ht="6.9" customHeight="1" x14ac:dyDescent="0.25">
      <c r="A166" s="26"/>
      <c r="B166" s="26"/>
      <c r="C166" s="35"/>
      <c r="D166" s="36"/>
      <c r="E166" s="37"/>
      <c r="F166" s="37"/>
      <c r="G166" s="37"/>
      <c r="H166" s="38"/>
      <c r="I166" s="9"/>
    </row>
    <row r="167" spans="1:9" x14ac:dyDescent="0.25">
      <c r="A167" s="44" t="s">
        <v>32</v>
      </c>
      <c r="B167" s="54" t="s">
        <v>13</v>
      </c>
      <c r="C167" s="40">
        <v>2412.83</v>
      </c>
      <c r="D167" s="40">
        <v>0.57999999999999996</v>
      </c>
      <c r="E167" s="45">
        <v>2.14</v>
      </c>
      <c r="F167" s="40">
        <v>3.64</v>
      </c>
      <c r="G167" s="40">
        <v>0.57999999999999996</v>
      </c>
      <c r="H167" s="33">
        <v>7.41</v>
      </c>
      <c r="I167" s="9"/>
    </row>
    <row r="168" spans="1:9" x14ac:dyDescent="0.25">
      <c r="A168" s="44"/>
      <c r="B168" s="54" t="s">
        <v>14</v>
      </c>
      <c r="C168" s="40">
        <v>2427.0700000000002</v>
      </c>
      <c r="D168" s="40">
        <v>0.59</v>
      </c>
      <c r="E168" s="45">
        <v>2.04</v>
      </c>
      <c r="F168" s="40">
        <v>3.54</v>
      </c>
      <c r="G168" s="40">
        <v>1.17</v>
      </c>
      <c r="H168" s="33">
        <v>7.39</v>
      </c>
      <c r="I168" s="9"/>
    </row>
    <row r="169" spans="1:9" x14ac:dyDescent="0.25">
      <c r="A169" s="44"/>
      <c r="B169" s="54" t="s">
        <v>15</v>
      </c>
      <c r="C169" s="40">
        <v>2441.87</v>
      </c>
      <c r="D169" s="40">
        <v>0.61</v>
      </c>
      <c r="E169" s="45">
        <v>1.79</v>
      </c>
      <c r="F169" s="40">
        <v>3.83</v>
      </c>
      <c r="G169" s="40">
        <v>1.79</v>
      </c>
      <c r="H169" s="33">
        <v>7.54</v>
      </c>
      <c r="I169" s="9"/>
    </row>
    <row r="170" spans="1:9" x14ac:dyDescent="0.25">
      <c r="A170" s="58"/>
      <c r="B170" s="54" t="s">
        <v>16</v>
      </c>
      <c r="C170" s="40">
        <v>2463.11</v>
      </c>
      <c r="D170" s="40">
        <v>0.87</v>
      </c>
      <c r="E170" s="45">
        <v>2.08</v>
      </c>
      <c r="F170" s="40">
        <v>4.2699999999999996</v>
      </c>
      <c r="G170" s="40">
        <v>2.68</v>
      </c>
      <c r="H170" s="41">
        <v>8.07</v>
      </c>
      <c r="I170" s="9"/>
    </row>
    <row r="171" spans="1:9" x14ac:dyDescent="0.25">
      <c r="A171" s="58"/>
      <c r="B171" s="54" t="s">
        <v>17</v>
      </c>
      <c r="C171" s="40">
        <v>2475.1799999999998</v>
      </c>
      <c r="D171" s="40">
        <v>0.49</v>
      </c>
      <c r="E171" s="45">
        <v>1.98</v>
      </c>
      <c r="F171" s="40">
        <v>4.07</v>
      </c>
      <c r="G171" s="40">
        <v>3.18</v>
      </c>
      <c r="H171" s="41">
        <v>8.0500000000000007</v>
      </c>
      <c r="I171" s="9"/>
    </row>
    <row r="172" spans="1:9" x14ac:dyDescent="0.25">
      <c r="A172" s="58"/>
      <c r="B172" s="54" t="s">
        <v>18</v>
      </c>
      <c r="C172" s="40">
        <v>2474.6799999999998</v>
      </c>
      <c r="D172" s="40">
        <v>-0.02</v>
      </c>
      <c r="E172" s="45">
        <v>1.34</v>
      </c>
      <c r="F172" s="40">
        <v>3.16</v>
      </c>
      <c r="G172" s="40">
        <v>3.16</v>
      </c>
      <c r="H172" s="41">
        <v>7.27</v>
      </c>
      <c r="I172" s="9"/>
    </row>
    <row r="173" spans="1:9" x14ac:dyDescent="0.25">
      <c r="A173" s="58"/>
      <c r="B173" s="54" t="s">
        <v>19</v>
      </c>
      <c r="C173" s="40">
        <v>2480.87</v>
      </c>
      <c r="D173" s="40">
        <v>0.25</v>
      </c>
      <c r="E173" s="45">
        <v>0.72</v>
      </c>
      <c r="F173" s="40">
        <v>2.82</v>
      </c>
      <c r="G173" s="40">
        <v>3.42</v>
      </c>
      <c r="H173" s="41">
        <v>6.57</v>
      </c>
      <c r="I173" s="9"/>
    </row>
    <row r="174" spans="1:9" x14ac:dyDescent="0.25">
      <c r="A174" s="58"/>
      <c r="B174" s="54" t="s">
        <v>20</v>
      </c>
      <c r="C174" s="40">
        <v>2485.09</v>
      </c>
      <c r="D174" s="40">
        <v>0.17</v>
      </c>
      <c r="E174" s="45">
        <v>0.4</v>
      </c>
      <c r="F174" s="40">
        <v>2.39</v>
      </c>
      <c r="G174" s="40">
        <v>3.59</v>
      </c>
      <c r="H174" s="41">
        <v>6.02</v>
      </c>
      <c r="I174" s="9"/>
    </row>
    <row r="175" spans="1:9" x14ac:dyDescent="0.25">
      <c r="A175" s="58"/>
      <c r="B175" s="54" t="s">
        <v>21</v>
      </c>
      <c r="C175" s="40">
        <v>2493.79</v>
      </c>
      <c r="D175" s="40">
        <v>0.35</v>
      </c>
      <c r="E175" s="45">
        <v>0.77</v>
      </c>
      <c r="F175" s="40">
        <v>2.13</v>
      </c>
      <c r="G175" s="40">
        <v>3.95</v>
      </c>
      <c r="H175" s="41">
        <v>6.04</v>
      </c>
      <c r="I175" s="9"/>
    </row>
    <row r="176" spans="1:9" x14ac:dyDescent="0.25">
      <c r="A176" s="58"/>
      <c r="B176" s="54" t="s">
        <v>22</v>
      </c>
      <c r="C176" s="40">
        <v>2512.4899999999998</v>
      </c>
      <c r="D176" s="40">
        <v>0.75</v>
      </c>
      <c r="E176" s="45">
        <v>1.27</v>
      </c>
      <c r="F176" s="40">
        <v>2</v>
      </c>
      <c r="G176" s="40">
        <v>4.7300000000000004</v>
      </c>
      <c r="H176" s="41">
        <v>6.36</v>
      </c>
      <c r="I176" s="9"/>
    </row>
    <row r="177" spans="1:8" x14ac:dyDescent="0.25">
      <c r="A177" s="58"/>
      <c r="B177" s="54" t="s">
        <v>23</v>
      </c>
      <c r="C177" s="40">
        <v>2526.31</v>
      </c>
      <c r="D177" s="40">
        <v>0.55000000000000004</v>
      </c>
      <c r="E177" s="45">
        <v>1.66</v>
      </c>
      <c r="F177" s="40">
        <v>2.0699999999999998</v>
      </c>
      <c r="G177" s="40">
        <v>5.31</v>
      </c>
      <c r="H177" s="41">
        <v>6.22</v>
      </c>
    </row>
    <row r="178" spans="1:8" x14ac:dyDescent="0.25">
      <c r="A178" s="58"/>
      <c r="B178" s="54" t="s">
        <v>24</v>
      </c>
      <c r="C178" s="40">
        <v>2535.4</v>
      </c>
      <c r="D178" s="40">
        <v>0.36</v>
      </c>
      <c r="E178" s="45">
        <v>1.67</v>
      </c>
      <c r="F178" s="40">
        <v>2.4500000000000002</v>
      </c>
      <c r="G178" s="40">
        <v>5.69</v>
      </c>
      <c r="H178" s="41">
        <v>5.69</v>
      </c>
    </row>
    <row r="179" spans="1:8" ht="6.9" customHeight="1" x14ac:dyDescent="0.25">
      <c r="A179" s="26"/>
      <c r="B179" s="26"/>
      <c r="C179" s="35"/>
      <c r="D179" s="36"/>
      <c r="E179" s="37"/>
      <c r="F179" s="37"/>
      <c r="G179" s="37"/>
      <c r="H179" s="38"/>
    </row>
    <row r="180" spans="1:8" x14ac:dyDescent="0.25">
      <c r="A180" s="44" t="s">
        <v>33</v>
      </c>
      <c r="B180" s="54" t="s">
        <v>13</v>
      </c>
      <c r="C180" s="40">
        <v>2550.36</v>
      </c>
      <c r="D180" s="40">
        <v>0.59</v>
      </c>
      <c r="E180" s="45">
        <v>1.51</v>
      </c>
      <c r="F180" s="40">
        <v>2.8</v>
      </c>
      <c r="G180" s="40">
        <v>0.59</v>
      </c>
      <c r="H180" s="33">
        <v>5.7</v>
      </c>
    </row>
    <row r="181" spans="1:8" x14ac:dyDescent="0.25">
      <c r="A181" s="44"/>
      <c r="B181" s="54" t="s">
        <v>14</v>
      </c>
      <c r="C181" s="40">
        <v>2560.8200000000002</v>
      </c>
      <c r="D181" s="40">
        <v>0.41</v>
      </c>
      <c r="E181" s="45">
        <v>1.37</v>
      </c>
      <c r="F181" s="40">
        <v>3.05</v>
      </c>
      <c r="G181" s="40">
        <v>1</v>
      </c>
      <c r="H181" s="33">
        <v>5.51</v>
      </c>
    </row>
    <row r="182" spans="1:8" x14ac:dyDescent="0.25">
      <c r="A182" s="44"/>
      <c r="B182" s="54" t="s">
        <v>15</v>
      </c>
      <c r="C182" s="40">
        <v>2571.83</v>
      </c>
      <c r="D182" s="40">
        <v>0.43</v>
      </c>
      <c r="E182" s="45">
        <v>1.44</v>
      </c>
      <c r="F182" s="40">
        <v>3.13</v>
      </c>
      <c r="G182" s="40">
        <v>1.44</v>
      </c>
      <c r="H182" s="33">
        <v>5.32</v>
      </c>
    </row>
    <row r="183" spans="1:8" x14ac:dyDescent="0.25">
      <c r="A183" s="58"/>
      <c r="B183" s="54" t="s">
        <v>16</v>
      </c>
      <c r="C183" s="40">
        <v>2577.23</v>
      </c>
      <c r="D183" s="40">
        <v>0.21</v>
      </c>
      <c r="E183" s="45">
        <v>1.05</v>
      </c>
      <c r="F183" s="40">
        <v>2.58</v>
      </c>
      <c r="G183" s="40">
        <v>1.65</v>
      </c>
      <c r="H183" s="33">
        <v>4.63</v>
      </c>
    </row>
    <row r="184" spans="1:8" x14ac:dyDescent="0.25">
      <c r="A184" s="58"/>
      <c r="B184" s="54" t="s">
        <v>17</v>
      </c>
      <c r="C184" s="40">
        <v>2579.81</v>
      </c>
      <c r="D184" s="40">
        <v>0.1</v>
      </c>
      <c r="E184" s="45">
        <v>0.74</v>
      </c>
      <c r="F184" s="40">
        <v>2.12</v>
      </c>
      <c r="G184" s="40">
        <v>1.75</v>
      </c>
      <c r="H184" s="41">
        <v>4.2300000000000004</v>
      </c>
    </row>
    <row r="185" spans="1:8" x14ac:dyDescent="0.25">
      <c r="A185" s="58"/>
      <c r="B185" s="54" t="s">
        <v>18</v>
      </c>
      <c r="C185" s="40">
        <v>2574.39</v>
      </c>
      <c r="D185" s="40">
        <v>-0.21</v>
      </c>
      <c r="E185" s="45">
        <v>0.1</v>
      </c>
      <c r="F185" s="40">
        <v>1.54</v>
      </c>
      <c r="G185" s="40">
        <v>1.54</v>
      </c>
      <c r="H185" s="41">
        <v>4.03</v>
      </c>
    </row>
    <row r="186" spans="1:8" x14ac:dyDescent="0.25">
      <c r="A186" s="58"/>
      <c r="B186" s="54" t="s">
        <v>19</v>
      </c>
      <c r="C186" s="40">
        <v>2579.2800000000002</v>
      </c>
      <c r="D186" s="40">
        <v>0.19</v>
      </c>
      <c r="E186" s="45">
        <v>0.08</v>
      </c>
      <c r="F186" s="40">
        <v>1.1299999999999999</v>
      </c>
      <c r="G186" s="40">
        <v>1.73</v>
      </c>
      <c r="H186" s="41">
        <v>3.97</v>
      </c>
    </row>
    <row r="187" spans="1:8" x14ac:dyDescent="0.25">
      <c r="A187" s="58"/>
      <c r="B187" s="54" t="s">
        <v>20</v>
      </c>
      <c r="C187" s="40">
        <v>2580.5700000000002</v>
      </c>
      <c r="D187" s="40">
        <v>0.05</v>
      </c>
      <c r="E187" s="45">
        <v>0.03</v>
      </c>
      <c r="F187" s="40">
        <v>0.77</v>
      </c>
      <c r="G187" s="40">
        <v>1.78</v>
      </c>
      <c r="H187" s="41">
        <v>3.84</v>
      </c>
    </row>
    <row r="188" spans="1:8" x14ac:dyDescent="0.25">
      <c r="A188" s="58"/>
      <c r="B188" s="54" t="s">
        <v>21</v>
      </c>
      <c r="C188" s="40">
        <v>2585.9899999999998</v>
      </c>
      <c r="D188" s="40">
        <v>0.21</v>
      </c>
      <c r="E188" s="45">
        <v>0.45</v>
      </c>
      <c r="F188" s="40">
        <v>0.55000000000000004</v>
      </c>
      <c r="G188" s="40">
        <v>2</v>
      </c>
      <c r="H188" s="41">
        <v>3.7</v>
      </c>
    </row>
    <row r="189" spans="1:8" x14ac:dyDescent="0.25">
      <c r="A189" s="58"/>
      <c r="B189" s="54" t="s">
        <v>22</v>
      </c>
      <c r="C189" s="40">
        <v>2594.52</v>
      </c>
      <c r="D189" s="40">
        <v>0.33</v>
      </c>
      <c r="E189" s="45">
        <v>0.59</v>
      </c>
      <c r="F189" s="40">
        <v>0.67</v>
      </c>
      <c r="G189" s="40">
        <v>2.33</v>
      </c>
      <c r="H189" s="41">
        <v>3.26</v>
      </c>
    </row>
    <row r="190" spans="1:8" x14ac:dyDescent="0.25">
      <c r="A190" s="58"/>
      <c r="B190" s="54" t="s">
        <v>23</v>
      </c>
      <c r="C190" s="40">
        <v>2602.56</v>
      </c>
      <c r="D190" s="40">
        <v>0.31</v>
      </c>
      <c r="E190" s="45">
        <v>0.85</v>
      </c>
      <c r="F190" s="40">
        <v>0.88</v>
      </c>
      <c r="G190" s="40">
        <v>2.65</v>
      </c>
      <c r="H190" s="41">
        <v>3.02</v>
      </c>
    </row>
    <row r="191" spans="1:8" x14ac:dyDescent="0.25">
      <c r="A191" s="58"/>
      <c r="B191" s="54" t="s">
        <v>24</v>
      </c>
      <c r="C191" s="40">
        <v>2615.0500000000002</v>
      </c>
      <c r="D191" s="40">
        <v>0.48</v>
      </c>
      <c r="E191" s="45">
        <v>1.1200000000000001</v>
      </c>
      <c r="F191" s="40">
        <v>1.58</v>
      </c>
      <c r="G191" s="40">
        <v>3.14</v>
      </c>
      <c r="H191" s="41">
        <v>3.14</v>
      </c>
    </row>
    <row r="192" spans="1:8" ht="6.9" customHeight="1" x14ac:dyDescent="0.25">
      <c r="A192" s="26"/>
      <c r="B192" s="26"/>
      <c r="C192" s="35"/>
      <c r="D192" s="36"/>
      <c r="E192" s="37"/>
      <c r="F192" s="37"/>
      <c r="G192" s="37"/>
      <c r="H192" s="38"/>
    </row>
    <row r="193" spans="1:9" x14ac:dyDescent="0.25">
      <c r="A193" s="44" t="s">
        <v>34</v>
      </c>
      <c r="B193" s="54" t="s">
        <v>13</v>
      </c>
      <c r="C193" s="40">
        <v>2626.56</v>
      </c>
      <c r="D193" s="40">
        <v>0.44</v>
      </c>
      <c r="E193" s="45">
        <v>1.23</v>
      </c>
      <c r="F193" s="40">
        <v>1.83</v>
      </c>
      <c r="G193" s="40">
        <v>0.44</v>
      </c>
      <c r="H193" s="41">
        <v>2.99</v>
      </c>
      <c r="I193" s="9"/>
    </row>
    <row r="194" spans="1:9" x14ac:dyDescent="0.25">
      <c r="A194" s="44"/>
      <c r="B194" s="54" t="s">
        <v>14</v>
      </c>
      <c r="C194" s="40">
        <v>2638.12</v>
      </c>
      <c r="D194" s="40">
        <v>0.44</v>
      </c>
      <c r="E194" s="45">
        <v>1.37</v>
      </c>
      <c r="F194" s="40">
        <v>2.23</v>
      </c>
      <c r="G194" s="40">
        <v>0.88</v>
      </c>
      <c r="H194" s="41">
        <v>3.02</v>
      </c>
      <c r="I194" s="9"/>
    </row>
    <row r="195" spans="1:9" x14ac:dyDescent="0.25">
      <c r="A195" s="44"/>
      <c r="B195" s="54" t="s">
        <v>15</v>
      </c>
      <c r="C195" s="40">
        <v>2647.88</v>
      </c>
      <c r="D195" s="40">
        <v>0.37</v>
      </c>
      <c r="E195" s="45">
        <v>1.26</v>
      </c>
      <c r="F195" s="40">
        <v>2.39</v>
      </c>
      <c r="G195" s="40">
        <v>1.26</v>
      </c>
      <c r="H195" s="41">
        <v>2.96</v>
      </c>
      <c r="I195" s="9"/>
    </row>
    <row r="196" spans="1:9" x14ac:dyDescent="0.25">
      <c r="A196" s="58"/>
      <c r="B196" s="54" t="s">
        <v>16</v>
      </c>
      <c r="C196" s="40">
        <v>2654.5</v>
      </c>
      <c r="D196" s="40">
        <v>0.25</v>
      </c>
      <c r="E196" s="45">
        <v>1.06</v>
      </c>
      <c r="F196" s="40">
        <v>2.31</v>
      </c>
      <c r="G196" s="40">
        <v>1.51</v>
      </c>
      <c r="H196" s="41">
        <v>3</v>
      </c>
      <c r="I196" s="9"/>
    </row>
    <row r="197" spans="1:9" x14ac:dyDescent="0.25">
      <c r="A197" s="58"/>
      <c r="B197" s="54" t="s">
        <v>17</v>
      </c>
      <c r="C197" s="40">
        <v>2661.93</v>
      </c>
      <c r="D197" s="40">
        <v>0.28000000000000003</v>
      </c>
      <c r="E197" s="45">
        <v>0.9</v>
      </c>
      <c r="F197" s="40">
        <v>2.2799999999999998</v>
      </c>
      <c r="G197" s="40">
        <v>1.79</v>
      </c>
      <c r="H197" s="41">
        <v>3.18</v>
      </c>
      <c r="I197" s="9"/>
    </row>
    <row r="198" spans="1:9" x14ac:dyDescent="0.25">
      <c r="A198" s="58"/>
      <c r="B198" s="54" t="s">
        <v>18</v>
      </c>
      <c r="C198" s="40">
        <v>2669.38</v>
      </c>
      <c r="D198" s="40">
        <v>0.28000000000000003</v>
      </c>
      <c r="E198" s="45">
        <v>0.81</v>
      </c>
      <c r="F198" s="40">
        <v>2.08</v>
      </c>
      <c r="G198" s="40">
        <v>2.08</v>
      </c>
      <c r="H198" s="41">
        <v>3.69</v>
      </c>
      <c r="I198" s="9"/>
    </row>
    <row r="199" spans="1:9" x14ac:dyDescent="0.25">
      <c r="A199" s="58"/>
      <c r="B199" s="54" t="s">
        <v>19</v>
      </c>
      <c r="C199" s="40">
        <v>2675.79</v>
      </c>
      <c r="D199" s="40">
        <v>0.24</v>
      </c>
      <c r="E199" s="45">
        <v>0.8</v>
      </c>
      <c r="F199" s="40">
        <v>1.87</v>
      </c>
      <c r="G199" s="40">
        <v>2.3199999999999998</v>
      </c>
      <c r="H199" s="41">
        <v>3.74</v>
      </c>
      <c r="I199" s="9"/>
    </row>
    <row r="200" spans="1:9" x14ac:dyDescent="0.25">
      <c r="A200" s="58"/>
      <c r="B200" s="54" t="s">
        <v>20</v>
      </c>
      <c r="C200" s="40">
        <v>2688.37</v>
      </c>
      <c r="D200" s="40">
        <v>0.47</v>
      </c>
      <c r="E200" s="45">
        <v>0.99</v>
      </c>
      <c r="F200" s="40">
        <v>1.9</v>
      </c>
      <c r="G200" s="40">
        <v>2.8</v>
      </c>
      <c r="H200" s="41">
        <v>4.18</v>
      </c>
      <c r="I200" s="9"/>
    </row>
    <row r="201" spans="1:9" x14ac:dyDescent="0.25">
      <c r="A201" s="58"/>
      <c r="B201" s="54" t="s">
        <v>21</v>
      </c>
      <c r="C201" s="40">
        <v>2693.21</v>
      </c>
      <c r="D201" s="40">
        <v>0.18</v>
      </c>
      <c r="E201" s="45">
        <v>0.89</v>
      </c>
      <c r="F201" s="40">
        <v>1.71</v>
      </c>
      <c r="G201" s="40">
        <v>2.99</v>
      </c>
      <c r="H201" s="41">
        <v>4.1500000000000004</v>
      </c>
      <c r="I201" s="9"/>
    </row>
    <row r="202" spans="1:9" x14ac:dyDescent="0.25">
      <c r="A202" s="58"/>
      <c r="B202" s="54" t="s">
        <v>22</v>
      </c>
      <c r="C202" s="40">
        <v>2701.29</v>
      </c>
      <c r="D202" s="40">
        <v>0.3</v>
      </c>
      <c r="E202" s="45">
        <v>0.95</v>
      </c>
      <c r="F202" s="40">
        <v>1.76</v>
      </c>
      <c r="G202" s="40">
        <v>3.3</v>
      </c>
      <c r="H202" s="41">
        <v>4.12</v>
      </c>
      <c r="I202" s="9"/>
    </row>
    <row r="203" spans="1:9" x14ac:dyDescent="0.25">
      <c r="A203" s="58"/>
      <c r="B203" s="54" t="s">
        <v>23</v>
      </c>
      <c r="C203" s="40">
        <v>2711.55</v>
      </c>
      <c r="D203" s="40">
        <v>0.38</v>
      </c>
      <c r="E203" s="45">
        <v>0.86</v>
      </c>
      <c r="F203" s="40">
        <v>1.86</v>
      </c>
      <c r="G203" s="40">
        <v>3.69</v>
      </c>
      <c r="H203" s="41">
        <v>4.1900000000000004</v>
      </c>
      <c r="I203" s="9"/>
    </row>
    <row r="204" spans="1:9" x14ac:dyDescent="0.25">
      <c r="A204" s="58"/>
      <c r="B204" s="54" t="s">
        <v>24</v>
      </c>
      <c r="C204" s="40">
        <v>2731.62</v>
      </c>
      <c r="D204" s="40">
        <v>0.74</v>
      </c>
      <c r="E204" s="45">
        <v>1.43</v>
      </c>
      <c r="F204" s="40">
        <v>2.33</v>
      </c>
      <c r="G204" s="40">
        <v>4.46</v>
      </c>
      <c r="H204" s="41">
        <v>4.46</v>
      </c>
      <c r="I204" s="9"/>
    </row>
    <row r="205" spans="1:9" ht="6.9" customHeight="1" x14ac:dyDescent="0.25">
      <c r="A205" s="26"/>
      <c r="B205" s="26"/>
      <c r="C205" s="35"/>
      <c r="D205" s="36"/>
      <c r="E205" s="37"/>
      <c r="F205" s="37"/>
      <c r="G205" s="37"/>
      <c r="H205" s="38"/>
      <c r="I205" s="9"/>
    </row>
    <row r="206" spans="1:9" x14ac:dyDescent="0.25">
      <c r="A206" s="44" t="s">
        <v>35</v>
      </c>
      <c r="B206" s="54" t="s">
        <v>13</v>
      </c>
      <c r="C206" s="40">
        <v>2746.37</v>
      </c>
      <c r="D206" s="40">
        <v>0.54</v>
      </c>
      <c r="E206" s="45">
        <v>1.67</v>
      </c>
      <c r="F206" s="40">
        <v>2.64</v>
      </c>
      <c r="G206" s="40">
        <v>0.54</v>
      </c>
      <c r="H206" s="41">
        <v>4.5599999999999996</v>
      </c>
      <c r="I206" s="9"/>
    </row>
    <row r="207" spans="1:9" x14ac:dyDescent="0.25">
      <c r="A207" s="44"/>
      <c r="B207" s="54" t="s">
        <v>14</v>
      </c>
      <c r="C207" s="40">
        <v>2759.83</v>
      </c>
      <c r="D207" s="40">
        <v>0.49</v>
      </c>
      <c r="E207" s="45">
        <v>1.78</v>
      </c>
      <c r="F207" s="40">
        <v>2.66</v>
      </c>
      <c r="G207" s="40">
        <v>1.03</v>
      </c>
      <c r="H207" s="41">
        <v>4.6100000000000003</v>
      </c>
      <c r="I207" s="9"/>
    </row>
    <row r="208" spans="1:9" x14ac:dyDescent="0.25">
      <c r="A208" s="44"/>
      <c r="B208" s="54" t="s">
        <v>15</v>
      </c>
      <c r="C208" s="40">
        <v>2773.08</v>
      </c>
      <c r="D208" s="40">
        <v>0.48</v>
      </c>
      <c r="E208" s="45">
        <v>1.52</v>
      </c>
      <c r="F208" s="40">
        <v>2.97</v>
      </c>
      <c r="G208" s="40">
        <v>1.52</v>
      </c>
      <c r="H208" s="41">
        <v>4.7300000000000004</v>
      </c>
      <c r="I208" s="9"/>
    </row>
    <row r="209" spans="1:9" x14ac:dyDescent="0.25">
      <c r="A209" s="44"/>
      <c r="B209" s="54" t="s">
        <v>16</v>
      </c>
      <c r="C209" s="40">
        <v>2788.33</v>
      </c>
      <c r="D209" s="40">
        <v>0.55000000000000004</v>
      </c>
      <c r="E209" s="45">
        <v>1.53</v>
      </c>
      <c r="F209" s="40">
        <v>3.22</v>
      </c>
      <c r="G209" s="40">
        <v>2.08</v>
      </c>
      <c r="H209" s="41">
        <v>5.04</v>
      </c>
    </row>
    <row r="210" spans="1:9" x14ac:dyDescent="0.25">
      <c r="A210" s="44"/>
      <c r="B210" s="54" t="s">
        <v>17</v>
      </c>
      <c r="C210" s="40">
        <v>2810.36</v>
      </c>
      <c r="D210" s="40">
        <v>0.79</v>
      </c>
      <c r="E210" s="45">
        <v>1.83</v>
      </c>
      <c r="F210" s="40">
        <v>3.64</v>
      </c>
      <c r="G210" s="40">
        <v>2.88</v>
      </c>
      <c r="H210" s="41">
        <v>5.58</v>
      </c>
    </row>
    <row r="211" spans="1:9" x14ac:dyDescent="0.25">
      <c r="A211" s="44"/>
      <c r="B211" s="54" t="s">
        <v>18</v>
      </c>
      <c r="C211" s="40">
        <v>2831.16</v>
      </c>
      <c r="D211" s="40">
        <v>0.74</v>
      </c>
      <c r="E211" s="45">
        <v>2.09</v>
      </c>
      <c r="F211" s="40">
        <v>3.64</v>
      </c>
      <c r="G211" s="40">
        <v>3.64</v>
      </c>
      <c r="H211" s="41">
        <v>6.06</v>
      </c>
    </row>
    <row r="212" spans="1:9" x14ac:dyDescent="0.25">
      <c r="A212" s="44"/>
      <c r="B212" s="54" t="s">
        <v>19</v>
      </c>
      <c r="C212" s="40">
        <v>2846.16</v>
      </c>
      <c r="D212" s="40">
        <v>0.53</v>
      </c>
      <c r="E212" s="45">
        <v>2.0699999999999998</v>
      </c>
      <c r="F212" s="40">
        <v>3.63</v>
      </c>
      <c r="G212" s="40">
        <v>4.1900000000000004</v>
      </c>
      <c r="H212" s="41">
        <v>6.37</v>
      </c>
      <c r="I212" s="59"/>
    </row>
    <row r="213" spans="1:9" x14ac:dyDescent="0.25">
      <c r="A213" s="44"/>
      <c r="B213" s="54" t="s">
        <v>20</v>
      </c>
      <c r="C213" s="40">
        <v>2854.13</v>
      </c>
      <c r="D213" s="40">
        <v>0.28000000000000003</v>
      </c>
      <c r="E213" s="45">
        <v>1.56</v>
      </c>
      <c r="F213" s="40">
        <v>3.42</v>
      </c>
      <c r="G213" s="40">
        <v>4.4800000000000004</v>
      </c>
      <c r="H213" s="41">
        <v>6.17</v>
      </c>
      <c r="I213" s="59"/>
    </row>
    <row r="214" spans="1:9" x14ac:dyDescent="0.25">
      <c r="A214" s="44"/>
      <c r="B214" s="54" t="s">
        <v>21</v>
      </c>
      <c r="C214" s="40">
        <v>2861.55</v>
      </c>
      <c r="D214" s="40">
        <v>0.26</v>
      </c>
      <c r="E214" s="45">
        <v>1.07</v>
      </c>
      <c r="F214" s="40">
        <v>3.19</v>
      </c>
      <c r="G214" s="40">
        <v>4.76</v>
      </c>
      <c r="H214" s="41">
        <v>6.25</v>
      </c>
      <c r="I214" s="59"/>
    </row>
    <row r="215" spans="1:9" x14ac:dyDescent="0.25">
      <c r="A215" s="44"/>
      <c r="B215" s="54" t="s">
        <v>22</v>
      </c>
      <c r="C215" s="40">
        <v>2874.43</v>
      </c>
      <c r="D215" s="40">
        <v>0.45</v>
      </c>
      <c r="E215" s="45">
        <v>0.99</v>
      </c>
      <c r="F215" s="40">
        <v>3.09</v>
      </c>
      <c r="G215" s="40">
        <v>5.23</v>
      </c>
      <c r="H215" s="41">
        <v>6.41</v>
      </c>
      <c r="I215" s="59"/>
    </row>
    <row r="216" spans="1:9" x14ac:dyDescent="0.25">
      <c r="A216" s="44"/>
      <c r="B216" s="54" t="s">
        <v>23</v>
      </c>
      <c r="C216" s="40">
        <v>2884.78</v>
      </c>
      <c r="D216" s="40">
        <v>0.36</v>
      </c>
      <c r="E216" s="45">
        <v>1.07</v>
      </c>
      <c r="F216" s="40">
        <v>2.65</v>
      </c>
      <c r="G216" s="40">
        <v>5.61</v>
      </c>
      <c r="H216" s="41">
        <v>6.39</v>
      </c>
      <c r="I216" s="59"/>
    </row>
    <row r="217" spans="1:9" x14ac:dyDescent="0.25">
      <c r="A217" s="44"/>
      <c r="B217" s="54" t="s">
        <v>24</v>
      </c>
      <c r="C217" s="40">
        <v>2892.8573839999999</v>
      </c>
      <c r="D217" s="40">
        <v>0.28000000000000003</v>
      </c>
      <c r="E217" s="45">
        <v>1.0900000000000001</v>
      </c>
      <c r="F217" s="40">
        <v>2.1800000000000002</v>
      </c>
      <c r="G217" s="40">
        <v>5.9</v>
      </c>
      <c r="H217" s="41">
        <v>5.9</v>
      </c>
      <c r="I217" s="59"/>
    </row>
    <row r="218" spans="1:9" s="4" customFormat="1" ht="15.6" x14ac:dyDescent="0.3">
      <c r="A218" s="512" t="s">
        <v>27</v>
      </c>
      <c r="B218" s="512"/>
      <c r="C218" s="512"/>
      <c r="D218" s="512"/>
      <c r="E218" s="512"/>
      <c r="F218" s="512"/>
      <c r="G218" s="512"/>
      <c r="H218" s="512"/>
    </row>
    <row r="219" spans="1:9" s="5" customFormat="1" ht="18" customHeight="1" x14ac:dyDescent="0.35">
      <c r="A219" s="511" t="s">
        <v>3</v>
      </c>
      <c r="B219" s="511"/>
      <c r="C219" s="511"/>
      <c r="D219" s="511"/>
      <c r="E219" s="511"/>
      <c r="F219" s="511"/>
      <c r="G219" s="511"/>
      <c r="H219" s="511"/>
      <c r="I219" s="4"/>
    </row>
    <row r="220" spans="1:9" ht="11.4" thickBot="1" x14ac:dyDescent="0.3">
      <c r="A220" s="6"/>
      <c r="B220" s="6"/>
      <c r="C220" s="48"/>
      <c r="D220" s="6"/>
      <c r="E220" s="6"/>
      <c r="F220" s="6"/>
      <c r="G220" s="6"/>
      <c r="H220" s="7" t="s">
        <v>36</v>
      </c>
    </row>
    <row r="221" spans="1:9" s="15" customFormat="1" ht="14.4" thickTop="1" x14ac:dyDescent="0.3">
      <c r="A221" s="10"/>
      <c r="B221" s="10"/>
      <c r="C221" s="49"/>
      <c r="D221" s="12"/>
      <c r="E221" s="11"/>
      <c r="F221" s="11" t="s">
        <v>5</v>
      </c>
      <c r="G221" s="11"/>
      <c r="H221" s="13"/>
      <c r="I221" s="14"/>
    </row>
    <row r="222" spans="1:9" s="15" customFormat="1" ht="13.8" x14ac:dyDescent="0.3">
      <c r="A222" s="16" t="s">
        <v>6</v>
      </c>
      <c r="B222" s="17" t="s">
        <v>7</v>
      </c>
      <c r="C222" s="50" t="s">
        <v>8</v>
      </c>
      <c r="D222" s="509" t="s">
        <v>9</v>
      </c>
      <c r="E222" s="510"/>
      <c r="F222" s="510"/>
      <c r="G222" s="510"/>
      <c r="H222" s="510"/>
      <c r="I222" s="14"/>
    </row>
    <row r="223" spans="1:9" s="15" customFormat="1" ht="13.65" customHeight="1" x14ac:dyDescent="0.3">
      <c r="A223" s="18"/>
      <c r="B223" s="17"/>
      <c r="C223" s="51" t="s">
        <v>10</v>
      </c>
      <c r="D223" s="20" t="s">
        <v>11</v>
      </c>
      <c r="E223" s="20">
        <v>3</v>
      </c>
      <c r="F223" s="20">
        <v>6</v>
      </c>
      <c r="G223" s="20" t="s">
        <v>11</v>
      </c>
      <c r="H223" s="21">
        <v>12</v>
      </c>
      <c r="I223" s="14"/>
    </row>
    <row r="224" spans="1:9" s="15" customFormat="1" ht="13.65" customHeight="1" thickBot="1" x14ac:dyDescent="0.35">
      <c r="A224" s="22"/>
      <c r="B224" s="22"/>
      <c r="C224" s="52"/>
      <c r="D224" s="23" t="s">
        <v>7</v>
      </c>
      <c r="E224" s="24" t="s">
        <v>12</v>
      </c>
      <c r="F224" s="24" t="s">
        <v>12</v>
      </c>
      <c r="G224" s="24" t="s">
        <v>6</v>
      </c>
      <c r="H224" s="25" t="s">
        <v>12</v>
      </c>
      <c r="I224" s="14"/>
    </row>
    <row r="225" spans="1:9" ht="6.9" customHeight="1" x14ac:dyDescent="0.25">
      <c r="A225" s="26"/>
      <c r="B225" s="26"/>
      <c r="C225" s="53"/>
      <c r="D225" s="27"/>
      <c r="E225" s="28"/>
      <c r="F225" s="28"/>
      <c r="G225" s="28"/>
      <c r="H225" s="29"/>
      <c r="I225" s="9"/>
    </row>
    <row r="226" spans="1:9" x14ac:dyDescent="0.25">
      <c r="A226" s="44" t="s">
        <v>37</v>
      </c>
      <c r="B226" s="54" t="s">
        <v>13</v>
      </c>
      <c r="C226" s="40">
        <v>2906.7430994431998</v>
      </c>
      <c r="D226" s="40">
        <v>0.48</v>
      </c>
      <c r="E226" s="45">
        <v>1.1200000000000001</v>
      </c>
      <c r="F226" s="40">
        <v>2.13</v>
      </c>
      <c r="G226" s="40">
        <v>0.48</v>
      </c>
      <c r="H226" s="41">
        <v>5.84</v>
      </c>
      <c r="I226" s="9"/>
    </row>
    <row r="227" spans="1:9" x14ac:dyDescent="0.25">
      <c r="A227" s="44"/>
      <c r="B227" s="54" t="s">
        <v>14</v>
      </c>
      <c r="C227" s="40">
        <v>2922.73</v>
      </c>
      <c r="D227" s="40">
        <v>0.55000000000000004</v>
      </c>
      <c r="E227" s="45">
        <v>1.32</v>
      </c>
      <c r="F227" s="40">
        <v>2.4</v>
      </c>
      <c r="G227" s="40">
        <v>1.03</v>
      </c>
      <c r="H227" s="41">
        <v>5.9</v>
      </c>
      <c r="I227" s="9"/>
    </row>
    <row r="228" spans="1:9" x14ac:dyDescent="0.25">
      <c r="A228" s="44"/>
      <c r="B228" s="54" t="s">
        <v>15</v>
      </c>
      <c r="C228" s="40">
        <v>2928.57</v>
      </c>
      <c r="D228" s="40">
        <v>0.2</v>
      </c>
      <c r="E228" s="45">
        <v>1.23</v>
      </c>
      <c r="F228" s="40">
        <v>2.34</v>
      </c>
      <c r="G228" s="40">
        <v>1.23</v>
      </c>
      <c r="H228" s="41">
        <v>5.61</v>
      </c>
      <c r="I228" s="9"/>
    </row>
    <row r="229" spans="1:9" x14ac:dyDescent="0.25">
      <c r="A229" s="44"/>
      <c r="B229" s="54" t="s">
        <v>16</v>
      </c>
      <c r="C229" s="40">
        <v>2942.63</v>
      </c>
      <c r="D229" s="40">
        <v>0.48</v>
      </c>
      <c r="E229" s="45">
        <v>1.23</v>
      </c>
      <c r="F229" s="40">
        <v>2.37</v>
      </c>
      <c r="G229" s="40">
        <v>1.72</v>
      </c>
      <c r="H229" s="41">
        <v>5.53</v>
      </c>
      <c r="I229" s="9"/>
    </row>
    <row r="230" spans="1:9" x14ac:dyDescent="0.25">
      <c r="A230" s="44"/>
      <c r="B230" s="54" t="s">
        <v>17</v>
      </c>
      <c r="C230" s="40">
        <v>2956.46</v>
      </c>
      <c r="D230" s="40">
        <v>0.47</v>
      </c>
      <c r="E230" s="45">
        <v>1.1499999999999999</v>
      </c>
      <c r="F230" s="40">
        <v>2.48</v>
      </c>
      <c r="G230" s="40">
        <v>2.2000000000000002</v>
      </c>
      <c r="H230" s="41">
        <v>5.2</v>
      </c>
      <c r="I230" s="9"/>
    </row>
    <row r="231" spans="1:9" x14ac:dyDescent="0.25">
      <c r="A231" s="44"/>
      <c r="B231" s="54" t="s">
        <v>18</v>
      </c>
      <c r="C231" s="40">
        <v>2967.1</v>
      </c>
      <c r="D231" s="40">
        <v>0.36</v>
      </c>
      <c r="E231" s="45">
        <v>1.32</v>
      </c>
      <c r="F231" s="40">
        <v>2.57</v>
      </c>
      <c r="G231" s="40">
        <v>2.57</v>
      </c>
      <c r="H231" s="41">
        <v>4.8</v>
      </c>
      <c r="I231" s="9"/>
    </row>
    <row r="232" spans="1:9" x14ac:dyDescent="0.25">
      <c r="A232" s="44"/>
      <c r="B232" s="54" t="s">
        <v>19</v>
      </c>
      <c r="C232" s="40">
        <v>2974.22</v>
      </c>
      <c r="D232" s="40">
        <v>0.24</v>
      </c>
      <c r="E232" s="45">
        <v>1.07</v>
      </c>
      <c r="F232" s="40">
        <v>2.3199999999999998</v>
      </c>
      <c r="G232" s="40">
        <v>2.81</v>
      </c>
      <c r="H232" s="41">
        <v>4.5</v>
      </c>
      <c r="I232" s="9"/>
    </row>
    <row r="233" spans="1:9" x14ac:dyDescent="0.25">
      <c r="A233" s="44"/>
      <c r="B233" s="54" t="s">
        <v>20</v>
      </c>
      <c r="C233" s="40">
        <v>2978.68</v>
      </c>
      <c r="D233" s="40">
        <v>0.15</v>
      </c>
      <c r="E233" s="45">
        <v>0.75</v>
      </c>
      <c r="F233" s="40">
        <v>1.91</v>
      </c>
      <c r="G233" s="40">
        <v>2.97</v>
      </c>
      <c r="H233" s="41">
        <v>4.3600000000000003</v>
      </c>
      <c r="I233" s="9"/>
    </row>
    <row r="234" spans="1:9" x14ac:dyDescent="0.25">
      <c r="A234" s="44"/>
      <c r="B234" s="54" t="s">
        <v>21</v>
      </c>
      <c r="C234" s="40">
        <v>2985.83</v>
      </c>
      <c r="D234" s="40">
        <v>0.24</v>
      </c>
      <c r="E234" s="45">
        <v>0.63</v>
      </c>
      <c r="F234" s="40">
        <v>1.96</v>
      </c>
      <c r="G234" s="40">
        <v>3.21</v>
      </c>
      <c r="H234" s="41">
        <v>4.34</v>
      </c>
      <c r="I234" s="9"/>
    </row>
    <row r="235" spans="1:9" x14ac:dyDescent="0.25">
      <c r="A235" s="44"/>
      <c r="B235" s="54" t="s">
        <v>22</v>
      </c>
      <c r="C235" s="40">
        <v>2994.19</v>
      </c>
      <c r="D235" s="40">
        <v>0.28000000000000003</v>
      </c>
      <c r="E235" s="45">
        <v>0.67</v>
      </c>
      <c r="F235" s="40">
        <v>1.75</v>
      </c>
      <c r="G235" s="40">
        <v>3.5</v>
      </c>
      <c r="H235" s="41">
        <v>4.17</v>
      </c>
      <c r="I235" s="9"/>
    </row>
    <row r="236" spans="1:9" x14ac:dyDescent="0.25">
      <c r="A236" s="44"/>
      <c r="B236" s="54" t="s">
        <v>23</v>
      </c>
      <c r="C236" s="40">
        <v>3006.47</v>
      </c>
      <c r="D236" s="40">
        <v>0.41</v>
      </c>
      <c r="E236" s="45">
        <v>0.93</v>
      </c>
      <c r="F236" s="40">
        <v>1.69</v>
      </c>
      <c r="G236" s="40">
        <v>3.93</v>
      </c>
      <c r="H236" s="41">
        <v>4.22</v>
      </c>
      <c r="I236" s="9"/>
    </row>
    <row r="237" spans="1:9" x14ac:dyDescent="0.25">
      <c r="A237" s="44"/>
      <c r="B237" s="54" t="s">
        <v>24</v>
      </c>
      <c r="C237" s="40">
        <v>3017.59</v>
      </c>
      <c r="D237" s="40">
        <v>0.37</v>
      </c>
      <c r="E237" s="45">
        <v>1.06</v>
      </c>
      <c r="F237" s="40">
        <v>1.7</v>
      </c>
      <c r="G237" s="40">
        <v>4.3099999999999996</v>
      </c>
      <c r="H237" s="41">
        <v>4.3099999999999996</v>
      </c>
      <c r="I237" s="9"/>
    </row>
    <row r="238" spans="1:9" ht="6.9" customHeight="1" x14ac:dyDescent="0.25">
      <c r="A238" s="26"/>
      <c r="B238" s="26"/>
      <c r="C238" s="35"/>
      <c r="D238" s="36"/>
      <c r="E238" s="37"/>
      <c r="F238" s="37"/>
      <c r="G238" s="37"/>
      <c r="H238" s="38"/>
      <c r="I238" s="9"/>
    </row>
    <row r="239" spans="1:9" x14ac:dyDescent="0.25">
      <c r="A239" s="44" t="s">
        <v>38</v>
      </c>
      <c r="B239" s="54" t="s">
        <v>13</v>
      </c>
      <c r="C239" s="40">
        <v>3040.22</v>
      </c>
      <c r="D239" s="40">
        <v>0.75</v>
      </c>
      <c r="E239" s="45">
        <v>1.54</v>
      </c>
      <c r="F239" s="40">
        <v>2.2200000000000002</v>
      </c>
      <c r="G239" s="40">
        <v>0.75</v>
      </c>
      <c r="H239" s="41">
        <v>4.59</v>
      </c>
      <c r="I239" s="9"/>
    </row>
    <row r="240" spans="1:9" x14ac:dyDescent="0.25">
      <c r="A240" s="44"/>
      <c r="B240" s="54" t="s">
        <v>14</v>
      </c>
      <c r="C240" s="40">
        <v>3063.93</v>
      </c>
      <c r="D240" s="40">
        <v>0.78</v>
      </c>
      <c r="E240" s="45">
        <v>1.91</v>
      </c>
      <c r="F240" s="40">
        <v>2.86</v>
      </c>
      <c r="G240" s="40">
        <v>1.54</v>
      </c>
      <c r="H240" s="41">
        <v>4.83</v>
      </c>
      <c r="I240" s="9"/>
    </row>
    <row r="241" spans="1:9" x14ac:dyDescent="0.25">
      <c r="A241" s="44"/>
      <c r="B241" s="54" t="s">
        <v>15</v>
      </c>
      <c r="C241" s="40">
        <v>3079.86</v>
      </c>
      <c r="D241" s="40">
        <v>0.52</v>
      </c>
      <c r="E241" s="45">
        <v>2.06</v>
      </c>
      <c r="F241" s="40">
        <v>3.15</v>
      </c>
      <c r="G241" s="40">
        <v>2.06</v>
      </c>
      <c r="H241" s="41">
        <v>5.17</v>
      </c>
      <c r="I241" s="9"/>
    </row>
    <row r="242" spans="1:9" x14ac:dyDescent="0.25">
      <c r="A242" s="44"/>
      <c r="B242" s="54" t="s">
        <v>16</v>
      </c>
      <c r="C242" s="40">
        <v>3097.42</v>
      </c>
      <c r="D242" s="40">
        <v>0.56999999999999995</v>
      </c>
      <c r="E242" s="45">
        <v>1.88</v>
      </c>
      <c r="F242" s="40">
        <v>3.45</v>
      </c>
      <c r="G242" s="40">
        <v>2.65</v>
      </c>
      <c r="H242" s="41">
        <v>5.26</v>
      </c>
      <c r="I242" s="9"/>
    </row>
    <row r="243" spans="1:9" x14ac:dyDescent="0.25">
      <c r="A243" s="44"/>
      <c r="B243" s="54" t="s">
        <v>17</v>
      </c>
      <c r="C243" s="40">
        <v>3110.74</v>
      </c>
      <c r="D243" s="40">
        <v>0.43</v>
      </c>
      <c r="E243" s="45">
        <v>1.53</v>
      </c>
      <c r="F243" s="40">
        <v>3.47</v>
      </c>
      <c r="G243" s="40">
        <v>3.09</v>
      </c>
      <c r="H243" s="41">
        <v>5.22</v>
      </c>
      <c r="I243" s="9"/>
    </row>
    <row r="244" spans="1:9" x14ac:dyDescent="0.25">
      <c r="A244" s="44"/>
      <c r="B244" s="54" t="s">
        <v>18</v>
      </c>
      <c r="C244" s="40">
        <v>3110.74</v>
      </c>
      <c r="D244" s="40">
        <v>0</v>
      </c>
      <c r="E244" s="45">
        <v>1</v>
      </c>
      <c r="F244" s="40">
        <v>3.09</v>
      </c>
      <c r="G244" s="40">
        <v>3.09</v>
      </c>
      <c r="H244" s="41">
        <v>4.84</v>
      </c>
      <c r="I244" s="9"/>
    </row>
    <row r="245" spans="1:9" x14ac:dyDescent="0.25">
      <c r="A245" s="44"/>
      <c r="B245" s="54" t="s">
        <v>19</v>
      </c>
      <c r="C245" s="40">
        <v>3111.05</v>
      </c>
      <c r="D245" s="40">
        <v>0.01</v>
      </c>
      <c r="E245" s="45">
        <v>0.44</v>
      </c>
      <c r="F245" s="40">
        <v>2.33</v>
      </c>
      <c r="G245" s="40">
        <v>3.1</v>
      </c>
      <c r="H245" s="41">
        <v>4.5999999999999996</v>
      </c>
      <c r="I245" s="9"/>
    </row>
    <row r="246" spans="1:9" x14ac:dyDescent="0.25">
      <c r="A246" s="44"/>
      <c r="B246" s="54" t="s">
        <v>20</v>
      </c>
      <c r="C246" s="40">
        <v>3112.29</v>
      </c>
      <c r="D246" s="40">
        <v>0.04</v>
      </c>
      <c r="E246" s="45">
        <v>0.05</v>
      </c>
      <c r="F246" s="40">
        <v>1.58</v>
      </c>
      <c r="G246" s="40">
        <v>3.14</v>
      </c>
      <c r="H246" s="41">
        <v>4.49</v>
      </c>
      <c r="I246" s="9"/>
    </row>
    <row r="247" spans="1:9" x14ac:dyDescent="0.25">
      <c r="A247" s="44"/>
      <c r="B247" s="54" t="s">
        <v>21</v>
      </c>
      <c r="C247" s="40">
        <v>3126.29</v>
      </c>
      <c r="D247" s="40">
        <v>0.45</v>
      </c>
      <c r="E247" s="45">
        <v>0.5</v>
      </c>
      <c r="F247" s="40">
        <v>1.51</v>
      </c>
      <c r="G247" s="40">
        <v>3.6</v>
      </c>
      <c r="H247" s="41">
        <v>4.7</v>
      </c>
      <c r="I247" s="9"/>
    </row>
    <row r="248" spans="1:9" x14ac:dyDescent="0.25">
      <c r="A248" s="44"/>
      <c r="B248" s="54" t="s">
        <v>22</v>
      </c>
      <c r="C248" s="40">
        <v>3149.74</v>
      </c>
      <c r="D248" s="40">
        <v>0.75</v>
      </c>
      <c r="E248" s="45">
        <v>1.24</v>
      </c>
      <c r="F248" s="40">
        <v>1.69</v>
      </c>
      <c r="G248" s="40">
        <v>4.38</v>
      </c>
      <c r="H248" s="41">
        <v>5.2</v>
      </c>
      <c r="I248" s="9"/>
    </row>
    <row r="249" spans="1:9" x14ac:dyDescent="0.25">
      <c r="A249" s="44"/>
      <c r="B249" s="54" t="s">
        <v>23</v>
      </c>
      <c r="C249" s="40">
        <v>3175.88</v>
      </c>
      <c r="D249" s="40">
        <v>0.83</v>
      </c>
      <c r="E249" s="45">
        <v>2.04</v>
      </c>
      <c r="F249" s="40">
        <v>2.09</v>
      </c>
      <c r="G249" s="40">
        <v>5.25</v>
      </c>
      <c r="H249" s="41">
        <v>5.63</v>
      </c>
      <c r="I249" s="9"/>
    </row>
    <row r="250" spans="1:9" x14ac:dyDescent="0.25">
      <c r="A250" s="44"/>
      <c r="B250" s="54" t="s">
        <v>24</v>
      </c>
      <c r="C250" s="40">
        <v>3195.89</v>
      </c>
      <c r="D250" s="40">
        <v>0.63</v>
      </c>
      <c r="E250" s="45">
        <v>2.23</v>
      </c>
      <c r="F250" s="40">
        <v>2.74</v>
      </c>
      <c r="G250" s="40">
        <v>5.91</v>
      </c>
      <c r="H250" s="41">
        <v>5.91</v>
      </c>
      <c r="I250" s="9"/>
    </row>
    <row r="251" spans="1:9" ht="6.9" customHeight="1" x14ac:dyDescent="0.25">
      <c r="A251" s="26"/>
      <c r="B251" s="26"/>
      <c r="C251" s="35"/>
      <c r="D251" s="36"/>
      <c r="E251" s="37"/>
      <c r="F251" s="37"/>
      <c r="G251" s="37"/>
      <c r="H251" s="38"/>
      <c r="I251" s="9"/>
    </row>
    <row r="252" spans="1:9" x14ac:dyDescent="0.25">
      <c r="A252" s="44" t="s">
        <v>39</v>
      </c>
      <c r="B252" s="54" t="s">
        <v>13</v>
      </c>
      <c r="C252" s="40">
        <v>3222.42</v>
      </c>
      <c r="D252" s="40">
        <v>0.83</v>
      </c>
      <c r="E252" s="45">
        <v>2.31</v>
      </c>
      <c r="F252" s="40">
        <v>3.58</v>
      </c>
      <c r="G252" s="40">
        <v>0.83</v>
      </c>
      <c r="H252" s="41">
        <v>5.99</v>
      </c>
      <c r="I252" s="9"/>
    </row>
    <row r="253" spans="1:9" x14ac:dyDescent="0.25">
      <c r="A253" s="44"/>
      <c r="B253" s="54" t="s">
        <v>14</v>
      </c>
      <c r="C253" s="40">
        <v>3248.2</v>
      </c>
      <c r="D253" s="40">
        <v>0.8</v>
      </c>
      <c r="E253" s="45">
        <v>2.2799999999999998</v>
      </c>
      <c r="F253" s="40">
        <v>4.37</v>
      </c>
      <c r="G253" s="40">
        <v>1.64</v>
      </c>
      <c r="H253" s="41">
        <v>6.01</v>
      </c>
      <c r="I253" s="9"/>
    </row>
    <row r="254" spans="1:9" x14ac:dyDescent="0.25">
      <c r="A254" s="44"/>
      <c r="B254" s="54" t="s">
        <v>15</v>
      </c>
      <c r="C254" s="40">
        <v>3273.86</v>
      </c>
      <c r="D254" s="40">
        <v>0.79</v>
      </c>
      <c r="E254" s="45">
        <v>2.44</v>
      </c>
      <c r="F254" s="40">
        <v>4.72</v>
      </c>
      <c r="G254" s="40">
        <v>2.44</v>
      </c>
      <c r="H254" s="41">
        <v>6.3</v>
      </c>
      <c r="I254" s="9"/>
    </row>
    <row r="255" spans="1:9" x14ac:dyDescent="0.25">
      <c r="A255" s="44"/>
      <c r="B255" s="54" t="s">
        <v>16</v>
      </c>
      <c r="C255" s="40">
        <v>3299.07</v>
      </c>
      <c r="D255" s="40">
        <v>0.77</v>
      </c>
      <c r="E255" s="45">
        <v>2.38</v>
      </c>
      <c r="F255" s="40">
        <v>4.74</v>
      </c>
      <c r="G255" s="40">
        <v>3.23</v>
      </c>
      <c r="H255" s="41">
        <v>6.51</v>
      </c>
      <c r="I255" s="9"/>
    </row>
    <row r="256" spans="1:9" x14ac:dyDescent="0.25">
      <c r="A256" s="44"/>
      <c r="B256" s="54" t="s">
        <v>17</v>
      </c>
      <c r="C256" s="40">
        <v>3314.58</v>
      </c>
      <c r="D256" s="40">
        <v>0.47</v>
      </c>
      <c r="E256" s="45">
        <v>2.04</v>
      </c>
      <c r="F256" s="40">
        <v>4.37</v>
      </c>
      <c r="G256" s="40">
        <v>3.71</v>
      </c>
      <c r="H256" s="41">
        <v>6.55</v>
      </c>
      <c r="I256" s="9"/>
    </row>
    <row r="257" spans="1:9" x14ac:dyDescent="0.25">
      <c r="A257" s="44"/>
      <c r="B257" s="54" t="s">
        <v>18</v>
      </c>
      <c r="C257" s="40">
        <v>3319.55</v>
      </c>
      <c r="D257" s="40">
        <v>0.15</v>
      </c>
      <c r="E257" s="45">
        <v>1.4</v>
      </c>
      <c r="F257" s="40">
        <v>3.87</v>
      </c>
      <c r="G257" s="40">
        <v>3.87</v>
      </c>
      <c r="H257" s="41">
        <v>6.71</v>
      </c>
      <c r="I257" s="9"/>
    </row>
    <row r="258" spans="1:9" x14ac:dyDescent="0.25">
      <c r="A258" s="44"/>
      <c r="B258" s="54" t="s">
        <v>19</v>
      </c>
      <c r="C258" s="40">
        <v>3324.86</v>
      </c>
      <c r="D258" s="40">
        <v>0.16</v>
      </c>
      <c r="E258" s="45">
        <v>0.78</v>
      </c>
      <c r="F258" s="40">
        <v>3.18</v>
      </c>
      <c r="G258" s="40">
        <v>4.04</v>
      </c>
      <c r="H258" s="41">
        <v>6.87</v>
      </c>
      <c r="I258" s="9"/>
    </row>
    <row r="259" spans="1:9" x14ac:dyDescent="0.25">
      <c r="A259" s="44"/>
      <c r="B259" s="54" t="s">
        <v>20</v>
      </c>
      <c r="C259" s="40">
        <v>3337.16</v>
      </c>
      <c r="D259" s="40">
        <v>0.37</v>
      </c>
      <c r="E259" s="45">
        <v>0.68</v>
      </c>
      <c r="F259" s="40">
        <v>2.74</v>
      </c>
      <c r="G259" s="40">
        <v>4.42</v>
      </c>
      <c r="H259" s="41">
        <v>7.23</v>
      </c>
      <c r="I259" s="9"/>
    </row>
    <row r="260" spans="1:9" x14ac:dyDescent="0.25">
      <c r="A260" s="44"/>
      <c r="B260" s="54" t="s">
        <v>21</v>
      </c>
      <c r="C260" s="40">
        <v>3354.8502320497018</v>
      </c>
      <c r="D260" s="40">
        <v>0.53</v>
      </c>
      <c r="E260" s="45">
        <v>1.06</v>
      </c>
      <c r="F260" s="40">
        <v>2.4700000000000002</v>
      </c>
      <c r="G260" s="40">
        <v>4.97</v>
      </c>
      <c r="H260" s="41">
        <v>7.31</v>
      </c>
      <c r="I260" s="9"/>
    </row>
    <row r="261" spans="1:9" x14ac:dyDescent="0.25">
      <c r="A261" s="44"/>
      <c r="B261" s="54" t="s">
        <v>22</v>
      </c>
      <c r="C261" s="40">
        <v>3369.28</v>
      </c>
      <c r="D261" s="40">
        <v>0.43</v>
      </c>
      <c r="E261" s="45">
        <v>1.34</v>
      </c>
      <c r="F261" s="40">
        <v>2.13</v>
      </c>
      <c r="G261" s="40">
        <v>5.43</v>
      </c>
      <c r="H261" s="41">
        <v>6.97</v>
      </c>
      <c r="I261" s="9"/>
    </row>
    <row r="262" spans="1:9" x14ac:dyDescent="0.25">
      <c r="A262" s="44"/>
      <c r="B262" s="54" t="s">
        <v>23</v>
      </c>
      <c r="C262" s="40">
        <v>3386.8</v>
      </c>
      <c r="D262" s="40">
        <v>0.52</v>
      </c>
      <c r="E262" s="45">
        <v>1.49</v>
      </c>
      <c r="F262" s="40">
        <v>2.1800000000000002</v>
      </c>
      <c r="G262" s="40">
        <v>5.97</v>
      </c>
      <c r="H262" s="41">
        <v>6.64</v>
      </c>
      <c r="I262" s="9"/>
    </row>
    <row r="263" spans="1:9" x14ac:dyDescent="0.25">
      <c r="A263" s="44"/>
      <c r="B263" s="54" t="s">
        <v>24</v>
      </c>
      <c r="C263" s="40">
        <v>3403.73</v>
      </c>
      <c r="D263" s="40">
        <v>0.5</v>
      </c>
      <c r="E263" s="45">
        <v>1.46</v>
      </c>
      <c r="F263" s="40">
        <v>2.54</v>
      </c>
      <c r="G263" s="40">
        <v>6.5</v>
      </c>
      <c r="H263" s="41">
        <v>6.5</v>
      </c>
      <c r="I263" s="9"/>
    </row>
    <row r="264" spans="1:9" x14ac:dyDescent="0.25">
      <c r="A264" s="44"/>
      <c r="B264" s="54"/>
      <c r="C264" s="60"/>
      <c r="D264" s="40"/>
      <c r="E264" s="45"/>
      <c r="F264" s="40"/>
      <c r="G264" s="40"/>
      <c r="H264" s="41"/>
      <c r="I264" s="9"/>
    </row>
    <row r="265" spans="1:9" x14ac:dyDescent="0.25">
      <c r="A265" s="44" t="s">
        <v>40</v>
      </c>
      <c r="B265" s="54" t="s">
        <v>13</v>
      </c>
      <c r="C265" s="40">
        <v>3422.79</v>
      </c>
      <c r="D265" s="40">
        <v>0.56000000000000005</v>
      </c>
      <c r="E265" s="45">
        <v>1.59</v>
      </c>
      <c r="F265" s="40">
        <v>2.95</v>
      </c>
      <c r="G265" s="40">
        <v>0.56000000000000005</v>
      </c>
      <c r="H265" s="41">
        <v>6.22</v>
      </c>
      <c r="I265" s="9"/>
    </row>
    <row r="266" spans="1:9" x14ac:dyDescent="0.25">
      <c r="A266" s="44"/>
      <c r="B266" s="54" t="s">
        <v>14</v>
      </c>
      <c r="C266" s="40">
        <v>3438.19</v>
      </c>
      <c r="D266" s="40">
        <v>0.45</v>
      </c>
      <c r="E266" s="45">
        <v>1.52</v>
      </c>
      <c r="F266" s="40">
        <v>3.03</v>
      </c>
      <c r="G266" s="40">
        <v>1.01</v>
      </c>
      <c r="H266" s="41">
        <v>5.85</v>
      </c>
      <c r="I266" s="9"/>
    </row>
    <row r="267" spans="1:9" x14ac:dyDescent="0.25">
      <c r="A267" s="44"/>
      <c r="B267" s="54" t="s">
        <v>15</v>
      </c>
      <c r="C267" s="40">
        <v>3445.41</v>
      </c>
      <c r="D267" s="40">
        <v>0.21</v>
      </c>
      <c r="E267" s="188">
        <v>1.22</v>
      </c>
      <c r="F267" s="40">
        <v>2.7</v>
      </c>
      <c r="G267" s="40">
        <v>1.22</v>
      </c>
      <c r="H267" s="41">
        <v>5.24</v>
      </c>
      <c r="I267" s="9"/>
    </row>
    <row r="268" spans="1:9" x14ac:dyDescent="0.25">
      <c r="A268" s="44"/>
      <c r="B268" s="54" t="s">
        <v>16</v>
      </c>
      <c r="C268" s="40">
        <v>3467.46</v>
      </c>
      <c r="D268" s="40">
        <v>0.64</v>
      </c>
      <c r="E268" s="45">
        <v>1.31</v>
      </c>
      <c r="F268" s="40">
        <v>2.91</v>
      </c>
      <c r="G268" s="40">
        <v>1.87</v>
      </c>
      <c r="H268" s="41">
        <v>5.0999999999999996</v>
      </c>
      <c r="I268" s="9"/>
    </row>
    <row r="269" spans="1:9" x14ac:dyDescent="0.25">
      <c r="A269" s="44"/>
      <c r="B269" s="54" t="s">
        <v>17</v>
      </c>
      <c r="C269" s="40">
        <v>3479.94</v>
      </c>
      <c r="D269" s="40">
        <v>0.36</v>
      </c>
      <c r="E269" s="45">
        <v>1.21</v>
      </c>
      <c r="F269" s="40">
        <v>2.75</v>
      </c>
      <c r="G269" s="40">
        <v>2.2400000000000002</v>
      </c>
      <c r="H269" s="41">
        <v>4.99</v>
      </c>
      <c r="I269" s="9"/>
    </row>
    <row r="270" spans="1:9" x14ac:dyDescent="0.25">
      <c r="A270" s="44"/>
      <c r="B270" s="54" t="s">
        <v>18</v>
      </c>
      <c r="C270" s="40">
        <v>3482.72</v>
      </c>
      <c r="D270" s="40">
        <v>0.08</v>
      </c>
      <c r="E270" s="45">
        <v>1.08</v>
      </c>
      <c r="F270" s="40">
        <v>2.3199999999999998</v>
      </c>
      <c r="G270" s="40">
        <v>2.3199999999999998</v>
      </c>
      <c r="H270" s="41">
        <v>4.92</v>
      </c>
      <c r="I270" s="9"/>
    </row>
    <row r="271" spans="1:9" x14ac:dyDescent="0.25">
      <c r="A271" s="44"/>
      <c r="B271" s="54" t="s">
        <v>19</v>
      </c>
      <c r="C271" s="40">
        <v>3497.7</v>
      </c>
      <c r="D271" s="40">
        <v>0.43</v>
      </c>
      <c r="E271" s="45">
        <v>0.87</v>
      </c>
      <c r="F271" s="40">
        <v>2.19</v>
      </c>
      <c r="G271" s="40">
        <v>2.76</v>
      </c>
      <c r="H271" s="41">
        <v>5.2</v>
      </c>
      <c r="I271" s="9"/>
    </row>
    <row r="272" spans="1:9" x14ac:dyDescent="0.25">
      <c r="A272" s="44"/>
      <c r="B272" s="61" t="s">
        <v>20</v>
      </c>
      <c r="C272" s="62">
        <v>3512.04</v>
      </c>
      <c r="D272" s="62">
        <v>0.41</v>
      </c>
      <c r="E272" s="62">
        <v>0.92</v>
      </c>
      <c r="F272" s="62">
        <v>2.15</v>
      </c>
      <c r="G272" s="62">
        <v>3.18</v>
      </c>
      <c r="H272" s="63">
        <v>5.24</v>
      </c>
      <c r="I272" s="9"/>
    </row>
    <row r="273" spans="1:9" x14ac:dyDescent="0.25">
      <c r="A273" s="44"/>
      <c r="B273" s="61" t="s">
        <v>21</v>
      </c>
      <c r="C273" s="62">
        <v>3532.06</v>
      </c>
      <c r="D273" s="62">
        <v>0.56999999999999995</v>
      </c>
      <c r="E273" s="62">
        <v>1.42</v>
      </c>
      <c r="F273" s="62">
        <v>2.5099999999999998</v>
      </c>
      <c r="G273" s="62">
        <v>3.77</v>
      </c>
      <c r="H273" s="63">
        <v>5.28</v>
      </c>
      <c r="I273" s="9"/>
    </row>
    <row r="274" spans="1:9" x14ac:dyDescent="0.25">
      <c r="A274" s="64"/>
      <c r="B274" s="61" t="s">
        <v>22</v>
      </c>
      <c r="C274" s="62">
        <v>3552.9</v>
      </c>
      <c r="D274" s="62">
        <v>0.59</v>
      </c>
      <c r="E274" s="62">
        <v>1.58</v>
      </c>
      <c r="F274" s="62">
        <v>2.46</v>
      </c>
      <c r="G274" s="62">
        <v>4.38</v>
      </c>
      <c r="H274" s="63">
        <v>5.45</v>
      </c>
      <c r="I274" s="9"/>
    </row>
    <row r="275" spans="1:9" x14ac:dyDescent="0.25">
      <c r="A275" s="64"/>
      <c r="B275" s="61" t="s">
        <v>23</v>
      </c>
      <c r="C275" s="62">
        <v>3574.22</v>
      </c>
      <c r="D275" s="62">
        <v>0.6</v>
      </c>
      <c r="E275" s="62">
        <v>1.77</v>
      </c>
      <c r="F275" s="62">
        <v>2.71</v>
      </c>
      <c r="G275" s="62">
        <v>5.01</v>
      </c>
      <c r="H275" s="63">
        <v>5.5337604818707975</v>
      </c>
      <c r="I275" s="9"/>
    </row>
    <row r="276" spans="1:9" x14ac:dyDescent="0.25">
      <c r="A276" s="64"/>
      <c r="B276" s="61" t="s">
        <v>24</v>
      </c>
      <c r="C276" s="62">
        <v>3602.46</v>
      </c>
      <c r="D276" s="62">
        <v>0.79</v>
      </c>
      <c r="E276" s="62">
        <v>1.99</v>
      </c>
      <c r="F276" s="62">
        <v>3.44</v>
      </c>
      <c r="G276" s="62">
        <v>5.84</v>
      </c>
      <c r="H276" s="63">
        <v>5.84</v>
      </c>
      <c r="I276" s="9"/>
    </row>
    <row r="277" spans="1:9" x14ac:dyDescent="0.25">
      <c r="A277" s="64"/>
      <c r="B277" s="61"/>
      <c r="C277" s="62"/>
      <c r="D277" s="62"/>
      <c r="E277" s="62"/>
      <c r="F277" s="62"/>
      <c r="G277" s="62"/>
      <c r="H277" s="63"/>
      <c r="I277" s="9"/>
    </row>
    <row r="278" spans="1:9" x14ac:dyDescent="0.25">
      <c r="A278" s="27">
        <v>2013</v>
      </c>
      <c r="B278" s="65" t="s">
        <v>13</v>
      </c>
      <c r="C278" s="62">
        <v>3633.44</v>
      </c>
      <c r="D278" s="62">
        <v>0.86</v>
      </c>
      <c r="E278" s="62">
        <v>2.27</v>
      </c>
      <c r="F278" s="62">
        <v>3.88</v>
      </c>
      <c r="G278" s="62">
        <v>0.86</v>
      </c>
      <c r="H278" s="63">
        <v>6.15</v>
      </c>
      <c r="I278" s="9"/>
    </row>
    <row r="279" spans="1:9" x14ac:dyDescent="0.25">
      <c r="A279" s="27"/>
      <c r="B279" s="65" t="s">
        <v>14</v>
      </c>
      <c r="C279" s="62">
        <v>3655.24</v>
      </c>
      <c r="D279" s="62">
        <v>0.6</v>
      </c>
      <c r="E279" s="62">
        <v>2.27</v>
      </c>
      <c r="F279" s="62">
        <v>4.08</v>
      </c>
      <c r="G279" s="62">
        <v>1.47</v>
      </c>
      <c r="H279" s="63">
        <v>6.31</v>
      </c>
      <c r="I279" s="9"/>
    </row>
    <row r="280" spans="1:9" x14ac:dyDescent="0.25">
      <c r="A280" s="27"/>
      <c r="B280" s="65" t="s">
        <v>15</v>
      </c>
      <c r="C280" s="62">
        <v>3672.42</v>
      </c>
      <c r="D280" s="62">
        <v>0.47</v>
      </c>
      <c r="E280" s="187">
        <v>1.94</v>
      </c>
      <c r="F280" s="62">
        <v>3.97</v>
      </c>
      <c r="G280" s="62">
        <v>1.94</v>
      </c>
      <c r="H280" s="63">
        <v>6.59</v>
      </c>
      <c r="I280" s="9"/>
    </row>
    <row r="281" spans="1:9" x14ac:dyDescent="0.25">
      <c r="A281" s="66"/>
      <c r="B281" s="46" t="s">
        <v>16</v>
      </c>
      <c r="C281" s="62">
        <v>3692.62</v>
      </c>
      <c r="D281" s="62">
        <v>0.55000000000000004</v>
      </c>
      <c r="E281" s="62">
        <v>1.63</v>
      </c>
      <c r="F281" s="62">
        <v>3.9319999999999999</v>
      </c>
      <c r="G281" s="62">
        <v>2.5</v>
      </c>
      <c r="H281" s="63">
        <v>6.49</v>
      </c>
      <c r="I281" s="9"/>
    </row>
    <row r="282" spans="1:9" x14ac:dyDescent="0.25">
      <c r="A282" s="27"/>
      <c r="B282" s="65" t="s">
        <v>17</v>
      </c>
      <c r="C282" s="62">
        <v>3706.2809977470006</v>
      </c>
      <c r="D282" s="62">
        <v>0.37</v>
      </c>
      <c r="E282" s="62">
        <v>1.3963788355074058</v>
      </c>
      <c r="F282" s="62">
        <v>3.6948200655527952</v>
      </c>
      <c r="G282" s="62">
        <v>2.8819472734464835</v>
      </c>
      <c r="H282" s="63">
        <v>6.5041638001517521</v>
      </c>
      <c r="I282" s="9"/>
    </row>
    <row r="283" spans="1:9" x14ac:dyDescent="0.25">
      <c r="A283" s="27"/>
      <c r="B283" s="65" t="s">
        <v>18</v>
      </c>
      <c r="C283" s="62">
        <v>3715.92</v>
      </c>
      <c r="D283" s="62">
        <v>0.26</v>
      </c>
      <c r="E283" s="62">
        <v>1.18</v>
      </c>
      <c r="F283" s="62">
        <v>3.15</v>
      </c>
      <c r="G283" s="62">
        <v>3.15</v>
      </c>
      <c r="H283" s="63">
        <v>6.7</v>
      </c>
      <c r="I283" s="9"/>
    </row>
    <row r="284" spans="1:9" x14ac:dyDescent="0.25">
      <c r="A284" s="66"/>
      <c r="B284" s="46" t="s">
        <v>19</v>
      </c>
      <c r="C284" s="62">
        <v>3717.03</v>
      </c>
      <c r="D284" s="62">
        <v>0.03</v>
      </c>
      <c r="E284" s="62">
        <v>0.66</v>
      </c>
      <c r="F284" s="62">
        <v>2.2999999999999998</v>
      </c>
      <c r="G284" s="62">
        <v>3.18</v>
      </c>
      <c r="H284" s="63">
        <v>6.27</v>
      </c>
      <c r="I284" s="9"/>
    </row>
    <row r="285" spans="1:9" x14ac:dyDescent="0.25">
      <c r="A285" s="66"/>
      <c r="B285" s="46" t="s">
        <v>20</v>
      </c>
      <c r="C285" s="62">
        <v>3725.95</v>
      </c>
      <c r="D285" s="62">
        <v>0.24</v>
      </c>
      <c r="E285" s="62">
        <v>0.53</v>
      </c>
      <c r="F285" s="62">
        <v>1.93</v>
      </c>
      <c r="G285" s="62">
        <v>3.43</v>
      </c>
      <c r="H285" s="63">
        <v>6.09</v>
      </c>
      <c r="I285" s="9"/>
    </row>
    <row r="286" spans="1:9" x14ac:dyDescent="0.25">
      <c r="A286" s="66"/>
      <c r="B286" s="46" t="s">
        <v>21</v>
      </c>
      <c r="C286" s="62">
        <v>3738.99</v>
      </c>
      <c r="D286" s="62">
        <v>0.35</v>
      </c>
      <c r="E286" s="62">
        <v>0.62</v>
      </c>
      <c r="F286" s="62">
        <v>1.81</v>
      </c>
      <c r="G286" s="62">
        <v>3.79</v>
      </c>
      <c r="H286" s="63">
        <v>5.86</v>
      </c>
      <c r="I286" s="9"/>
    </row>
    <row r="287" spans="1:9" x14ac:dyDescent="0.25">
      <c r="A287" s="66"/>
      <c r="B287" s="46" t="s">
        <v>22</v>
      </c>
      <c r="C287" s="62">
        <v>3760.3</v>
      </c>
      <c r="D287" s="62">
        <v>0.56999999999999995</v>
      </c>
      <c r="E287" s="62">
        <v>1.1599999999999999</v>
      </c>
      <c r="F287" s="62">
        <v>1.83</v>
      </c>
      <c r="G287" s="62">
        <v>4.38</v>
      </c>
      <c r="H287" s="63">
        <v>5.84</v>
      </c>
      <c r="I287" s="9"/>
    </row>
    <row r="288" spans="1:9" x14ac:dyDescent="0.25">
      <c r="A288" s="66"/>
      <c r="B288" s="46" t="s">
        <v>23</v>
      </c>
      <c r="C288" s="62">
        <v>3780.61</v>
      </c>
      <c r="D288" s="62">
        <v>0.54</v>
      </c>
      <c r="E288" s="62">
        <v>1.47</v>
      </c>
      <c r="F288" s="62">
        <v>2.0099999999999998</v>
      </c>
      <c r="G288" s="62">
        <v>4.95</v>
      </c>
      <c r="H288" s="63">
        <v>5.77</v>
      </c>
      <c r="I288" s="9"/>
    </row>
    <row r="289" spans="1:9" x14ac:dyDescent="0.25">
      <c r="A289" s="66"/>
      <c r="B289" s="46" t="s">
        <v>24</v>
      </c>
      <c r="C289" s="62">
        <v>3815.39</v>
      </c>
      <c r="D289" s="62">
        <v>0.92</v>
      </c>
      <c r="E289" s="62">
        <v>2.04</v>
      </c>
      <c r="F289" s="62">
        <v>2.68</v>
      </c>
      <c r="G289" s="62">
        <v>5.91</v>
      </c>
      <c r="H289" s="63">
        <v>5.91</v>
      </c>
    </row>
    <row r="290" spans="1:9" x14ac:dyDescent="0.25">
      <c r="A290" s="27"/>
      <c r="B290" s="65"/>
      <c r="C290" s="62"/>
      <c r="D290" s="62"/>
      <c r="E290" s="62"/>
      <c r="F290" s="62"/>
      <c r="G290" s="62"/>
      <c r="H290" s="63"/>
    </row>
    <row r="291" spans="1:9" x14ac:dyDescent="0.25">
      <c r="A291" s="73">
        <v>2014</v>
      </c>
      <c r="B291" s="74" t="s">
        <v>13</v>
      </c>
      <c r="C291" s="75">
        <v>3836.37</v>
      </c>
      <c r="D291" s="75">
        <v>0.55000000000000004</v>
      </c>
      <c r="E291" s="75">
        <v>2.02</v>
      </c>
      <c r="F291" s="75">
        <v>3.21</v>
      </c>
      <c r="G291" s="75">
        <v>0.55000000000000004</v>
      </c>
      <c r="H291" s="76">
        <v>5.59</v>
      </c>
    </row>
    <row r="292" spans="1:9" x14ac:dyDescent="0.25">
      <c r="A292" s="77"/>
      <c r="B292" s="78" t="s">
        <v>14</v>
      </c>
      <c r="C292" s="75">
        <v>3862.84</v>
      </c>
      <c r="D292" s="75">
        <v>0.69</v>
      </c>
      <c r="E292" s="75">
        <v>2.1800000000000002</v>
      </c>
      <c r="F292" s="75">
        <v>3.67</v>
      </c>
      <c r="G292" s="75">
        <v>1.24</v>
      </c>
      <c r="H292" s="76">
        <v>5.68</v>
      </c>
    </row>
    <row r="293" spans="1:9" x14ac:dyDescent="0.25">
      <c r="A293" s="77"/>
      <c r="B293" s="78" t="s">
        <v>15</v>
      </c>
      <c r="C293" s="75">
        <v>3898.38</v>
      </c>
      <c r="D293" s="75">
        <v>0.92</v>
      </c>
      <c r="E293" s="75">
        <v>2.1800000000000002</v>
      </c>
      <c r="F293" s="75">
        <v>4.26</v>
      </c>
      <c r="G293" s="75">
        <v>2.1800000000000002</v>
      </c>
      <c r="H293" s="76">
        <v>6.15</v>
      </c>
    </row>
    <row r="294" spans="1:9" x14ac:dyDescent="0.25">
      <c r="A294" s="77"/>
      <c r="B294" s="78" t="s">
        <v>16</v>
      </c>
      <c r="C294" s="75">
        <v>3924.5</v>
      </c>
      <c r="D294" s="75">
        <v>0.67</v>
      </c>
      <c r="E294" s="75">
        <v>2.2999999999999998</v>
      </c>
      <c r="F294" s="75">
        <v>4.37</v>
      </c>
      <c r="G294" s="75">
        <v>2.86</v>
      </c>
      <c r="H294" s="76">
        <v>6.28</v>
      </c>
    </row>
    <row r="295" spans="1:9" x14ac:dyDescent="0.25">
      <c r="A295" s="77"/>
      <c r="B295" s="78" t="s">
        <v>17</v>
      </c>
      <c r="C295" s="75">
        <v>3942.55</v>
      </c>
      <c r="D295" s="75">
        <v>0.46</v>
      </c>
      <c r="E295" s="75">
        <v>2.06</v>
      </c>
      <c r="F295" s="75">
        <v>4.28</v>
      </c>
      <c r="G295" s="75">
        <v>3.33</v>
      </c>
      <c r="H295" s="76">
        <v>6.37</v>
      </c>
    </row>
    <row r="296" spans="1:9" x14ac:dyDescent="0.25">
      <c r="A296" s="77"/>
      <c r="B296" s="78" t="s">
        <v>18</v>
      </c>
      <c r="C296" s="75">
        <v>3958.3202000000001</v>
      </c>
      <c r="D296" s="75">
        <v>0.4</v>
      </c>
      <c r="E296" s="75">
        <v>1.5375668867580794</v>
      </c>
      <c r="F296" s="75">
        <v>3.746149148579847</v>
      </c>
      <c r="G296" s="75">
        <v>3.746149148579847</v>
      </c>
      <c r="H296" s="76">
        <v>6.5232889836164487</v>
      </c>
    </row>
    <row r="297" spans="1:9" x14ac:dyDescent="0.25">
      <c r="A297" s="77"/>
      <c r="B297" s="78" t="s">
        <v>19</v>
      </c>
      <c r="C297" s="75">
        <v>3958.72</v>
      </c>
      <c r="D297" s="75">
        <v>0.01</v>
      </c>
      <c r="E297" s="75">
        <v>0.87</v>
      </c>
      <c r="F297" s="75">
        <v>3.19</v>
      </c>
      <c r="G297" s="75">
        <v>3.76</v>
      </c>
      <c r="H297" s="76">
        <v>6.5</v>
      </c>
    </row>
    <row r="298" spans="1:9" x14ac:dyDescent="0.25">
      <c r="A298" s="77"/>
      <c r="B298" s="78" t="s">
        <v>20</v>
      </c>
      <c r="C298" s="75">
        <v>3968.62</v>
      </c>
      <c r="D298" s="75">
        <v>0.25</v>
      </c>
      <c r="E298" s="75">
        <v>0.66</v>
      </c>
      <c r="F298" s="75">
        <v>2.74</v>
      </c>
      <c r="G298" s="75">
        <v>4.0199999999999996</v>
      </c>
      <c r="H298" s="76">
        <v>6.51</v>
      </c>
    </row>
    <row r="299" spans="1:9" x14ac:dyDescent="0.25">
      <c r="A299" s="77"/>
      <c r="B299" s="78" t="s">
        <v>21</v>
      </c>
      <c r="C299" s="75">
        <v>3991.24</v>
      </c>
      <c r="D299" s="75">
        <v>0.56999999999999995</v>
      </c>
      <c r="E299" s="75">
        <v>0.83</v>
      </c>
      <c r="F299" s="75">
        <v>2.38</v>
      </c>
      <c r="G299" s="75">
        <v>4.6100000000000003</v>
      </c>
      <c r="H299" s="76">
        <v>6.75</v>
      </c>
    </row>
    <row r="300" spans="1:9" x14ac:dyDescent="0.25">
      <c r="A300" s="77"/>
      <c r="B300" s="78" t="s">
        <v>22</v>
      </c>
      <c r="C300" s="75">
        <v>4008</v>
      </c>
      <c r="D300" s="75">
        <v>0.42</v>
      </c>
      <c r="E300" s="75">
        <v>1.24</v>
      </c>
      <c r="F300" s="75">
        <v>2.13</v>
      </c>
      <c r="G300" s="75">
        <v>5.05</v>
      </c>
      <c r="H300" s="76">
        <v>6.59</v>
      </c>
    </row>
    <row r="301" spans="1:9" x14ac:dyDescent="0.25">
      <c r="A301" s="77"/>
      <c r="B301" s="78" t="s">
        <v>23</v>
      </c>
      <c r="C301" s="75">
        <v>4028.44</v>
      </c>
      <c r="D301" s="75">
        <v>0.51</v>
      </c>
      <c r="E301" s="75">
        <v>1.51</v>
      </c>
      <c r="F301" s="75">
        <v>2.1800000000000002</v>
      </c>
      <c r="G301" s="75">
        <v>5.58</v>
      </c>
      <c r="H301" s="76">
        <v>6.56</v>
      </c>
    </row>
    <row r="302" spans="1:9" x14ac:dyDescent="0.25">
      <c r="A302" s="73"/>
      <c r="B302" s="74" t="s">
        <v>24</v>
      </c>
      <c r="C302" s="75">
        <v>4059.8626382400003</v>
      </c>
      <c r="D302" s="75">
        <v>0.78</v>
      </c>
      <c r="E302" s="75">
        <v>1.7193312915284586</v>
      </c>
      <c r="F302" s="75">
        <v>2.5652963439034782</v>
      </c>
      <c r="G302" s="75">
        <v>6.407539943229934</v>
      </c>
      <c r="H302" s="76">
        <v>6.407539943229934</v>
      </c>
    </row>
    <row r="303" spans="1:9" x14ac:dyDescent="0.25">
      <c r="A303" s="27"/>
      <c r="B303" s="65"/>
      <c r="C303" s="62"/>
      <c r="D303" s="62"/>
      <c r="E303" s="62"/>
      <c r="F303" s="62"/>
      <c r="G303" s="62"/>
      <c r="H303" s="63"/>
    </row>
    <row r="304" spans="1:9" x14ac:dyDescent="0.25">
      <c r="A304" s="27">
        <v>2015</v>
      </c>
      <c r="B304" s="65" t="s">
        <v>13</v>
      </c>
      <c r="C304" s="62">
        <v>4110.2</v>
      </c>
      <c r="D304" s="62">
        <v>1.24</v>
      </c>
      <c r="E304" s="62">
        <v>2.5499999999999998</v>
      </c>
      <c r="F304" s="62">
        <v>3.83</v>
      </c>
      <c r="G304" s="62">
        <v>1.24</v>
      </c>
      <c r="H304" s="63">
        <v>7.14</v>
      </c>
      <c r="I304" s="151"/>
    </row>
    <row r="305" spans="1:10" x14ac:dyDescent="0.25">
      <c r="A305" s="66"/>
      <c r="B305" s="46" t="s">
        <v>14</v>
      </c>
      <c r="C305" s="62">
        <v>4160.3444399999998</v>
      </c>
      <c r="D305" s="62">
        <v>1.22</v>
      </c>
      <c r="E305" s="62">
        <v>3.2743100010306669</v>
      </c>
      <c r="F305" s="62">
        <v>4.8310102756121687</v>
      </c>
      <c r="G305" s="62">
        <v>2.475004962324534</v>
      </c>
      <c r="H305" s="63">
        <v>7.7017023744188062</v>
      </c>
      <c r="I305" s="151"/>
    </row>
    <row r="306" spans="1:10" x14ac:dyDescent="0.25">
      <c r="A306" s="27"/>
      <c r="B306" s="167" t="s">
        <v>15</v>
      </c>
      <c r="C306" s="85">
        <v>4215.26</v>
      </c>
      <c r="D306" s="189">
        <v>1.32</v>
      </c>
      <c r="E306" s="189">
        <v>3.83</v>
      </c>
      <c r="F306" s="62">
        <v>5.61</v>
      </c>
      <c r="G306" s="62">
        <v>3.83</v>
      </c>
      <c r="H306" s="63">
        <v>8.1300000000000008</v>
      </c>
      <c r="I306" s="151"/>
    </row>
    <row r="307" spans="1:10" x14ac:dyDescent="0.25">
      <c r="A307" s="27"/>
      <c r="B307" s="167" t="s">
        <v>16</v>
      </c>
      <c r="C307" s="62">
        <v>4245.1899999999996</v>
      </c>
      <c r="D307" s="79">
        <v>0.71</v>
      </c>
      <c r="E307" s="79">
        <v>3.28</v>
      </c>
      <c r="F307" s="79">
        <v>5.92</v>
      </c>
      <c r="G307" s="79">
        <v>4.5599999999999996</v>
      </c>
      <c r="H307" s="80">
        <v>8.17</v>
      </c>
      <c r="I307" s="151"/>
    </row>
    <row r="308" spans="1:10" x14ac:dyDescent="0.25">
      <c r="A308" s="27"/>
      <c r="B308" s="167" t="s">
        <v>17</v>
      </c>
      <c r="C308" s="62">
        <v>4276.6000000000004</v>
      </c>
      <c r="D308" s="62">
        <v>0.74</v>
      </c>
      <c r="E308" s="62">
        <v>2.79</v>
      </c>
      <c r="F308" s="62">
        <v>6.16</v>
      </c>
      <c r="G308" s="62">
        <v>5.34</v>
      </c>
      <c r="H308" s="63">
        <v>8.4700000000000006</v>
      </c>
      <c r="I308" s="151"/>
    </row>
    <row r="309" spans="1:10" x14ac:dyDescent="0.25">
      <c r="A309" s="27"/>
      <c r="B309" s="167" t="s">
        <v>18</v>
      </c>
      <c r="C309" s="62">
        <v>4310.3900000000003</v>
      </c>
      <c r="D309" s="62">
        <v>0.79</v>
      </c>
      <c r="E309" s="62">
        <v>2.2599999999999998</v>
      </c>
      <c r="F309" s="62">
        <v>6.17</v>
      </c>
      <c r="G309" s="62">
        <v>6.17</v>
      </c>
      <c r="H309" s="63">
        <v>8.89</v>
      </c>
      <c r="I309" s="151"/>
    </row>
    <row r="310" spans="1:10" x14ac:dyDescent="0.25">
      <c r="A310" s="27"/>
      <c r="B310" s="168" t="s">
        <v>19</v>
      </c>
      <c r="C310" s="62">
        <v>4337.1099999999997</v>
      </c>
      <c r="D310" s="62">
        <v>0.62</v>
      </c>
      <c r="E310" s="62">
        <v>2.17</v>
      </c>
      <c r="F310" s="62">
        <v>5.52</v>
      </c>
      <c r="G310" s="62">
        <v>6.83</v>
      </c>
      <c r="H310" s="63">
        <v>9.56</v>
      </c>
      <c r="I310" s="151"/>
      <c r="J310" s="170"/>
    </row>
    <row r="311" spans="1:10" x14ac:dyDescent="0.25">
      <c r="A311" s="27"/>
      <c r="B311" s="167" t="s">
        <v>20</v>
      </c>
      <c r="C311" s="189">
        <v>4346.6499999999996</v>
      </c>
      <c r="D311" s="62">
        <v>0.22</v>
      </c>
      <c r="E311" s="62">
        <v>1.64</v>
      </c>
      <c r="F311" s="62">
        <v>4.4800000000000004</v>
      </c>
      <c r="G311" s="62">
        <v>7.06</v>
      </c>
      <c r="H311" s="63">
        <v>9.5299999999999994</v>
      </c>
      <c r="I311" s="151"/>
    </row>
    <row r="312" spans="1:10" x14ac:dyDescent="0.25">
      <c r="A312" s="27"/>
      <c r="B312" s="167" t="s">
        <v>21</v>
      </c>
      <c r="C312" s="62">
        <v>4370.1235608668003</v>
      </c>
      <c r="D312" s="62">
        <v>0.54</v>
      </c>
      <c r="E312" s="62">
        <v>1.3858534505172271</v>
      </c>
      <c r="F312" s="62">
        <v>3.6738792118825359</v>
      </c>
      <c r="G312" s="62">
        <v>7.6421532025354955</v>
      </c>
      <c r="H312" s="63">
        <v>9.4928784254216794</v>
      </c>
      <c r="I312" s="59"/>
    </row>
    <row r="313" spans="1:10" x14ac:dyDescent="0.25">
      <c r="A313" s="27"/>
      <c r="B313" s="168" t="s">
        <v>22</v>
      </c>
      <c r="C313" s="62">
        <v>4405.95</v>
      </c>
      <c r="D313" s="62">
        <v>0.82</v>
      </c>
      <c r="E313" s="62">
        <v>1.59</v>
      </c>
      <c r="F313" s="62">
        <v>3.79</v>
      </c>
      <c r="G313" s="62">
        <v>8.52</v>
      </c>
      <c r="H313" s="63">
        <v>9.93</v>
      </c>
      <c r="I313" s="59"/>
    </row>
    <row r="314" spans="1:10" x14ac:dyDescent="0.25">
      <c r="A314" s="27"/>
      <c r="B314" s="65" t="s">
        <v>23</v>
      </c>
      <c r="C314" s="62">
        <v>4450.45</v>
      </c>
      <c r="D314" s="62">
        <v>1.01</v>
      </c>
      <c r="E314" s="62">
        <v>2.39</v>
      </c>
      <c r="F314" s="62">
        <v>4.07</v>
      </c>
      <c r="G314" s="62">
        <v>9.6199999999999992</v>
      </c>
      <c r="H314" s="63">
        <v>10.48</v>
      </c>
      <c r="I314" s="59"/>
    </row>
    <row r="315" spans="1:10" x14ac:dyDescent="0.25">
      <c r="A315" s="317"/>
      <c r="B315" s="318" t="s">
        <v>24</v>
      </c>
      <c r="C315" s="319">
        <v>4493.17</v>
      </c>
      <c r="D315" s="319">
        <v>0.96</v>
      </c>
      <c r="E315" s="320">
        <v>2.82</v>
      </c>
      <c r="F315" s="320">
        <v>4.24</v>
      </c>
      <c r="G315" s="319">
        <v>10.67</v>
      </c>
      <c r="H315" s="321">
        <v>10.67</v>
      </c>
      <c r="I315" s="59"/>
    </row>
    <row r="316" spans="1:10" x14ac:dyDescent="0.25">
      <c r="A316" s="73">
        <v>2016</v>
      </c>
      <c r="B316" s="74" t="s">
        <v>13</v>
      </c>
      <c r="C316" s="75">
        <v>4550.2299999999996</v>
      </c>
      <c r="D316" s="75">
        <v>1.27</v>
      </c>
      <c r="E316" s="75">
        <v>3.27</v>
      </c>
      <c r="F316" s="75">
        <v>4.91</v>
      </c>
      <c r="G316" s="75">
        <v>1.27</v>
      </c>
      <c r="H316" s="76">
        <v>10.71</v>
      </c>
      <c r="I316" s="59"/>
    </row>
    <row r="317" spans="1:10" x14ac:dyDescent="0.25">
      <c r="A317" s="77"/>
      <c r="B317" s="78" t="s">
        <v>14</v>
      </c>
      <c r="C317" s="75">
        <v>4591.18</v>
      </c>
      <c r="D317" s="75">
        <v>0.9</v>
      </c>
      <c r="E317" s="75">
        <v>3.16</v>
      </c>
      <c r="F317" s="75">
        <v>5.63</v>
      </c>
      <c r="G317" s="75">
        <v>2.1800000000000002</v>
      </c>
      <c r="H317" s="76">
        <v>10.36</v>
      </c>
      <c r="I317" s="59"/>
    </row>
    <row r="318" spans="1:10" x14ac:dyDescent="0.25">
      <c r="A318" s="77"/>
      <c r="B318" s="78" t="s">
        <v>15</v>
      </c>
      <c r="C318" s="75">
        <v>4610.92</v>
      </c>
      <c r="D318" s="75">
        <v>0.43</v>
      </c>
      <c r="E318" s="75">
        <v>2.62</v>
      </c>
      <c r="F318" s="75">
        <v>5.51</v>
      </c>
      <c r="G318" s="75">
        <v>2.62</v>
      </c>
      <c r="H318" s="76">
        <v>9.39</v>
      </c>
      <c r="I318" s="59"/>
    </row>
    <row r="319" spans="1:10" x14ac:dyDescent="0.25">
      <c r="A319" s="77"/>
      <c r="B319" s="78" t="s">
        <v>16</v>
      </c>
      <c r="C319" s="75">
        <v>4639.05</v>
      </c>
      <c r="D319" s="75">
        <v>0.61</v>
      </c>
      <c r="E319" s="75">
        <v>1.95</v>
      </c>
      <c r="F319" s="75">
        <v>5.29</v>
      </c>
      <c r="G319" s="75">
        <v>3.25</v>
      </c>
      <c r="H319" s="76">
        <v>9.2799999999999994</v>
      </c>
      <c r="I319" s="59"/>
    </row>
    <row r="320" spans="1:10" x14ac:dyDescent="0.25">
      <c r="A320" s="77"/>
      <c r="B320" s="78" t="s">
        <v>17</v>
      </c>
      <c r="C320" s="75">
        <v>4675.2299999999996</v>
      </c>
      <c r="D320" s="75">
        <v>0.78</v>
      </c>
      <c r="E320" s="75">
        <v>1.83</v>
      </c>
      <c r="F320" s="75">
        <v>5.05</v>
      </c>
      <c r="G320" s="75">
        <v>4.05</v>
      </c>
      <c r="H320" s="76">
        <v>9.32</v>
      </c>
      <c r="I320" s="59"/>
    </row>
    <row r="321" spans="1:13" x14ac:dyDescent="0.25">
      <c r="A321" s="77"/>
      <c r="B321" s="78" t="s">
        <v>18</v>
      </c>
      <c r="C321" s="75">
        <v>4691.59</v>
      </c>
      <c r="D321" s="75">
        <v>0.35</v>
      </c>
      <c r="E321" s="75">
        <v>1.75</v>
      </c>
      <c r="F321" s="75">
        <v>4.42</v>
      </c>
      <c r="G321" s="75">
        <v>4.42</v>
      </c>
      <c r="H321" s="76">
        <v>8.84</v>
      </c>
      <c r="I321" s="59"/>
    </row>
    <row r="322" spans="1:13" x14ac:dyDescent="0.25">
      <c r="A322" s="77"/>
      <c r="B322" s="78" t="s">
        <v>19</v>
      </c>
      <c r="C322" s="75">
        <v>4715.99</v>
      </c>
      <c r="D322" s="75">
        <v>0.52</v>
      </c>
      <c r="E322" s="75">
        <v>1.66</v>
      </c>
      <c r="F322" s="75">
        <v>3.64</v>
      </c>
      <c r="G322" s="75">
        <v>4.96</v>
      </c>
      <c r="H322" s="76">
        <v>8.74</v>
      </c>
      <c r="I322" s="59"/>
    </row>
    <row r="323" spans="1:13" ht="11.25" customHeight="1" x14ac:dyDescent="0.3">
      <c r="A323" s="77"/>
      <c r="B323" s="78" t="s">
        <v>20</v>
      </c>
      <c r="C323" s="75">
        <v>4736.74</v>
      </c>
      <c r="D323" s="75">
        <v>0.44</v>
      </c>
      <c r="E323" s="75">
        <v>1.32</v>
      </c>
      <c r="F323" s="75">
        <v>3.17</v>
      </c>
      <c r="G323" s="75">
        <v>5.42</v>
      </c>
      <c r="H323" s="76">
        <v>8.9700000000000006</v>
      </c>
      <c r="I323" s="59"/>
      <c r="J323" s="4"/>
      <c r="K323" s="4"/>
      <c r="L323" s="4"/>
      <c r="M323" s="4"/>
    </row>
    <row r="324" spans="1:13" ht="11.25" customHeight="1" x14ac:dyDescent="0.25">
      <c r="A324" s="77"/>
      <c r="B324" s="78" t="s">
        <v>21</v>
      </c>
      <c r="C324" s="75">
        <v>4740.53</v>
      </c>
      <c r="D324" s="75">
        <v>0.08</v>
      </c>
      <c r="E324" s="75">
        <v>1.04</v>
      </c>
      <c r="F324" s="75">
        <v>2.81</v>
      </c>
      <c r="G324" s="75">
        <v>5.51</v>
      </c>
      <c r="H324" s="76">
        <v>8.48</v>
      </c>
      <c r="I324" s="59"/>
    </row>
    <row r="325" spans="1:13" s="4" customFormat="1" ht="11.25" customHeight="1" x14ac:dyDescent="0.3">
      <c r="A325" s="77"/>
      <c r="B325" s="78" t="s">
        <v>22</v>
      </c>
      <c r="C325" s="75">
        <v>4752.8599999999997</v>
      </c>
      <c r="D325" s="75">
        <v>0.26</v>
      </c>
      <c r="E325" s="75">
        <v>0.78</v>
      </c>
      <c r="F325" s="75">
        <v>2.4500000000000002</v>
      </c>
      <c r="G325" s="75">
        <v>5.78</v>
      </c>
      <c r="H325" s="76">
        <v>7.87</v>
      </c>
      <c r="I325" s="59"/>
      <c r="J325" s="9"/>
      <c r="K325" s="9"/>
      <c r="L325" s="9"/>
      <c r="M325" s="9"/>
    </row>
    <row r="326" spans="1:13" ht="11.25" customHeight="1" x14ac:dyDescent="0.25">
      <c r="A326" s="77"/>
      <c r="B326" s="78" t="s">
        <v>23</v>
      </c>
      <c r="C326" s="75">
        <v>4761.42</v>
      </c>
      <c r="D326" s="75">
        <v>0.18</v>
      </c>
      <c r="E326" s="75">
        <v>0.52</v>
      </c>
      <c r="F326" s="75">
        <v>1.84</v>
      </c>
      <c r="G326" s="75">
        <v>5.97</v>
      </c>
      <c r="H326" s="76">
        <v>6.99</v>
      </c>
      <c r="I326" s="59"/>
    </row>
    <row r="327" spans="1:13" ht="11.25" customHeight="1" x14ac:dyDescent="0.25">
      <c r="A327" s="322"/>
      <c r="B327" s="323" t="s">
        <v>24</v>
      </c>
      <c r="C327" s="324">
        <v>4775.7</v>
      </c>
      <c r="D327" s="324">
        <v>0.3</v>
      </c>
      <c r="E327" s="324">
        <v>0.74</v>
      </c>
      <c r="F327" s="324">
        <v>1.79</v>
      </c>
      <c r="G327" s="324">
        <v>6.29</v>
      </c>
      <c r="H327" s="325">
        <v>6.29</v>
      </c>
    </row>
    <row r="328" spans="1:13" x14ac:dyDescent="0.25">
      <c r="A328" s="355">
        <v>2017</v>
      </c>
      <c r="B328" s="356" t="s">
        <v>13</v>
      </c>
      <c r="C328" s="351">
        <v>4793.8500000000004</v>
      </c>
      <c r="D328" s="351">
        <v>0.38</v>
      </c>
      <c r="E328" s="351">
        <v>0.86</v>
      </c>
      <c r="F328" s="351">
        <v>1.65</v>
      </c>
      <c r="G328" s="351">
        <v>0.38</v>
      </c>
      <c r="H328" s="353">
        <v>5.35</v>
      </c>
      <c r="I328" s="59"/>
    </row>
    <row r="329" spans="1:13" x14ac:dyDescent="0.25">
      <c r="A329" s="357"/>
      <c r="B329" s="358" t="s">
        <v>14</v>
      </c>
      <c r="C329" s="352">
        <v>4809.67</v>
      </c>
      <c r="D329" s="352">
        <v>0.33</v>
      </c>
      <c r="E329" s="352">
        <v>1.01</v>
      </c>
      <c r="F329" s="352">
        <v>1.54</v>
      </c>
      <c r="G329" s="352">
        <v>0.71</v>
      </c>
      <c r="H329" s="354">
        <v>4.76</v>
      </c>
    </row>
    <row r="330" spans="1:13" x14ac:dyDescent="0.25">
      <c r="A330" s="359"/>
      <c r="B330" s="167" t="s">
        <v>15</v>
      </c>
      <c r="C330" s="362">
        <v>4821.6899999999996</v>
      </c>
      <c r="D330" s="352">
        <v>0.25</v>
      </c>
      <c r="E330" s="352">
        <v>0.96</v>
      </c>
      <c r="F330" s="352">
        <v>1.71</v>
      </c>
      <c r="G330" s="352">
        <v>0.96</v>
      </c>
      <c r="H330" s="354">
        <v>4.57</v>
      </c>
    </row>
    <row r="331" spans="1:13" x14ac:dyDescent="0.25">
      <c r="A331" s="359"/>
      <c r="B331" s="167" t="s">
        <v>16</v>
      </c>
      <c r="C331" s="362">
        <v>4828.4399999999996</v>
      </c>
      <c r="D331" s="352">
        <v>0.14000000000000001</v>
      </c>
      <c r="E331" s="352">
        <v>0.72</v>
      </c>
      <c r="F331" s="352">
        <v>1.59</v>
      </c>
      <c r="G331" s="352">
        <v>1.1000000000000001</v>
      </c>
      <c r="H331" s="354">
        <v>4.08</v>
      </c>
    </row>
    <row r="332" spans="1:13" x14ac:dyDescent="0.25">
      <c r="A332" s="359"/>
      <c r="B332" s="167" t="s">
        <v>17</v>
      </c>
      <c r="C332" s="362">
        <v>4843.41</v>
      </c>
      <c r="D332" s="352">
        <v>0.31</v>
      </c>
      <c r="E332" s="352">
        <v>0.7</v>
      </c>
      <c r="F332" s="352">
        <v>1.72</v>
      </c>
      <c r="G332" s="352">
        <v>1.42</v>
      </c>
      <c r="H332" s="354">
        <v>3.6</v>
      </c>
    </row>
    <row r="333" spans="1:13" x14ac:dyDescent="0.25">
      <c r="A333" s="359"/>
      <c r="B333" s="167" t="s">
        <v>18</v>
      </c>
      <c r="C333" s="362">
        <v>4832.2700000000004</v>
      </c>
      <c r="D333" s="352">
        <v>-0.23</v>
      </c>
      <c r="E333" s="352">
        <v>0.22</v>
      </c>
      <c r="F333" s="352">
        <v>1.18</v>
      </c>
      <c r="G333" s="352">
        <v>1.18</v>
      </c>
      <c r="H333" s="354">
        <v>3</v>
      </c>
    </row>
    <row r="334" spans="1:13" x14ac:dyDescent="0.25">
      <c r="A334" s="359"/>
      <c r="B334" s="167" t="s">
        <v>19</v>
      </c>
      <c r="C334" s="362">
        <v>4843.87</v>
      </c>
      <c r="D334" s="352">
        <v>0.24</v>
      </c>
      <c r="E334" s="352">
        <v>0.32</v>
      </c>
      <c r="F334" s="352">
        <v>1.04</v>
      </c>
      <c r="G334" s="352">
        <v>1.43</v>
      </c>
      <c r="H334" s="354">
        <v>2.71</v>
      </c>
    </row>
    <row r="335" spans="1:13" x14ac:dyDescent="0.25">
      <c r="A335" s="359"/>
      <c r="B335" s="167" t="s">
        <v>20</v>
      </c>
      <c r="C335" s="362">
        <v>4853.07</v>
      </c>
      <c r="D335" s="352">
        <v>0.19</v>
      </c>
      <c r="E335" s="352">
        <v>0.2</v>
      </c>
      <c r="F335" s="352">
        <v>0.9</v>
      </c>
      <c r="G335" s="352">
        <v>1.62</v>
      </c>
      <c r="H335" s="354">
        <v>2.46</v>
      </c>
    </row>
    <row r="336" spans="1:13" x14ac:dyDescent="0.25">
      <c r="A336" s="359"/>
      <c r="B336" s="415" t="s">
        <v>21</v>
      </c>
      <c r="C336" s="416">
        <v>4860.83</v>
      </c>
      <c r="D336" s="417">
        <v>0.16</v>
      </c>
      <c r="E336" s="352">
        <v>0.59</v>
      </c>
      <c r="F336" s="352">
        <v>0.81</v>
      </c>
      <c r="G336" s="352">
        <v>1.78</v>
      </c>
      <c r="H336" s="354">
        <v>2.54</v>
      </c>
    </row>
    <row r="337" spans="1:8" x14ac:dyDescent="0.25">
      <c r="A337" s="359"/>
      <c r="B337" s="167" t="s">
        <v>22</v>
      </c>
      <c r="C337" s="362">
        <f>D345</f>
        <v>4876.870739</v>
      </c>
      <c r="D337" s="364">
        <v>0.33</v>
      </c>
      <c r="E337" s="352"/>
      <c r="F337" s="352"/>
      <c r="G337" s="364"/>
      <c r="H337" s="354"/>
    </row>
    <row r="338" spans="1:8" x14ac:dyDescent="0.25">
      <c r="A338" s="359"/>
      <c r="B338" s="65" t="s">
        <v>23</v>
      </c>
      <c r="C338" s="362">
        <f t="shared" ref="C338:C339" si="0">D346</f>
        <v>4890.7698206061496</v>
      </c>
      <c r="D338" s="410">
        <v>0.28499999999999998</v>
      </c>
      <c r="E338" s="352"/>
      <c r="F338" s="352"/>
      <c r="G338" s="364"/>
      <c r="H338" s="354"/>
    </row>
    <row r="339" spans="1:8" x14ac:dyDescent="0.25">
      <c r="A339" s="408"/>
      <c r="B339" s="358" t="s">
        <v>24</v>
      </c>
      <c r="C339" s="362">
        <f t="shared" si="0"/>
        <v>4909.5992844154835</v>
      </c>
      <c r="D339" s="410">
        <v>0.38500000000000001</v>
      </c>
      <c r="E339" s="357"/>
      <c r="F339" s="357"/>
      <c r="G339" s="409"/>
      <c r="H339" s="357"/>
    </row>
    <row r="340" spans="1:8" x14ac:dyDescent="0.25">
      <c r="A340" s="508" t="s">
        <v>41</v>
      </c>
      <c r="B340" s="508"/>
      <c r="C340" s="508"/>
      <c r="D340" s="508"/>
      <c r="E340" s="508"/>
      <c r="F340" s="508"/>
      <c r="G340" s="508"/>
      <c r="H340" s="508"/>
    </row>
    <row r="341" spans="1:8" x14ac:dyDescent="0.25">
      <c r="A341" s="8" t="s">
        <v>42</v>
      </c>
      <c r="B341" s="8"/>
      <c r="C341" s="59"/>
      <c r="D341" s="8"/>
      <c r="E341" s="59"/>
      <c r="F341" s="8"/>
      <c r="G341" s="8"/>
      <c r="H341" s="68"/>
    </row>
    <row r="344" spans="1:8" ht="12.6" x14ac:dyDescent="0.3">
      <c r="B344" s="212" t="str">
        <f>B336</f>
        <v>SET</v>
      </c>
      <c r="C344" s="213">
        <f>C336</f>
        <v>4860.83</v>
      </c>
      <c r="D344" s="211">
        <f>C335+(D336/100*C335)</f>
        <v>4860.8349119999993</v>
      </c>
      <c r="E344" s="224" t="s">
        <v>202</v>
      </c>
      <c r="H344" s="222"/>
    </row>
    <row r="345" spans="1:8" x14ac:dyDescent="0.25">
      <c r="D345" s="211">
        <f t="shared" ref="D345:D347" si="1">C336+(D337/100*C336)</f>
        <v>4876.870739</v>
      </c>
      <c r="G345" s="223"/>
      <c r="H345" s="223"/>
    </row>
    <row r="346" spans="1:8" x14ac:dyDescent="0.25">
      <c r="D346" s="211">
        <f t="shared" si="1"/>
        <v>4890.7698206061496</v>
      </c>
    </row>
    <row r="347" spans="1:8" x14ac:dyDescent="0.25">
      <c r="D347" s="211">
        <f t="shared" si="1"/>
        <v>4909.5992844154835</v>
      </c>
    </row>
  </sheetData>
  <mergeCells count="12">
    <mergeCell ref="A340:H340"/>
    <mergeCell ref="D222:H222"/>
    <mergeCell ref="A1:H1"/>
    <mergeCell ref="A219:H219"/>
    <mergeCell ref="D4:H4"/>
    <mergeCell ref="A73:H73"/>
    <mergeCell ref="A74:G74"/>
    <mergeCell ref="D77:H77"/>
    <mergeCell ref="A146:H146"/>
    <mergeCell ref="A147:G147"/>
    <mergeCell ref="D150:H150"/>
    <mergeCell ref="A218:H218"/>
  </mergeCells>
  <pageMargins left="1.299212598425197" right="0.70866141732283472" top="0.35433070866141736" bottom="0.15748031496062992" header="0" footer="0"/>
  <pageSetup paperSize="9" scale="1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510B4-7FED-4165-AC37-BC3D1592BDC3}">
  <dimension ref="A1:Q39"/>
  <sheetViews>
    <sheetView tabSelected="1" workbookViewId="0">
      <selection activeCell="J47" sqref="J47"/>
    </sheetView>
  </sheetViews>
  <sheetFormatPr defaultRowHeight="14.4" x14ac:dyDescent="0.3"/>
  <cols>
    <col min="1" max="1" width="24" style="514" customWidth="1"/>
    <col min="2" max="2" width="17.33203125" style="514" customWidth="1"/>
    <col min="3" max="4" width="16.44140625" style="514" bestFit="1" customWidth="1"/>
    <col min="5" max="7" width="19" style="514" bestFit="1" customWidth="1"/>
    <col min="8" max="8" width="20.33203125" style="514" bestFit="1" customWidth="1"/>
    <col min="9" max="10" width="18" style="514" bestFit="1" customWidth="1"/>
    <col min="11" max="11" width="18.44140625" style="514" bestFit="1" customWidth="1"/>
    <col min="12" max="12" width="16.88671875" style="514" bestFit="1" customWidth="1"/>
    <col min="13" max="14" width="18.44140625" style="514" bestFit="1" customWidth="1"/>
    <col min="15" max="15" width="8.88671875" style="514"/>
    <col min="16" max="16" width="16.88671875" style="514" bestFit="1" customWidth="1"/>
    <col min="17" max="17" width="18" style="514" bestFit="1" customWidth="1"/>
    <col min="18" max="16384" width="8.88671875" style="514"/>
  </cols>
  <sheetData>
    <row r="1" spans="1:17" x14ac:dyDescent="0.3">
      <c r="A1" s="513" t="s">
        <v>0</v>
      </c>
      <c r="G1" s="515"/>
    </row>
    <row r="2" spans="1:17" x14ac:dyDescent="0.3">
      <c r="A2" s="513" t="s">
        <v>1</v>
      </c>
    </row>
    <row r="3" spans="1:17" x14ac:dyDescent="0.3">
      <c r="A3" s="513" t="s">
        <v>208</v>
      </c>
    </row>
    <row r="4" spans="1:17" x14ac:dyDescent="0.3">
      <c r="A4" s="513"/>
    </row>
    <row r="5" spans="1:17" x14ac:dyDescent="0.3">
      <c r="A5" s="516" t="s">
        <v>209</v>
      </c>
    </row>
    <row r="6" spans="1:17" x14ac:dyDescent="0.3">
      <c r="A6" s="517" t="s">
        <v>6</v>
      </c>
      <c r="B6" s="518">
        <v>2010</v>
      </c>
      <c r="C6" s="518">
        <v>2011</v>
      </c>
      <c r="D6" s="518">
        <v>2012</v>
      </c>
      <c r="E6" s="518">
        <v>2013</v>
      </c>
      <c r="F6" s="518">
        <v>2014</v>
      </c>
      <c r="G6" s="518">
        <v>2015</v>
      </c>
      <c r="H6" s="519" t="s">
        <v>210</v>
      </c>
      <c r="I6" s="518">
        <v>2017</v>
      </c>
      <c r="J6" s="518">
        <v>2018</v>
      </c>
      <c r="K6" s="518">
        <v>2019</v>
      </c>
      <c r="L6" s="518">
        <v>2020</v>
      </c>
      <c r="M6" s="520">
        <v>2021</v>
      </c>
      <c r="N6" s="520">
        <v>2022</v>
      </c>
    </row>
    <row r="7" spans="1:17" x14ac:dyDescent="0.3">
      <c r="A7" s="521" t="s">
        <v>211</v>
      </c>
      <c r="B7" s="522">
        <v>3231584001.9399996</v>
      </c>
      <c r="C7" s="522">
        <v>3738343398.6799998</v>
      </c>
      <c r="D7" s="522">
        <v>4235999234.3699999</v>
      </c>
      <c r="E7" s="522">
        <v>4828690584.6000004</v>
      </c>
      <c r="F7" s="522">
        <v>5222255109.0499992</v>
      </c>
      <c r="G7" s="522">
        <v>5612797062.9399996</v>
      </c>
      <c r="H7" s="522">
        <v>6676352140.0299997</v>
      </c>
      <c r="I7" s="523">
        <v>7035184970.2838497</v>
      </c>
      <c r="J7" s="524">
        <v>7604483394.3751717</v>
      </c>
      <c r="K7" s="524">
        <v>8142234437.6084118</v>
      </c>
      <c r="L7" s="524">
        <v>8710454923.858902</v>
      </c>
      <c r="M7" s="523">
        <v>9330639314.4376545</v>
      </c>
      <c r="N7" s="523">
        <v>9994980833.6256161</v>
      </c>
      <c r="P7" s="525"/>
      <c r="Q7" s="525"/>
    </row>
    <row r="8" spans="1:17" x14ac:dyDescent="0.3">
      <c r="A8" s="526" t="s">
        <v>212</v>
      </c>
      <c r="B8" s="517"/>
      <c r="C8" s="517"/>
      <c r="D8" s="517"/>
      <c r="E8" s="517"/>
      <c r="F8" s="517"/>
      <c r="G8" s="517"/>
      <c r="H8" s="526"/>
      <c r="I8" s="527">
        <f>I7/H7-1</f>
        <v>5.3746840000000073E-2</v>
      </c>
      <c r="J8" s="527">
        <f t="shared" ref="J8:N8" si="0">J7/I7-1</f>
        <v>8.0921600000000149E-2</v>
      </c>
      <c r="K8" s="527">
        <f t="shared" si="0"/>
        <v>7.0715000000000083E-2</v>
      </c>
      <c r="L8" s="527">
        <f t="shared" si="0"/>
        <v>6.9786799999999927E-2</v>
      </c>
      <c r="M8" s="527">
        <f t="shared" si="0"/>
        <v>7.119999999999993E-2</v>
      </c>
      <c r="N8" s="527">
        <f t="shared" si="0"/>
        <v>7.1200000000000152E-2</v>
      </c>
      <c r="P8" s="525"/>
      <c r="Q8" s="525"/>
    </row>
    <row r="9" spans="1:17" x14ac:dyDescent="0.3">
      <c r="A9" s="526" t="s">
        <v>213</v>
      </c>
      <c r="B9" s="517"/>
      <c r="C9" s="517"/>
      <c r="D9" s="517"/>
      <c r="E9" s="517"/>
      <c r="F9" s="517"/>
      <c r="G9" s="517"/>
      <c r="H9" s="526"/>
      <c r="I9" s="517">
        <v>4.84</v>
      </c>
      <c r="J9" s="517">
        <v>4.5599999999999996</v>
      </c>
      <c r="K9" s="517">
        <v>4.46</v>
      </c>
      <c r="L9" s="528">
        <v>4.4000000000000004</v>
      </c>
      <c r="M9" s="529">
        <v>4</v>
      </c>
      <c r="N9" s="529">
        <v>4</v>
      </c>
      <c r="P9" s="525"/>
      <c r="Q9" s="525"/>
    </row>
    <row r="10" spans="1:17" x14ac:dyDescent="0.3">
      <c r="A10" s="526" t="s">
        <v>214</v>
      </c>
      <c r="B10" s="517"/>
      <c r="C10" s="517"/>
      <c r="D10" s="517"/>
      <c r="E10" s="517"/>
      <c r="F10" s="517"/>
      <c r="G10" s="517"/>
      <c r="H10" s="526"/>
      <c r="I10" s="517">
        <v>0.51</v>
      </c>
      <c r="J10" s="517">
        <v>2.36</v>
      </c>
      <c r="K10" s="528">
        <v>2.5</v>
      </c>
      <c r="L10" s="517">
        <v>2.4700000000000002</v>
      </c>
      <c r="M10" s="529">
        <v>3</v>
      </c>
      <c r="N10" s="529">
        <v>3</v>
      </c>
      <c r="P10" s="530"/>
      <c r="Q10" s="530"/>
    </row>
    <row r="11" spans="1:17" x14ac:dyDescent="0.3">
      <c r="A11" s="514" t="s">
        <v>215</v>
      </c>
      <c r="H11" s="531"/>
      <c r="I11" s="530"/>
      <c r="J11" s="530"/>
      <c r="K11" s="532"/>
      <c r="L11" s="530"/>
      <c r="P11" s="533"/>
      <c r="Q11" s="533"/>
    </row>
    <row r="12" spans="1:17" x14ac:dyDescent="0.3">
      <c r="A12" s="514" t="s">
        <v>216</v>
      </c>
      <c r="H12" s="531"/>
      <c r="I12" s="530"/>
      <c r="J12" s="530"/>
      <c r="K12" s="525"/>
      <c r="L12" s="534"/>
      <c r="M12" s="534"/>
      <c r="N12" s="534"/>
    </row>
    <row r="13" spans="1:17" x14ac:dyDescent="0.3">
      <c r="A13" s="514" t="s">
        <v>217</v>
      </c>
      <c r="H13" s="531"/>
      <c r="I13" s="530"/>
      <c r="J13" s="530"/>
      <c r="K13" s="525"/>
      <c r="L13" s="530"/>
      <c r="M13" s="534"/>
      <c r="N13" s="534"/>
    </row>
    <row r="14" spans="1:17" x14ac:dyDescent="0.3">
      <c r="A14" s="514" t="s">
        <v>218</v>
      </c>
      <c r="H14" s="531"/>
      <c r="I14" s="530"/>
      <c r="J14" s="534"/>
      <c r="K14" s="535"/>
      <c r="L14" s="535"/>
      <c r="M14" s="525"/>
      <c r="N14" s="525"/>
    </row>
    <row r="15" spans="1:17" x14ac:dyDescent="0.3">
      <c r="A15" s="514" t="s">
        <v>219</v>
      </c>
      <c r="B15" s="530"/>
      <c r="C15" s="530"/>
      <c r="D15" s="532"/>
      <c r="E15" s="530"/>
      <c r="F15" s="532"/>
      <c r="G15" s="532"/>
      <c r="H15" s="532"/>
      <c r="I15" s="532"/>
      <c r="J15" s="525"/>
      <c r="K15" s="525"/>
      <c r="L15" s="534"/>
      <c r="M15" s="534"/>
      <c r="N15" s="534"/>
    </row>
    <row r="16" spans="1:17" x14ac:dyDescent="0.3">
      <c r="A16" s="514" t="s">
        <v>220</v>
      </c>
      <c r="B16" s="530"/>
      <c r="C16" s="530"/>
      <c r="D16" s="532"/>
      <c r="E16" s="530"/>
      <c r="F16" s="532"/>
      <c r="G16" s="532"/>
      <c r="H16" s="532"/>
      <c r="I16" s="532"/>
      <c r="J16" s="525"/>
      <c r="K16" s="532"/>
    </row>
    <row r="17" spans="1:14" x14ac:dyDescent="0.3">
      <c r="B17" s="530"/>
      <c r="C17" s="530"/>
      <c r="D17" s="532"/>
      <c r="E17" s="530"/>
      <c r="F17" s="532"/>
      <c r="G17" s="532"/>
      <c r="H17" s="532"/>
      <c r="I17" s="532"/>
      <c r="J17" s="525"/>
      <c r="K17" s="532"/>
    </row>
    <row r="18" spans="1:14" s="536" customFormat="1" ht="15" thickBot="1" x14ac:dyDescent="0.35">
      <c r="A18" s="516" t="s">
        <v>242</v>
      </c>
      <c r="D18" s="537"/>
      <c r="F18" s="537"/>
      <c r="G18" s="537"/>
      <c r="H18" s="537"/>
      <c r="I18" s="537"/>
      <c r="J18" s="537"/>
      <c r="K18" s="537"/>
    </row>
    <row r="19" spans="1:14" s="536" customFormat="1" x14ac:dyDescent="0.3">
      <c r="A19" s="538" t="s">
        <v>221</v>
      </c>
      <c r="B19" s="539">
        <v>2010</v>
      </c>
      <c r="C19" s="539">
        <v>2011</v>
      </c>
      <c r="D19" s="539">
        <v>2012</v>
      </c>
      <c r="E19" s="539">
        <v>2013</v>
      </c>
      <c r="F19" s="539">
        <v>2014</v>
      </c>
      <c r="G19" s="540" t="s">
        <v>222</v>
      </c>
      <c r="H19" s="539">
        <v>2016</v>
      </c>
      <c r="I19" s="539">
        <v>2017</v>
      </c>
      <c r="J19" s="539">
        <v>2018</v>
      </c>
      <c r="K19" s="539">
        <v>2019</v>
      </c>
      <c r="L19" s="539">
        <v>2020</v>
      </c>
      <c r="M19" s="541">
        <v>2021</v>
      </c>
      <c r="N19" s="542">
        <v>2022</v>
      </c>
    </row>
    <row r="20" spans="1:14" s="536" customFormat="1" x14ac:dyDescent="0.3">
      <c r="A20" s="543" t="s">
        <v>223</v>
      </c>
      <c r="B20" s="544">
        <v>3231584</v>
      </c>
      <c r="C20" s="544">
        <v>3738343</v>
      </c>
      <c r="D20" s="544">
        <v>4235999</v>
      </c>
      <c r="E20" s="544">
        <v>4828690</v>
      </c>
      <c r="F20" s="544">
        <v>5222255</v>
      </c>
      <c r="G20" s="544">
        <v>5612797</v>
      </c>
      <c r="H20" s="544">
        <v>6676352</v>
      </c>
      <c r="I20" s="544">
        <v>7035184</v>
      </c>
      <c r="J20" s="544">
        <v>7604483</v>
      </c>
      <c r="K20" s="544">
        <v>8141234</v>
      </c>
      <c r="L20" s="544">
        <v>8710454</v>
      </c>
      <c r="M20" s="544">
        <v>9330639</v>
      </c>
      <c r="N20" s="544">
        <v>9994980</v>
      </c>
    </row>
    <row r="21" spans="1:14" x14ac:dyDescent="0.3">
      <c r="A21" s="545" t="s">
        <v>224</v>
      </c>
      <c r="B21" s="546">
        <v>46314000</v>
      </c>
      <c r="C21" s="546">
        <v>52173000</v>
      </c>
      <c r="D21" s="546">
        <v>60466000</v>
      </c>
      <c r="E21" s="546">
        <v>67593000</v>
      </c>
      <c r="F21" s="546">
        <v>76842028</v>
      </c>
      <c r="G21" s="546">
        <v>83977000</v>
      </c>
      <c r="H21" s="546">
        <v>86341000</v>
      </c>
      <c r="I21" s="546">
        <v>92990000</v>
      </c>
      <c r="J21" s="546">
        <v>98662000</v>
      </c>
      <c r="K21" s="546">
        <f>(J21*0.04)+J21</f>
        <v>102608480</v>
      </c>
      <c r="L21" s="546">
        <f>(K21*0.04)+K21</f>
        <v>106712819.2</v>
      </c>
      <c r="M21" s="547">
        <f>(L21*0.045)+L21</f>
        <v>111514896.06400001</v>
      </c>
      <c r="N21" s="548">
        <f>(M21*0.068)+M21</f>
        <v>119097908.99635202</v>
      </c>
    </row>
    <row r="22" spans="1:14" x14ac:dyDescent="0.3">
      <c r="A22" s="549" t="s">
        <v>225</v>
      </c>
      <c r="B22" s="550">
        <f>B20/B21*100</f>
        <v>6.977553223647277</v>
      </c>
      <c r="C22" s="550">
        <f t="shared" ref="C22:N22" si="1">C20/C21*100</f>
        <v>7.1652828091158263</v>
      </c>
      <c r="D22" s="550">
        <f t="shared" si="1"/>
        <v>7.0055882644792105</v>
      </c>
      <c r="E22" s="550">
        <f t="shared" si="1"/>
        <v>7.1437722841122593</v>
      </c>
      <c r="F22" s="550">
        <f t="shared" si="1"/>
        <v>6.7960921073035712</v>
      </c>
      <c r="G22" s="550">
        <f t="shared" si="1"/>
        <v>6.6837312597496936</v>
      </c>
      <c r="H22" s="550">
        <f t="shared" si="1"/>
        <v>7.7325395814271323</v>
      </c>
      <c r="I22" s="550">
        <f t="shared" si="1"/>
        <v>7.5655274760726963</v>
      </c>
      <c r="J22" s="550">
        <f t="shared" si="1"/>
        <v>7.7076108329448019</v>
      </c>
      <c r="K22" s="550">
        <f t="shared" si="1"/>
        <v>7.9342701499915016</v>
      </c>
      <c r="L22" s="550">
        <f t="shared" si="1"/>
        <v>8.1625188663369119</v>
      </c>
      <c r="M22" s="550">
        <f t="shared" si="1"/>
        <v>8.3671682701878787</v>
      </c>
      <c r="N22" s="551">
        <f t="shared" si="1"/>
        <v>8.3922380201537781</v>
      </c>
    </row>
    <row r="23" spans="1:14" x14ac:dyDescent="0.3">
      <c r="A23" s="545" t="s">
        <v>226</v>
      </c>
      <c r="B23" s="517"/>
      <c r="C23" s="552">
        <f>C20/B20-1</f>
        <v>0.15681442908493182</v>
      </c>
      <c r="D23" s="552">
        <f>D20/C20-1</f>
        <v>0.13312208109314749</v>
      </c>
      <c r="E23" s="552">
        <f t="shared" ref="E23:N24" si="2">E20/D20-1</f>
        <v>0.13991764398433526</v>
      </c>
      <c r="F23" s="552">
        <f t="shared" si="2"/>
        <v>8.150554291122436E-2</v>
      </c>
      <c r="G23" s="552">
        <f t="shared" si="2"/>
        <v>7.4784168907876092E-2</v>
      </c>
      <c r="H23" s="552">
        <f t="shared" si="2"/>
        <v>0.1894875228874302</v>
      </c>
      <c r="I23" s="552">
        <f t="shared" si="2"/>
        <v>5.3746716769876635E-2</v>
      </c>
      <c r="J23" s="552">
        <f t="shared" si="2"/>
        <v>8.0921693021817287E-2</v>
      </c>
      <c r="K23" s="552">
        <f t="shared" si="2"/>
        <v>7.0583496603253693E-2</v>
      </c>
      <c r="L23" s="552">
        <f t="shared" si="2"/>
        <v>6.9918147543726272E-2</v>
      </c>
      <c r="M23" s="552">
        <f t="shared" si="2"/>
        <v>7.1200077516051508E-2</v>
      </c>
      <c r="N23" s="552">
        <f t="shared" si="2"/>
        <v>7.119994675605823E-2</v>
      </c>
    </row>
    <row r="24" spans="1:14" ht="15" thickBot="1" x14ac:dyDescent="0.35">
      <c r="A24" s="553" t="s">
        <v>227</v>
      </c>
      <c r="B24" s="554"/>
      <c r="C24" s="555">
        <f>C21/B21-1</f>
        <v>0.12650602409638556</v>
      </c>
      <c r="D24" s="555">
        <f>D21/C21-1</f>
        <v>0.15895194832576243</v>
      </c>
      <c r="E24" s="555">
        <f t="shared" si="2"/>
        <v>0.11786789270002984</v>
      </c>
      <c r="F24" s="555">
        <f t="shared" si="2"/>
        <v>0.13683411004098067</v>
      </c>
      <c r="G24" s="555">
        <f t="shared" si="2"/>
        <v>9.2852468703715108E-2</v>
      </c>
      <c r="H24" s="555">
        <f t="shared" si="2"/>
        <v>2.8150565035664599E-2</v>
      </c>
      <c r="I24" s="555">
        <f t="shared" si="2"/>
        <v>7.7008605413418918E-2</v>
      </c>
      <c r="J24" s="555">
        <f t="shared" si="2"/>
        <v>6.0995806000645247E-2</v>
      </c>
      <c r="K24" s="555">
        <f t="shared" si="2"/>
        <v>4.0000000000000036E-2</v>
      </c>
      <c r="L24" s="555">
        <f t="shared" si="2"/>
        <v>4.0000000000000036E-2</v>
      </c>
      <c r="M24" s="555">
        <f t="shared" si="2"/>
        <v>4.5000000000000151E-2</v>
      </c>
      <c r="N24" s="555">
        <f t="shared" si="2"/>
        <v>6.800000000000006E-2</v>
      </c>
    </row>
    <row r="25" spans="1:14" x14ac:dyDescent="0.3">
      <c r="A25" s="556" t="s">
        <v>228</v>
      </c>
      <c r="N25" s="557"/>
    </row>
    <row r="26" spans="1:14" x14ac:dyDescent="0.3">
      <c r="A26" s="514" t="s">
        <v>229</v>
      </c>
      <c r="M26" s="558"/>
    </row>
    <row r="27" spans="1:14" x14ac:dyDescent="0.3">
      <c r="A27" s="559" t="s">
        <v>230</v>
      </c>
      <c r="L27" s="560"/>
    </row>
    <row r="28" spans="1:14" x14ac:dyDescent="0.3">
      <c r="A28" s="561" t="s">
        <v>231</v>
      </c>
    </row>
    <row r="29" spans="1:14" x14ac:dyDescent="0.3">
      <c r="A29" s="561"/>
      <c r="H29" s="562"/>
      <c r="I29" s="562"/>
    </row>
    <row r="30" spans="1:14" ht="15" thickBot="1" x14ac:dyDescent="0.35">
      <c r="A30" s="561"/>
      <c r="H30" s="563" t="s">
        <v>232</v>
      </c>
      <c r="I30" s="564"/>
    </row>
    <row r="31" spans="1:14" x14ac:dyDescent="0.3">
      <c r="B31" s="539">
        <v>2010</v>
      </c>
      <c r="C31" s="539">
        <v>2011</v>
      </c>
      <c r="D31" s="539">
        <v>2012</v>
      </c>
      <c r="E31" s="539">
        <v>2013</v>
      </c>
      <c r="F31" s="539">
        <v>2014</v>
      </c>
      <c r="G31" s="540" t="s">
        <v>222</v>
      </c>
      <c r="H31" s="565" t="s">
        <v>233</v>
      </c>
      <c r="I31" s="566"/>
    </row>
    <row r="32" spans="1:14" x14ac:dyDescent="0.3">
      <c r="A32" s="567" t="s">
        <v>234</v>
      </c>
      <c r="B32" s="550">
        <v>6.977553223647277</v>
      </c>
      <c r="C32" s="550">
        <v>7.1652828091158263</v>
      </c>
      <c r="D32" s="550">
        <v>7.0055882644792105</v>
      </c>
      <c r="E32" s="550">
        <v>7.1437722841122593</v>
      </c>
      <c r="F32" s="550">
        <v>6.7960921073035712</v>
      </c>
      <c r="G32" s="568">
        <v>6.6837312597496936</v>
      </c>
      <c r="H32" s="569">
        <f>AVERAGE(B32:G32)</f>
        <v>6.9620033247346393</v>
      </c>
      <c r="I32" s="570"/>
    </row>
    <row r="34" spans="1:9" x14ac:dyDescent="0.3">
      <c r="G34" s="518">
        <v>2015</v>
      </c>
      <c r="H34" s="518">
        <v>2016</v>
      </c>
      <c r="I34" s="571" t="s">
        <v>235</v>
      </c>
    </row>
    <row r="35" spans="1:9" x14ac:dyDescent="0.3">
      <c r="E35" s="572" t="s">
        <v>234</v>
      </c>
      <c r="F35" s="573"/>
      <c r="G35" s="550">
        <v>6.6837312597496936</v>
      </c>
      <c r="H35" s="568">
        <v>7.7325395814271323</v>
      </c>
      <c r="I35" s="574">
        <f>AVERAGE(G35:H35)</f>
        <v>7.2081354205884125</v>
      </c>
    </row>
    <row r="36" spans="1:9" x14ac:dyDescent="0.3">
      <c r="B36" s="575" t="s">
        <v>236</v>
      </c>
      <c r="C36" s="576"/>
    </row>
    <row r="37" spans="1:9" x14ac:dyDescent="0.3">
      <c r="B37" s="518" t="s">
        <v>237</v>
      </c>
      <c r="C37" s="518" t="s">
        <v>238</v>
      </c>
    </row>
    <row r="38" spans="1:9" x14ac:dyDescent="0.3">
      <c r="A38" s="577" t="s">
        <v>239</v>
      </c>
      <c r="B38" s="578">
        <v>0.1895</v>
      </c>
      <c r="C38" s="578">
        <v>0.20130000000000001</v>
      </c>
    </row>
    <row r="39" spans="1:9" x14ac:dyDescent="0.3">
      <c r="A39" s="577" t="s">
        <v>240</v>
      </c>
      <c r="B39" s="578">
        <v>9.3399999999999997E-2</v>
      </c>
      <c r="C39" s="578">
        <v>0.1047</v>
      </c>
      <c r="D39" s="514" t="s">
        <v>241</v>
      </c>
    </row>
  </sheetData>
  <mergeCells count="3">
    <mergeCell ref="H30:I30"/>
    <mergeCell ref="H31:I31"/>
    <mergeCell ref="E35:F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FF"/>
  </sheetPr>
  <dimension ref="A1:U41"/>
  <sheetViews>
    <sheetView showGridLines="0" zoomScaleNormal="100" workbookViewId="0">
      <selection activeCell="N17" sqref="N17"/>
    </sheetView>
  </sheetViews>
  <sheetFormatPr defaultColWidth="9.109375" defaultRowHeight="14.4" x14ac:dyDescent="0.3"/>
  <cols>
    <col min="1" max="1" width="9.88671875" style="70" bestFit="1" customWidth="1"/>
    <col min="2" max="9" width="16.6640625" style="70" customWidth="1"/>
    <col min="10" max="21" width="10.33203125" style="70" customWidth="1"/>
    <col min="22" max="16384" width="9.109375" style="70"/>
  </cols>
  <sheetData>
    <row r="1" spans="1:21" ht="15.6" x14ac:dyDescent="0.3">
      <c r="C1" s="264" t="s">
        <v>0</v>
      </c>
      <c r="D1" s="263"/>
    </row>
    <row r="2" spans="1:21" ht="15.6" x14ac:dyDescent="0.3">
      <c r="C2" s="264" t="s">
        <v>1</v>
      </c>
      <c r="D2" s="263"/>
    </row>
    <row r="3" spans="1:21" ht="15.6" x14ac:dyDescent="0.3">
      <c r="C3" s="264" t="s">
        <v>2</v>
      </c>
      <c r="D3" s="263"/>
    </row>
    <row r="4" spans="1:21" x14ac:dyDescent="0.3">
      <c r="D4" s="263"/>
      <c r="E4" s="263"/>
    </row>
    <row r="5" spans="1:21" ht="29.1" customHeight="1" x14ac:dyDescent="0.3">
      <c r="A5" s="310" t="s">
        <v>97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</row>
    <row r="6" spans="1:21" ht="15" customHeight="1" x14ac:dyDescent="0.3">
      <c r="A6" s="440" t="s">
        <v>123</v>
      </c>
      <c r="B6" s="435" t="s">
        <v>66</v>
      </c>
      <c r="C6" s="435"/>
      <c r="D6" s="442" t="s">
        <v>67</v>
      </c>
      <c r="E6" s="437"/>
      <c r="F6" s="431" t="s">
        <v>101</v>
      </c>
      <c r="G6" s="433"/>
      <c r="H6" s="431" t="s">
        <v>124</v>
      </c>
      <c r="I6" s="433"/>
      <c r="J6" s="431" t="s">
        <v>44</v>
      </c>
      <c r="K6" s="432"/>
      <c r="L6" s="432"/>
      <c r="M6" s="432"/>
      <c r="N6" s="432"/>
      <c r="O6" s="433"/>
      <c r="P6" s="431" t="s">
        <v>99</v>
      </c>
      <c r="Q6" s="432"/>
      <c r="R6" s="432"/>
      <c r="S6" s="432"/>
      <c r="T6" s="432"/>
      <c r="U6" s="433"/>
    </row>
    <row r="7" spans="1:21" s="267" customFormat="1" ht="33" customHeight="1" x14ac:dyDescent="0.3">
      <c r="A7" s="441"/>
      <c r="B7" s="291" t="s">
        <v>93</v>
      </c>
      <c r="C7" s="291" t="s">
        <v>127</v>
      </c>
      <c r="D7" s="292" t="s">
        <v>93</v>
      </c>
      <c r="E7" s="291" t="s">
        <v>127</v>
      </c>
      <c r="F7" s="291" t="s">
        <v>93</v>
      </c>
      <c r="G7" s="291" t="s">
        <v>127</v>
      </c>
      <c r="H7" s="291" t="s">
        <v>93</v>
      </c>
      <c r="I7" s="291" t="s">
        <v>127</v>
      </c>
      <c r="J7" s="300" t="s">
        <v>135</v>
      </c>
      <c r="K7" s="299" t="s">
        <v>136</v>
      </c>
      <c r="L7" s="300" t="s">
        <v>134</v>
      </c>
      <c r="M7" s="299" t="s">
        <v>126</v>
      </c>
      <c r="N7" s="300" t="s">
        <v>137</v>
      </c>
      <c r="O7" s="299" t="s">
        <v>138</v>
      </c>
      <c r="P7" s="300" t="s">
        <v>135</v>
      </c>
      <c r="Q7" s="299" t="s">
        <v>136</v>
      </c>
      <c r="R7" s="300" t="s">
        <v>134</v>
      </c>
      <c r="S7" s="299" t="s">
        <v>126</v>
      </c>
      <c r="T7" s="300" t="s">
        <v>137</v>
      </c>
      <c r="U7" s="300" t="s">
        <v>138</v>
      </c>
    </row>
    <row r="8" spans="1:21" x14ac:dyDescent="0.3">
      <c r="A8" s="296" t="s">
        <v>13</v>
      </c>
      <c r="B8" s="301">
        <v>19047755.359999999</v>
      </c>
      <c r="C8" s="302">
        <f>(B8/IPCA!C291)*IPCA!$C$344</f>
        <v>24134246.875705108</v>
      </c>
      <c r="D8" s="148">
        <v>19703942.760000002</v>
      </c>
      <c r="E8" s="148">
        <f>(D8/IPCA!C304)*IPCA!$C$344</f>
        <v>23302397.957785707</v>
      </c>
      <c r="F8" s="301">
        <v>26463021.129999999</v>
      </c>
      <c r="G8" s="302">
        <f>(F8/IPCA!C316)*IPCA!$C$344</f>
        <v>28269394.513977952</v>
      </c>
      <c r="H8" s="301">
        <v>23597947.809999999</v>
      </c>
      <c r="I8" s="302">
        <f>(H8/IPCA!C328)*IPCA!$C$344</f>
        <v>23927659.950411942</v>
      </c>
      <c r="J8" s="171">
        <f>D8/B8-1</f>
        <v>3.4449591964940129E-2</v>
      </c>
      <c r="K8" s="172">
        <f>(SUM(D$8:D8))/(SUM(B$8:B8))-1</f>
        <v>3.4449591964940129E-2</v>
      </c>
      <c r="L8" s="171">
        <f>F8/D8-1</f>
        <v>0.34303177045973099</v>
      </c>
      <c r="M8" s="172">
        <f>(SUM(F$8:F8))/(SUM(D$8:D8))-1</f>
        <v>0.34303177045973099</v>
      </c>
      <c r="N8" s="165">
        <f>H8/F8-1</f>
        <v>-0.1082670533317146</v>
      </c>
      <c r="O8" s="166">
        <f>(SUM(H$8:H8))/(SUM(F$8:F8))-1</f>
        <v>-0.1082670533317146</v>
      </c>
      <c r="P8" s="165">
        <f t="shared" ref="P8:P19" si="0">E8/C8-1</f>
        <v>-3.446757308001136E-2</v>
      </c>
      <c r="Q8" s="172">
        <f>(SUM(E$8:E8))/(SUM(C$8:C8))-1</f>
        <v>-3.446757308001136E-2</v>
      </c>
      <c r="R8" s="165">
        <f t="shared" ref="R8:R19" si="1">G8/E8-1</f>
        <v>0.21315388078044095</v>
      </c>
      <c r="S8" s="172">
        <f>(SUM(G$8:G8))/(SUM(E$8:E8))-1</f>
        <v>0.21315388078044095</v>
      </c>
      <c r="T8" s="165">
        <f>I8/G8-1</f>
        <v>-0.15358427862398027</v>
      </c>
      <c r="U8" s="166">
        <f>(SUM(I$8:I8))/(SUM(G$8:G8))-1</f>
        <v>-0.15358427862398027</v>
      </c>
    </row>
    <row r="9" spans="1:21" x14ac:dyDescent="0.3">
      <c r="A9" s="297" t="s">
        <v>14</v>
      </c>
      <c r="B9" s="303">
        <v>18516525.690000001</v>
      </c>
      <c r="C9" s="247">
        <f>(B9/IPCA!C292)*IPCA!$C$344</f>
        <v>23300391.310466576</v>
      </c>
      <c r="D9" s="148">
        <v>22072677</v>
      </c>
      <c r="E9" s="148">
        <f>(D9/IPCA!C305)*IPCA!$C$344</f>
        <v>25789098.015622474</v>
      </c>
      <c r="F9" s="303">
        <v>26900234.48</v>
      </c>
      <c r="G9" s="247">
        <f>(F9/IPCA!C317)*IPCA!$C$344</f>
        <v>28480143.833920345</v>
      </c>
      <c r="H9" s="303">
        <v>25151418.23</v>
      </c>
      <c r="I9" s="247">
        <f>(H9/IPCA!C329)*IPCA!$C$344</f>
        <v>25418951.461312503</v>
      </c>
      <c r="J9" s="171">
        <f t="shared" ref="J9:J19" si="2">D9/B9-1</f>
        <v>0.19205283807212958</v>
      </c>
      <c r="K9" s="172">
        <f>(SUM(D$8:D9))/(SUM(B$8:B9))-1</f>
        <v>0.11213681168004164</v>
      </c>
      <c r="L9" s="171">
        <f t="shared" ref="L9:L19" si="3">F9/D9-1</f>
        <v>0.21871191609427343</v>
      </c>
      <c r="M9" s="172">
        <f>(SUM(F$8:F9))/(SUM(D$8:D9))-1</f>
        <v>0.2773473755551159</v>
      </c>
      <c r="N9" s="171">
        <f t="shared" ref="N9:N16" si="4">H9/F9-1</f>
        <v>-6.5011189820676996E-2</v>
      </c>
      <c r="O9" s="186">
        <f>(SUM(H$8:H9))/(SUM(F$8:F9))-1</f>
        <v>-8.6461920609194998E-2</v>
      </c>
      <c r="P9" s="171">
        <f t="shared" si="0"/>
        <v>0.106809652764843</v>
      </c>
      <c r="Q9" s="172">
        <f>(SUM(E$8:E9))/(SUM(C$8:C9))-1</f>
        <v>3.4929280597306489E-2</v>
      </c>
      <c r="R9" s="171">
        <f t="shared" si="1"/>
        <v>0.1043481946002025</v>
      </c>
      <c r="S9" s="172">
        <f>(SUM(G$8:G9))/(SUM(E$8:E9))-1</f>
        <v>0.15599529455444427</v>
      </c>
      <c r="T9" s="171">
        <f>I9/G9-1</f>
        <v>-0.1074851444030247</v>
      </c>
      <c r="U9" s="186">
        <f>(SUM(I$8:I9))/(SUM(G$8:G9))-1</f>
        <v>-0.13044911292125105</v>
      </c>
    </row>
    <row r="10" spans="1:21" x14ac:dyDescent="0.3">
      <c r="A10" s="297" t="s">
        <v>15</v>
      </c>
      <c r="B10" s="303">
        <v>17147560.350000001</v>
      </c>
      <c r="C10" s="247">
        <f>(B10/IPCA!C293)*IPCA!$C$344</f>
        <v>21381028.985396627</v>
      </c>
      <c r="D10" s="148">
        <v>20567657.59</v>
      </c>
      <c r="E10" s="148">
        <f>(D10/IPCA!C306)*IPCA!$C$344</f>
        <v>23717608.651233777</v>
      </c>
      <c r="F10" s="303">
        <v>22735964.969999999</v>
      </c>
      <c r="G10" s="247">
        <f>(F10/IPCA!C318)*IPCA!$C$344</f>
        <v>23968245.080184668</v>
      </c>
      <c r="H10" s="303">
        <v>21659194.52</v>
      </c>
      <c r="I10" s="247">
        <f>(H10/IPCA!C330)*IPCA!$C$344</f>
        <v>21835012.723474883</v>
      </c>
      <c r="J10" s="171">
        <f t="shared" si="2"/>
        <v>0.19945095221665143</v>
      </c>
      <c r="K10" s="172">
        <f>(SUM(D$8:D10))/(SUM(B$8:B10))-1</f>
        <v>0.13950245056091304</v>
      </c>
      <c r="L10" s="171">
        <f t="shared" si="3"/>
        <v>0.10542315625938037</v>
      </c>
      <c r="M10" s="172">
        <f>(SUM(F$8:F10))/(SUM(D$8:D10))-1</f>
        <v>0.22062880210768832</v>
      </c>
      <c r="N10" s="171">
        <f t="shared" si="4"/>
        <v>-4.7359786638517143E-2</v>
      </c>
      <c r="O10" s="186">
        <f>(SUM(H$8:H10))/(SUM(F$8:F10))-1</f>
        <v>-7.4779478378725783E-2</v>
      </c>
      <c r="P10" s="171">
        <f t="shared" si="0"/>
        <v>0.10928284449888026</v>
      </c>
      <c r="Q10" s="172">
        <f>(SUM(E$8:E10))/(SUM(C$8:C10))-1</f>
        <v>5.8030934192897954E-2</v>
      </c>
      <c r="R10" s="171">
        <f t="shared" si="1"/>
        <v>1.056752527780036E-2</v>
      </c>
      <c r="S10" s="172">
        <f>(SUM(G$8:G10))/(SUM(E$8:E10))-1</f>
        <v>0.10862211318506398</v>
      </c>
      <c r="T10" s="171">
        <f t="shared" ref="T10:T14" si="5">I10/G10-1</f>
        <v>-8.9002442589065422E-2</v>
      </c>
      <c r="U10" s="186">
        <f>(SUM(I$8:I10))/(SUM(G$8:G10))-1</f>
        <v>-0.11814198665873987</v>
      </c>
    </row>
    <row r="11" spans="1:21" x14ac:dyDescent="0.3">
      <c r="A11" s="297" t="s">
        <v>16</v>
      </c>
      <c r="B11" s="303">
        <v>15388789.529999999</v>
      </c>
      <c r="C11" s="247">
        <f>(B11/IPCA!C294)*IPCA!$C$344</f>
        <v>19060336.300448436</v>
      </c>
      <c r="D11" s="148">
        <v>18714622.77</v>
      </c>
      <c r="E11" s="148">
        <f>(D11/IPCA!C307)*IPCA!$C$344</f>
        <v>21428628.588849761</v>
      </c>
      <c r="F11" s="303">
        <v>25200296.809999999</v>
      </c>
      <c r="G11" s="247">
        <f>(F11/IPCA!C319)*IPCA!$C$344</f>
        <v>26405052.487675771</v>
      </c>
      <c r="H11" s="303">
        <v>20784065.489999998</v>
      </c>
      <c r="I11" s="247">
        <f>(H11/IPCA!C331)*IPCA!$C$344</f>
        <v>20923488.550288852</v>
      </c>
      <c r="J11" s="171">
        <f t="shared" si="2"/>
        <v>0.2161205228985934</v>
      </c>
      <c r="K11" s="172">
        <f>(SUM(D$8:D11))/(SUM(B$8:B11))-1</f>
        <v>0.15632197663017555</v>
      </c>
      <c r="L11" s="171">
        <f t="shared" si="3"/>
        <v>0.34655649326775073</v>
      </c>
      <c r="M11" s="172">
        <f>(SUM(F$8:F11))/(SUM(D$8:D11))-1</f>
        <v>0.24970258959886804</v>
      </c>
      <c r="N11" s="171">
        <f t="shared" si="4"/>
        <v>-0.17524521053448661</v>
      </c>
      <c r="O11" s="186">
        <f>(SUM(H$8:H11))/(SUM(F$8:F11))-1</f>
        <v>-9.977235430538911E-2</v>
      </c>
      <c r="P11" s="171">
        <f t="shared" si="0"/>
        <v>0.12425238731730071</v>
      </c>
      <c r="Q11" s="172">
        <f>(SUM(E$8:E11))/(SUM(C$8:C11))-1</f>
        <v>7.2394390847562828E-2</v>
      </c>
      <c r="R11" s="171">
        <f t="shared" si="1"/>
        <v>0.23223249580308925</v>
      </c>
      <c r="S11" s="172">
        <f>(SUM(G$8:G11))/(SUM(E$8:E11))-1</f>
        <v>0.13672976060530195</v>
      </c>
      <c r="T11" s="171">
        <f t="shared" si="5"/>
        <v>-0.20759526760817348</v>
      </c>
      <c r="U11" s="186">
        <f>(SUM(I$8:I11))/(SUM(G$8:G11))-1</f>
        <v>-0.14019161369178523</v>
      </c>
    </row>
    <row r="12" spans="1:21" x14ac:dyDescent="0.3">
      <c r="A12" s="297" t="s">
        <v>17</v>
      </c>
      <c r="B12" s="303">
        <v>16742282.539999999</v>
      </c>
      <c r="C12" s="247">
        <f>(B12/IPCA!C295)*IPCA!$C$344</f>
        <v>20641815.383167796</v>
      </c>
      <c r="D12" s="148">
        <v>20409535.960000001</v>
      </c>
      <c r="E12" s="148">
        <f>(D12/IPCA!C308)*IPCA!$C$344</f>
        <v>23197700.201198801</v>
      </c>
      <c r="F12" s="303">
        <v>22006843.780000001</v>
      </c>
      <c r="G12" s="247">
        <f>(F12/IPCA!C320)*IPCA!$C$344</f>
        <v>22880484.265188538</v>
      </c>
      <c r="H12" s="303">
        <v>21697205.09</v>
      </c>
      <c r="I12" s="247">
        <f>(H12/IPCA!C332)*IPCA!$C$344</f>
        <v>21775242.116117507</v>
      </c>
      <c r="J12" s="171">
        <f t="shared" si="2"/>
        <v>0.21904142468258714</v>
      </c>
      <c r="K12" s="172">
        <f>(SUM(D$8:D12))/(SUM(B$8:B12))-1</f>
        <v>0.16841354148087651</v>
      </c>
      <c r="L12" s="171">
        <f t="shared" si="3"/>
        <v>7.8262819063133593E-2</v>
      </c>
      <c r="M12" s="172">
        <f>(SUM(F$8:F12))/(SUM(D$8:D12))-1</f>
        <v>0.21521889893702983</v>
      </c>
      <c r="N12" s="171">
        <f t="shared" si="4"/>
        <v>-1.4070108966802608E-2</v>
      </c>
      <c r="O12" s="186">
        <f>(SUM(H$8:H12))/(SUM(F$8:F12))-1</f>
        <v>-8.4476826103390912E-2</v>
      </c>
      <c r="P12" s="171">
        <f t="shared" si="0"/>
        <v>0.12382073817573147</v>
      </c>
      <c r="Q12" s="172">
        <f>(SUM(E$8:E12))/(SUM(C$8:C12))-1</f>
        <v>8.2176500169123479E-2</v>
      </c>
      <c r="R12" s="171">
        <f t="shared" si="1"/>
        <v>-1.3674456228806253E-2</v>
      </c>
      <c r="S12" s="172">
        <f>(SUM(G$8:G12))/(SUM(E$8:E12))-1</f>
        <v>0.10701954598214636</v>
      </c>
      <c r="T12" s="171">
        <f t="shared" si="5"/>
        <v>-4.8305015587130629E-2</v>
      </c>
      <c r="U12" s="186">
        <f>(SUM(I$8:I12))/(SUM(G$8:G12))-1</f>
        <v>-0.12401964316680958</v>
      </c>
    </row>
    <row r="13" spans="1:21" x14ac:dyDescent="0.3">
      <c r="A13" s="297" t="s">
        <v>18</v>
      </c>
      <c r="B13" s="303">
        <v>16432010.039999999</v>
      </c>
      <c r="C13" s="247">
        <f>(B13/IPCA!C296)*IPCA!$C$344</f>
        <v>20178561.441980667</v>
      </c>
      <c r="D13" s="148">
        <v>25065760.510000002</v>
      </c>
      <c r="E13" s="148">
        <f>(D13/IPCA!C309)*IPCA!$C$344</f>
        <v>28266676.718306996</v>
      </c>
      <c r="F13" s="303">
        <v>23891907.199999999</v>
      </c>
      <c r="G13" s="247">
        <f>(F13/IPCA!C321)*IPCA!$C$344</f>
        <v>24753761.363413256</v>
      </c>
      <c r="H13" s="303">
        <v>19990190.800000001</v>
      </c>
      <c r="I13" s="247">
        <f>(H13/IPCA!C333)*IPCA!$C$344</f>
        <v>20108338.140535194</v>
      </c>
      <c r="J13" s="171">
        <f t="shared" si="2"/>
        <v>0.52542266277729244</v>
      </c>
      <c r="K13" s="172">
        <f>(SUM(D$8:D13))/(SUM(B$8:B13))-1</f>
        <v>0.22521704484969063</v>
      </c>
      <c r="L13" s="171">
        <f t="shared" si="3"/>
        <v>-4.6830947320816052E-2</v>
      </c>
      <c r="M13" s="172">
        <f>(SUM(F$8:F13))/(SUM(D$8:D13))-1</f>
        <v>0.16330819918157258</v>
      </c>
      <c r="N13" s="171">
        <f t="shared" si="4"/>
        <v>-0.1633070297544098</v>
      </c>
      <c r="O13" s="186">
        <f>(SUM(H$8:H13))/(SUM(F$8:F13))-1</f>
        <v>-9.7271840141552657E-2</v>
      </c>
      <c r="P13" s="171">
        <f t="shared" si="0"/>
        <v>0.40082715012078807</v>
      </c>
      <c r="Q13" s="172">
        <f>(SUM(E$8:E13))/(SUM(C$8:C13))-1</f>
        <v>0.13213836936645307</v>
      </c>
      <c r="R13" s="171">
        <f t="shared" si="1"/>
        <v>-0.12427762166390754</v>
      </c>
      <c r="S13" s="172">
        <f>(SUM(G$8:G13))/(SUM(E$8:E13))-1</f>
        <v>6.2147153552529755E-2</v>
      </c>
      <c r="T13" s="171">
        <f t="shared" si="5"/>
        <v>-0.18766534728512518</v>
      </c>
      <c r="U13" s="186">
        <f>(SUM(I$8:I13))/(SUM(G$8:G13))-1</f>
        <v>-0.13419992413249571</v>
      </c>
    </row>
    <row r="14" spans="1:21" x14ac:dyDescent="0.3">
      <c r="A14" s="297" t="s">
        <v>19</v>
      </c>
      <c r="B14" s="303">
        <v>16826496.91</v>
      </c>
      <c r="C14" s="247">
        <f>(B14/IPCA!C297)*IPCA!$C$344</f>
        <v>20660905.791527387</v>
      </c>
      <c r="D14" s="148">
        <v>19098422.670000002</v>
      </c>
      <c r="E14" s="148">
        <f>(D14/IPCA!C310)*IPCA!$C$344</f>
        <v>21404618.713156022</v>
      </c>
      <c r="F14" s="303">
        <v>24630591.120000001</v>
      </c>
      <c r="G14" s="247">
        <f>(F14/IPCA!C322)*IPCA!$C$344</f>
        <v>25387058.97040274</v>
      </c>
      <c r="H14" s="303">
        <v>25537580.489999998</v>
      </c>
      <c r="I14" s="247">
        <f>(H14/IPCA!C334)*IPCA!$C$344</f>
        <v>25626996.053404965</v>
      </c>
      <c r="J14" s="171">
        <f t="shared" si="2"/>
        <v>0.13502072190972769</v>
      </c>
      <c r="K14" s="172">
        <f>(SUM(D$8:D14))/(SUM(B$8:B14))-1</f>
        <v>0.21258032378564962</v>
      </c>
      <c r="L14" s="171">
        <f t="shared" si="3"/>
        <v>0.28966624865256474</v>
      </c>
      <c r="M14" s="172">
        <f>(SUM(F$8:F14))/(SUM(D$8:D14))-1</f>
        <v>0.1798789334636044</v>
      </c>
      <c r="N14" s="171">
        <f t="shared" si="4"/>
        <v>3.682369479405323E-2</v>
      </c>
      <c r="O14" s="186">
        <f>(SUM(H$8:H14))/(SUM(F$8:F14))-1</f>
        <v>-7.8050084833278577E-2</v>
      </c>
      <c r="P14" s="171">
        <f t="shared" si="0"/>
        <v>3.5996143108770084E-2</v>
      </c>
      <c r="Q14" s="172">
        <f>(SUM(E$8:E14))/(SUM(C$8:C14))-1</f>
        <v>0.11883881410995123</v>
      </c>
      <c r="R14" s="171">
        <f t="shared" si="1"/>
        <v>0.18605518325813342</v>
      </c>
      <c r="S14" s="172">
        <f>(SUM(G$8:G14))/(SUM(E$8:E14))-1</f>
        <v>7.8018472138321915E-2</v>
      </c>
      <c r="T14" s="171">
        <f t="shared" si="5"/>
        <v>9.4511571144162421E-3</v>
      </c>
      <c r="U14" s="186">
        <f>(SUM(I$8:I14))/(SUM(G$8:G14))-1</f>
        <v>-0.11395569936694694</v>
      </c>
    </row>
    <row r="15" spans="1:21" x14ac:dyDescent="0.3">
      <c r="A15" s="297" t="s">
        <v>20</v>
      </c>
      <c r="B15" s="303">
        <v>20107317.280000001</v>
      </c>
      <c r="C15" s="247">
        <f>(B15/IPCA!C298)*IPCA!$C$344</f>
        <v>24627767.600360427</v>
      </c>
      <c r="D15" s="148">
        <v>26693201.780000001</v>
      </c>
      <c r="E15" s="148">
        <f>(D15/IPCA!C311)*IPCA!$C$344</f>
        <v>29850831.331779052</v>
      </c>
      <c r="F15" s="303">
        <v>22243810.140000001</v>
      </c>
      <c r="G15" s="247">
        <f>(F15/IPCA!C323)*IPCA!$C$344</f>
        <v>22826538.852209792</v>
      </c>
      <c r="H15" s="303">
        <v>23448340.059999999</v>
      </c>
      <c r="I15" s="247">
        <f>(H15/IPCA!C335)*IPCA!$C$344</f>
        <v>23485833.671026755</v>
      </c>
      <c r="J15" s="171">
        <f t="shared" si="2"/>
        <v>0.32753670757216002</v>
      </c>
      <c r="K15" s="172">
        <f>(SUM(D$8:D15))/(SUM(B$8:B15))-1</f>
        <v>0.22906620419563217</v>
      </c>
      <c r="L15" s="171">
        <f t="shared" si="3"/>
        <v>-0.16668632248281756</v>
      </c>
      <c r="M15" s="172">
        <f>(SUM(F$8:F15))/(SUM(D$8:D15))-1</f>
        <v>0.12619611186968971</v>
      </c>
      <c r="N15" s="171">
        <f t="shared" si="4"/>
        <v>5.4151240835937031E-2</v>
      </c>
      <c r="O15" s="186">
        <f>(SUM(H$8:H15))/(SUM(F$8:F15))-1</f>
        <v>-6.2897713332187077E-2</v>
      </c>
      <c r="P15" s="171">
        <f t="shared" si="0"/>
        <v>0.21208027524761053</v>
      </c>
      <c r="Q15" s="172">
        <f>(SUM(E$8:E15))/(SUM(C$8:C15))-1</f>
        <v>0.13203724114104753</v>
      </c>
      <c r="R15" s="171">
        <f t="shared" si="1"/>
        <v>-0.23531312751384692</v>
      </c>
      <c r="S15" s="172">
        <f>(SUM(G$8:G15))/(SUM(E$8:E15))-1</f>
        <v>3.0530024760705654E-2</v>
      </c>
      <c r="T15" s="171">
        <f t="shared" ref="T15" si="6">I15/G15-1</f>
        <v>2.8882820259591657E-2</v>
      </c>
      <c r="U15" s="186">
        <f>(SUM(I$8:I15))/(SUM(G$8:G15))-1</f>
        <v>-9.7891758368097936E-2</v>
      </c>
    </row>
    <row r="16" spans="1:21" x14ac:dyDescent="0.3">
      <c r="A16" s="297" t="s">
        <v>21</v>
      </c>
      <c r="B16" s="303">
        <v>17928356.91</v>
      </c>
      <c r="C16" s="247">
        <f>(B16/IPCA!C299)*IPCA!$C$344</f>
        <v>21834491.315690186</v>
      </c>
      <c r="D16" s="148">
        <v>21356816.899999999</v>
      </c>
      <c r="E16" s="148">
        <f>(D16/IPCA!C312)*IPCA!$C$344</f>
        <v>23754901.857153952</v>
      </c>
      <c r="F16" s="303">
        <v>23911568.98</v>
      </c>
      <c r="G16" s="247">
        <f>(F16/IPCA!C324)*IPCA!$C$344</f>
        <v>24518370.698013388</v>
      </c>
      <c r="H16" s="303">
        <v>29242414.440000001</v>
      </c>
      <c r="I16" s="247">
        <f>(H16/IPCA!C336)*IPCA!$C$344</f>
        <v>29242414.440000001</v>
      </c>
      <c r="J16" s="171">
        <f t="shared" si="2"/>
        <v>0.19123113217852583</v>
      </c>
      <c r="K16" s="172">
        <f>(SUM(D$8:D16))/(SUM(B$8:B16))-1</f>
        <v>0.22477675726661728</v>
      </c>
      <c r="L16" s="171">
        <f t="shared" si="3"/>
        <v>0.11962232442981713</v>
      </c>
      <c r="M16" s="172">
        <f>(SUM(F$8:F16))/(SUM(D$8:D16))-1</f>
        <v>0.12547123959313389</v>
      </c>
      <c r="N16" s="171">
        <f t="shared" si="4"/>
        <v>0.2229400113584683</v>
      </c>
      <c r="O16" s="186">
        <f>(SUM(H$8:H16))/(SUM(F$8:F16))-1</f>
        <v>-3.1543022210434923E-2</v>
      </c>
      <c r="P16" s="171">
        <f t="shared" si="0"/>
        <v>8.7953069924911143E-2</v>
      </c>
      <c r="Q16" s="172">
        <f>(SUM(E$8:E16))/(SUM(C$8:C16))-1</f>
        <v>0.12712171826229302</v>
      </c>
      <c r="R16" s="171">
        <f t="shared" si="1"/>
        <v>3.2139423073621831E-2</v>
      </c>
      <c r="S16" s="172">
        <f>(SUM(G$8:G16))/(SUM(E$8:E16))-1</f>
        <v>3.0703241527080705E-2</v>
      </c>
      <c r="T16" s="171">
        <f t="shared" ref="T16" si="7">I16/G16-1</f>
        <v>0.19267364051924463</v>
      </c>
      <c r="U16" s="186">
        <f>(SUM(I$8:I16))/(SUM(G$8:G16))-1</f>
        <v>-6.6575129458263271E-2</v>
      </c>
    </row>
    <row r="17" spans="1:21" x14ac:dyDescent="0.3">
      <c r="A17" s="297" t="s">
        <v>22</v>
      </c>
      <c r="B17" s="303">
        <v>21230237.690000001</v>
      </c>
      <c r="C17" s="247">
        <f>(B17/IPCA!C300)*IPCA!$C$344</f>
        <v>25747648.770130418</v>
      </c>
      <c r="D17" s="148">
        <v>23430921.649999999</v>
      </c>
      <c r="E17" s="148">
        <f>(D17/IPCA!C313)*IPCA!$C$344</f>
        <v>25849981.702917531</v>
      </c>
      <c r="F17" s="303">
        <v>24476037.359999999</v>
      </c>
      <c r="G17" s="247">
        <f>(F17/IPCA!C325)*IPCA!$C$344</f>
        <v>25032055.789694797</v>
      </c>
      <c r="H17" s="303"/>
      <c r="I17" s="247"/>
      <c r="J17" s="171">
        <f t="shared" si="2"/>
        <v>0.10365799913001328</v>
      </c>
      <c r="K17" s="172">
        <f>(SUM(D$8:D17))/(SUM(B$8:B17))-1</f>
        <v>0.2104409248104766</v>
      </c>
      <c r="L17" s="171">
        <f t="shared" si="3"/>
        <v>4.4604122945372859E-2</v>
      </c>
      <c r="M17" s="172">
        <f>(SUM(F$8:F17))/(SUM(D$8:D17))-1</f>
        <v>0.11674405056904313</v>
      </c>
      <c r="N17" s="171"/>
      <c r="O17" s="186"/>
      <c r="P17" s="171">
        <f t="shared" si="0"/>
        <v>3.9744573844671116E-3</v>
      </c>
      <c r="Q17" s="172">
        <f>(SUM(E$8:E17))/(SUM(C$8:C17))-1</f>
        <v>0.11281115014042764</v>
      </c>
      <c r="R17" s="171">
        <f t="shared" si="1"/>
        <v>-3.1641256950306396E-2</v>
      </c>
      <c r="S17" s="172">
        <f>(SUM(G$8:G17))/(SUM(E$8:E17))-1</f>
        <v>2.4166949460513898E-2</v>
      </c>
      <c r="T17" s="171"/>
      <c r="U17" s="186"/>
    </row>
    <row r="18" spans="1:21" x14ac:dyDescent="0.3">
      <c r="A18" s="297" t="s">
        <v>23</v>
      </c>
      <c r="B18" s="303">
        <v>21803325.960000001</v>
      </c>
      <c r="C18" s="247">
        <f>(B18/IPCA!C301)*IPCA!$C$344</f>
        <v>26308511.713255454</v>
      </c>
      <c r="D18" s="148">
        <v>21507478.050000001</v>
      </c>
      <c r="E18" s="148">
        <f>(D18/IPCA!C314)*IPCA!$C$344</f>
        <v>23490701.95817985</v>
      </c>
      <c r="F18" s="303">
        <v>21109420.890000001</v>
      </c>
      <c r="G18" s="247">
        <f>(F18/IPCA!C326)*IPCA!$C$344</f>
        <v>21550148.137475524</v>
      </c>
      <c r="H18" s="303"/>
      <c r="I18" s="247"/>
      <c r="J18" s="171">
        <f t="shared" si="2"/>
        <v>-1.3568934874558014E-2</v>
      </c>
      <c r="K18" s="172">
        <f>(SUM(D$8:D18))/(SUM(B$8:B18))-1</f>
        <v>0.18616223510884899</v>
      </c>
      <c r="L18" s="171">
        <f t="shared" si="3"/>
        <v>-1.8507849180392388E-2</v>
      </c>
      <c r="M18" s="172">
        <f>(SUM(F$8:F18))/(SUM(D$8:D18))-1</f>
        <v>0.10455347720698094</v>
      </c>
      <c r="N18" s="171"/>
      <c r="O18" s="186"/>
      <c r="P18" s="171">
        <f t="shared" si="0"/>
        <v>-0.10710639148986367</v>
      </c>
      <c r="Q18" s="172">
        <f>(SUM(E$8:E18))/(SUM(C$8:C18))-1</f>
        <v>8.9470003380855534E-2</v>
      </c>
      <c r="R18" s="171">
        <f t="shared" si="1"/>
        <v>-8.2609443692192142E-2</v>
      </c>
      <c r="S18" s="172">
        <f>(SUM(G$8:G18))/(SUM(E$8:E18))-1</f>
        <v>1.487895386522653E-2</v>
      </c>
      <c r="T18" s="171"/>
      <c r="U18" s="186"/>
    </row>
    <row r="19" spans="1:21" x14ac:dyDescent="0.3">
      <c r="A19" s="298" t="s">
        <v>24</v>
      </c>
      <c r="B19" s="308">
        <v>21596250.539999999</v>
      </c>
      <c r="C19" s="309">
        <f>(B19/IPCA!C302)*IPCA!$C$344</f>
        <v>25856959.179746147</v>
      </c>
      <c r="D19" s="148">
        <v>23026020.579999998</v>
      </c>
      <c r="E19" s="148">
        <f>(D19/IPCA!C315)*IPCA!$C$344</f>
        <v>24910157.331211906</v>
      </c>
      <c r="F19" s="308">
        <v>27166501.359999999</v>
      </c>
      <c r="G19" s="309">
        <f>(F19/IPCA!C327)*IPCA!$C$344</f>
        <v>27650762.151250873</v>
      </c>
      <c r="H19" s="308"/>
      <c r="I19" s="309"/>
      <c r="J19" s="171">
        <f t="shared" si="2"/>
        <v>6.6204549597709939E-2</v>
      </c>
      <c r="K19" s="172">
        <f>(SUM(D$8:D19))/(SUM(B$8:B19))-1</f>
        <v>0.1745328766711336</v>
      </c>
      <c r="L19" s="171">
        <f t="shared" si="3"/>
        <v>0.17981747065736364</v>
      </c>
      <c r="M19" s="172">
        <f>(SUM(F$8:F19))/(SUM(D$8:D19))-1</f>
        <v>0.11117701914133882</v>
      </c>
      <c r="N19" s="215"/>
      <c r="O19" s="350"/>
      <c r="P19" s="171">
        <f t="shared" si="0"/>
        <v>-3.6616906185777398E-2</v>
      </c>
      <c r="Q19" s="172">
        <f>(SUM(E$8:E19))/(SUM(C$8:C19))-1</f>
        <v>7.7559754826045824E-2</v>
      </c>
      <c r="R19" s="171">
        <f t="shared" si="1"/>
        <v>0.11001957087621639</v>
      </c>
      <c r="S19" s="172">
        <f>(SUM(G$8:G19))/(SUM(E$8:E19))-1</f>
        <v>2.2913742308425578E-2</v>
      </c>
      <c r="T19" s="171"/>
      <c r="U19" s="186"/>
    </row>
    <row r="20" spans="1:21" x14ac:dyDescent="0.3">
      <c r="A20" s="256" t="s">
        <v>43</v>
      </c>
      <c r="B20" s="311">
        <f t="shared" ref="B20:I20" si="8">SUM(B8:B19)</f>
        <v>222766908.79999998</v>
      </c>
      <c r="C20" s="312">
        <f t="shared" si="8"/>
        <v>273732664.66787523</v>
      </c>
      <c r="D20" s="311">
        <f t="shared" si="8"/>
        <v>261647058.22000003</v>
      </c>
      <c r="E20" s="312">
        <f t="shared" si="8"/>
        <v>294963303.02739584</v>
      </c>
      <c r="F20" s="311">
        <f t="shared" si="8"/>
        <v>290736198.21999997</v>
      </c>
      <c r="G20" s="312">
        <f t="shared" si="8"/>
        <v>301722016.14340764</v>
      </c>
      <c r="H20" s="311">
        <f t="shared" si="8"/>
        <v>211108356.93000001</v>
      </c>
      <c r="I20" s="312">
        <f t="shared" si="8"/>
        <v>212343937.10657263</v>
      </c>
      <c r="J20" s="173" t="s">
        <v>117</v>
      </c>
      <c r="K20" s="281">
        <f>IF(D9=0,B8/D8,IF(D10=0,D20/SUM(B8:B9),IF(D11=0,D20/SUM(B8:B10),IF(D12=0,D20/SUM(B8:B11),IF(D13=0,D20/SUM(B8:B12),IF(D14=0,D20/SUM(B8:B13),IF(D15=0,D20/SUM(B8:B14),IF(D16=0,D20/SUM(B8:B15),IF(D17=0,D20/SUM(B8:B16),IF(D18=0,D20/SUM(B8:B17),IF(D19=0,D20/SUM(B8:B18),D20/B20)))))))))))-1</f>
        <v>0.1745328766711336</v>
      </c>
      <c r="L20" s="173" t="s">
        <v>117</v>
      </c>
      <c r="M20" s="281">
        <f>IF(F9=0,D8/F8,IF(F10=0,F20/SUM(D8:D9),IF(F11=0,F20/SUM(D8:D10),IF(F12=0,F20/SUM(D8:D11),IF(F13=0,F20/SUM(D8:D12),IF(F14=0,F20/SUM(D8:D13),IF(F15=0,F20/SUM(D8:D14),IF(F16=0,F20/SUM(D8:D15),IF(F17=0,F20/SUM(D8:D16),IF(F18=0,F20/SUM(D8:D17),IF(F19=0,F20/SUM(D8:D18),F20/D20)))))))))))-1</f>
        <v>0.11117701914133882</v>
      </c>
      <c r="N20" s="173" t="s">
        <v>117</v>
      </c>
      <c r="O20" s="281">
        <f>IF(H9=0,F8/H8,IF(H10=0,H20/SUM(F8:F9),IF(H11=0,H20/SUM(F8:F10),IF(H12=0,H20/SUM(F8:F11),IF(H13=0,H20/SUM(F8:F12),IF(H14=0,H20/SUM(F8:F13),IF(H15=0,H20/SUM(F8:F14),IF(H16=0,H20/SUM(F8:F15),IF(H17=0,H20/SUM(F8:F16),IF(H18=0,H20/SUM(F8:F17),IF(H19=0,H20/SUM(F8:F18),H20/F20)))))))))))-1</f>
        <v>-3.1543022210434923E-2</v>
      </c>
      <c r="P20" s="173" t="s">
        <v>117</v>
      </c>
      <c r="Q20" s="281">
        <f>IF(E9=0,C8/E8,IF(E10=0,E20/SUM(C8:C9),IF(E11=0,E20/SUM(C8:C10),IF(E12=0,E20/SUM(C8:C11),IF(E13=0,E20/SUM(C8:C12),IF(E14=0,E20/SUM(C8:C13),IF(E15=0,E20/SUM(C8:C14),IF(E16=0,E20/SUM(C8:C15),IF(E17=0,E20/SUM(C8:C16),IF(E18=0,E20/SUM(C8:C17),IF(E19=0,E20/SUM(C8:C18),E20/C20)))))))))))-1</f>
        <v>7.7559754826045824E-2</v>
      </c>
      <c r="R20" s="173" t="s">
        <v>117</v>
      </c>
      <c r="S20" s="281">
        <f>IF(G9=0,E8/G8,IF(G10=0,G20/SUM(E8:E9),IF(G11=0,G20/SUM(E8:E10),IF(G12=0,G20/SUM(E8:E11),IF(G13=0,G20/SUM(E8:E12),IF(G14=0,G20/SUM(E8:E13),IF(G15=0,G20/SUM(E8:E14),IF(G16=0,G20/SUM(E8:E15),IF(G17=0,G20/SUM(E8:E16),IF(G18=0,G20/SUM(E8:E17),IF(G19=0,G20/SUM(E8:E18),G20/E20)))))))))))-1</f>
        <v>2.2913742308425578E-2</v>
      </c>
      <c r="T20" s="173" t="s">
        <v>117</v>
      </c>
      <c r="U20" s="169">
        <f>IF(I9=0,G8/I8,IF(I10=0,I20/SUM(G8:G9),IF(I11=0,I20/SUM(G8:G10),IF(I12=0,I20/SUM(G8:G11),IF(I13=0,I20/SUM(G8:G12),IF(I14=0,I20/SUM(G8:G13),IF(I15=0,I20/SUM(G8:G14),IF(I16=0,I20/SUM(G8:G15),IF(I17=0,I20/SUM(G8:G16),IF(I18=0,I20/SUM(G8:G17),IF(I19=0,I20/SUM(G8:G18),I20/G20)))))))))))-1</f>
        <v>-6.6575129458263271E-2</v>
      </c>
    </row>
    <row r="21" spans="1:21" x14ac:dyDescent="0.3">
      <c r="A21" s="270" t="str">
        <f>TOTAL!A24</f>
        <v xml:space="preserve">Fonte: Arrecadação Online (consulta 06.10.17), elaboração NEEF/SEFAZ-MA. </v>
      </c>
    </row>
    <row r="22" spans="1:21" x14ac:dyDescent="0.3">
      <c r="A22" s="270" t="str">
        <f>TOTAL!A25</f>
        <v xml:space="preserve">(*) Valores Corrigidos a Preços de Setembro/2017, IPCA-IBGE (DEZ 93 = 100). </v>
      </c>
      <c r="B22" s="69"/>
      <c r="C22" s="271"/>
      <c r="D22" s="69"/>
      <c r="E22" s="69"/>
    </row>
    <row r="23" spans="1:21" x14ac:dyDescent="0.3">
      <c r="D23" s="259"/>
    </row>
    <row r="24" spans="1:21" x14ac:dyDescent="0.3">
      <c r="F24" s="373"/>
    </row>
    <row r="25" spans="1:21" x14ac:dyDescent="0.3">
      <c r="E25" s="109"/>
    </row>
    <row r="30" spans="1:21" x14ac:dyDescent="0.3">
      <c r="C30" s="277">
        <f>B8/ICMS!B8*100</f>
        <v>4.885036441701466</v>
      </c>
      <c r="D30" s="277">
        <f>D8/ICMS!D8*100</f>
        <v>5.2615006411773191</v>
      </c>
      <c r="E30" s="277">
        <f>F8/ICMS!F8*100</f>
        <v>5.1630224100271063</v>
      </c>
      <c r="F30" s="277">
        <f>H8/ICMS!H8*100</f>
        <v>4.9211694052655952</v>
      </c>
    </row>
    <row r="31" spans="1:21" x14ac:dyDescent="0.3">
      <c r="C31" s="277">
        <f>B9/ICMS!B9*100</f>
        <v>5.2932035633312928</v>
      </c>
      <c r="D31" s="277">
        <f>D9/ICMS!D9*100</f>
        <v>5.5626490146541627</v>
      </c>
      <c r="E31" s="277">
        <f>F9/ICMS!F9*100</f>
        <v>6.2272402693600224</v>
      </c>
      <c r="F31" s="277">
        <f>H9/ICMS!H9*100</f>
        <v>5.8648011923427994</v>
      </c>
    </row>
    <row r="32" spans="1:21" x14ac:dyDescent="0.3">
      <c r="C32" s="277">
        <f>B10/ICMS!B10*100</f>
        <v>4.8527451919314393</v>
      </c>
      <c r="D32" s="277">
        <f>D10/ICMS!D10*100</f>
        <v>5.6906081925840848</v>
      </c>
      <c r="E32" s="277">
        <f>F10/ICMS!F10*100</f>
        <v>5.5802469889300115</v>
      </c>
      <c r="F32" s="277">
        <f>H10/ICMS!H10*100</f>
        <v>4.7707897639008321</v>
      </c>
    </row>
    <row r="33" spans="3:6" x14ac:dyDescent="0.3">
      <c r="C33" s="277">
        <f>B11/ICMS!B11*100</f>
        <v>4.8483682181419132</v>
      </c>
      <c r="D33" s="277">
        <f>D11/ICMS!D11*100</f>
        <v>5.080793261637762</v>
      </c>
      <c r="E33" s="277">
        <f>F11/ICMS!F11*100</f>
        <v>5.6545567140460395</v>
      </c>
      <c r="F33" s="277">
        <f>H11/ICMS!H11*100</f>
        <v>4.6379198172443843</v>
      </c>
    </row>
    <row r="34" spans="3:6" x14ac:dyDescent="0.3">
      <c r="C34" s="277">
        <f>B12/ICMS!B12*100</f>
        <v>4.6112452574980525</v>
      </c>
      <c r="D34" s="277">
        <f>D12/ICMS!D12*100</f>
        <v>5.5609029472878078</v>
      </c>
      <c r="E34" s="277">
        <f>F12/ICMS!F12*100</f>
        <v>4.9527153666334423</v>
      </c>
      <c r="F34" s="277">
        <f>H12/ICMS!H12*100</f>
        <v>4.5340245363055178</v>
      </c>
    </row>
    <row r="35" spans="3:6" x14ac:dyDescent="0.3">
      <c r="C35" s="277">
        <f>B13/ICMS!B13*100</f>
        <v>4.6611655946550696</v>
      </c>
      <c r="D35" s="277">
        <f>D13/ICMS!D13*100</f>
        <v>6.0102789779281869</v>
      </c>
      <c r="E35" s="277">
        <f>F13/ICMS!F13*100</f>
        <v>4.9825540609924479</v>
      </c>
      <c r="F35" s="277">
        <f>H13/ICMS!H13*100</f>
        <v>3.7186120400381126</v>
      </c>
    </row>
    <row r="36" spans="3:6" x14ac:dyDescent="0.3">
      <c r="C36" s="277">
        <f>B14/ICMS!B14*100</f>
        <v>4.7399587100789926</v>
      </c>
      <c r="D36" s="277">
        <f>D14/ICMS!D14*100</f>
        <v>5.1439135828245419</v>
      </c>
      <c r="E36" s="277">
        <f>F14/ICMS!F14*100</f>
        <v>4.9519689542546645</v>
      </c>
      <c r="F36" s="277">
        <f>H14/ICMS!H14*100</f>
        <v>5.0652432148105779</v>
      </c>
    </row>
    <row r="37" spans="3:6" x14ac:dyDescent="0.3">
      <c r="C37" s="277">
        <f>B15/ICMS!B15*100</f>
        <v>5.2336733615221389</v>
      </c>
      <c r="D37" s="277">
        <f>D15/ICMS!D15*100</f>
        <v>6.4702484785460674</v>
      </c>
      <c r="E37" s="277">
        <f>F15/ICMS!F15*100</f>
        <v>5.1691344620388584</v>
      </c>
      <c r="F37" s="277">
        <f>H15/ICMS!H15*100</f>
        <v>4.6363249138659963</v>
      </c>
    </row>
    <row r="38" spans="3:6" x14ac:dyDescent="0.3">
      <c r="C38" s="277">
        <f>B16/ICMS!B16*100</f>
        <v>4.7059358289506852</v>
      </c>
      <c r="D38" s="277">
        <f>D16/ICMS!D16*100</f>
        <v>4.9884892053924039</v>
      </c>
      <c r="E38" s="277">
        <f>F16/ICMS!F16*100</f>
        <v>4.7574528787747541</v>
      </c>
      <c r="F38" s="277">
        <f>H16/ICMS!H16*100</f>
        <v>5.3847662413895012</v>
      </c>
    </row>
    <row r="39" spans="3:6" x14ac:dyDescent="0.3">
      <c r="C39" s="277">
        <f>B17/ICMS!B17*100</f>
        <v>4.944273599606885</v>
      </c>
      <c r="D39" s="277">
        <f>D17/ICMS!D17*100</f>
        <v>5.2597761813105128</v>
      </c>
      <c r="E39" s="277">
        <f>F17/ICMS!F17*100</f>
        <v>4.9923059455335919</v>
      </c>
    </row>
    <row r="40" spans="3:6" x14ac:dyDescent="0.3">
      <c r="C40" s="277">
        <f>B18/ICMS!B18*100</f>
        <v>5.4552090581039154</v>
      </c>
      <c r="D40" s="277">
        <f>D18/ICMS!D18*100</f>
        <v>5.0608506862291041</v>
      </c>
      <c r="E40" s="277">
        <f>F18/ICMS!F18*100</f>
        <v>4.137149699484187</v>
      </c>
    </row>
    <row r="41" spans="3:6" x14ac:dyDescent="0.3">
      <c r="C41" s="277">
        <f>B19/ICMS!B19*100</f>
        <v>5.1720584170705983</v>
      </c>
      <c r="D41" s="277">
        <f>D19/ICMS!D19*100</f>
        <v>5.8768051359131457</v>
      </c>
      <c r="E41" s="277">
        <f>F19/ICMS!F19*100</f>
        <v>4.8055331080736234</v>
      </c>
    </row>
  </sheetData>
  <mergeCells count="7">
    <mergeCell ref="J6:O6"/>
    <mergeCell ref="P6:U6"/>
    <mergeCell ref="A6:A7"/>
    <mergeCell ref="B6:C6"/>
    <mergeCell ref="D6:E6"/>
    <mergeCell ref="F6:G6"/>
    <mergeCell ref="H6:I6"/>
  </mergeCells>
  <conditionalFormatting sqref="R20">
    <cfRule type="cellIs" dxfId="53" priority="4" operator="lessThan">
      <formula>0</formula>
    </cfRule>
  </conditionalFormatting>
  <conditionalFormatting sqref="T20">
    <cfRule type="cellIs" dxfId="52" priority="3" operator="lessThan">
      <formula>0</formula>
    </cfRule>
  </conditionalFormatting>
  <conditionalFormatting sqref="M20 O20 S20 Q20 U20 L17:U19 L8:S16">
    <cfRule type="cellIs" dxfId="51" priority="10" operator="lessThan">
      <formula>0</formula>
    </cfRule>
  </conditionalFormatting>
  <conditionalFormatting sqref="J8:K19">
    <cfRule type="cellIs" dxfId="50" priority="9" operator="lessThan">
      <formula>0</formula>
    </cfRule>
  </conditionalFormatting>
  <conditionalFormatting sqref="J20:K20">
    <cfRule type="cellIs" dxfId="49" priority="8" operator="lessThan">
      <formula>0</formula>
    </cfRule>
  </conditionalFormatting>
  <conditionalFormatting sqref="L20">
    <cfRule type="cellIs" dxfId="48" priority="7" operator="lessThan">
      <formula>0</formula>
    </cfRule>
  </conditionalFormatting>
  <conditionalFormatting sqref="N20">
    <cfRule type="cellIs" dxfId="47" priority="6" operator="lessThan">
      <formula>0</formula>
    </cfRule>
  </conditionalFormatting>
  <conditionalFormatting sqref="P20">
    <cfRule type="cellIs" dxfId="46" priority="5" operator="lessThan">
      <formula>0</formula>
    </cfRule>
  </conditionalFormatting>
  <conditionalFormatting sqref="T8:U16">
    <cfRule type="cellIs" dxfId="45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scale="94" orientation="landscape" r:id="rId1"/>
  <colBreaks count="1" manualBreakCount="1">
    <brk id="9" max="21" man="1"/>
  </colBreaks>
  <ignoredErrors>
    <ignoredError sqref="O9" formulaRange="1"/>
    <ignoredError sqref="K8 K19 M8 Q8:Q19 L8:L19 N8:N9 R8:R19 S8:S11 N10:N11" formula="1"/>
    <ignoredError sqref="K9:K18 M9:M18 O10:O11" formula="1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U23"/>
  <sheetViews>
    <sheetView showGridLines="0" zoomScaleNormal="100" workbookViewId="0">
      <pane ySplit="23" topLeftCell="A24" activePane="bottomLeft" state="frozen"/>
      <selection pane="bottomLeft" activeCell="H17" sqref="H17"/>
    </sheetView>
  </sheetViews>
  <sheetFormatPr defaultColWidth="9.109375" defaultRowHeight="14.4" x14ac:dyDescent="0.3"/>
  <cols>
    <col min="1" max="1" width="9.88671875" style="70" bestFit="1" customWidth="1"/>
    <col min="2" max="9" width="16.6640625" style="70" customWidth="1"/>
    <col min="10" max="21" width="10.33203125" style="70" customWidth="1"/>
    <col min="22" max="16384" width="9.109375" style="70"/>
  </cols>
  <sheetData>
    <row r="1" spans="1:21" ht="15.6" x14ac:dyDescent="0.3">
      <c r="C1" s="264" t="s">
        <v>0</v>
      </c>
      <c r="D1" s="263"/>
    </row>
    <row r="2" spans="1:21" ht="15.6" x14ac:dyDescent="0.3">
      <c r="C2" s="264" t="s">
        <v>1</v>
      </c>
      <c r="D2" s="263"/>
    </row>
    <row r="3" spans="1:21" ht="15.6" x14ac:dyDescent="0.3">
      <c r="C3" s="264" t="s">
        <v>2</v>
      </c>
      <c r="D3" s="263"/>
    </row>
    <row r="4" spans="1:21" x14ac:dyDescent="0.3">
      <c r="D4" s="263"/>
      <c r="E4" s="263"/>
    </row>
    <row r="5" spans="1:21" ht="29.1" customHeight="1" x14ac:dyDescent="0.3">
      <c r="A5" s="310" t="s">
        <v>96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</row>
    <row r="6" spans="1:21" ht="15" customHeight="1" x14ac:dyDescent="0.3">
      <c r="A6" s="440" t="s">
        <v>123</v>
      </c>
      <c r="B6" s="435" t="s">
        <v>66</v>
      </c>
      <c r="C6" s="435"/>
      <c r="D6" s="442" t="s">
        <v>67</v>
      </c>
      <c r="E6" s="437"/>
      <c r="F6" s="431" t="s">
        <v>101</v>
      </c>
      <c r="G6" s="433"/>
      <c r="H6" s="431" t="s">
        <v>124</v>
      </c>
      <c r="I6" s="433"/>
      <c r="J6" s="431" t="s">
        <v>44</v>
      </c>
      <c r="K6" s="432"/>
      <c r="L6" s="432"/>
      <c r="M6" s="432"/>
      <c r="N6" s="432"/>
      <c r="O6" s="433"/>
      <c r="P6" s="431" t="s">
        <v>99</v>
      </c>
      <c r="Q6" s="432"/>
      <c r="R6" s="432"/>
      <c r="S6" s="432"/>
      <c r="T6" s="432"/>
      <c r="U6" s="433"/>
    </row>
    <row r="7" spans="1:21" s="267" customFormat="1" ht="33" customHeight="1" x14ac:dyDescent="0.3">
      <c r="A7" s="441"/>
      <c r="B7" s="291" t="s">
        <v>93</v>
      </c>
      <c r="C7" s="291" t="s">
        <v>127</v>
      </c>
      <c r="D7" s="292" t="s">
        <v>93</v>
      </c>
      <c r="E7" s="291" t="s">
        <v>127</v>
      </c>
      <c r="F7" s="291" t="s">
        <v>93</v>
      </c>
      <c r="G7" s="291" t="s">
        <v>127</v>
      </c>
      <c r="H7" s="291" t="s">
        <v>93</v>
      </c>
      <c r="I7" s="291" t="s">
        <v>127</v>
      </c>
      <c r="J7" s="300" t="s">
        <v>135</v>
      </c>
      <c r="K7" s="299" t="s">
        <v>136</v>
      </c>
      <c r="L7" s="300" t="s">
        <v>134</v>
      </c>
      <c r="M7" s="299" t="s">
        <v>126</v>
      </c>
      <c r="N7" s="300" t="s">
        <v>137</v>
      </c>
      <c r="O7" s="299" t="s">
        <v>138</v>
      </c>
      <c r="P7" s="300" t="s">
        <v>135</v>
      </c>
      <c r="Q7" s="299" t="s">
        <v>136</v>
      </c>
      <c r="R7" s="300" t="s">
        <v>134</v>
      </c>
      <c r="S7" s="299" t="s">
        <v>126</v>
      </c>
      <c r="T7" s="300" t="s">
        <v>137</v>
      </c>
      <c r="U7" s="300" t="s">
        <v>138</v>
      </c>
    </row>
    <row r="8" spans="1:21" x14ac:dyDescent="0.3">
      <c r="A8" s="296" t="s">
        <v>13</v>
      </c>
      <c r="B8" s="301">
        <v>36080528.149999999</v>
      </c>
      <c r="C8" s="302">
        <f>(B8/IPCA!C291)*IPCA!$C$344</f>
        <v>45715432.465420298</v>
      </c>
      <c r="D8" s="148">
        <v>50435768.270000003</v>
      </c>
      <c r="E8" s="148">
        <f>(D8/IPCA!C304)*IPCA!$C$344</f>
        <v>59646658.430213645</v>
      </c>
      <c r="F8" s="301">
        <v>32102674.300000001</v>
      </c>
      <c r="G8" s="302">
        <f>(F8/IPCA!C316)*IPCA!$C$344</f>
        <v>34294012.020858072</v>
      </c>
      <c r="H8" s="301">
        <v>40105627.770000003</v>
      </c>
      <c r="I8" s="302">
        <f>(H8/IPCA!C328)*IPCA!$C$344</f>
        <v>40665986.343596295</v>
      </c>
      <c r="J8" s="171">
        <f>D8/B8-1</f>
        <v>0.39786668477578835</v>
      </c>
      <c r="K8" s="172">
        <f>(SUM(D$8:D8))/(SUM(B$8:B8))-1</f>
        <v>0.39786668477578835</v>
      </c>
      <c r="L8" s="171">
        <f>F8/D8-1</f>
        <v>-0.36349389726466841</v>
      </c>
      <c r="M8" s="172">
        <f>(SUM(F$8:F8))/(SUM(D$8:D8))-1</f>
        <v>-0.36349389726466841</v>
      </c>
      <c r="N8" s="165">
        <f>H8/F8-1</f>
        <v>0.24929242327951484</v>
      </c>
      <c r="O8" s="166">
        <f>(SUM(H$8:H8))/(SUM(F$8:F8))-1</f>
        <v>0.24929242327951484</v>
      </c>
      <c r="P8" s="165">
        <f t="shared" ref="P8:P19" si="0">E8/C8-1</f>
        <v>0.30473792357386298</v>
      </c>
      <c r="Q8" s="172">
        <f>(SUM(E$8:E8))/(SUM(C$8:C8))-1</f>
        <v>0.30473792357386298</v>
      </c>
      <c r="R8" s="165">
        <f t="shared" ref="R8:R19" si="1">G8/E8-1</f>
        <v>-0.42504722102778092</v>
      </c>
      <c r="S8" s="172">
        <f>(SUM(G$8:G8))/(SUM(E$8:E8))-1</f>
        <v>-0.42504722102778092</v>
      </c>
      <c r="T8" s="165">
        <f>I8/G8-1</f>
        <v>0.18580428323354825</v>
      </c>
      <c r="U8" s="166">
        <f>(SUM(I$8:I8))/(SUM(G$8:G8))-1</f>
        <v>0.18580428323354825</v>
      </c>
    </row>
    <row r="9" spans="1:21" x14ac:dyDescent="0.3">
      <c r="A9" s="297" t="s">
        <v>14</v>
      </c>
      <c r="B9" s="303">
        <v>36338235.009999998</v>
      </c>
      <c r="C9" s="247">
        <f>(B9/IPCA!C292)*IPCA!$C$344</f>
        <v>45726455.893502787</v>
      </c>
      <c r="D9" s="148">
        <v>58505802.799999997</v>
      </c>
      <c r="E9" s="148">
        <f>(D9/IPCA!C305)*IPCA!$C$344</f>
        <v>68356542.475200444</v>
      </c>
      <c r="F9" s="303">
        <v>92304099.269999996</v>
      </c>
      <c r="G9" s="247">
        <f>(F9/IPCA!C317)*IPCA!$C$344</f>
        <v>97725320.038550884</v>
      </c>
      <c r="H9" s="303">
        <v>88101289.890000001</v>
      </c>
      <c r="I9" s="247">
        <f>(H9/IPCA!C329)*IPCA!$C$344</f>
        <v>89038414.888341337</v>
      </c>
      <c r="J9" s="171">
        <f t="shared" ref="J9:J19" si="2">D9/B9-1</f>
        <v>0.61003424585425403</v>
      </c>
      <c r="K9" s="172">
        <f>(SUM(D$8:D9))/(SUM(B$8:B9))-1</f>
        <v>0.50432797132018847</v>
      </c>
      <c r="L9" s="171">
        <f t="shared" ref="L9:L19" si="3">F9/D9-1</f>
        <v>0.57769135457449017</v>
      </c>
      <c r="M9" s="172">
        <f>(SUM(F$8:F9))/(SUM(D$8:D9))-1</f>
        <v>0.14195868802059852</v>
      </c>
      <c r="N9" s="171">
        <f t="shared" ref="N9:N16" si="4">H9/F9-1</f>
        <v>-4.5532207271816838E-2</v>
      </c>
      <c r="O9" s="186">
        <f>(SUM(H$8:H9))/(SUM(F$8:F9))-1</f>
        <v>3.0546118840239611E-2</v>
      </c>
      <c r="P9" s="171">
        <f t="shared" si="0"/>
        <v>0.49490139000501765</v>
      </c>
      <c r="Q9" s="172">
        <f>(SUM(E$8:E9))/(SUM(C$8:C9))-1</f>
        <v>0.3998311190051369</v>
      </c>
      <c r="R9" s="171">
        <f t="shared" si="1"/>
        <v>0.42964106287273585</v>
      </c>
      <c r="S9" s="172">
        <f>(SUM(G$8:G9))/(SUM(E$8:E9))-1</f>
        <v>3.1375240037649688E-2</v>
      </c>
      <c r="T9" s="171">
        <f>I9/G9-1</f>
        <v>-8.8891038134054856E-2</v>
      </c>
      <c r="U9" s="186">
        <f>(SUM(I$8:I9))/(SUM(G$8:G9))-1</f>
        <v>-1.7534786696463578E-2</v>
      </c>
    </row>
    <row r="10" spans="1:21" x14ac:dyDescent="0.3">
      <c r="A10" s="297" t="s">
        <v>15</v>
      </c>
      <c r="B10" s="303">
        <v>67309992.590000004</v>
      </c>
      <c r="C10" s="247">
        <f>(B10/IPCA!C293)*IPCA!$C$344</f>
        <v>83927793.411942825</v>
      </c>
      <c r="D10" s="148">
        <v>65500129.090000004</v>
      </c>
      <c r="E10" s="148">
        <f>(D10/IPCA!C306)*IPCA!$C$344</f>
        <v>75531519.404388979</v>
      </c>
      <c r="F10" s="303">
        <v>53595375.799999997</v>
      </c>
      <c r="G10" s="247">
        <f>(F10/IPCA!C318)*IPCA!$C$344</f>
        <v>56500223.502015643</v>
      </c>
      <c r="H10" s="303">
        <v>60723876.579999998</v>
      </c>
      <c r="I10" s="247">
        <f>(H10/IPCA!C330)*IPCA!$C$344</f>
        <v>61216801.784511529</v>
      </c>
      <c r="J10" s="171">
        <f t="shared" si="2"/>
        <v>-2.6888481640820805E-2</v>
      </c>
      <c r="K10" s="172">
        <f>(SUM(D$8:D10))/(SUM(B$8:B10))-1</f>
        <v>0.24843092764747521</v>
      </c>
      <c r="L10" s="171">
        <f t="shared" si="3"/>
        <v>-0.18175160042268557</v>
      </c>
      <c r="M10" s="172">
        <f>(SUM(F$8:F10))/(SUM(D$8:D10))-1</f>
        <v>2.0410539491040991E-2</v>
      </c>
      <c r="N10" s="171">
        <f t="shared" si="4"/>
        <v>0.13300589227326598</v>
      </c>
      <c r="O10" s="186">
        <f>(SUM(H$8:H10))/(SUM(F$8:F10))-1</f>
        <v>6.1396139926846782E-2</v>
      </c>
      <c r="P10" s="171">
        <f t="shared" si="0"/>
        <v>-0.10004163896389373</v>
      </c>
      <c r="Q10" s="172">
        <f>(SUM(E$8:E10))/(SUM(C$8:C10))-1</f>
        <v>0.16060380708072985</v>
      </c>
      <c r="R10" s="171">
        <f t="shared" si="1"/>
        <v>-0.25196495519283124</v>
      </c>
      <c r="S10" s="172">
        <f>(SUM(G$8:G10))/(SUM(E$8:E10))-1</f>
        <v>-7.3772006690178804E-2</v>
      </c>
      <c r="T10" s="171">
        <f t="shared" ref="T10:T14" si="5">I10/G10-1</f>
        <v>8.3478931412149571E-2</v>
      </c>
      <c r="U10" s="186">
        <f>(SUM(I$8:I10))/(SUM(G$8:G10))-1</f>
        <v>1.2739513669403069E-2</v>
      </c>
    </row>
    <row r="11" spans="1:21" x14ac:dyDescent="0.3">
      <c r="A11" s="297" t="s">
        <v>16</v>
      </c>
      <c r="B11" s="303">
        <v>48268482.329999998</v>
      </c>
      <c r="C11" s="247">
        <f>(B11/IPCA!C294)*IPCA!$C$344</f>
        <v>59784657.144638523</v>
      </c>
      <c r="D11" s="148">
        <v>48412273.619999997</v>
      </c>
      <c r="E11" s="148">
        <f>(D11/IPCA!C307)*IPCA!$C$344</f>
        <v>55433050.577313289</v>
      </c>
      <c r="F11" s="303">
        <v>46623762.229999997</v>
      </c>
      <c r="G11" s="247">
        <f>(F11/IPCA!C319)*IPCA!$C$344</f>
        <v>48852713.844526552</v>
      </c>
      <c r="H11" s="303">
        <v>44234439.759999998</v>
      </c>
      <c r="I11" s="247">
        <f>(H11/IPCA!C331)*IPCA!$C$344</f>
        <v>44531171.935159348</v>
      </c>
      <c r="J11" s="171">
        <f t="shared" si="2"/>
        <v>2.9789892505203142E-3</v>
      </c>
      <c r="K11" s="172">
        <f>(SUM(D$8:D11))/(SUM(B$8:B11))-1</f>
        <v>0.18541089250027776</v>
      </c>
      <c r="L11" s="171">
        <f t="shared" si="3"/>
        <v>-3.6943346310038483E-2</v>
      </c>
      <c r="M11" s="172">
        <f>(SUM(F$8:F11))/(SUM(D$8:D11))-1</f>
        <v>7.9511161050653811E-3</v>
      </c>
      <c r="N11" s="171">
        <f t="shared" si="4"/>
        <v>-5.1246882613488309E-2</v>
      </c>
      <c r="O11" s="186">
        <f>(SUM(H$8:H11))/(SUM(F$8:F11))-1</f>
        <v>3.8015749559678236E-2</v>
      </c>
      <c r="P11" s="171">
        <f t="shared" si="0"/>
        <v>-7.2788015774637338E-2</v>
      </c>
      <c r="Q11" s="172">
        <f>(SUM(E$8:E11))/(SUM(C$8:C11))-1</f>
        <v>0.10126724465912806</v>
      </c>
      <c r="R11" s="171">
        <f t="shared" si="1"/>
        <v>-0.11870782257615509</v>
      </c>
      <c r="S11" s="172">
        <f>(SUM(G$8:G11))/(SUM(E$8:E11))-1</f>
        <v>-8.3390691463991695E-2</v>
      </c>
      <c r="T11" s="171">
        <f t="shared" si="5"/>
        <v>-8.8460631340164242E-2</v>
      </c>
      <c r="U11" s="186">
        <f>(SUM(I$8:I11))/(SUM(G$8:G11))-1</f>
        <v>-8.0881160177108669E-3</v>
      </c>
    </row>
    <row r="12" spans="1:21" x14ac:dyDescent="0.3">
      <c r="A12" s="297" t="s">
        <v>17</v>
      </c>
      <c r="B12" s="303">
        <v>36209311.840000004</v>
      </c>
      <c r="C12" s="247">
        <f>(B12/IPCA!C295)*IPCA!$C$344</f>
        <v>44643012.586074293</v>
      </c>
      <c r="D12" s="148">
        <v>40753303.909999996</v>
      </c>
      <c r="E12" s="148">
        <f>(D12/IPCA!C308)*IPCA!$C$344</f>
        <v>46320647.768050618</v>
      </c>
      <c r="F12" s="303">
        <v>39435003.020000003</v>
      </c>
      <c r="G12" s="247">
        <f>(F12/IPCA!C320)*IPCA!$C$344</f>
        <v>41000516.708206147</v>
      </c>
      <c r="H12" s="303">
        <v>48610518.340000004</v>
      </c>
      <c r="I12" s="247">
        <f>(H12/IPCA!C332)*IPCA!$C$344</f>
        <v>48785352.853180341</v>
      </c>
      <c r="J12" s="171">
        <f t="shared" si="2"/>
        <v>0.12549236202219949</v>
      </c>
      <c r="K12" s="172">
        <f>(SUM(D$8:D12))/(SUM(B$8:B12))-1</f>
        <v>0.17573406211396914</v>
      </c>
      <c r="L12" s="171">
        <f t="shared" si="3"/>
        <v>-3.234831936353777E-2</v>
      </c>
      <c r="M12" s="172">
        <f>(SUM(F$8:F12))/(SUM(D$8:D12))-1</f>
        <v>1.7208816614444622E-3</v>
      </c>
      <c r="N12" s="171">
        <f t="shared" si="4"/>
        <v>0.23267439120890931</v>
      </c>
      <c r="O12" s="186">
        <f>(SUM(H$8:H12))/(SUM(F$8:F12))-1</f>
        <v>6.7086178753462233E-2</v>
      </c>
      <c r="P12" s="171">
        <f t="shared" si="0"/>
        <v>3.7578897229252783E-2</v>
      </c>
      <c r="Q12" s="172">
        <f>(SUM(E$8:E12))/(SUM(C$8:C12))-1</f>
        <v>9.1105462638535473E-2</v>
      </c>
      <c r="R12" s="171">
        <f t="shared" si="1"/>
        <v>-0.11485441841152311</v>
      </c>
      <c r="S12" s="172">
        <f>(SUM(G$8:G12))/(SUM(E$8:E12))-1</f>
        <v>-8.8164604014709602E-2</v>
      </c>
      <c r="T12" s="171">
        <f t="shared" si="5"/>
        <v>0.18987165943243056</v>
      </c>
      <c r="U12" s="186">
        <f>(SUM(I$8:I12))/(SUM(G$8:G12))-1</f>
        <v>2.1068660383441351E-2</v>
      </c>
    </row>
    <row r="13" spans="1:21" x14ac:dyDescent="0.3">
      <c r="A13" s="297" t="s">
        <v>18</v>
      </c>
      <c r="B13" s="303">
        <v>22112111.640000001</v>
      </c>
      <c r="C13" s="247">
        <f>(B13/IPCA!C296)*IPCA!$C$344</f>
        <v>27153744.566460591</v>
      </c>
      <c r="D13" s="148">
        <v>27371337.370000001</v>
      </c>
      <c r="E13" s="148">
        <f>(D13/IPCA!C309)*IPCA!$C$344</f>
        <v>30866677.453366656</v>
      </c>
      <c r="F13" s="303">
        <v>28746618.57</v>
      </c>
      <c r="G13" s="247">
        <f>(F13/IPCA!C321)*IPCA!$C$344</f>
        <v>29783597.020117506</v>
      </c>
      <c r="H13" s="303">
        <v>30618971.25</v>
      </c>
      <c r="I13" s="247">
        <f>(H13/IPCA!C333)*IPCA!$C$344</f>
        <v>30799937.507866383</v>
      </c>
      <c r="J13" s="171">
        <f t="shared" si="2"/>
        <v>0.23784366756209097</v>
      </c>
      <c r="K13" s="172">
        <f>(SUM(D$8:D13))/(SUM(B$8:B13))-1</f>
        <v>0.18130966292670214</v>
      </c>
      <c r="L13" s="171">
        <f t="shared" si="3"/>
        <v>5.0245305204098534E-2</v>
      </c>
      <c r="M13" s="172">
        <f>(SUM(F$8:F13))/(SUM(D$8:D13))-1</f>
        <v>6.285403927786426E-3</v>
      </c>
      <c r="N13" s="171">
        <f t="shared" si="4"/>
        <v>6.513297122027395E-2</v>
      </c>
      <c r="O13" s="186">
        <f>(SUM(H$8:H13))/(SUM(F$8:F13))-1</f>
        <v>6.689442100961962E-2</v>
      </c>
      <c r="P13" s="171">
        <f t="shared" si="0"/>
        <v>0.13673741674259388</v>
      </c>
      <c r="Q13" s="172">
        <f>(SUM(E$8:E13))/(SUM(C$8:C13))-1</f>
        <v>9.5142191751681704E-2</v>
      </c>
      <c r="R13" s="171">
        <f t="shared" si="1"/>
        <v>-3.5088986655122389E-2</v>
      </c>
      <c r="S13" s="172">
        <f>(SUM(G$8:G13))/(SUM(E$8:E13))-1</f>
        <v>-8.3291056117795415E-2</v>
      </c>
      <c r="T13" s="171">
        <f t="shared" si="5"/>
        <v>3.4124168651032516E-2</v>
      </c>
      <c r="U13" s="186">
        <f>(SUM(I$8:I13))/(SUM(G$8:G13))-1</f>
        <v>2.2330487229861973E-2</v>
      </c>
    </row>
    <row r="14" spans="1:21" x14ac:dyDescent="0.3">
      <c r="A14" s="297" t="s">
        <v>19</v>
      </c>
      <c r="B14" s="303">
        <v>21415947.670000002</v>
      </c>
      <c r="C14" s="247">
        <f>(B14/IPCA!C297)*IPCA!$C$344</f>
        <v>26296196.981035817</v>
      </c>
      <c r="D14" s="148">
        <v>21945086.210000001</v>
      </c>
      <c r="E14" s="148">
        <f>(D14/IPCA!C310)*IPCA!$C$344</f>
        <v>24595026.043184128</v>
      </c>
      <c r="F14" s="303">
        <v>23336408.120000001</v>
      </c>
      <c r="G14" s="247">
        <f>(F14/IPCA!C322)*IPCA!$C$344</f>
        <v>24053128.331896294</v>
      </c>
      <c r="H14" s="303">
        <v>25323018.420000002</v>
      </c>
      <c r="I14" s="247">
        <f>(H14/IPCA!C334)*IPCA!$C$344</f>
        <v>25411682.730231944</v>
      </c>
      <c r="J14" s="171">
        <f t="shared" si="2"/>
        <v>2.4707687381083199E-2</v>
      </c>
      <c r="K14" s="172">
        <f>(SUM(D$8:D14))/(SUM(B$8:B14))-1</f>
        <v>0.16878315496813423</v>
      </c>
      <c r="L14" s="171">
        <f t="shared" si="3"/>
        <v>6.3400156950214948E-2</v>
      </c>
      <c r="M14" s="172">
        <f>(SUM(F$8:F14))/(SUM(D$8:D14))-1</f>
        <v>1.0290815387043795E-2</v>
      </c>
      <c r="N14" s="171">
        <f t="shared" si="4"/>
        <v>8.5129223391384512E-2</v>
      </c>
      <c r="O14" s="186">
        <f>(SUM(H$8:H14))/(SUM(F$8:F14))-1</f>
        <v>6.8240436968695528E-2</v>
      </c>
      <c r="P14" s="171">
        <f t="shared" si="0"/>
        <v>-6.4692660276257197E-2</v>
      </c>
      <c r="Q14" s="172">
        <f>(SUM(E$8:E14))/(SUM(C$8:C14))-1</f>
        <v>8.2529789967693334E-2</v>
      </c>
      <c r="R14" s="171">
        <f t="shared" si="1"/>
        <v>-2.2032817136943272E-2</v>
      </c>
      <c r="S14" s="172">
        <f>(SUM(G$8:G14))/(SUM(E$8:E14))-1</f>
        <v>-7.9114625146387341E-2</v>
      </c>
      <c r="T14" s="171">
        <f t="shared" si="5"/>
        <v>5.6481401487144645E-2</v>
      </c>
      <c r="U14" s="186">
        <f>(SUM(I$8:I14))/(SUM(G$8:G14))-1</f>
        <v>2.4803132638648417E-2</v>
      </c>
    </row>
    <row r="15" spans="1:21" x14ac:dyDescent="0.3">
      <c r="A15" s="297" t="s">
        <v>20</v>
      </c>
      <c r="B15" s="303">
        <v>16214551.82</v>
      </c>
      <c r="C15" s="247">
        <f>(B15/IPCA!C298)*IPCA!$C$344</f>
        <v>19859845.468503058</v>
      </c>
      <c r="D15" s="148">
        <v>15495007.35</v>
      </c>
      <c r="E15" s="148">
        <f>(D15/IPCA!C311)*IPCA!$C$344</f>
        <v>17327964.42711065</v>
      </c>
      <c r="F15" s="303">
        <v>20957350.829999998</v>
      </c>
      <c r="G15" s="247">
        <f>(F15/IPCA!C323)*IPCA!$C$344</f>
        <v>21506377.727084216</v>
      </c>
      <c r="H15" s="303">
        <v>23200309.280000001</v>
      </c>
      <c r="I15" s="247">
        <f>(H15/IPCA!C335)*IPCA!$C$344</f>
        <v>23237406.292821333</v>
      </c>
      <c r="J15" s="171">
        <f t="shared" si="2"/>
        <v>-4.4376463684458467E-2</v>
      </c>
      <c r="K15" s="172">
        <f>(SUM(D$8:D15))/(SUM(B$8:B15))-1</f>
        <v>0.15661094896550676</v>
      </c>
      <c r="L15" s="171">
        <f t="shared" si="3"/>
        <v>0.35252280664455427</v>
      </c>
      <c r="M15" s="172">
        <f>(SUM(F$8:F15))/(SUM(D$8:D15))-1</f>
        <v>2.6437542357083732E-2</v>
      </c>
      <c r="N15" s="171">
        <f t="shared" si="4"/>
        <v>0.10702490349062899</v>
      </c>
      <c r="O15" s="186">
        <f>(SUM(H$8:H15))/(SUM(F$8:F15))-1</f>
        <v>7.0651640042094233E-2</v>
      </c>
      <c r="P15" s="171">
        <f t="shared" si="0"/>
        <v>-0.1274874492557293</v>
      </c>
      <c r="Q15" s="172">
        <f>(SUM(E$8:E15))/(SUM(C$8:C15))-1</f>
        <v>7.0717766188708842E-2</v>
      </c>
      <c r="R15" s="171">
        <f t="shared" si="1"/>
        <v>0.24113699664781074</v>
      </c>
      <c r="S15" s="172">
        <f>(SUM(G$8:G15))/(SUM(E$8:E15))-1</f>
        <v>-6.4436946362120273E-2</v>
      </c>
      <c r="T15" s="171">
        <f t="shared" ref="T15" si="6">I15/G15-1</f>
        <v>8.0489080388332024E-2</v>
      </c>
      <c r="U15" s="186">
        <f>(SUM(I$8:I15))/(SUM(G$8:G15))-1</f>
        <v>2.8188909367895087E-2</v>
      </c>
    </row>
    <row r="16" spans="1:21" x14ac:dyDescent="0.3">
      <c r="A16" s="297" t="s">
        <v>21</v>
      </c>
      <c r="B16" s="303">
        <v>12600040.02</v>
      </c>
      <c r="C16" s="247">
        <f>(B16/IPCA!C299)*IPCA!$C$344</f>
        <v>15345269.27231051</v>
      </c>
      <c r="D16" s="148">
        <v>13665837.609999999</v>
      </c>
      <c r="E16" s="148">
        <f>(D16/IPCA!C312)*IPCA!$C$344</f>
        <v>15200328.435711471</v>
      </c>
      <c r="F16" s="303">
        <v>13169491.76</v>
      </c>
      <c r="G16" s="247">
        <f>(F16/IPCA!C324)*IPCA!$C$344</f>
        <v>13503692.758354193</v>
      </c>
      <c r="H16" s="303">
        <v>14832010.1</v>
      </c>
      <c r="I16" s="247">
        <f>(H16/IPCA!C336)*IPCA!$C$344</f>
        <v>14832010.100000001</v>
      </c>
      <c r="J16" s="171">
        <f t="shared" si="2"/>
        <v>8.4586841653539357E-2</v>
      </c>
      <c r="K16" s="172">
        <f>(SUM(D$8:D16))/(SUM(B$8:B16))-1</f>
        <v>0.15355072613819476</v>
      </c>
      <c r="L16" s="171">
        <f t="shared" si="3"/>
        <v>-3.632019230469985E-2</v>
      </c>
      <c r="M16" s="172">
        <f>(SUM(F$8:F16))/(SUM(D$8:D16))-1</f>
        <v>2.3930451580516543E-2</v>
      </c>
      <c r="N16" s="171">
        <f t="shared" si="4"/>
        <v>0.12624012910274973</v>
      </c>
      <c r="O16" s="186">
        <f>(SUM(H$8:H16))/(SUM(F$8:F16))-1</f>
        <v>7.2741657772046109E-2</v>
      </c>
      <c r="P16" s="171">
        <f t="shared" si="0"/>
        <v>-9.4453107356398114E-3</v>
      </c>
      <c r="Q16" s="172">
        <f>(SUM(E$8:E16))/(SUM(C$8:C16))-1</f>
        <v>6.7379142325508123E-2</v>
      </c>
      <c r="R16" s="171">
        <f t="shared" si="1"/>
        <v>-0.11161835644098472</v>
      </c>
      <c r="S16" s="172">
        <f>(SUM(G$8:G16))/(SUM(E$8:E16))-1</f>
        <v>-6.62605219815251E-2</v>
      </c>
      <c r="T16" s="171">
        <f t="shared" ref="T16" si="7">I16/G16-1</f>
        <v>9.8366970088536121E-2</v>
      </c>
      <c r="U16" s="186">
        <f>(SUM(I$8:I16))/(SUM(G$8:G16))-1</f>
        <v>3.0769553257614435E-2</v>
      </c>
    </row>
    <row r="17" spans="1:21" x14ac:dyDescent="0.3">
      <c r="A17" s="297" t="s">
        <v>22</v>
      </c>
      <c r="B17" s="303">
        <v>9888772.5099999998</v>
      </c>
      <c r="C17" s="247">
        <f>(B17/IPCA!C300)*IPCA!$C$344</f>
        <v>11992924.670604616</v>
      </c>
      <c r="D17" s="148">
        <v>10130768.74</v>
      </c>
      <c r="E17" s="148">
        <f>(D17/IPCA!C313)*IPCA!$C$344</f>
        <v>11176691.658882692</v>
      </c>
      <c r="F17" s="303">
        <v>12116536.51</v>
      </c>
      <c r="G17" s="247">
        <f>(F17/IPCA!C325)*IPCA!$C$344</f>
        <v>12391786.032810414</v>
      </c>
      <c r="H17" s="303"/>
      <c r="I17" s="247"/>
      <c r="J17" s="171">
        <f t="shared" si="2"/>
        <v>2.4471816876693531E-2</v>
      </c>
      <c r="K17" s="172">
        <f>(SUM(D$8:D17))/(SUM(B$8:B17))-1</f>
        <v>0.14938534168987139</v>
      </c>
      <c r="L17" s="171">
        <f t="shared" si="3"/>
        <v>0.1960135327301924</v>
      </c>
      <c r="M17" s="172">
        <f>(SUM(F$8:F17))/(SUM(D$8:D17))-1</f>
        <v>2.8880077065548182E-2</v>
      </c>
      <c r="N17" s="171"/>
      <c r="O17" s="186"/>
      <c r="P17" s="171">
        <f t="shared" si="0"/>
        <v>-6.8059546285866412E-2</v>
      </c>
      <c r="Q17" s="172">
        <f>(SUM(E$8:E17))/(SUM(C$8:C17))-1</f>
        <v>6.3109656406213022E-2</v>
      </c>
      <c r="R17" s="171">
        <f t="shared" si="1"/>
        <v>0.10871681987952342</v>
      </c>
      <c r="S17" s="172">
        <f>(SUM(G$8:G17))/(SUM(E$8:E17))-1</f>
        <v>-6.1425207097366874E-2</v>
      </c>
      <c r="T17" s="171"/>
      <c r="U17" s="186"/>
    </row>
    <row r="18" spans="1:21" x14ac:dyDescent="0.3">
      <c r="A18" s="297" t="s">
        <v>23</v>
      </c>
      <c r="B18" s="303">
        <v>7983940.5599999996</v>
      </c>
      <c r="C18" s="247">
        <f>(B18/IPCA!C301)*IPCA!$C$344</f>
        <v>9633649.2022382841</v>
      </c>
      <c r="D18" s="148">
        <v>11290696.890000001</v>
      </c>
      <c r="E18" s="148">
        <f>(D18/IPCA!C314)*IPCA!$C$344</f>
        <v>12331822.212095113</v>
      </c>
      <c r="F18" s="303">
        <v>10926953.039999999</v>
      </c>
      <c r="G18" s="247">
        <f>(F18/IPCA!C326)*IPCA!$C$344</f>
        <v>11155088.428540897</v>
      </c>
      <c r="H18" s="303"/>
      <c r="I18" s="247"/>
      <c r="J18" s="171">
        <f t="shared" si="2"/>
        <v>0.41417597051849819</v>
      </c>
      <c r="K18" s="172">
        <f>(SUM(D$8:D18))/(SUM(B$8:B18))-1</f>
        <v>0.1561090226622841</v>
      </c>
      <c r="L18" s="171">
        <f t="shared" si="3"/>
        <v>-3.2216244359740465E-2</v>
      </c>
      <c r="M18" s="172">
        <f>(SUM(F$8:F18))/(SUM(D$8:D18))-1</f>
        <v>2.6982391679886364E-2</v>
      </c>
      <c r="N18" s="171"/>
      <c r="O18" s="186"/>
      <c r="P18" s="171">
        <f t="shared" si="0"/>
        <v>0.28007798013134377</v>
      </c>
      <c r="Q18" s="172">
        <f>(SUM(E$8:E18))/(SUM(C$8:C18))-1</f>
        <v>6.8468050006032399E-2</v>
      </c>
      <c r="R18" s="171">
        <f t="shared" si="1"/>
        <v>-9.5422538803719537E-2</v>
      </c>
      <c r="S18" s="172">
        <f>(SUM(G$8:G18))/(SUM(E$8:E18))-1</f>
        <v>-6.2431114483688877E-2</v>
      </c>
      <c r="T18" s="171"/>
      <c r="U18" s="186"/>
    </row>
    <row r="19" spans="1:21" x14ac:dyDescent="0.3">
      <c r="A19" s="298" t="s">
        <v>24</v>
      </c>
      <c r="B19" s="308">
        <v>9459285.2400000002</v>
      </c>
      <c r="C19" s="309">
        <f>(B19/IPCA!C302)*IPCA!$C$344</f>
        <v>11325500.779278109</v>
      </c>
      <c r="D19" s="148">
        <v>12538685.93</v>
      </c>
      <c r="E19" s="148">
        <f>(D19/IPCA!C315)*IPCA!$C$344</f>
        <v>13564681.667758375</v>
      </c>
      <c r="F19" s="308">
        <v>11894108.300000001</v>
      </c>
      <c r="G19" s="309">
        <f>(F19/IPCA!C327)*IPCA!$C$344</f>
        <v>12106128.619446155</v>
      </c>
      <c r="H19" s="308"/>
      <c r="I19" s="309"/>
      <c r="J19" s="171">
        <f t="shared" si="2"/>
        <v>0.32554264004835098</v>
      </c>
      <c r="K19" s="172">
        <f>(SUM(D$8:D19))/(SUM(B$8:B19))-1</f>
        <v>0.16105750661000284</v>
      </c>
      <c r="L19" s="171">
        <f t="shared" si="3"/>
        <v>-5.1407111845571118E-2</v>
      </c>
      <c r="M19" s="172">
        <f>(SUM(F$8:F19))/(SUM(D$8:D19))-1</f>
        <v>2.4368603024732316E-2</v>
      </c>
      <c r="N19" s="215"/>
      <c r="O19" s="350"/>
      <c r="P19" s="171">
        <f t="shared" si="0"/>
        <v>0.19771142416741716</v>
      </c>
      <c r="Q19" s="172">
        <f>(SUM(E$8:E19))/(SUM(C$8:C19))-1</f>
        <v>7.2114611015706043E-2</v>
      </c>
      <c r="R19" s="171">
        <f t="shared" si="1"/>
        <v>-0.10752578527360701</v>
      </c>
      <c r="S19" s="172">
        <f>(SUM(G$8:G19))/(SUM(E$8:E19))-1</f>
        <v>-6.3852498392049761E-2</v>
      </c>
      <c r="T19" s="171"/>
      <c r="U19" s="186"/>
    </row>
    <row r="20" spans="1:21" x14ac:dyDescent="0.3">
      <c r="A20" s="256" t="s">
        <v>43</v>
      </c>
      <c r="B20" s="307">
        <f t="shared" ref="B20:I20" si="8">SUM(B8:B19)</f>
        <v>323881199.38</v>
      </c>
      <c r="C20" s="307">
        <f t="shared" si="8"/>
        <v>401404482.44200969</v>
      </c>
      <c r="D20" s="307">
        <f t="shared" si="8"/>
        <v>376044697.79000002</v>
      </c>
      <c r="E20" s="307">
        <f t="shared" si="8"/>
        <v>430351610.55327606</v>
      </c>
      <c r="F20" s="307">
        <f t="shared" si="8"/>
        <v>385208381.75</v>
      </c>
      <c r="G20" s="307">
        <f t="shared" si="8"/>
        <v>402872585.03240699</v>
      </c>
      <c r="H20" s="307">
        <f t="shared" si="8"/>
        <v>375750061.3900001</v>
      </c>
      <c r="I20" s="307">
        <f t="shared" si="8"/>
        <v>378518764.43570852</v>
      </c>
      <c r="J20" s="173" t="s">
        <v>117</v>
      </c>
      <c r="K20" s="281">
        <f>IF(D9=0,B8/D8,IF(D10=0,D20/SUM(B8:B9),IF(D11=0,D20/SUM(B8:B10),IF(D12=0,D20/SUM(B8:B11),IF(D13=0,D20/SUM(B8:B12),IF(D14=0,D20/SUM(B8:B13),IF(D15=0,D20/SUM(B8:B14),IF(D16=0,D20/SUM(B8:B15),IF(D17=0,D20/SUM(B8:B16),IF(D18=0,D20/SUM(B8:B17),IF(D19=0,D20/SUM(B8:B18),D20/B20)))))))))))-1</f>
        <v>0.16105750661000284</v>
      </c>
      <c r="L20" s="173" t="s">
        <v>117</v>
      </c>
      <c r="M20" s="281">
        <f>IF(F9=0,D8/F8,IF(F10=0,F20/SUM(D8:D9),IF(F11=0,F20/SUM(D8:D10),IF(F12=0,F20/SUM(D8:D11),IF(F13=0,F20/SUM(D8:D12),IF(F14=0,F20/SUM(D8:D13),IF(F15=0,F20/SUM(D8:D14),IF(F16=0,F20/SUM(D8:D15),IF(F17=0,F20/SUM(D8:D16),IF(F18=0,F20/SUM(D8:D17),IF(F19=0,F20/SUM(D8:D18),F20/D20)))))))))))-1</f>
        <v>2.4368603024732316E-2</v>
      </c>
      <c r="N20" s="173" t="s">
        <v>117</v>
      </c>
      <c r="O20" s="281">
        <f>IF(H9=0,F8/H8,IF(H10=0,H20/SUM(F8:F9),IF(H11=0,H20/SUM(F8:F10),IF(H12=0,H20/SUM(F8:F11),IF(H13=0,H20/SUM(F8:F12),IF(H14=0,H20/SUM(F8:F13),IF(H15=0,H20/SUM(F8:F14),IF(H16=0,H20/SUM(F8:F15),IF(H17=0,H20/SUM(F8:F16),IF(H18=0,H20/SUM(F8:F17),IF(H19=0,H20/SUM(F8:F18),H20/F20)))))))))))-1</f>
        <v>7.2741657772046109E-2</v>
      </c>
      <c r="P20" s="173" t="s">
        <v>117</v>
      </c>
      <c r="Q20" s="281">
        <f>IF(E9=0,C8/E8,IF(E10=0,E20/SUM(C8:C9),IF(E11=0,E20/SUM(C8:C10),IF(E12=0,E20/SUM(C8:C11),IF(E13=0,E20/SUM(C8:C12),IF(E14=0,E20/SUM(C8:C13),IF(E15=0,E20/SUM(C8:C14),IF(E16=0,E20/SUM(C8:C15),IF(E17=0,E20/SUM(C8:C16),IF(E18=0,E20/SUM(C8:C17),IF(E19=0,E20/SUM(C8:C18),E20/C20)))))))))))-1</f>
        <v>7.2114611015706043E-2</v>
      </c>
      <c r="R20" s="173" t="s">
        <v>117</v>
      </c>
      <c r="S20" s="281">
        <f>IF(G9=0,E8/G8,IF(G10=0,G20/SUM(E8:E9),IF(G11=0,G20/SUM(E8:E10),IF(G12=0,G20/SUM(E8:E11),IF(G13=0,G20/SUM(E8:E12),IF(G14=0,G20/SUM(E8:E13),IF(G15=0,G20/SUM(E8:E14),IF(G16=0,G20/SUM(E8:E15),IF(G17=0,G20/SUM(E8:E16),IF(G18=0,G20/SUM(E8:E17),IF(G19=0,G20/SUM(E8:E18),G20/E20)))))))))))-1</f>
        <v>-6.3852498392049761E-2</v>
      </c>
      <c r="T20" s="173" t="s">
        <v>117</v>
      </c>
      <c r="U20" s="169">
        <f>IF(I9=0,G8/I8,IF(I10=0,I20/SUM(G8:G9),IF(I11=0,I20/SUM(G8:G10),IF(I12=0,I20/SUM(G8:G11),IF(I13=0,I20/SUM(G8:G12),IF(I14=0,I20/SUM(G8:G13),IF(I15=0,I20/SUM(G8:G14),IF(I16=0,I20/SUM(G8:G15),IF(I17=0,I20/SUM(G8:G16),IF(I18=0,I20/SUM(G8:G17),IF(I19=0,I20/SUM(G8:G18),I20/G20)))))))))))-1</f>
        <v>3.0769553257614435E-2</v>
      </c>
    </row>
    <row r="21" spans="1:21" x14ac:dyDescent="0.3">
      <c r="A21" s="270" t="str">
        <f>TOTAL!A24</f>
        <v xml:space="preserve">Fonte: Arrecadação Online (consulta 06.10.17), elaboração NEEF/SEFAZ-MA. </v>
      </c>
    </row>
    <row r="22" spans="1:21" x14ac:dyDescent="0.3">
      <c r="A22" s="270" t="str">
        <f>TOTAL!A25</f>
        <v xml:space="preserve">(*) Valores Corrigidos a Preços de Setembro/2017, IPCA-IBGE (DEZ 93 = 100). </v>
      </c>
      <c r="B22" s="69"/>
      <c r="C22" s="271"/>
      <c r="D22" s="149"/>
      <c r="E22" s="150"/>
      <c r="F22" s="149"/>
      <c r="G22" s="149"/>
      <c r="H22" s="149"/>
      <c r="I22" s="149"/>
    </row>
    <row r="23" spans="1:21" hidden="1" x14ac:dyDescent="0.3">
      <c r="D23" s="149"/>
      <c r="E23" s="149"/>
      <c r="F23" s="149"/>
      <c r="G23" s="149"/>
      <c r="H23" s="149"/>
      <c r="I23" s="149"/>
    </row>
  </sheetData>
  <mergeCells count="7">
    <mergeCell ref="J6:O6"/>
    <mergeCell ref="P6:U6"/>
    <mergeCell ref="F6:G6"/>
    <mergeCell ref="A6:A7"/>
    <mergeCell ref="B6:C6"/>
    <mergeCell ref="D6:E6"/>
    <mergeCell ref="H6:I6"/>
  </mergeCells>
  <conditionalFormatting sqref="R20">
    <cfRule type="cellIs" dxfId="44" priority="4" operator="lessThan">
      <formula>0</formula>
    </cfRule>
  </conditionalFormatting>
  <conditionalFormatting sqref="T20">
    <cfRule type="cellIs" dxfId="43" priority="3" operator="lessThan">
      <formula>0</formula>
    </cfRule>
  </conditionalFormatting>
  <conditionalFormatting sqref="M20 O20 S20 Q20 U20 L17:U19 L8:S16">
    <cfRule type="cellIs" dxfId="42" priority="10" operator="lessThan">
      <formula>0</formula>
    </cfRule>
  </conditionalFormatting>
  <conditionalFormatting sqref="J8:K19">
    <cfRule type="cellIs" dxfId="41" priority="9" operator="lessThan">
      <formula>0</formula>
    </cfRule>
  </conditionalFormatting>
  <conditionalFormatting sqref="J20:K20">
    <cfRule type="cellIs" dxfId="40" priority="8" operator="lessThan">
      <formula>0</formula>
    </cfRule>
  </conditionalFormatting>
  <conditionalFormatting sqref="L20">
    <cfRule type="cellIs" dxfId="39" priority="7" operator="lessThan">
      <formula>0</formula>
    </cfRule>
  </conditionalFormatting>
  <conditionalFormatting sqref="N20">
    <cfRule type="cellIs" dxfId="38" priority="6" operator="lessThan">
      <formula>0</formula>
    </cfRule>
  </conditionalFormatting>
  <conditionalFormatting sqref="P20">
    <cfRule type="cellIs" dxfId="37" priority="5" operator="lessThan">
      <formula>0</formula>
    </cfRule>
  </conditionalFormatting>
  <conditionalFormatting sqref="T8:U16">
    <cfRule type="cellIs" dxfId="36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scale="90" orientation="landscape" r:id="rId1"/>
  <ignoredErrors>
    <ignoredError sqref="O9" formulaRange="1"/>
    <ignoredError sqref="K8 K19 M8 L9 L8 L19:M19 L10:L18 N8:N9 Q8:Q19 N10:N11 T8:T11 R8:R19" formula="1"/>
    <ignoredError sqref="K9:K18 M9 M10:M18 O10:O11" formula="1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U23"/>
  <sheetViews>
    <sheetView showGridLines="0" zoomScaleNormal="100" workbookViewId="0">
      <pane ySplit="23" topLeftCell="A24" activePane="bottomLeft" state="frozen"/>
      <selection pane="bottomLeft" activeCell="G28" sqref="G28"/>
    </sheetView>
  </sheetViews>
  <sheetFormatPr defaultColWidth="9.109375" defaultRowHeight="14.4" x14ac:dyDescent="0.3"/>
  <cols>
    <col min="1" max="1" width="9.88671875" style="70" bestFit="1" customWidth="1"/>
    <col min="2" max="9" width="16.6640625" style="70" customWidth="1"/>
    <col min="10" max="21" width="10.33203125" style="70" customWidth="1"/>
    <col min="22" max="16384" width="9.109375" style="70"/>
  </cols>
  <sheetData>
    <row r="1" spans="1:21" ht="15.6" x14ac:dyDescent="0.3">
      <c r="C1" s="264" t="s">
        <v>0</v>
      </c>
      <c r="D1" s="263"/>
    </row>
    <row r="2" spans="1:21" ht="15.6" x14ac:dyDescent="0.3">
      <c r="C2" s="264" t="s">
        <v>1</v>
      </c>
      <c r="D2" s="263"/>
    </row>
    <row r="3" spans="1:21" ht="15.6" x14ac:dyDescent="0.3">
      <c r="C3" s="264" t="s">
        <v>2</v>
      </c>
      <c r="D3" s="263"/>
    </row>
    <row r="4" spans="1:21" x14ac:dyDescent="0.3">
      <c r="D4" s="263"/>
      <c r="E4" s="263"/>
    </row>
    <row r="5" spans="1:21" ht="29.1" customHeight="1" x14ac:dyDescent="0.3">
      <c r="A5" s="310" t="s">
        <v>95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</row>
    <row r="6" spans="1:21" ht="15" customHeight="1" x14ac:dyDescent="0.3">
      <c r="A6" s="440" t="s">
        <v>123</v>
      </c>
      <c r="B6" s="435" t="s">
        <v>66</v>
      </c>
      <c r="C6" s="435"/>
      <c r="D6" s="442" t="s">
        <v>67</v>
      </c>
      <c r="E6" s="437"/>
      <c r="F6" s="431" t="s">
        <v>101</v>
      </c>
      <c r="G6" s="433"/>
      <c r="H6" s="431" t="s">
        <v>124</v>
      </c>
      <c r="I6" s="433"/>
      <c r="J6" s="431" t="s">
        <v>44</v>
      </c>
      <c r="K6" s="432"/>
      <c r="L6" s="432"/>
      <c r="M6" s="432"/>
      <c r="N6" s="432"/>
      <c r="O6" s="433"/>
      <c r="P6" s="431" t="s">
        <v>99</v>
      </c>
      <c r="Q6" s="432"/>
      <c r="R6" s="432"/>
      <c r="S6" s="432"/>
      <c r="T6" s="432"/>
      <c r="U6" s="433"/>
    </row>
    <row r="7" spans="1:21" s="267" customFormat="1" ht="33" customHeight="1" x14ac:dyDescent="0.3">
      <c r="A7" s="441"/>
      <c r="B7" s="291" t="s">
        <v>93</v>
      </c>
      <c r="C7" s="291" t="s">
        <v>127</v>
      </c>
      <c r="D7" s="292" t="s">
        <v>93</v>
      </c>
      <c r="E7" s="291" t="s">
        <v>127</v>
      </c>
      <c r="F7" s="291" t="s">
        <v>93</v>
      </c>
      <c r="G7" s="291" t="s">
        <v>127</v>
      </c>
      <c r="H7" s="291" t="s">
        <v>93</v>
      </c>
      <c r="I7" s="291" t="s">
        <v>127</v>
      </c>
      <c r="J7" s="300" t="s">
        <v>135</v>
      </c>
      <c r="K7" s="299" t="s">
        <v>136</v>
      </c>
      <c r="L7" s="300" t="s">
        <v>134</v>
      </c>
      <c r="M7" s="299" t="s">
        <v>126</v>
      </c>
      <c r="N7" s="300" t="s">
        <v>137</v>
      </c>
      <c r="O7" s="299" t="s">
        <v>138</v>
      </c>
      <c r="P7" s="300" t="s">
        <v>135</v>
      </c>
      <c r="Q7" s="299" t="s">
        <v>136</v>
      </c>
      <c r="R7" s="300" t="s">
        <v>134</v>
      </c>
      <c r="S7" s="299" t="s">
        <v>126</v>
      </c>
      <c r="T7" s="300" t="s">
        <v>137</v>
      </c>
      <c r="U7" s="300" t="s">
        <v>138</v>
      </c>
    </row>
    <row r="8" spans="1:21" x14ac:dyDescent="0.3">
      <c r="A8" s="296" t="s">
        <v>13</v>
      </c>
      <c r="B8" s="301">
        <v>484542.01</v>
      </c>
      <c r="C8" s="302">
        <f>(B8/IPCA!C291)*IPCA!$C$344</f>
        <v>613933.57222277834</v>
      </c>
      <c r="D8" s="148">
        <v>796517.43</v>
      </c>
      <c r="E8" s="148">
        <f>(D8/IPCA!C304)*IPCA!$C$344</f>
        <v>941982.34131353709</v>
      </c>
      <c r="F8" s="301">
        <v>881595.31</v>
      </c>
      <c r="G8" s="302">
        <f>(F8/IPCA!C316)*IPCA!$C$344</f>
        <v>941773.257770992</v>
      </c>
      <c r="H8" s="301">
        <v>1030736.52</v>
      </c>
      <c r="I8" s="302">
        <f>(H8/IPCA!C328)*IPCA!$C$344</f>
        <v>1045138.0411384585</v>
      </c>
      <c r="J8" s="171">
        <f>D8/B8-1</f>
        <v>0.64385628812659612</v>
      </c>
      <c r="K8" s="172">
        <f>(SUM(D$8:D8))/(SUM(B$8:B8))-1</f>
        <v>0.64385628812659612</v>
      </c>
      <c r="L8" s="171">
        <f>F8/D8-1</f>
        <v>0.10681232675598817</v>
      </c>
      <c r="M8" s="172">
        <f>(SUM(F$8:F8))/(SUM(D$8:D8))-1</f>
        <v>0.10681232675598817</v>
      </c>
      <c r="N8" s="165">
        <f>H8/F8-1</f>
        <v>0.16917196394794787</v>
      </c>
      <c r="O8" s="166">
        <f>(SUM(H$8:H8))/(SUM(F$8:F8))-1</f>
        <v>0.16917196394794787</v>
      </c>
      <c r="P8" s="165">
        <f t="shared" ref="P8:P19" si="0">E8/C8-1</f>
        <v>0.53433919227293791</v>
      </c>
      <c r="Q8" s="172">
        <f>(SUM(E$8:E8))/(SUM(C$8:C8))-1</f>
        <v>0.53433919227293791</v>
      </c>
      <c r="R8" s="165">
        <f t="shared" ref="R8:R19" si="1">G8/E8-1</f>
        <v>-2.219612124082504E-4</v>
      </c>
      <c r="S8" s="172">
        <f>(SUM(G$8:G8))/(SUM(E$8:E8))-1</f>
        <v>-2.219612124082504E-4</v>
      </c>
      <c r="T8" s="165">
        <f>I8/G8-1</f>
        <v>0.10975548786776179</v>
      </c>
      <c r="U8" s="166">
        <f>(SUM(I$8:I8))/(SUM(G$8:G8))-1</f>
        <v>0.10975548786776179</v>
      </c>
    </row>
    <row r="9" spans="1:21" x14ac:dyDescent="0.3">
      <c r="A9" s="297" t="s">
        <v>14</v>
      </c>
      <c r="B9" s="303">
        <v>619813.09</v>
      </c>
      <c r="C9" s="247">
        <f>(B9/IPCA!C292)*IPCA!$C$344</f>
        <v>779945.8590738161</v>
      </c>
      <c r="D9" s="148">
        <v>427562.79</v>
      </c>
      <c r="E9" s="148">
        <f>(D9/IPCA!C305)*IPCA!$C$344</f>
        <v>499552.39680003515</v>
      </c>
      <c r="F9" s="303">
        <v>587779.61</v>
      </c>
      <c r="G9" s="247">
        <f>(F9/IPCA!C317)*IPCA!$C$344</f>
        <v>622301.18655254191</v>
      </c>
      <c r="H9" s="303">
        <v>711180.05</v>
      </c>
      <c r="I9" s="247">
        <f>(H9/IPCA!C329)*IPCA!$C$344</f>
        <v>718744.80420517421</v>
      </c>
      <c r="J9" s="171">
        <f t="shared" ref="J9:J19" si="2">D9/B9-1</f>
        <v>-0.31017463667958356</v>
      </c>
      <c r="K9" s="172">
        <f>(SUM(D$8:D9))/(SUM(B$8:B9))-1</f>
        <v>0.10841179616954721</v>
      </c>
      <c r="L9" s="171">
        <f t="shared" ref="L9:L19" si="3">F9/D9-1</f>
        <v>0.37472114914396548</v>
      </c>
      <c r="M9" s="172">
        <f>(SUM(F$8:F9))/(SUM(D$8:D9))-1</f>
        <v>0.20039103319552054</v>
      </c>
      <c r="N9" s="171">
        <f t="shared" ref="N9:N16" si="4">H9/F9-1</f>
        <v>0.20994338337119256</v>
      </c>
      <c r="O9" s="186">
        <f>(SUM(H$8:H9))/(SUM(F$8:F9))-1</f>
        <v>0.18548135420740697</v>
      </c>
      <c r="P9" s="171">
        <f t="shared" si="0"/>
        <v>-0.35950375146134828</v>
      </c>
      <c r="Q9" s="172">
        <f>(SUM(E$8:E9))/(SUM(C$8:C9))-1</f>
        <v>3.4188973412606183E-2</v>
      </c>
      <c r="R9" s="171">
        <f t="shared" si="1"/>
        <v>0.24571754742604446</v>
      </c>
      <c r="S9" s="172">
        <f>(SUM(G$8:G9))/(SUM(E$8:E9))-1</f>
        <v>8.5006419179547432E-2</v>
      </c>
      <c r="T9" s="171">
        <f>I9/G9-1</f>
        <v>0.1549790033133569</v>
      </c>
      <c r="U9" s="186">
        <f>(SUM(I$8:I9))/(SUM(G$8:G9))-1</f>
        <v>0.12774865144383596</v>
      </c>
    </row>
    <row r="10" spans="1:21" x14ac:dyDescent="0.3">
      <c r="A10" s="297" t="s">
        <v>15</v>
      </c>
      <c r="B10" s="303">
        <v>798578.28</v>
      </c>
      <c r="C10" s="247">
        <f>(B10/IPCA!C293)*IPCA!$C$344</f>
        <v>995734.9619001738</v>
      </c>
      <c r="D10" s="148">
        <v>784801.59</v>
      </c>
      <c r="E10" s="148">
        <f>(D10/IPCA!C306)*IPCA!$C$344</f>
        <v>904994.49920519721</v>
      </c>
      <c r="F10" s="303">
        <v>970804.02</v>
      </c>
      <c r="G10" s="247">
        <f>(F10/IPCA!C318)*IPCA!$C$344</f>
        <v>1023421.2054289816</v>
      </c>
      <c r="H10" s="303">
        <v>1013689.58</v>
      </c>
      <c r="I10" s="247">
        <f>(H10/IPCA!C330)*IPCA!$C$344</f>
        <v>1021918.1907487623</v>
      </c>
      <c r="J10" s="171">
        <f t="shared" si="2"/>
        <v>-1.7251521040617446E-2</v>
      </c>
      <c r="K10" s="172">
        <f>(SUM(D$8:D10))/(SUM(B$8:B10))-1</f>
        <v>5.5676373704685256E-2</v>
      </c>
      <c r="L10" s="171">
        <f t="shared" si="3"/>
        <v>0.23700567426220442</v>
      </c>
      <c r="M10" s="172">
        <f>(SUM(F$8:F10))/(SUM(D$8:D10))-1</f>
        <v>0.21469512434880378</v>
      </c>
      <c r="N10" s="171">
        <f t="shared" si="4"/>
        <v>4.4175301210639839E-2</v>
      </c>
      <c r="O10" s="186">
        <f>(SUM(H$8:H10))/(SUM(F$8:F10))-1</f>
        <v>0.12926396701055043</v>
      </c>
      <c r="P10" s="171">
        <f t="shared" si="0"/>
        <v>-9.1129131914596484E-2</v>
      </c>
      <c r="Q10" s="172">
        <f>(SUM(E$8:E10))/(SUM(C$8:C10))-1</f>
        <v>-1.8030170893120645E-2</v>
      </c>
      <c r="R10" s="171">
        <f t="shared" si="1"/>
        <v>0.13085903431213275</v>
      </c>
      <c r="S10" s="172">
        <f>(SUM(G$8:G10))/(SUM(E$8:E10))-1</f>
        <v>0.10269056468654236</v>
      </c>
      <c r="T10" s="171">
        <f t="shared" ref="T10:T15" si="5">I10/G10-1</f>
        <v>-1.4686178791744053E-3</v>
      </c>
      <c r="U10" s="186">
        <f>(SUM(I$8:I10))/(SUM(G$8:G10))-1</f>
        <v>7.6639891687874551E-2</v>
      </c>
    </row>
    <row r="11" spans="1:21" x14ac:dyDescent="0.3">
      <c r="A11" s="297" t="s">
        <v>16</v>
      </c>
      <c r="B11" s="303">
        <v>538339.57999999996</v>
      </c>
      <c r="C11" s="247">
        <f>(B11/IPCA!C294)*IPCA!$C$344</f>
        <v>666779.76319312013</v>
      </c>
      <c r="D11" s="148">
        <v>3189190.47</v>
      </c>
      <c r="E11" s="148">
        <f>(D11/IPCA!C307)*IPCA!$C$344</f>
        <v>3651688.7847870421</v>
      </c>
      <c r="F11" s="303">
        <v>1065602.73</v>
      </c>
      <c r="G11" s="247">
        <f>(F11/IPCA!C319)*IPCA!$C$344</f>
        <v>1116546.2148642286</v>
      </c>
      <c r="H11" s="303">
        <v>743194.27</v>
      </c>
      <c r="I11" s="247">
        <f>(H11/IPCA!C331)*IPCA!$C$344</f>
        <v>748179.74406725576</v>
      </c>
      <c r="J11" s="171">
        <f t="shared" si="2"/>
        <v>4.9241240816809357</v>
      </c>
      <c r="K11" s="172">
        <f>(SUM(D$8:D11))/(SUM(B$8:B11))-1</f>
        <v>1.1292466533525198</v>
      </c>
      <c r="L11" s="171">
        <f t="shared" si="3"/>
        <v>-0.66587046461354815</v>
      </c>
      <c r="M11" s="172">
        <f>(SUM(F$8:F11))/(SUM(D$8:D11))-1</f>
        <v>-0.32556119246575776</v>
      </c>
      <c r="N11" s="171">
        <f t="shared" si="4"/>
        <v>-0.3025597166028281</v>
      </c>
      <c r="O11" s="186">
        <f>(SUM(H$8:H11))/(SUM(F$8:F11))-1</f>
        <v>-1.9913533291991969E-3</v>
      </c>
      <c r="P11" s="171">
        <f t="shared" si="0"/>
        <v>4.4766040998298857</v>
      </c>
      <c r="Q11" s="172">
        <f>(SUM(E$8:E11))/(SUM(C$8:C11))-1</f>
        <v>0.96251455643100292</v>
      </c>
      <c r="R11" s="171">
        <f t="shared" si="1"/>
        <v>-0.69423839744619886</v>
      </c>
      <c r="S11" s="172">
        <f>(SUM(G$8:G11))/(SUM(E$8:E11))-1</f>
        <v>-0.38247628696291436</v>
      </c>
      <c r="T11" s="171">
        <f t="shared" si="5"/>
        <v>-0.32991600875362426</v>
      </c>
      <c r="U11" s="186">
        <f>(SUM(I$8:I11))/(SUM(G$8:G11))-1</f>
        <v>-4.5912300852109733E-2</v>
      </c>
    </row>
    <row r="12" spans="1:21" x14ac:dyDescent="0.3">
      <c r="A12" s="297" t="s">
        <v>17</v>
      </c>
      <c r="B12" s="303">
        <v>528806.41</v>
      </c>
      <c r="C12" s="247">
        <f>(B12/IPCA!C295)*IPCA!$C$344</f>
        <v>651973.48465340957</v>
      </c>
      <c r="D12" s="148">
        <v>1388026.68</v>
      </c>
      <c r="E12" s="148">
        <f>(D12/IPCA!C308)*IPCA!$C$344</f>
        <v>1577646.1971997379</v>
      </c>
      <c r="F12" s="303">
        <v>1401899.39</v>
      </c>
      <c r="G12" s="247">
        <f>(F12/IPCA!C320)*IPCA!$C$344</f>
        <v>1457552.8074327251</v>
      </c>
      <c r="H12" s="303">
        <v>1477180.7</v>
      </c>
      <c r="I12" s="247">
        <f>(H12/IPCA!C332)*IPCA!$C$344</f>
        <v>1482493.5865394422</v>
      </c>
      <c r="J12" s="171">
        <f t="shared" si="2"/>
        <v>1.6248295288251136</v>
      </c>
      <c r="K12" s="172">
        <f>(SUM(D$8:D12))/(SUM(B$8:B12))-1</f>
        <v>1.2174824775810622</v>
      </c>
      <c r="L12" s="171">
        <f t="shared" si="3"/>
        <v>9.9945557242457905E-3</v>
      </c>
      <c r="M12" s="172">
        <f>(SUM(F$8:F12))/(SUM(D$8:D12))-1</f>
        <v>-0.25484249632349898</v>
      </c>
      <c r="N12" s="171">
        <f t="shared" si="4"/>
        <v>5.3699509777231702E-2</v>
      </c>
      <c r="O12" s="186">
        <f>(SUM(H$8:H12))/(SUM(F$8:F12))-1</f>
        <v>1.3916972020997731E-2</v>
      </c>
      <c r="P12" s="171">
        <f t="shared" si="0"/>
        <v>1.4198011642120965</v>
      </c>
      <c r="Q12" s="172">
        <f>(SUM(E$8:E12))/(SUM(C$8:C12))-1</f>
        <v>1.042910777091719</v>
      </c>
      <c r="R12" s="171">
        <f t="shared" si="1"/>
        <v>-7.6121876996359528E-2</v>
      </c>
      <c r="S12" s="172">
        <f>(SUM(G$8:G12))/(SUM(E$8:E12))-1</f>
        <v>-0.3186790942086587</v>
      </c>
      <c r="T12" s="171">
        <f t="shared" si="5"/>
        <v>1.7111406859177114E-2</v>
      </c>
      <c r="U12" s="186">
        <f>(SUM(I$8:I12))/(SUM(G$8:G12))-1</f>
        <v>-2.8115401260819017E-2</v>
      </c>
    </row>
    <row r="13" spans="1:21" x14ac:dyDescent="0.3">
      <c r="A13" s="297" t="s">
        <v>18</v>
      </c>
      <c r="B13" s="303">
        <v>628619.03</v>
      </c>
      <c r="C13" s="247">
        <f>(B13/IPCA!C296)*IPCA!$C$344</f>
        <v>771946.20071284287</v>
      </c>
      <c r="D13" s="148">
        <v>1354422.38</v>
      </c>
      <c r="E13" s="148">
        <f>(D13/IPCA!C309)*IPCA!$C$344</f>
        <v>1527383.1224959688</v>
      </c>
      <c r="F13" s="303">
        <v>1591767.58</v>
      </c>
      <c r="G13" s="247">
        <f>(F13/IPCA!C321)*IPCA!$C$344</f>
        <v>1649187.5048525981</v>
      </c>
      <c r="H13" s="303">
        <v>1289519.29</v>
      </c>
      <c r="I13" s="247">
        <f>(H13/IPCA!C333)*IPCA!$C$344</f>
        <v>1297140.6917268073</v>
      </c>
      <c r="J13" s="171">
        <f t="shared" si="2"/>
        <v>1.1545997104160208</v>
      </c>
      <c r="K13" s="172">
        <f>(SUM(D$8:D13))/(SUM(B$8:B13))-1</f>
        <v>1.2064981438844664</v>
      </c>
      <c r="L13" s="171">
        <f t="shared" si="3"/>
        <v>0.17523721071413489</v>
      </c>
      <c r="M13" s="172">
        <f>(SUM(F$8:F13))/(SUM(D$8:D13))-1</f>
        <v>-0.18148338607701542</v>
      </c>
      <c r="N13" s="171">
        <f t="shared" si="4"/>
        <v>-0.18988217488384829</v>
      </c>
      <c r="O13" s="186">
        <f>(SUM(H$8:H13))/(SUM(F$8:F13))-1</f>
        <v>-3.5995088654166119E-2</v>
      </c>
      <c r="P13" s="171">
        <f t="shared" si="0"/>
        <v>0.97861343327492034</v>
      </c>
      <c r="Q13" s="172">
        <f>(SUM(E$8:E13))/(SUM(C$8:C13))-1</f>
        <v>1.0318325151599943</v>
      </c>
      <c r="R13" s="171">
        <f t="shared" si="1"/>
        <v>7.9747105073141755E-2</v>
      </c>
      <c r="S13" s="172">
        <f>(SUM(G$8:G13))/(SUM(E$8:E13))-1</f>
        <v>-0.25182938338636585</v>
      </c>
      <c r="T13" s="171">
        <f t="shared" si="5"/>
        <v>-0.21346682053430677</v>
      </c>
      <c r="U13" s="186">
        <f>(SUM(I$8:I13))/(SUM(G$8:G13))-1</f>
        <v>-7.2997066351974671E-2</v>
      </c>
    </row>
    <row r="14" spans="1:21" x14ac:dyDescent="0.3">
      <c r="A14" s="297" t="s">
        <v>19</v>
      </c>
      <c r="B14" s="303">
        <v>884198.07</v>
      </c>
      <c r="C14" s="247">
        <f>(B14/IPCA!C297)*IPCA!$C$344</f>
        <v>1085688.4307549158</v>
      </c>
      <c r="D14" s="148">
        <v>805360</v>
      </c>
      <c r="E14" s="148">
        <f>(D14/IPCA!C310)*IPCA!$C$344</f>
        <v>902609.81363165798</v>
      </c>
      <c r="F14" s="303">
        <v>775057.53</v>
      </c>
      <c r="G14" s="247">
        <f>(F14/IPCA!C322)*IPCA!$C$344</f>
        <v>798861.51021310478</v>
      </c>
      <c r="H14" s="303">
        <v>1238265.1100000001</v>
      </c>
      <c r="I14" s="247">
        <f>(H14/IPCA!C334)*IPCA!$C$344</f>
        <v>1242600.6880121268</v>
      </c>
      <c r="J14" s="171">
        <f t="shared" si="2"/>
        <v>-8.9163359065011272E-2</v>
      </c>
      <c r="K14" s="172">
        <f>(SUM(D$8:D14))/(SUM(B$8:B14))-1</f>
        <v>0.95094430543474018</v>
      </c>
      <c r="L14" s="171">
        <f t="shared" si="3"/>
        <v>-3.7625993344591158E-2</v>
      </c>
      <c r="M14" s="172">
        <f>(SUM(F$8:F14))/(SUM(D$8:D14))-1</f>
        <v>-0.1682363518094564</v>
      </c>
      <c r="N14" s="171">
        <f t="shared" si="4"/>
        <v>0.59764283562279563</v>
      </c>
      <c r="O14" s="186">
        <f>(SUM(H$8:H14))/(SUM(F$8:F14))-1</f>
        <v>3.1515451996654287E-2</v>
      </c>
      <c r="P14" s="171">
        <f t="shared" si="0"/>
        <v>-0.16862905778221948</v>
      </c>
      <c r="Q14" s="172">
        <f>(SUM(E$8:E14))/(SUM(C$8:C14))-1</f>
        <v>0.79767392565564177</v>
      </c>
      <c r="R14" s="171">
        <f t="shared" si="1"/>
        <v>-0.11494258299842885</v>
      </c>
      <c r="S14" s="172">
        <f>(SUM(G$8:G14))/(SUM(E$8:E14))-1</f>
        <v>-0.2394810790414752</v>
      </c>
      <c r="T14" s="171">
        <f t="shared" si="5"/>
        <v>0.55546446051788112</v>
      </c>
      <c r="U14" s="186">
        <f>(SUM(I$8:I14))/(SUM(G$8:G14))-1</f>
        <v>-7.0210830984911432E-3</v>
      </c>
    </row>
    <row r="15" spans="1:21" x14ac:dyDescent="0.3">
      <c r="A15" s="297" t="s">
        <v>20</v>
      </c>
      <c r="B15" s="303">
        <v>959777.63</v>
      </c>
      <c r="C15" s="247">
        <f>(B15/IPCA!C298)*IPCA!$C$344</f>
        <v>1175551.173262469</v>
      </c>
      <c r="D15" s="148">
        <v>1252854.31</v>
      </c>
      <c r="E15" s="148">
        <f>(D15/IPCA!C311)*IPCA!$C$344</f>
        <v>1401058.703985207</v>
      </c>
      <c r="F15" s="303">
        <v>1136477.21</v>
      </c>
      <c r="G15" s="247">
        <f>(F15/IPCA!C323)*IPCA!$C$344</f>
        <v>1166249.8926865945</v>
      </c>
      <c r="H15" s="303">
        <v>2484175.4900000002</v>
      </c>
      <c r="I15" s="247">
        <f>(H15/IPCA!C335)*IPCA!$C$344</f>
        <v>2488147.6564435917</v>
      </c>
      <c r="J15" s="171">
        <f t="shared" si="2"/>
        <v>0.30535894027869781</v>
      </c>
      <c r="K15" s="172">
        <f>(SUM(D$8:D15))/(SUM(B$8:B15))-1</f>
        <v>0.83709982745430223</v>
      </c>
      <c r="L15" s="171">
        <f t="shared" si="3"/>
        <v>-9.2889571493751766E-2</v>
      </c>
      <c r="M15" s="172">
        <f>(SUM(F$8:F15))/(SUM(D$8:D15))-1</f>
        <v>-0.15879530428429733</v>
      </c>
      <c r="N15" s="171">
        <f t="shared" si="4"/>
        <v>1.1858559662626234</v>
      </c>
      <c r="O15" s="186">
        <f>(SUM(H$8:H15))/(SUM(F$8:F15))-1</f>
        <v>0.18748790227665424</v>
      </c>
      <c r="P15" s="171">
        <f t="shared" si="0"/>
        <v>0.19183131781230278</v>
      </c>
      <c r="Q15" s="172">
        <f>(SUM(E$8:E15))/(SUM(C$8:C15))-1</f>
        <v>0.69203076874955372</v>
      </c>
      <c r="R15" s="171">
        <f t="shared" si="1"/>
        <v>-0.16759384216429785</v>
      </c>
      <c r="S15" s="172">
        <f>(SUM(G$8:G15))/(SUM(E$8:E15))-1</f>
        <v>-0.2306515023028114</v>
      </c>
      <c r="T15" s="171">
        <f t="shared" si="5"/>
        <v>1.1334601375283726</v>
      </c>
      <c r="U15" s="186">
        <f>(SUM(I$8:I15))/(SUM(G$8:G15))-1</f>
        <v>0.14454024670482668</v>
      </c>
    </row>
    <row r="16" spans="1:21" x14ac:dyDescent="0.3">
      <c r="A16" s="297" t="s">
        <v>21</v>
      </c>
      <c r="B16" s="303">
        <v>978248.29</v>
      </c>
      <c r="C16" s="247">
        <f>(B16/IPCA!C299)*IPCA!$C$344</f>
        <v>1191383.789368893</v>
      </c>
      <c r="D16" s="148">
        <v>1194733.6399999999</v>
      </c>
      <c r="E16" s="148">
        <f>(D16/IPCA!C312)*IPCA!$C$344</f>
        <v>1328886.2519414257</v>
      </c>
      <c r="F16" s="303">
        <v>572847.31000000006</v>
      </c>
      <c r="G16" s="247">
        <f>(F16/IPCA!C324)*IPCA!$C$344</f>
        <v>587384.40424747881</v>
      </c>
      <c r="H16" s="303">
        <v>938871.63</v>
      </c>
      <c r="I16" s="247">
        <f>(H16/IPCA!C336)*IPCA!$C$344</f>
        <v>938871.63</v>
      </c>
      <c r="J16" s="171">
        <f t="shared" si="2"/>
        <v>0.22129898126374425</v>
      </c>
      <c r="K16" s="172">
        <f>(SUM(D$8:D16))/(SUM(B$8:B16))-1</f>
        <v>0.74328057716953655</v>
      </c>
      <c r="L16" s="171">
        <f t="shared" si="3"/>
        <v>-0.52052299289069981</v>
      </c>
      <c r="M16" s="172">
        <f>(SUM(F$8:F16))/(SUM(D$8:D16))-1</f>
        <v>-0.19740426696609992</v>
      </c>
      <c r="N16" s="171">
        <f t="shared" si="4"/>
        <v>0.63895616442713132</v>
      </c>
      <c r="O16" s="186">
        <f>(SUM(H$8:H16))/(SUM(F$8:F16))-1</f>
        <v>0.21627544162901002</v>
      </c>
      <c r="P16" s="171">
        <f t="shared" si="0"/>
        <v>0.11541407882120946</v>
      </c>
      <c r="Q16" s="172">
        <f>(SUM(E$8:E16))/(SUM(C$8:C16))-1</f>
        <v>0.60543336394255043</v>
      </c>
      <c r="R16" s="171">
        <f t="shared" si="1"/>
        <v>-0.55798744746636952</v>
      </c>
      <c r="S16" s="172">
        <f>(SUM(G$8:G16))/(SUM(E$8:E16))-1</f>
        <v>-0.2648065742402208</v>
      </c>
      <c r="T16" s="171">
        <f t="shared" ref="T16" si="6">I16/G16-1</f>
        <v>0.59839386815662099</v>
      </c>
      <c r="U16" s="186">
        <f>(SUM(I$8:I16))/(SUM(G$8:G16))-1</f>
        <v>0.17301174349325543</v>
      </c>
    </row>
    <row r="17" spans="1:21" x14ac:dyDescent="0.3">
      <c r="A17" s="297" t="s">
        <v>22</v>
      </c>
      <c r="B17" s="303">
        <v>714433.97</v>
      </c>
      <c r="C17" s="247">
        <f>(B17/IPCA!C300)*IPCA!$C$344</f>
        <v>866452.6133720309</v>
      </c>
      <c r="D17" s="148">
        <v>1652438.84</v>
      </c>
      <c r="E17" s="148">
        <f>(D17/IPCA!C313)*IPCA!$C$344</f>
        <v>1823040.2720496601</v>
      </c>
      <c r="F17" s="303">
        <v>1028702.41</v>
      </c>
      <c r="G17" s="247">
        <f>(F17/IPCA!C325)*IPCA!$C$344</f>
        <v>1052071.2866779792</v>
      </c>
      <c r="H17" s="303"/>
      <c r="I17" s="247"/>
      <c r="J17" s="171">
        <f t="shared" si="2"/>
        <v>1.3129343079809042</v>
      </c>
      <c r="K17" s="172">
        <f>(SUM(D$8:D17))/(SUM(B$8:B17))-1</f>
        <v>0.80031766906733726</v>
      </c>
      <c r="L17" s="171">
        <f t="shared" si="3"/>
        <v>-0.37746415473991157</v>
      </c>
      <c r="M17" s="172">
        <f>(SUM(F$8:F17))/(SUM(D$8:D17))-1</f>
        <v>-0.22056634698974775</v>
      </c>
      <c r="N17" s="171"/>
      <c r="O17" s="186"/>
      <c r="P17" s="171">
        <f t="shared" si="0"/>
        <v>1.1040276685816823</v>
      </c>
      <c r="Q17" s="172">
        <f>(SUM(E$8:E17))/(SUM(C$8:C17))-1</f>
        <v>0.65452862460314254</v>
      </c>
      <c r="R17" s="171">
        <f t="shared" si="1"/>
        <v>-0.42290288217542982</v>
      </c>
      <c r="S17" s="172">
        <f>(SUM(G$8:G17))/(SUM(E$8:E17))-1</f>
        <v>-0.28460319876832796</v>
      </c>
      <c r="T17" s="171"/>
      <c r="U17" s="186"/>
    </row>
    <row r="18" spans="1:21" x14ac:dyDescent="0.3">
      <c r="A18" s="297" t="s">
        <v>23</v>
      </c>
      <c r="B18" s="303">
        <v>561134.64</v>
      </c>
      <c r="C18" s="247">
        <f>(B18/IPCA!C301)*IPCA!$C$344</f>
        <v>677080.97728927317</v>
      </c>
      <c r="D18" s="148">
        <v>1469754.42</v>
      </c>
      <c r="E18" s="148">
        <f>(D18/IPCA!C314)*IPCA!$C$344</f>
        <v>1605281.7978785515</v>
      </c>
      <c r="F18" s="303">
        <v>857535.95</v>
      </c>
      <c r="G18" s="247">
        <f>(F18/IPCA!C326)*IPCA!$C$344</f>
        <v>875439.77885557245</v>
      </c>
      <c r="H18" s="303"/>
      <c r="I18" s="247"/>
      <c r="J18" s="171">
        <f t="shared" si="2"/>
        <v>1.619254480528951</v>
      </c>
      <c r="K18" s="172">
        <f>(SUM(D$8:D18))/(SUM(B$8:B18))-1</f>
        <v>0.86002459432486833</v>
      </c>
      <c r="L18" s="171">
        <f t="shared" si="3"/>
        <v>-0.41654473813387138</v>
      </c>
      <c r="M18" s="172">
        <f>(SUM(F$8:F18))/(SUM(D$8:D18))-1</f>
        <v>-0.2406869740024713</v>
      </c>
      <c r="N18" s="171"/>
      <c r="O18" s="186"/>
      <c r="P18" s="171">
        <f t="shared" si="0"/>
        <v>1.3708859822134949</v>
      </c>
      <c r="Q18" s="172">
        <f>(SUM(E$8:E18))/(SUM(C$8:C18))-1</f>
        <v>0.7057113854320447</v>
      </c>
      <c r="R18" s="171">
        <f t="shared" si="1"/>
        <v>-0.45465040467505236</v>
      </c>
      <c r="S18" s="172">
        <f>(SUM(G$8:G18))/(SUM(E$8:E18))-1</f>
        <v>-0.30149082480736644</v>
      </c>
      <c r="T18" s="171"/>
      <c r="U18" s="186"/>
    </row>
    <row r="19" spans="1:21" x14ac:dyDescent="0.3">
      <c r="A19" s="298" t="s">
        <v>24</v>
      </c>
      <c r="B19" s="308">
        <v>712950.4</v>
      </c>
      <c r="C19" s="309">
        <f>(B19/IPCA!C302)*IPCA!$C$344</f>
        <v>853607.86845102475</v>
      </c>
      <c r="D19" s="148">
        <v>1274237.31</v>
      </c>
      <c r="E19" s="148">
        <f>(D19/IPCA!C315)*IPCA!$C$344</f>
        <v>1378503.5828974422</v>
      </c>
      <c r="F19" s="308">
        <v>1192258.28</v>
      </c>
      <c r="G19" s="309">
        <f>(F19/IPCA!C327)*IPCA!$C$344</f>
        <v>1213511.0696175222</v>
      </c>
      <c r="H19" s="308"/>
      <c r="I19" s="309"/>
      <c r="J19" s="171">
        <f t="shared" si="2"/>
        <v>0.78727343444929687</v>
      </c>
      <c r="K19" s="172">
        <f>(SUM(D$8:D19))/(SUM(B$8:B19))-1</f>
        <v>0.85385676865528781</v>
      </c>
      <c r="L19" s="171">
        <f t="shared" si="3"/>
        <v>-6.433576332810409E-2</v>
      </c>
      <c r="M19" s="172">
        <f>(SUM(F$8:F19))/(SUM(D$8:D19))-1</f>
        <v>-0.22627294348765647</v>
      </c>
      <c r="N19" s="215"/>
      <c r="O19" s="350"/>
      <c r="P19" s="171">
        <f t="shared" si="0"/>
        <v>0.61491433460999434</v>
      </c>
      <c r="Q19" s="172">
        <f>(SUM(E$8:E19))/(SUM(C$8:C19))-1</f>
        <v>0.69820853097102731</v>
      </c>
      <c r="R19" s="171">
        <f t="shared" si="1"/>
        <v>-0.11968957884978892</v>
      </c>
      <c r="S19" s="172">
        <f>(SUM(G$8:G19))/(SUM(E$8:E19))-1</f>
        <v>-0.28720484255336309</v>
      </c>
      <c r="T19" s="171"/>
      <c r="U19" s="186"/>
    </row>
    <row r="20" spans="1:21" x14ac:dyDescent="0.3">
      <c r="A20" s="256" t="s">
        <v>43</v>
      </c>
      <c r="B20" s="307">
        <f t="shared" ref="B20:I20" si="7">SUM(B8:B19)</f>
        <v>8409441.4000000004</v>
      </c>
      <c r="C20" s="307">
        <f t="shared" si="7"/>
        <v>10330078.694254747</v>
      </c>
      <c r="D20" s="311">
        <f t="shared" si="7"/>
        <v>15589899.860000001</v>
      </c>
      <c r="E20" s="312">
        <f t="shared" si="7"/>
        <v>17542627.764185462</v>
      </c>
      <c r="F20" s="307">
        <f t="shared" si="7"/>
        <v>12062327.329999998</v>
      </c>
      <c r="G20" s="307">
        <f t="shared" si="7"/>
        <v>12504300.119200321</v>
      </c>
      <c r="H20" s="311">
        <f t="shared" si="7"/>
        <v>10926812.640000002</v>
      </c>
      <c r="I20" s="312">
        <f t="shared" si="7"/>
        <v>10983235.032881619</v>
      </c>
      <c r="J20" s="173" t="s">
        <v>117</v>
      </c>
      <c r="K20" s="281">
        <f>IF(D9=0,B8/D8,IF(D10=0,D20/SUM(B8:B9),IF(D11=0,D20/SUM(B8:B10),IF(D12=0,D20/SUM(B8:B11),IF(D13=0,D20/SUM(B8:B12),IF(D14=0,D20/SUM(B8:B13),IF(D15=0,D20/SUM(B8:B14),IF(D16=0,D20/SUM(B8:B15),IF(D17=0,D20/SUM(B8:B16),IF(D18=0,D20/SUM(B8:B17),IF(D19=0,D20/SUM(B8:B18),D20/B20)))))))))))-1</f>
        <v>0.85385676865528781</v>
      </c>
      <c r="L20" s="173" t="s">
        <v>117</v>
      </c>
      <c r="M20" s="281">
        <f>IF(F9=0,D8/F8,IF(F10=0,F20/SUM(D8:D9),IF(F11=0,F20/SUM(D8:D10),IF(F12=0,F20/SUM(D8:D11),IF(F13=0,F20/SUM(D8:D12),IF(F14=0,F20/SUM(D8:D13),IF(F15=0,F20/SUM(D8:D14),IF(F16=0,F20/SUM(D8:D15),IF(F17=0,F20/SUM(D8:D16),IF(F18=0,F20/SUM(D8:D17),IF(F19=0,F20/SUM(D8:D18),F20/D20)))))))))))-1</f>
        <v>-0.22627294348765647</v>
      </c>
      <c r="N20" s="173" t="s">
        <v>117</v>
      </c>
      <c r="O20" s="281">
        <f>IF(H9=0,F8/H8,IF(H10=0,H20/SUM(F8:F9),IF(H11=0,H20/SUM(F8:F10),IF(H12=0,H20/SUM(F8:F11),IF(H13=0,H20/SUM(F8:F12),IF(H14=0,H20/SUM(F8:F13),IF(H15=0,H20/SUM(F8:F14),IF(H16=0,H20/SUM(F8:F15),IF(H17=0,H20/SUM(F8:F16),IF(H18=0,H20/SUM(F8:F17),IF(H19=0,H20/SUM(F8:F18),H20/F20)))))))))))-1</f>
        <v>0.21627544162901002</v>
      </c>
      <c r="P20" s="173" t="s">
        <v>117</v>
      </c>
      <c r="Q20" s="281">
        <f>IF(E9=0,C8/E8,IF(E10=0,E20/SUM(C8:C9),IF(E11=0,E20/SUM(C8:C10),IF(E12=0,E20/SUM(C8:C11),IF(E13=0,E20/SUM(C8:C12),IF(E14=0,E20/SUM(C8:C13),IF(E15=0,E20/SUM(C8:C14),IF(E16=0,E20/SUM(C8:C15),IF(E17=0,E20/SUM(C8:C16),IF(E18=0,E20/SUM(C8:C17),IF(E19=0,E20/SUM(C8:C18),E20/C20)))))))))))-1</f>
        <v>0.69820853097102731</v>
      </c>
      <c r="R20" s="173" t="s">
        <v>117</v>
      </c>
      <c r="S20" s="281">
        <f>IF(G9=0,E8/G8,IF(G10=0,G20/SUM(E8:E9),IF(G11=0,G20/SUM(E8:E10),IF(G12=0,G20/SUM(E8:E11),IF(G13=0,G20/SUM(E8:E12),IF(G14=0,G20/SUM(E8:E13),IF(G15=0,G20/SUM(E8:E14),IF(G16=0,G20/SUM(E8:E15),IF(G17=0,G20/SUM(E8:E16),IF(G18=0,G20/SUM(E8:E17),IF(G19=0,G20/SUM(E8:E18),G20/E20)))))))))))-1</f>
        <v>-0.28720484255336309</v>
      </c>
      <c r="T20" s="173" t="s">
        <v>117</v>
      </c>
      <c r="U20" s="169">
        <f>IF(I9=0,G8/I8,IF(I10=0,I20/SUM(G8:G9),IF(I11=0,I20/SUM(G8:G10),IF(I12=0,I20/SUM(G8:G11),IF(I13=0,I20/SUM(G8:G12),IF(I14=0,I20/SUM(G8:G13),IF(I15=0,I20/SUM(G8:G14),IF(I16=0,I20/SUM(G8:G15),IF(I17=0,I20/SUM(G8:G16),IF(I18=0,I20/SUM(G8:G17),IF(I19=0,I20/SUM(G8:G18),I20/G20)))))))))))-1</f>
        <v>0.17301174349325543</v>
      </c>
    </row>
    <row r="21" spans="1:21" x14ac:dyDescent="0.3">
      <c r="A21" s="270" t="str">
        <f>TOTAL!A24</f>
        <v xml:space="preserve">Fonte: Arrecadação Online (consulta 06.10.17), elaboração NEEF/SEFAZ-MA. </v>
      </c>
    </row>
    <row r="22" spans="1:21" x14ac:dyDescent="0.3">
      <c r="A22" s="270" t="str">
        <f>TOTAL!A25</f>
        <v xml:space="preserve">(*) Valores Corrigidos a Preços de Setembro/2017, IPCA-IBGE (DEZ 93 = 100). </v>
      </c>
      <c r="B22" s="69"/>
      <c r="C22" s="271"/>
      <c r="D22" s="69"/>
      <c r="E22" s="69"/>
    </row>
    <row r="23" spans="1:21" x14ac:dyDescent="0.3">
      <c r="D23" s="259"/>
    </row>
  </sheetData>
  <mergeCells count="7">
    <mergeCell ref="J6:O6"/>
    <mergeCell ref="P6:U6"/>
    <mergeCell ref="F6:G6"/>
    <mergeCell ref="A6:A7"/>
    <mergeCell ref="B6:C6"/>
    <mergeCell ref="D6:E6"/>
    <mergeCell ref="H6:I6"/>
  </mergeCells>
  <conditionalFormatting sqref="R20">
    <cfRule type="cellIs" dxfId="35" priority="3" operator="lessThan">
      <formula>0</formula>
    </cfRule>
  </conditionalFormatting>
  <conditionalFormatting sqref="T20">
    <cfRule type="cellIs" dxfId="34" priority="2" operator="lessThan">
      <formula>0</formula>
    </cfRule>
  </conditionalFormatting>
  <conditionalFormatting sqref="M20 O20 S20 Q20 U20 L17:U19 L8:S16">
    <cfRule type="cellIs" dxfId="33" priority="9" operator="lessThan">
      <formula>0</formula>
    </cfRule>
  </conditionalFormatting>
  <conditionalFormatting sqref="J8:K19">
    <cfRule type="cellIs" dxfId="32" priority="8" operator="lessThan">
      <formula>0</formula>
    </cfRule>
  </conditionalFormatting>
  <conditionalFormatting sqref="J20:K20">
    <cfRule type="cellIs" dxfId="31" priority="7" operator="lessThan">
      <formula>0</formula>
    </cfRule>
  </conditionalFormatting>
  <conditionalFormatting sqref="L20">
    <cfRule type="cellIs" dxfId="30" priority="6" operator="lessThan">
      <formula>0</formula>
    </cfRule>
  </conditionalFormatting>
  <conditionalFormatting sqref="N20">
    <cfRule type="cellIs" dxfId="29" priority="5" operator="lessThan">
      <formula>0</formula>
    </cfRule>
  </conditionalFormatting>
  <conditionalFormatting sqref="P20">
    <cfRule type="cellIs" dxfId="28" priority="4" operator="lessThan">
      <formula>0</formula>
    </cfRule>
  </conditionalFormatting>
  <conditionalFormatting sqref="T8:U16">
    <cfRule type="cellIs" dxfId="27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scale="91" orientation="landscape" r:id="rId1"/>
  <ignoredErrors>
    <ignoredError sqref="O9" formulaRange="1"/>
    <ignoredError sqref="K8 K19 M8 Q8:Q19 L8:L19 N8:N9 T8:T11 R8:R19 N10:O11" formula="1"/>
    <ignoredError sqref="K9:K18 M9:M18" formula="1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3"/>
  <sheetViews>
    <sheetView showGridLines="0" zoomScaleNormal="100" workbookViewId="0">
      <pane ySplit="23" topLeftCell="A24" activePane="bottomLeft" state="frozen"/>
      <selection pane="bottomLeft" activeCell="H17" sqref="H17"/>
    </sheetView>
  </sheetViews>
  <sheetFormatPr defaultColWidth="9.109375" defaultRowHeight="14.4" x14ac:dyDescent="0.3"/>
  <cols>
    <col min="1" max="1" width="9.88671875" style="70" bestFit="1" customWidth="1"/>
    <col min="2" max="9" width="16.6640625" style="70" customWidth="1"/>
    <col min="10" max="21" width="10.33203125" style="70" customWidth="1"/>
    <col min="22" max="16384" width="9.109375" style="70"/>
  </cols>
  <sheetData>
    <row r="1" spans="1:21" ht="15.6" x14ac:dyDescent="0.3">
      <c r="C1" s="264" t="s">
        <v>0</v>
      </c>
      <c r="D1" s="263"/>
    </row>
    <row r="2" spans="1:21" ht="15.6" x14ac:dyDescent="0.3">
      <c r="C2" s="264" t="s">
        <v>1</v>
      </c>
      <c r="D2" s="263"/>
    </row>
    <row r="3" spans="1:21" ht="15.6" x14ac:dyDescent="0.3">
      <c r="C3" s="264" t="s">
        <v>2</v>
      </c>
      <c r="D3" s="263"/>
    </row>
    <row r="4" spans="1:21" x14ac:dyDescent="0.3">
      <c r="D4" s="263"/>
      <c r="E4" s="263"/>
    </row>
    <row r="5" spans="1:21" ht="29.1" customHeight="1" x14ac:dyDescent="0.3">
      <c r="A5" s="310" t="s">
        <v>98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</row>
    <row r="6" spans="1:21" ht="15" customHeight="1" x14ac:dyDescent="0.3">
      <c r="A6" s="440" t="s">
        <v>123</v>
      </c>
      <c r="B6" s="435" t="s">
        <v>66</v>
      </c>
      <c r="C6" s="435"/>
      <c r="D6" s="442" t="s">
        <v>67</v>
      </c>
      <c r="E6" s="437"/>
      <c r="F6" s="431" t="s">
        <v>101</v>
      </c>
      <c r="G6" s="433"/>
      <c r="H6" s="431" t="s">
        <v>124</v>
      </c>
      <c r="I6" s="433"/>
      <c r="J6" s="431" t="s">
        <v>44</v>
      </c>
      <c r="K6" s="432"/>
      <c r="L6" s="432"/>
      <c r="M6" s="432"/>
      <c r="N6" s="432"/>
      <c r="O6" s="433"/>
      <c r="P6" s="431" t="s">
        <v>99</v>
      </c>
      <c r="Q6" s="432"/>
      <c r="R6" s="432"/>
      <c r="S6" s="432"/>
      <c r="T6" s="432"/>
      <c r="U6" s="433"/>
    </row>
    <row r="7" spans="1:21" s="267" customFormat="1" ht="33" customHeight="1" x14ac:dyDescent="0.3">
      <c r="A7" s="441"/>
      <c r="B7" s="291" t="s">
        <v>93</v>
      </c>
      <c r="C7" s="291" t="s">
        <v>127</v>
      </c>
      <c r="D7" s="292" t="s">
        <v>93</v>
      </c>
      <c r="E7" s="291" t="s">
        <v>127</v>
      </c>
      <c r="F7" s="291" t="s">
        <v>93</v>
      </c>
      <c r="G7" s="291" t="s">
        <v>127</v>
      </c>
      <c r="H7" s="291" t="s">
        <v>93</v>
      </c>
      <c r="I7" s="291" t="s">
        <v>127</v>
      </c>
      <c r="J7" s="300" t="s">
        <v>135</v>
      </c>
      <c r="K7" s="299" t="s">
        <v>136</v>
      </c>
      <c r="L7" s="300" t="s">
        <v>134</v>
      </c>
      <c r="M7" s="299" t="s">
        <v>126</v>
      </c>
      <c r="N7" s="300" t="s">
        <v>137</v>
      </c>
      <c r="O7" s="299" t="s">
        <v>138</v>
      </c>
      <c r="P7" s="300" t="s">
        <v>135</v>
      </c>
      <c r="Q7" s="299" t="s">
        <v>136</v>
      </c>
      <c r="R7" s="300" t="s">
        <v>134</v>
      </c>
      <c r="S7" s="299" t="s">
        <v>126</v>
      </c>
      <c r="T7" s="300" t="s">
        <v>137</v>
      </c>
      <c r="U7" s="300" t="s">
        <v>138</v>
      </c>
    </row>
    <row r="8" spans="1:21" x14ac:dyDescent="0.3">
      <c r="A8" s="296" t="s">
        <v>13</v>
      </c>
      <c r="B8" s="301">
        <v>13674832.869999999</v>
      </c>
      <c r="C8" s="302">
        <f>(B8/IPCA!C291)*IPCA!$C$344</f>
        <v>17326545.108913399</v>
      </c>
      <c r="D8" s="148">
        <v>22129583.399999999</v>
      </c>
      <c r="E8" s="148">
        <f>(D8/IPCA!C304)*IPCA!$C$344</f>
        <v>26171024.008131478</v>
      </c>
      <c r="F8" s="301">
        <v>30727417.050000001</v>
      </c>
      <c r="G8" s="302">
        <f>(F8/IPCA!C316)*IPCA!$C$344</f>
        <v>32824879.31800184</v>
      </c>
      <c r="H8" s="301">
        <v>33228201.510000002</v>
      </c>
      <c r="I8" s="302">
        <f>(H8/IPCA!C328)*IPCA!$C$344</f>
        <v>33692468.213618137</v>
      </c>
      <c r="J8" s="171">
        <f>D8/B8-1</f>
        <v>0.61827084911203012</v>
      </c>
      <c r="K8" s="172">
        <f>(SUM(D$8:D8))/(SUM(B$8:B8))-1</f>
        <v>0.61827084911203012</v>
      </c>
      <c r="L8" s="171">
        <f>F8/D8-1</f>
        <v>0.38852216485919033</v>
      </c>
      <c r="M8" s="172">
        <f>(SUM(F$8:F8))/(SUM(D$8:D8))-1</f>
        <v>0.38852216485919033</v>
      </c>
      <c r="N8" s="165">
        <f>H8/F8-1</f>
        <v>8.1386094247059448E-2</v>
      </c>
      <c r="O8" s="166">
        <f>(SUM(H$8:H8))/(SUM(F$8:F8))-1</f>
        <v>8.1386094247059448E-2</v>
      </c>
      <c r="P8" s="165">
        <f t="shared" ref="P8:P19" si="0">E8/C8-1</f>
        <v>0.51045830796747582</v>
      </c>
      <c r="Q8" s="172">
        <f>(SUM(E$8:E8))/(SUM(C$8:C8))-1</f>
        <v>0.51045830796747582</v>
      </c>
      <c r="R8" s="165">
        <f t="shared" ref="R8:R19" si="1">G8/E8-1</f>
        <v>0.25424512651102127</v>
      </c>
      <c r="S8" s="172">
        <f>(SUM(G$8:G8))/(SUM(E$8:E8))-1</f>
        <v>0.25424512651102127</v>
      </c>
      <c r="T8" s="165">
        <f>I8/G8-1</f>
        <v>2.6430832759847922E-2</v>
      </c>
      <c r="U8" s="166">
        <f>(SUM(I$8:I8))/(SUM(G$8:G8))-1</f>
        <v>2.6430832759847922E-2</v>
      </c>
    </row>
    <row r="9" spans="1:21" x14ac:dyDescent="0.3">
      <c r="A9" s="297" t="s">
        <v>14</v>
      </c>
      <c r="B9" s="303">
        <v>12549595.6</v>
      </c>
      <c r="C9" s="247">
        <f>(B9/IPCA!C292)*IPCA!$C$344</f>
        <v>15791865.772423398</v>
      </c>
      <c r="D9" s="148">
        <v>13717949.439999999</v>
      </c>
      <c r="E9" s="148">
        <f>(D9/IPCA!C305)*IPCA!$C$344</f>
        <v>16027668.174617581</v>
      </c>
      <c r="F9" s="303">
        <v>23187805.379999999</v>
      </c>
      <c r="G9" s="247">
        <f>(F9/IPCA!C317)*IPCA!$C$344</f>
        <v>24549675.688007306</v>
      </c>
      <c r="H9" s="303">
        <v>26231686.960000001</v>
      </c>
      <c r="I9" s="247">
        <f>(H9/IPCA!C329)*IPCA!$C$344</f>
        <v>26510710.906523068</v>
      </c>
      <c r="J9" s="171">
        <f t="shared" ref="J9:J19" si="2">D9/B9-1</f>
        <v>9.3098923442600734E-2</v>
      </c>
      <c r="K9" s="172">
        <f>(SUM(D$8:D9))/(SUM(B$8:B9))-1</f>
        <v>0.36695191969611685</v>
      </c>
      <c r="L9" s="171">
        <f t="shared" ref="L9:L19" si="3">F9/D9-1</f>
        <v>0.69032591069237825</v>
      </c>
      <c r="M9" s="172">
        <f>(SUM(F$8:F9))/(SUM(D$8:D9))-1</f>
        <v>0.50401486960462205</v>
      </c>
      <c r="N9" s="171">
        <f t="shared" ref="N9:N16" si="4">H9/F9-1</f>
        <v>0.13127079213047987</v>
      </c>
      <c r="O9" s="186">
        <f>(SUM(H$8:H9))/(SUM(F$8:F9))-1</f>
        <v>0.1028404556282565</v>
      </c>
      <c r="P9" s="171">
        <f t="shared" si="0"/>
        <v>1.493188997375805E-2</v>
      </c>
      <c r="Q9" s="172">
        <f>(SUM(E$8:E9))/(SUM(C$8:C9))-1</f>
        <v>0.27417623792237178</v>
      </c>
      <c r="R9" s="171">
        <f t="shared" si="1"/>
        <v>0.531706011164226</v>
      </c>
      <c r="S9" s="172">
        <f>(SUM(G$8:G9))/(SUM(E$8:E9))-1</f>
        <v>0.3596287476763087</v>
      </c>
      <c r="T9" s="171">
        <f>I9/G9-1</f>
        <v>7.9880290209851657E-2</v>
      </c>
      <c r="U9" s="186">
        <f>(SUM(I$8:I9))/(SUM(G$8:G9))-1</f>
        <v>4.9301020527929174E-2</v>
      </c>
    </row>
    <row r="10" spans="1:21" x14ac:dyDescent="0.3">
      <c r="A10" s="297" t="s">
        <v>15</v>
      </c>
      <c r="B10" s="303">
        <v>15661617.470000001</v>
      </c>
      <c r="C10" s="247">
        <f>(B10/IPCA!C293)*IPCA!$C$344</f>
        <v>19528229.686869957</v>
      </c>
      <c r="D10" s="148">
        <v>18287015.489999998</v>
      </c>
      <c r="E10" s="148">
        <f>(D10/IPCA!C306)*IPCA!$C$344</f>
        <v>21087684.627818137</v>
      </c>
      <c r="F10" s="303">
        <v>26049992.850000001</v>
      </c>
      <c r="G10" s="247">
        <f>(F10/IPCA!C318)*IPCA!$C$344</f>
        <v>27461891.931559321</v>
      </c>
      <c r="H10" s="303">
        <v>28860398.960000001</v>
      </c>
      <c r="I10" s="247">
        <f>(H10/IPCA!C330)*IPCA!$C$344</f>
        <v>29094672.838099673</v>
      </c>
      <c r="J10" s="171">
        <f t="shared" si="2"/>
        <v>0.16763262319674044</v>
      </c>
      <c r="K10" s="172">
        <f>(SUM(D$8:D10))/(SUM(B$8:B10))-1</f>
        <v>0.2924244128353739</v>
      </c>
      <c r="L10" s="171">
        <f t="shared" si="3"/>
        <v>0.42450761657882774</v>
      </c>
      <c r="M10" s="172">
        <f>(SUM(F$8:F10))/(SUM(D$8:D10))-1</f>
        <v>0.477156783363893</v>
      </c>
      <c r="N10" s="171">
        <f t="shared" si="4"/>
        <v>0.10788510101260917</v>
      </c>
      <c r="O10" s="186">
        <f>(SUM(H$8:H10))/(SUM(F$8:F10))-1</f>
        <v>0.10448383238567582</v>
      </c>
      <c r="P10" s="171">
        <f t="shared" si="0"/>
        <v>7.9856441979310633E-2</v>
      </c>
      <c r="Q10" s="172">
        <f>(SUM(E$8:E10))/(SUM(C$8:C10))-1</f>
        <v>0.20209715430134723</v>
      </c>
      <c r="R10" s="171">
        <f t="shared" si="1"/>
        <v>0.30227155879088552</v>
      </c>
      <c r="S10" s="172">
        <f>(SUM(G$8:G10))/(SUM(E$8:E10))-1</f>
        <v>0.34051673066237154</v>
      </c>
      <c r="T10" s="171">
        <f t="shared" ref="T10:T15" si="5">I10/G10-1</f>
        <v>5.9456242512700097E-2</v>
      </c>
      <c r="U10" s="186">
        <f>(SUM(I$8:I10))/(SUM(G$8:G10))-1</f>
        <v>5.2588305872304897E-2</v>
      </c>
    </row>
    <row r="11" spans="1:21" x14ac:dyDescent="0.3">
      <c r="A11" s="297" t="s">
        <v>16</v>
      </c>
      <c r="B11" s="303">
        <v>16276014.789999999</v>
      </c>
      <c r="C11" s="247">
        <f>(B11/IPCA!C294)*IPCA!$C$344</f>
        <v>20159240.915193193</v>
      </c>
      <c r="D11" s="148">
        <v>15191894.869999999</v>
      </c>
      <c r="E11" s="148">
        <f>(D11/IPCA!C307)*IPCA!$C$344</f>
        <v>17395032.57591347</v>
      </c>
      <c r="F11" s="303">
        <v>26466220.73</v>
      </c>
      <c r="G11" s="247">
        <f>(F11/IPCA!C319)*IPCA!$C$344</f>
        <v>27731496.688116297</v>
      </c>
      <c r="H11" s="303">
        <v>21465655.600000001</v>
      </c>
      <c r="I11" s="247">
        <f>(H11/IPCA!C331)*IPCA!$C$344</f>
        <v>21609650.883131616</v>
      </c>
      <c r="J11" s="171">
        <f t="shared" si="2"/>
        <v>-6.6608437875473325E-2</v>
      </c>
      <c r="K11" s="172">
        <f>(SUM(D$8:D11))/(SUM(B$8:B11))-1</f>
        <v>0.19195300733629983</v>
      </c>
      <c r="L11" s="171">
        <f t="shared" si="3"/>
        <v>0.742127690882316</v>
      </c>
      <c r="M11" s="172">
        <f>(SUM(F$8:F11))/(SUM(D$8:D11))-1</f>
        <v>0.53522135418018957</v>
      </c>
      <c r="N11" s="171">
        <f t="shared" si="4"/>
        <v>-0.18894141256563146</v>
      </c>
      <c r="O11" s="186">
        <f>(SUM(H$8:H11))/(SUM(F$8:F11))-1</f>
        <v>3.1518009582101492E-2</v>
      </c>
      <c r="P11" s="171">
        <f t="shared" si="0"/>
        <v>-0.13711867182441639</v>
      </c>
      <c r="Q11" s="172">
        <f>(SUM(E$8:E11))/(SUM(C$8:C11))-1</f>
        <v>0.10817158919882552</v>
      </c>
      <c r="R11" s="171">
        <f t="shared" si="1"/>
        <v>0.59421930180892613</v>
      </c>
      <c r="S11" s="172">
        <f>(SUM(G$8:G11))/(SUM(E$8:E11))-1</f>
        <v>0.39521538458086414</v>
      </c>
      <c r="T11" s="171">
        <f t="shared" si="5"/>
        <v>-0.22075425188313258</v>
      </c>
      <c r="U11" s="186">
        <f>(SUM(I$8:I11))/(SUM(G$8:G11))-1</f>
        <v>-1.4750565132766735E-2</v>
      </c>
    </row>
    <row r="12" spans="1:21" x14ac:dyDescent="0.3">
      <c r="A12" s="297" t="s">
        <v>17</v>
      </c>
      <c r="B12" s="303">
        <v>12822429.49</v>
      </c>
      <c r="C12" s="247">
        <f>(B12/IPCA!C295)*IPCA!$C$344</f>
        <v>15808968.798842549</v>
      </c>
      <c r="D12" s="148">
        <v>13470014.15</v>
      </c>
      <c r="E12" s="148">
        <f>(D12/IPCA!C308)*IPCA!$C$344</f>
        <v>15310164.355035424</v>
      </c>
      <c r="F12" s="303">
        <v>24699392.309999999</v>
      </c>
      <c r="G12" s="247">
        <f>(F12/IPCA!C320)*IPCA!$C$344</f>
        <v>25679923.152918104</v>
      </c>
      <c r="H12" s="303">
        <v>27524340.120000001</v>
      </c>
      <c r="I12" s="247">
        <f>(H12/IPCA!C332)*IPCA!$C$344</f>
        <v>27623335.250474274</v>
      </c>
      <c r="J12" s="171">
        <f t="shared" si="2"/>
        <v>5.050405311294881E-2</v>
      </c>
      <c r="K12" s="172">
        <f>(SUM(D$8:D12))/(SUM(B$8:B12))-1</f>
        <v>0.16640208436225357</v>
      </c>
      <c r="L12" s="171">
        <f t="shared" si="3"/>
        <v>0.83365748802869644</v>
      </c>
      <c r="M12" s="172">
        <f>(SUM(F$8:F12))/(SUM(D$8:D12))-1</f>
        <v>0.58377341877901001</v>
      </c>
      <c r="N12" s="171">
        <f t="shared" si="4"/>
        <v>0.11437317058429297</v>
      </c>
      <c r="O12" s="186">
        <f>(SUM(H$8:H12))/(SUM(F$8:F12))-1</f>
        <v>4.712434832578194E-2</v>
      </c>
      <c r="P12" s="171">
        <f t="shared" si="0"/>
        <v>-3.1551991161096193E-2</v>
      </c>
      <c r="Q12" s="172">
        <f>(SUM(E$8:E12))/(SUM(C$8:C12))-1</f>
        <v>8.3244777097499778E-2</v>
      </c>
      <c r="R12" s="171">
        <f t="shared" si="1"/>
        <v>0.67731204952559021</v>
      </c>
      <c r="S12" s="172">
        <f>(SUM(G$8:G12))/(SUM(E$8:E12))-1</f>
        <v>0.44020835777600165</v>
      </c>
      <c r="T12" s="171">
        <f t="shared" si="5"/>
        <v>7.5678267648372266E-2</v>
      </c>
      <c r="U12" s="186">
        <f>(SUM(I$8:I12))/(SUM(G$8:G12))-1</f>
        <v>2.046840358824964E-3</v>
      </c>
    </row>
    <row r="13" spans="1:21" x14ac:dyDescent="0.3">
      <c r="A13" s="297" t="s">
        <v>18</v>
      </c>
      <c r="B13" s="303">
        <v>11364607.210000001</v>
      </c>
      <c r="C13" s="247">
        <f>(B13/IPCA!C296)*IPCA!$C$344</f>
        <v>13955774.387474844</v>
      </c>
      <c r="D13" s="148">
        <v>13659092.93</v>
      </c>
      <c r="E13" s="148">
        <f>(D13/IPCA!C309)*IPCA!$C$344</f>
        <v>15403369.22805869</v>
      </c>
      <c r="F13" s="303">
        <v>19600746.57</v>
      </c>
      <c r="G13" s="247">
        <f>(F13/IPCA!C321)*IPCA!$C$344</f>
        <v>20307805.445457321</v>
      </c>
      <c r="H13" s="303">
        <v>24159201.420000002</v>
      </c>
      <c r="I13" s="247">
        <f>(H13/IPCA!C333)*IPCA!$C$344</f>
        <v>24301988.721321158</v>
      </c>
      <c r="J13" s="171">
        <f t="shared" si="2"/>
        <v>0.20189749435255666</v>
      </c>
      <c r="K13" s="172">
        <f>(SUM(D$8:D13))/(SUM(B$8:B13))-1</f>
        <v>0.17130063704694565</v>
      </c>
      <c r="L13" s="171">
        <f t="shared" si="3"/>
        <v>0.43499620878558587</v>
      </c>
      <c r="M13" s="172">
        <f>(SUM(F$8:F13))/(SUM(D$8:D13))-1</f>
        <v>0.56270504343651151</v>
      </c>
      <c r="N13" s="171">
        <f t="shared" si="4"/>
        <v>0.23256536855473464</v>
      </c>
      <c r="O13" s="186">
        <f>(SUM(H$8:H13))/(SUM(F$8:F13))-1</f>
        <v>7.1238621953205294E-2</v>
      </c>
      <c r="P13" s="171">
        <f t="shared" si="0"/>
        <v>0.10372730315008871</v>
      </c>
      <c r="Q13" s="172">
        <f>(SUM(E$8:E13))/(SUM(C$8:C13))-1</f>
        <v>8.6031632626516474E-2</v>
      </c>
      <c r="R13" s="171">
        <f t="shared" si="1"/>
        <v>0.31840022431357018</v>
      </c>
      <c r="S13" s="172">
        <f>(SUM(G$8:G13))/(SUM(E$8:E13))-1</f>
        <v>0.42336508280601537</v>
      </c>
      <c r="T13" s="171">
        <f t="shared" si="5"/>
        <v>0.19668217162073032</v>
      </c>
      <c r="U13" s="186">
        <f>(SUM(I$8:I13))/(SUM(G$8:G13))-1</f>
        <v>2.6975727384029202E-2</v>
      </c>
    </row>
    <row r="14" spans="1:21" x14ac:dyDescent="0.3">
      <c r="A14" s="297" t="s">
        <v>19</v>
      </c>
      <c r="B14" s="303">
        <v>31150664.079999998</v>
      </c>
      <c r="C14" s="247">
        <f>(B14/IPCA!C297)*IPCA!$C$344</f>
        <v>38249252.910028085</v>
      </c>
      <c r="D14" s="148">
        <v>24611062.59</v>
      </c>
      <c r="E14" s="148">
        <f>(D14/IPCA!C310)*IPCA!$C$344</f>
        <v>27582927.656746015</v>
      </c>
      <c r="F14" s="303">
        <v>29607231.43</v>
      </c>
      <c r="G14" s="247">
        <f>(F14/IPCA!C322)*IPCA!$C$344</f>
        <v>30516544.511732828</v>
      </c>
      <c r="H14" s="303">
        <v>29305926.870000001</v>
      </c>
      <c r="I14" s="247">
        <f>(H14/IPCA!C334)*IPCA!$C$344</f>
        <v>29408536.667479124</v>
      </c>
      <c r="J14" s="171">
        <f t="shared" si="2"/>
        <v>-0.20993457709939134</v>
      </c>
      <c r="K14" s="172">
        <f>(SUM(D$8:D14))/(SUM(B$8:B14))-1</f>
        <v>6.6668434006650346E-2</v>
      </c>
      <c r="L14" s="171">
        <f t="shared" si="3"/>
        <v>0.20300500320656822</v>
      </c>
      <c r="M14" s="172">
        <f>(SUM(F$8:F14))/(SUM(D$8:D14))-1</f>
        <v>0.48958331322646198</v>
      </c>
      <c r="N14" s="171">
        <f t="shared" si="4"/>
        <v>-1.0176721883380702E-2</v>
      </c>
      <c r="O14" s="186">
        <f>(SUM(H$8:H14))/(SUM(F$8:F14))-1</f>
        <v>5.7872209165457544E-2</v>
      </c>
      <c r="P14" s="171">
        <f t="shared" si="0"/>
        <v>-0.27886362325486369</v>
      </c>
      <c r="Q14" s="172">
        <f>(SUM(E$8:E14))/(SUM(C$8:C14))-1</f>
        <v>-1.3080589083607985E-2</v>
      </c>
      <c r="R14" s="171">
        <f t="shared" si="1"/>
        <v>0.10635625382098746</v>
      </c>
      <c r="S14" s="172">
        <f>(SUM(G$8:G14))/(SUM(E$8:E14))-1</f>
        <v>0.3604483640720344</v>
      </c>
      <c r="T14" s="171">
        <f t="shared" si="5"/>
        <v>-3.6308430786706647E-2</v>
      </c>
      <c r="U14" s="186">
        <f>(SUM(I$8:I14))/(SUM(G$8:G14))-1</f>
        <v>1.6761567614572259E-2</v>
      </c>
    </row>
    <row r="15" spans="1:21" x14ac:dyDescent="0.3">
      <c r="A15" s="297" t="s">
        <v>20</v>
      </c>
      <c r="B15" s="303">
        <v>13367896.43</v>
      </c>
      <c r="C15" s="247">
        <f>(B15/IPCA!C298)*IPCA!$C$344</f>
        <v>16373215.87953417</v>
      </c>
      <c r="D15" s="148">
        <v>15128974.99</v>
      </c>
      <c r="E15" s="148">
        <f>(D15/IPCA!C311)*IPCA!$C$344</f>
        <v>16918632.85533496</v>
      </c>
      <c r="F15" s="303">
        <v>21804513.18</v>
      </c>
      <c r="G15" s="247">
        <f>(F15/IPCA!C323)*IPCA!$C$344</f>
        <v>22375733.479299981</v>
      </c>
      <c r="H15" s="303">
        <v>20300821.460000001</v>
      </c>
      <c r="I15" s="247">
        <f>(H15/IPCA!C335)*IPCA!$C$344</f>
        <v>20333282.227005135</v>
      </c>
      <c r="J15" s="171">
        <f t="shared" si="2"/>
        <v>0.13173939289713665</v>
      </c>
      <c r="K15" s="172">
        <f>(SUM(D$8:D15))/(SUM(B$8:B15))-1</f>
        <v>7.3524884682678593E-2</v>
      </c>
      <c r="L15" s="171">
        <f t="shared" si="3"/>
        <v>0.44124193439492232</v>
      </c>
      <c r="M15" s="172">
        <f>(SUM(F$8:F15))/(SUM(D$8:D15))-1</f>
        <v>0.48421342186055161</v>
      </c>
      <c r="N15" s="171">
        <f t="shared" si="4"/>
        <v>-6.8962407350568466E-2</v>
      </c>
      <c r="O15" s="186">
        <f>(SUM(H$8:H15))/(SUM(F$8:F15))-1</f>
        <v>4.4190989947604953E-2</v>
      </c>
      <c r="P15" s="171">
        <f t="shared" si="0"/>
        <v>3.3311536341650294E-2</v>
      </c>
      <c r="Q15" s="172">
        <f>(SUM(E$8:E15))/(SUM(C$8:C15))-1</f>
        <v>-8.2483902383388985E-3</v>
      </c>
      <c r="R15" s="171">
        <f t="shared" si="1"/>
        <v>0.32254973972345713</v>
      </c>
      <c r="S15" s="172">
        <f>(SUM(G$8:G15))/(SUM(E$8:E15))-1</f>
        <v>0.35633542441812316</v>
      </c>
      <c r="T15" s="171">
        <f t="shared" si="5"/>
        <v>-9.1279745273348811E-2</v>
      </c>
      <c r="U15" s="186">
        <f>(SUM(I$8:I15))/(SUM(G$8:G15))-1</f>
        <v>5.3284767783896569E-3</v>
      </c>
    </row>
    <row r="16" spans="1:21" x14ac:dyDescent="0.3">
      <c r="A16" s="297" t="s">
        <v>21</v>
      </c>
      <c r="B16" s="303">
        <v>14562107</v>
      </c>
      <c r="C16" s="247">
        <f>(B16/IPCA!C299)*IPCA!$C$344</f>
        <v>17734820.899973445</v>
      </c>
      <c r="D16" s="148">
        <v>15116266.93</v>
      </c>
      <c r="E16" s="148">
        <f>(D16/IPCA!C312)*IPCA!$C$344</f>
        <v>16813621.573385868</v>
      </c>
      <c r="F16" s="303">
        <v>15845563.460000001</v>
      </c>
      <c r="G16" s="247">
        <f>(F16/IPCA!C324)*IPCA!$C$344</f>
        <v>16247674.887253495</v>
      </c>
      <c r="H16" s="303">
        <v>23042305.300000001</v>
      </c>
      <c r="I16" s="247">
        <f>(H16/IPCA!C336)*IPCA!$C$344</f>
        <v>23042305.300000004</v>
      </c>
      <c r="J16" s="171">
        <f t="shared" si="2"/>
        <v>3.8054927765604152E-2</v>
      </c>
      <c r="K16" s="172">
        <f>(SUM(D$8:D16))/(SUM(B$8:B16))-1</f>
        <v>6.9872772921544479E-2</v>
      </c>
      <c r="L16" s="171">
        <f t="shared" si="3"/>
        <v>4.8245809191992173E-2</v>
      </c>
      <c r="M16" s="172">
        <f>(SUM(F$8:F16))/(SUM(D$8:D16))-1</f>
        <v>0.44065964469564212</v>
      </c>
      <c r="N16" s="171">
        <f t="shared" si="4"/>
        <v>0.45418024156523118</v>
      </c>
      <c r="O16" s="186">
        <f>(SUM(H$8:H16))/(SUM(F$8:F16))-1</f>
        <v>7.399301753823706E-2</v>
      </c>
      <c r="P16" s="171">
        <f t="shared" si="0"/>
        <v>-5.1942973192864672E-2</v>
      </c>
      <c r="Q16" s="172">
        <f>(SUM(E$8:E16))/(SUM(C$8:C16))-1</f>
        <v>-1.267830415937321E-2</v>
      </c>
      <c r="R16" s="171">
        <f t="shared" si="1"/>
        <v>-3.3660010941854779E-2</v>
      </c>
      <c r="S16" s="172">
        <f>(SUM(G$8:G16))/(SUM(E$8:E16))-1</f>
        <v>0.31836871190835692</v>
      </c>
      <c r="T16" s="171">
        <f t="shared" ref="T16" si="6">I16/G16-1</f>
        <v>0.41819093869714141</v>
      </c>
      <c r="U16" s="186">
        <f>(SUM(I$8:I16))/(SUM(G$8:G16))-1</f>
        <v>3.478910014957548E-2</v>
      </c>
    </row>
    <row r="17" spans="1:21" x14ac:dyDescent="0.3">
      <c r="A17" s="297" t="s">
        <v>22</v>
      </c>
      <c r="B17" s="303">
        <v>11400656.380000001</v>
      </c>
      <c r="C17" s="247">
        <f>(B17/IPCA!C300)*IPCA!$C$344</f>
        <v>13826510.117663523</v>
      </c>
      <c r="D17" s="148">
        <v>11768306.460000001</v>
      </c>
      <c r="E17" s="148">
        <f>(D17/IPCA!C313)*IPCA!$C$344</f>
        <v>12983292.386423314</v>
      </c>
      <c r="F17" s="303">
        <v>16531362.34</v>
      </c>
      <c r="G17" s="247">
        <f>(F17/IPCA!C325)*IPCA!$C$344</f>
        <v>16906902.791822653</v>
      </c>
      <c r="H17" s="303"/>
      <c r="I17" s="247"/>
      <c r="J17" s="171">
        <f t="shared" si="2"/>
        <v>3.2248150259573061E-2</v>
      </c>
      <c r="K17" s="172">
        <f>(SUM(D$8:D17))/(SUM(B$8:B17))-1</f>
        <v>6.7066097452802786E-2</v>
      </c>
      <c r="L17" s="171">
        <f t="shared" si="3"/>
        <v>0.4047358807479593</v>
      </c>
      <c r="M17" s="172">
        <f>(SUM(F$8:F17))/(SUM(D$8:D17))-1</f>
        <v>0.43806728851882348</v>
      </c>
      <c r="N17" s="171"/>
      <c r="O17" s="186"/>
      <c r="P17" s="171">
        <f t="shared" si="0"/>
        <v>-6.0985579445892779E-2</v>
      </c>
      <c r="Q17" s="172">
        <f>(SUM(E$8:E17))/(SUM(C$8:C17))-1</f>
        <v>-1.6216875678196185E-2</v>
      </c>
      <c r="R17" s="171">
        <f t="shared" si="1"/>
        <v>0.30220457867083672</v>
      </c>
      <c r="S17" s="172">
        <f>(SUM(G$8:G17))/(SUM(E$8:E17))-1</f>
        <v>0.31723854977936261</v>
      </c>
      <c r="T17" s="171"/>
      <c r="U17" s="186"/>
    </row>
    <row r="18" spans="1:21" x14ac:dyDescent="0.3">
      <c r="A18" s="297" t="s">
        <v>23</v>
      </c>
      <c r="B18" s="303">
        <v>10014479.869999999</v>
      </c>
      <c r="C18" s="247">
        <f>(B18/IPCA!C301)*IPCA!$C$344</f>
        <v>12083755.544700205</v>
      </c>
      <c r="D18" s="148">
        <v>18382927.109999999</v>
      </c>
      <c r="E18" s="148">
        <f>(D18/IPCA!C314)*IPCA!$C$344</f>
        <v>20078033.363839906</v>
      </c>
      <c r="F18" s="303">
        <v>19105359.879999999</v>
      </c>
      <c r="G18" s="247">
        <f>(F18/IPCA!C326)*IPCA!$C$344</f>
        <v>19504245.889986683</v>
      </c>
      <c r="H18" s="303"/>
      <c r="I18" s="247"/>
      <c r="J18" s="171">
        <f t="shared" si="2"/>
        <v>0.83563473576586267</v>
      </c>
      <c r="K18" s="172">
        <f>(SUM(D$8:D18))/(SUM(B$8:B18))-1</f>
        <v>0.11433079595336659</v>
      </c>
      <c r="L18" s="171">
        <f t="shared" si="3"/>
        <v>3.9299115188625722E-2</v>
      </c>
      <c r="M18" s="172">
        <f>(SUM(F$8:F18))/(SUM(D$8:D18))-1</f>
        <v>0.39767049856904579</v>
      </c>
      <c r="N18" s="171"/>
      <c r="O18" s="186"/>
      <c r="P18" s="171">
        <f t="shared" si="0"/>
        <v>0.66157228930751555</v>
      </c>
      <c r="Q18" s="172">
        <f>(SUM(E$8:E18))/(SUM(C$8:C18))-1</f>
        <v>2.45634111161388E-2</v>
      </c>
      <c r="R18" s="171">
        <f t="shared" si="1"/>
        <v>-2.8577872317246067E-2</v>
      </c>
      <c r="S18" s="172">
        <f>(SUM(G$8:G18))/(SUM(E$8:E18))-1</f>
        <v>0.28349570725458029</v>
      </c>
      <c r="T18" s="171"/>
      <c r="U18" s="186"/>
    </row>
    <row r="19" spans="1:21" x14ac:dyDescent="0.3">
      <c r="A19" s="298" t="s">
        <v>24</v>
      </c>
      <c r="B19" s="308">
        <v>11468051.23</v>
      </c>
      <c r="C19" s="309">
        <f>(B19/IPCA!C302)*IPCA!$C$344</f>
        <v>13730574.757693455</v>
      </c>
      <c r="D19" s="148">
        <v>18839601.489999998</v>
      </c>
      <c r="E19" s="148">
        <f>(D19/IPCA!C315)*IPCA!$C$344</f>
        <v>20381178.568947244</v>
      </c>
      <c r="F19" s="308">
        <v>17088545.5</v>
      </c>
      <c r="G19" s="309">
        <f>(F19/IPCA!C327)*IPCA!$C$344</f>
        <v>17393160.086011473</v>
      </c>
      <c r="H19" s="308"/>
      <c r="I19" s="309"/>
      <c r="J19" s="171">
        <f t="shared" si="2"/>
        <v>0.64279014037854076</v>
      </c>
      <c r="K19" s="172">
        <f>(SUM(D$8:D19))/(SUM(B$8:B19))-1</f>
        <v>0.14909814256016274</v>
      </c>
      <c r="L19" s="171">
        <f t="shared" si="3"/>
        <v>-9.2945489899531775E-2</v>
      </c>
      <c r="M19" s="172">
        <f>(SUM(F$8:F19))/(SUM(D$8:D19))-1</f>
        <v>0.35152528846581554</v>
      </c>
      <c r="N19" s="215"/>
      <c r="O19" s="350"/>
      <c r="P19" s="171">
        <f t="shared" si="0"/>
        <v>0.48436456074261236</v>
      </c>
      <c r="Q19" s="172">
        <f>(SUM(E$8:E19))/(SUM(C$8:C19))-1</f>
        <v>5.3986772710016506E-2</v>
      </c>
      <c r="R19" s="171">
        <f t="shared" si="1"/>
        <v>-0.14660675646541432</v>
      </c>
      <c r="S19" s="172">
        <f>(SUM(G$8:G19))/(SUM(E$8:E19))-1</f>
        <v>0.24473429581189121</v>
      </c>
      <c r="T19" s="171"/>
      <c r="U19" s="186"/>
    </row>
    <row r="20" spans="1:21" x14ac:dyDescent="0.3">
      <c r="A20" s="256" t="s">
        <v>43</v>
      </c>
      <c r="B20" s="311">
        <f t="shared" ref="B20:I20" si="7">SUM(B8:B19)</f>
        <v>174312952.41999999</v>
      </c>
      <c r="C20" s="312">
        <f t="shared" si="7"/>
        <v>214568754.77931023</v>
      </c>
      <c r="D20" s="307">
        <f t="shared" si="7"/>
        <v>200302689.85000002</v>
      </c>
      <c r="E20" s="307">
        <f t="shared" si="7"/>
        <v>226152629.37425211</v>
      </c>
      <c r="F20" s="311">
        <f t="shared" si="7"/>
        <v>270714150.68000007</v>
      </c>
      <c r="G20" s="312">
        <f t="shared" si="7"/>
        <v>281499933.87016732</v>
      </c>
      <c r="H20" s="311">
        <f t="shared" si="7"/>
        <v>234118538.20000002</v>
      </c>
      <c r="I20" s="312">
        <f t="shared" si="7"/>
        <v>235616951.00765219</v>
      </c>
      <c r="J20" s="173" t="s">
        <v>117</v>
      </c>
      <c r="K20" s="281">
        <f>IF(D9=0,B8/D8,IF(D10=0,D20/SUM(B8:B9),IF(D11=0,D20/SUM(B8:B10),IF(D12=0,D20/SUM(B8:B11),IF(D13=0,D20/SUM(B8:B12),IF(D14=0,D20/SUM(B8:B13),IF(D15=0,D20/SUM(B8:B14),IF(D16=0,D20/SUM(B8:B15),IF(D17=0,D20/SUM(B8:B16),IF(D18=0,D20/SUM(B8:B17),IF(D19=0,D20/SUM(B8:B18),D20/B20)))))))))))-1</f>
        <v>0.14909814256016274</v>
      </c>
      <c r="L20" s="173" t="s">
        <v>117</v>
      </c>
      <c r="M20" s="281">
        <f>IF(F9=0,D8/F8,IF(F10=0,F20/SUM(D8:D9),IF(F11=0,F20/SUM(D8:D10),IF(F12=0,F20/SUM(D8:D11),IF(F13=0,F20/SUM(D8:D12),IF(F14=0,F20/SUM(D8:D13),IF(F15=0,F20/SUM(D8:D14),IF(F16=0,F20/SUM(D8:D15),IF(F17=0,F20/SUM(D8:D16),IF(F18=0,F20/SUM(D8:D17),IF(F19=0,F20/SUM(D8:D18),F20/D20)))))))))))-1</f>
        <v>0.35152528846581554</v>
      </c>
      <c r="N20" s="173" t="s">
        <v>117</v>
      </c>
      <c r="O20" s="281">
        <f>IF(H9=0,F8/H8,IF(H10=0,H20/SUM(F8:F9),IF(H11=0,H20/SUM(F8:F10),IF(H12=0,H20/SUM(F8:F11),IF(H13=0,H20/SUM(F8:F12),IF(H14=0,H20/SUM(F8:F13),IF(H15=0,H20/SUM(F8:F14),IF(H16=0,H20/SUM(F8:F15),IF(H17=0,H20/SUM(F8:F16),IF(H18=0,H20/SUM(F8:F17),IF(H19=0,H20/SUM(F8:F18),H20/F20)))))))))))-1</f>
        <v>7.399301753823706E-2</v>
      </c>
      <c r="P20" s="173" t="s">
        <v>117</v>
      </c>
      <c r="Q20" s="281">
        <f>IF(E9=0,C8/E8,IF(E10=0,E20/SUM(C8:C9),IF(E11=0,E20/SUM(C8:C10),IF(E12=0,E20/SUM(C8:C11),IF(E13=0,E20/SUM(C8:C12),IF(E14=0,E20/SUM(C8:C13),IF(E15=0,E20/SUM(C8:C14),IF(E16=0,E20/SUM(C8:C15),IF(E17=0,E20/SUM(C8:C16),IF(E18=0,E20/SUM(C8:C17),IF(E19=0,E20/SUM(C8:C18),E20/C20)))))))))))-1</f>
        <v>5.3986772710016506E-2</v>
      </c>
      <c r="R20" s="173" t="s">
        <v>117</v>
      </c>
      <c r="S20" s="281">
        <f>IF(G9=0,E8/G8,IF(G10=0,G20/SUM(E8:E9),IF(G11=0,G20/SUM(E8:E10),IF(G12=0,G20/SUM(E8:E11),IF(G13=0,G20/SUM(E8:E12),IF(G14=0,G20/SUM(E8:E13),IF(G15=0,G20/SUM(E8:E14),IF(G16=0,G20/SUM(E8:E15),IF(G17=0,G20/SUM(E8:E16),IF(G18=0,G20/SUM(E8:E17),IF(G19=0,G20/SUM(E8:E18),G20/E20)))))))))))-1</f>
        <v>0.24473429581189121</v>
      </c>
      <c r="T20" s="173" t="s">
        <v>117</v>
      </c>
      <c r="U20" s="169">
        <f>IF(I9=0,G8/I8,IF(I10=0,I20/SUM(G8:G9),IF(I11=0,I20/SUM(G8:G10),IF(I12=0,I20/SUM(G8:G11),IF(I13=0,I20/SUM(G8:G12),IF(I14=0,I20/SUM(G8:G13),IF(I15=0,I20/SUM(G8:G14),IF(I16=0,I20/SUM(G8:G15),IF(I17=0,I20/SUM(G8:G16),IF(I18=0,I20/SUM(G8:G17),IF(I19=0,I20/SUM(G8:G18),I20/G20)))))))))))-1</f>
        <v>3.478910014957548E-2</v>
      </c>
    </row>
    <row r="21" spans="1:21" x14ac:dyDescent="0.3">
      <c r="A21" s="270" t="str">
        <f>TOTAL!A24</f>
        <v xml:space="preserve">Fonte: Arrecadação Online (consulta 06.10.17), elaboração NEEF/SEFAZ-MA. </v>
      </c>
    </row>
    <row r="22" spans="1:21" x14ac:dyDescent="0.3">
      <c r="A22" s="270" t="str">
        <f>TOTAL!A25</f>
        <v xml:space="preserve">(*) Valores Corrigidos a Preços de Setembro/2017, IPCA-IBGE (DEZ 93 = 100). </v>
      </c>
      <c r="B22" s="69"/>
      <c r="C22" s="271"/>
      <c r="D22" s="69"/>
      <c r="E22" s="69"/>
    </row>
    <row r="23" spans="1:21" x14ac:dyDescent="0.3">
      <c r="D23" s="259"/>
    </row>
  </sheetData>
  <mergeCells count="7">
    <mergeCell ref="J6:O6"/>
    <mergeCell ref="P6:U6"/>
    <mergeCell ref="F6:G6"/>
    <mergeCell ref="A6:A7"/>
    <mergeCell ref="B6:C6"/>
    <mergeCell ref="D6:E6"/>
    <mergeCell ref="H6:I6"/>
  </mergeCells>
  <conditionalFormatting sqref="R20">
    <cfRule type="cellIs" dxfId="26" priority="3" operator="lessThan">
      <formula>0</formula>
    </cfRule>
  </conditionalFormatting>
  <conditionalFormatting sqref="T20">
    <cfRule type="cellIs" dxfId="25" priority="2" operator="lessThan">
      <formula>0</formula>
    </cfRule>
  </conditionalFormatting>
  <conditionalFormatting sqref="M20 O20 S20 Q20 U20 L17:U19 L8:S16">
    <cfRule type="cellIs" dxfId="24" priority="9" operator="lessThan">
      <formula>0</formula>
    </cfRule>
  </conditionalFormatting>
  <conditionalFormatting sqref="J8:K19">
    <cfRule type="cellIs" dxfId="23" priority="8" operator="lessThan">
      <formula>0</formula>
    </cfRule>
  </conditionalFormatting>
  <conditionalFormatting sqref="J20:K20">
    <cfRule type="cellIs" dxfId="22" priority="7" operator="lessThan">
      <formula>0</formula>
    </cfRule>
  </conditionalFormatting>
  <conditionalFormatting sqref="L20">
    <cfRule type="cellIs" dxfId="21" priority="6" operator="lessThan">
      <formula>0</formula>
    </cfRule>
  </conditionalFormatting>
  <conditionalFormatting sqref="N20">
    <cfRule type="cellIs" dxfId="20" priority="5" operator="lessThan">
      <formula>0</formula>
    </cfRule>
  </conditionalFormatting>
  <conditionalFormatting sqref="P20">
    <cfRule type="cellIs" dxfId="19" priority="4" operator="lessThan">
      <formula>0</formula>
    </cfRule>
  </conditionalFormatting>
  <conditionalFormatting sqref="T8:U16">
    <cfRule type="cellIs" dxfId="18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scale="94" orientation="landscape" r:id="rId1"/>
  <colBreaks count="1" manualBreakCount="1">
    <brk id="9" max="21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AK48"/>
  <sheetViews>
    <sheetView showGridLines="0" zoomScale="90" zoomScaleNormal="90" zoomScaleSheetLayoutView="90" zoomScalePageLayoutView="50" workbookViewId="0">
      <selection activeCell="I29" sqref="I29"/>
    </sheetView>
  </sheetViews>
  <sheetFormatPr defaultColWidth="9.109375" defaultRowHeight="14.4" x14ac:dyDescent="0.3"/>
  <cols>
    <col min="1" max="1" width="13.88671875" style="272" bestFit="1" customWidth="1"/>
    <col min="2" max="2" width="17.44140625" style="272" hidden="1" customWidth="1"/>
    <col min="3" max="3" width="18.109375" style="272" hidden="1" customWidth="1"/>
    <col min="4" max="5" width="18.33203125" style="272" customWidth="1"/>
    <col min="6" max="11" width="18.33203125" style="1" customWidth="1"/>
    <col min="12" max="24" width="9.6640625" style="1" customWidth="1"/>
    <col min="25" max="28" width="9.6640625" style="1" hidden="1" customWidth="1"/>
    <col min="29" max="32" width="9.6640625" style="1" customWidth="1"/>
    <col min="33" max="16384" width="9.109375" style="1"/>
  </cols>
  <sheetData>
    <row r="1" spans="1:37" ht="15.6" x14ac:dyDescent="0.3">
      <c r="A1" s="278"/>
      <c r="B1" s="278"/>
      <c r="C1" s="278"/>
      <c r="D1" s="226" t="s">
        <v>0</v>
      </c>
      <c r="G1" s="227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381" t="s">
        <v>0</v>
      </c>
      <c r="T1" s="225"/>
      <c r="U1" s="225"/>
      <c r="V1" s="225"/>
      <c r="W1" s="225"/>
      <c r="X1" s="225"/>
      <c r="Y1" s="225"/>
      <c r="Z1" s="225"/>
      <c r="AA1" s="225"/>
      <c r="AB1" s="225"/>
      <c r="AC1" s="152"/>
      <c r="AD1" s="152"/>
      <c r="AE1" s="152"/>
      <c r="AF1" s="152"/>
      <c r="AG1" s="152"/>
      <c r="AH1" s="152"/>
      <c r="AI1" s="152"/>
      <c r="AJ1" s="152"/>
      <c r="AK1" s="152"/>
    </row>
    <row r="2" spans="1:37" ht="15.6" x14ac:dyDescent="0.3">
      <c r="A2" s="278"/>
      <c r="B2" s="278"/>
      <c r="C2" s="278"/>
      <c r="D2" s="226" t="s">
        <v>1</v>
      </c>
      <c r="G2" s="227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381" t="s">
        <v>1</v>
      </c>
      <c r="T2" s="225"/>
      <c r="U2" s="225"/>
      <c r="V2" s="225"/>
      <c r="W2" s="225"/>
      <c r="X2" s="225"/>
      <c r="Y2" s="225"/>
      <c r="Z2" s="225"/>
      <c r="AA2" s="225"/>
      <c r="AB2" s="225"/>
    </row>
    <row r="3" spans="1:37" ht="15.6" x14ac:dyDescent="0.3">
      <c r="A3" s="278"/>
      <c r="B3" s="278"/>
      <c r="C3" s="278"/>
      <c r="D3" s="226" t="s">
        <v>2</v>
      </c>
      <c r="G3" s="227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381" t="s">
        <v>2</v>
      </c>
      <c r="T3" s="225"/>
      <c r="U3" s="225"/>
      <c r="V3" s="225"/>
      <c r="W3" s="225"/>
      <c r="X3" s="225"/>
      <c r="Y3" s="225"/>
      <c r="Z3" s="225"/>
      <c r="AA3" s="225"/>
      <c r="AB3" s="225"/>
    </row>
    <row r="4" spans="1:37" x14ac:dyDescent="0.3">
      <c r="A4" s="278"/>
      <c r="B4" s="278"/>
      <c r="C4" s="278"/>
      <c r="D4" s="278"/>
      <c r="E4" s="278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</row>
    <row r="5" spans="1:37" ht="24" customHeight="1" x14ac:dyDescent="0.3">
      <c r="A5" s="446" t="s">
        <v>129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 t="s">
        <v>129</v>
      </c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6"/>
      <c r="AE5" s="446"/>
      <c r="AF5" s="446"/>
    </row>
    <row r="6" spans="1:37" ht="32.25" customHeight="1" x14ac:dyDescent="0.3">
      <c r="A6" s="445" t="s">
        <v>7</v>
      </c>
      <c r="B6" s="449" t="s">
        <v>198</v>
      </c>
      <c r="C6" s="449"/>
      <c r="D6" s="445" t="s">
        <v>66</v>
      </c>
      <c r="E6" s="445"/>
      <c r="F6" s="445" t="s">
        <v>67</v>
      </c>
      <c r="G6" s="445"/>
      <c r="H6" s="445" t="s">
        <v>101</v>
      </c>
      <c r="I6" s="445"/>
      <c r="J6" s="445" t="s">
        <v>124</v>
      </c>
      <c r="K6" s="445"/>
      <c r="L6" s="445" t="s">
        <v>7</v>
      </c>
      <c r="M6" s="445" t="s">
        <v>199</v>
      </c>
      <c r="N6" s="445"/>
      <c r="O6" s="445" t="s">
        <v>200</v>
      </c>
      <c r="P6" s="445"/>
      <c r="Q6" s="445" t="s">
        <v>131</v>
      </c>
      <c r="R6" s="445"/>
      <c r="S6" s="445" t="s">
        <v>130</v>
      </c>
      <c r="T6" s="445"/>
      <c r="U6" s="445" t="s">
        <v>118</v>
      </c>
      <c r="V6" s="445"/>
      <c r="W6" s="445" t="s">
        <v>119</v>
      </c>
      <c r="X6" s="445"/>
      <c r="Y6" s="445" t="s">
        <v>190</v>
      </c>
      <c r="Z6" s="445"/>
      <c r="AA6" s="445" t="s">
        <v>191</v>
      </c>
      <c r="AB6" s="445"/>
      <c r="AC6" s="445" t="s">
        <v>132</v>
      </c>
      <c r="AD6" s="445"/>
      <c r="AE6" s="445" t="s">
        <v>133</v>
      </c>
      <c r="AF6" s="445"/>
    </row>
    <row r="7" spans="1:37" s="2" customFormat="1" ht="18" customHeight="1" x14ac:dyDescent="0.3">
      <c r="A7" s="445"/>
      <c r="B7" s="390" t="s">
        <v>113</v>
      </c>
      <c r="C7" s="390" t="s">
        <v>94</v>
      </c>
      <c r="D7" s="293" t="s">
        <v>113</v>
      </c>
      <c r="E7" s="293" t="s">
        <v>94</v>
      </c>
      <c r="F7" s="228" t="s">
        <v>113</v>
      </c>
      <c r="G7" s="228" t="s">
        <v>94</v>
      </c>
      <c r="H7" s="228" t="s">
        <v>113</v>
      </c>
      <c r="I7" s="228" t="s">
        <v>94</v>
      </c>
      <c r="J7" s="293" t="s">
        <v>113</v>
      </c>
      <c r="K7" s="293" t="s">
        <v>94</v>
      </c>
      <c r="L7" s="445"/>
      <c r="M7" s="389" t="s">
        <v>65</v>
      </c>
      <c r="N7" s="389" t="s">
        <v>192</v>
      </c>
      <c r="O7" s="389" t="s">
        <v>65</v>
      </c>
      <c r="P7" s="389" t="s">
        <v>192</v>
      </c>
      <c r="Q7" s="293" t="s">
        <v>65</v>
      </c>
      <c r="R7" s="293" t="s">
        <v>192</v>
      </c>
      <c r="S7" s="293" t="s">
        <v>65</v>
      </c>
      <c r="T7" s="380" t="s">
        <v>192</v>
      </c>
      <c r="U7" s="228" t="s">
        <v>65</v>
      </c>
      <c r="V7" s="380" t="s">
        <v>192</v>
      </c>
      <c r="W7" s="228" t="s">
        <v>65</v>
      </c>
      <c r="X7" s="380" t="s">
        <v>192</v>
      </c>
      <c r="Y7" s="380" t="s">
        <v>65</v>
      </c>
      <c r="Z7" s="380" t="s">
        <v>192</v>
      </c>
      <c r="AA7" s="380" t="s">
        <v>65</v>
      </c>
      <c r="AB7" s="380" t="s">
        <v>192</v>
      </c>
      <c r="AC7" s="293" t="s">
        <v>65</v>
      </c>
      <c r="AD7" s="380" t="s">
        <v>192</v>
      </c>
      <c r="AE7" s="293" t="s">
        <v>65</v>
      </c>
      <c r="AF7" s="380" t="s">
        <v>192</v>
      </c>
    </row>
    <row r="8" spans="1:37" ht="15.9" customHeight="1" x14ac:dyDescent="0.3">
      <c r="A8" s="296" t="s">
        <v>13</v>
      </c>
      <c r="B8" s="391">
        <v>410493181.08999997</v>
      </c>
      <c r="C8" s="392">
        <f>(B8/IPCA!C278)*IPCA!$C$344</f>
        <v>549159355.7173655</v>
      </c>
      <c r="D8" s="301">
        <v>459208093.73000002</v>
      </c>
      <c r="E8" s="327">
        <f>(D8/IPCA!C291)*IPCA!$C$344</f>
        <v>581834514.98306894</v>
      </c>
      <c r="F8" s="301">
        <v>467558643.92000002</v>
      </c>
      <c r="G8" s="327">
        <f>(F8/IPCA!C304)*IPCA!$C$344</f>
        <v>552947078.76153326</v>
      </c>
      <c r="H8" s="326">
        <v>602723734.86000001</v>
      </c>
      <c r="I8" s="327">
        <f>(H8/IPCA!C316)*IPCA!$C$344</f>
        <v>643865829.2261126</v>
      </c>
      <c r="J8" s="326">
        <v>577481625.15999997</v>
      </c>
      <c r="K8" s="327">
        <f>(J8/IPCA!C328)*IPCA!$C$344</f>
        <v>585550237.9145118</v>
      </c>
      <c r="L8" s="296" t="s">
        <v>13</v>
      </c>
      <c r="M8" s="342">
        <f>D8/B8-1</f>
        <v>0.11867410930102484</v>
      </c>
      <c r="N8" s="230">
        <f>(SUM(D$8:D8))/(SUM(B$8:B8))-1</f>
        <v>0.11867410930102484</v>
      </c>
      <c r="O8" s="342">
        <f>E8/C8-1</f>
        <v>5.9500323404342081E-2</v>
      </c>
      <c r="P8" s="230">
        <f>(SUM(E$8:E8))/(SUM(C$8:C8))-1</f>
        <v>5.9500323404342081E-2</v>
      </c>
      <c r="Q8" s="342">
        <f>F8/D8-1</f>
        <v>1.8184675540387607E-2</v>
      </c>
      <c r="R8" s="229">
        <f>(SUM(F$8:F8))/(SUM(D$8:D8))-1</f>
        <v>1.8184675540387607E-2</v>
      </c>
      <c r="S8" s="231">
        <f>G8/E8-1</f>
        <v>-4.9648887231064864E-2</v>
      </c>
      <c r="T8" s="232">
        <f>(SUM(G$8:G8))/(SUM(E$8:E8))-1</f>
        <v>-4.9648887231064864E-2</v>
      </c>
      <c r="U8" s="342">
        <f t="shared" ref="U8:U19" si="0">H8/F8-1</f>
        <v>0.28908692566729011</v>
      </c>
      <c r="V8" s="229">
        <f>(SUM(H$8:H8))/(SUM(F$8:F8))-1</f>
        <v>0.28908692566729011</v>
      </c>
      <c r="W8" s="231">
        <f t="shared" ref="W8:W19" si="1">I8/G8-1</f>
        <v>0.16442577229671818</v>
      </c>
      <c r="X8" s="232">
        <f>(SUM(I$8:I8))/(SUM(G$8:G8))-1</f>
        <v>0.16442577229671818</v>
      </c>
      <c r="Y8" s="342">
        <f>J8/F8-1</f>
        <v>0.23509988034529394</v>
      </c>
      <c r="Z8" s="230">
        <f>(SUM(J$8:J8))/(SUM(F$8:F8))-1</f>
        <v>0.23509988034529394</v>
      </c>
      <c r="AA8" s="342">
        <f>K8/G8-1</f>
        <v>5.896253078323821E-2</v>
      </c>
      <c r="AB8" s="230">
        <f>(SUM(K$8:K8))/(SUM(G$8:G8))-1</f>
        <v>5.896253078323821E-2</v>
      </c>
      <c r="AC8" s="342">
        <f>J8/H8-1</f>
        <v>-4.1880065841215397E-2</v>
      </c>
      <c r="AD8" s="229">
        <f>(SUM(J$8:J8))/(SUM(H$8:H8))-1</f>
        <v>-4.1880065841215397E-2</v>
      </c>
      <c r="AE8" s="230">
        <f>K8/I8-1</f>
        <v>-9.0571029963948502E-2</v>
      </c>
      <c r="AF8" s="230">
        <f>(SUM(K$8:K8))/(SUM(I$8:I8))-1</f>
        <v>-9.0571029963948502E-2</v>
      </c>
    </row>
    <row r="9" spans="1:37" ht="15.9" customHeight="1" x14ac:dyDescent="0.3">
      <c r="A9" s="297" t="s">
        <v>14</v>
      </c>
      <c r="B9" s="393">
        <v>408803970.18000001</v>
      </c>
      <c r="C9" s="394">
        <f>(B9/IPCA!C279)*IPCA!$C$344</f>
        <v>543637791.87414491</v>
      </c>
      <c r="D9" s="303">
        <v>417841165.25</v>
      </c>
      <c r="E9" s="236">
        <f>(D9/IPCA!C292)*IPCA!$C$344</f>
        <v>525793165.46431059</v>
      </c>
      <c r="F9" s="303">
        <v>491525532.83999997</v>
      </c>
      <c r="G9" s="236">
        <f>(F9/IPCA!C305)*IPCA!$C$344</f>
        <v>574284675.28391886</v>
      </c>
      <c r="H9" s="328">
        <v>574956738.59000003</v>
      </c>
      <c r="I9" s="236">
        <f>(H9/IPCA!C317)*IPCA!$C$344</f>
        <v>608725199.97918391</v>
      </c>
      <c r="J9" s="328">
        <v>569049297.62</v>
      </c>
      <c r="K9" s="236">
        <f>(J9/IPCA!C329)*IPCA!$C$344</f>
        <v>575102220.59938097</v>
      </c>
      <c r="L9" s="297" t="s">
        <v>14</v>
      </c>
      <c r="M9" s="342">
        <f t="shared" ref="M9:M19" si="2">D9/B9-1</f>
        <v>2.2106426867676499E-2</v>
      </c>
      <c r="N9" s="232">
        <f>(SUM(D$8:D9))/(SUM(B$8:B9))-1</f>
        <v>7.048981876780358E-2</v>
      </c>
      <c r="O9" s="342">
        <f t="shared" ref="O9:O19" si="3">E9/C9-1</f>
        <v>-3.2824477393884832E-2</v>
      </c>
      <c r="P9" s="232">
        <f>(SUM(E$8:E9))/(SUM(C$8:C9))-1</f>
        <v>1.3571167245957083E-2</v>
      </c>
      <c r="Q9" s="342">
        <f t="shared" ref="Q9:Q19" si="4">F9/D9-1</f>
        <v>0.17634540040092417</v>
      </c>
      <c r="R9" s="229">
        <f>(SUM(F$8:F9))/(SUM(D$8:D9))-1</f>
        <v>9.3535131510635861E-2</v>
      </c>
      <c r="S9" s="229">
        <f t="shared" ref="S9:S19" si="5">G9/E9-1</f>
        <v>9.2225447199921318E-2</v>
      </c>
      <c r="T9" s="232">
        <f>(SUM(G$8:G9))/(SUM(E$8:E9))-1</f>
        <v>1.7699154638455949E-2</v>
      </c>
      <c r="U9" s="342">
        <f t="shared" si="0"/>
        <v>0.16973931194975855</v>
      </c>
      <c r="V9" s="229">
        <f>(SUM(H$8:H9))/(SUM(F$8:F9))-1</f>
        <v>0.2279219092410294</v>
      </c>
      <c r="W9" s="229">
        <f t="shared" si="1"/>
        <v>5.9971171402472212E-2</v>
      </c>
      <c r="X9" s="232">
        <f>(SUM(I$8:I9))/(SUM(G$8:G9))-1</f>
        <v>0.11120985077820089</v>
      </c>
      <c r="Y9" s="342">
        <f t="shared" ref="Y9:Y13" si="6">J9/F9-1</f>
        <v>0.15772072781666746</v>
      </c>
      <c r="Z9" s="232">
        <f>(SUM(J$8:J9))/(SUM(F$8:F9))-1</f>
        <v>0.19544347676888685</v>
      </c>
      <c r="AA9" s="342">
        <f t="shared" ref="AA9:AA13" si="7">K9/G9-1</f>
        <v>1.4235889457749895E-3</v>
      </c>
      <c r="AB9" s="232">
        <f>(SUM(K$8:K9))/(SUM(G$8:G9))-1</f>
        <v>2.9648476764870368E-2</v>
      </c>
      <c r="AC9" s="342">
        <f>J9/H9-1</f>
        <v>-1.0274583413853344E-2</v>
      </c>
      <c r="AD9" s="229">
        <f>(SUM(J$8:J9))/(SUM(H$8:H9))-1</f>
        <v>-2.6449916910609717E-2</v>
      </c>
      <c r="AE9" s="232">
        <f>K9/I9-1</f>
        <v>-5.5235070571996614E-2</v>
      </c>
      <c r="AF9" s="232">
        <f>(SUM(K$8:K9))/(SUM(I$8:I9))-1</f>
        <v>-7.3398713983872321E-2</v>
      </c>
    </row>
    <row r="10" spans="1:37" ht="15.9" customHeight="1" x14ac:dyDescent="0.3">
      <c r="A10" s="297" t="s">
        <v>15</v>
      </c>
      <c r="B10" s="393">
        <v>401038979.81</v>
      </c>
      <c r="C10" s="394">
        <f>(B10/IPCA!C280)*IPCA!$C$344</f>
        <v>530816819.48955792</v>
      </c>
      <c r="D10" s="303">
        <v>454275686.75999999</v>
      </c>
      <c r="E10" s="236">
        <f>(D10/IPCA!C293)*IPCA!$C$344</f>
        <v>566429359.49640894</v>
      </c>
      <c r="F10" s="303">
        <v>466571227.48000002</v>
      </c>
      <c r="G10" s="236">
        <f>(F10/IPCA!C306)*IPCA!$C$344</f>
        <v>538026935.38989484</v>
      </c>
      <c r="H10" s="328">
        <v>510788672.52999997</v>
      </c>
      <c r="I10" s="236">
        <f>(H10/IPCA!C318)*IPCA!$C$344</f>
        <v>538473212.09086251</v>
      </c>
      <c r="J10" s="303">
        <v>566253155.94000006</v>
      </c>
      <c r="K10" s="329">
        <f>(J10/IPCA!C330)*IPCA!$C$344</f>
        <v>570849707.87998199</v>
      </c>
      <c r="L10" s="297" t="s">
        <v>15</v>
      </c>
      <c r="M10" s="342">
        <f t="shared" si="2"/>
        <v>0.13274696383683682</v>
      </c>
      <c r="N10" s="232">
        <f>(SUM(D$8:D10))/(SUM(B$8:B10))-1</f>
        <v>9.0949380120192602E-2</v>
      </c>
      <c r="O10" s="342">
        <f t="shared" si="3"/>
        <v>6.7090074578074921E-2</v>
      </c>
      <c r="P10" s="232">
        <f>(SUM(E$8:E10))/(SUM(C$8:C10))-1</f>
        <v>3.1068390569099824E-2</v>
      </c>
      <c r="Q10" s="342">
        <f t="shared" si="4"/>
        <v>2.7066253110957117E-2</v>
      </c>
      <c r="R10" s="229">
        <f>(SUM(F$8:F10))/(SUM(D$8:D10))-1</f>
        <v>7.0854571456683502E-2</v>
      </c>
      <c r="S10" s="229">
        <f t="shared" si="5"/>
        <v>-5.0142923614986401E-2</v>
      </c>
      <c r="T10" s="232">
        <f>(SUM(G$8:G10))/(SUM(E$8:E10))-1</f>
        <v>-5.2557053305285484E-3</v>
      </c>
      <c r="U10" s="342">
        <f t="shared" si="0"/>
        <v>9.4771049832676146E-2</v>
      </c>
      <c r="V10" s="229">
        <f>(SUM(H$8:H10))/(SUM(F$8:F10))-1</f>
        <v>0.18434590922769512</v>
      </c>
      <c r="W10" s="229">
        <f t="shared" si="1"/>
        <v>8.2946906857794822E-4</v>
      </c>
      <c r="X10" s="232">
        <f>(SUM(I$8:I10))/(SUM(G$8:G10))-1</f>
        <v>7.5547152318700572E-2</v>
      </c>
      <c r="Y10" s="234">
        <f t="shared" si="6"/>
        <v>0.21364782607447208</v>
      </c>
      <c r="Z10" s="235">
        <f>(SUM(J$8:J10))/(SUM(F$8:F10))-1</f>
        <v>0.20140117564599347</v>
      </c>
      <c r="AA10" s="344">
        <f t="shared" si="7"/>
        <v>6.1005816495602216E-2</v>
      </c>
      <c r="AB10" s="235">
        <f>(SUM(K$8:K10))/(SUM(G$8:G10))-1</f>
        <v>3.9779691515069882E-2</v>
      </c>
      <c r="AC10" s="234">
        <f t="shared" ref="AC10:AC13" si="8">J10/H10-1</f>
        <v>0.10858596987924107</v>
      </c>
      <c r="AD10" s="234">
        <f>(SUM(J$8:J10))/(SUM(H$8:H10))-1</f>
        <v>1.4400578653089635E-2</v>
      </c>
      <c r="AE10" s="235">
        <f t="shared" ref="AE10:AE13" si="9">K10/I10-1</f>
        <v>6.0126474376326566E-2</v>
      </c>
      <c r="AF10" s="235">
        <f>(SUM(K$8:K10))/(SUM(I$8:I10))-1</f>
        <v>-3.3255130401788624E-2</v>
      </c>
    </row>
    <row r="11" spans="1:37" ht="15.9" customHeight="1" x14ac:dyDescent="0.3">
      <c r="A11" s="297" t="s">
        <v>16</v>
      </c>
      <c r="B11" s="391">
        <v>400592248.11000001</v>
      </c>
      <c r="C11" s="392">
        <f>(B11/IPCA!C281)*IPCA!$C$344</f>
        <v>527324993.46819639</v>
      </c>
      <c r="D11" s="301">
        <v>397873045.38</v>
      </c>
      <c r="E11" s="327">
        <f>(D11/IPCA!C294)*IPCA!$C$344</f>
        <v>492799907.03897703</v>
      </c>
      <c r="F11" s="301">
        <v>453803858.70999998</v>
      </c>
      <c r="G11" s="327">
        <f>(F11/IPCA!C307)*IPCA!$C$344</f>
        <v>519614766.48473436</v>
      </c>
      <c r="H11" s="326">
        <v>545019408.12</v>
      </c>
      <c r="I11" s="327">
        <f>(H11/IPCA!C319)*IPCA!$C$344</f>
        <v>571075261.00644302</v>
      </c>
      <c r="J11" s="326">
        <v>535360706.04000002</v>
      </c>
      <c r="K11" s="236">
        <f>(J11/IPCA!C331)*IPCA!$C$344</f>
        <v>538951997.07160354</v>
      </c>
      <c r="L11" s="296" t="s">
        <v>16</v>
      </c>
      <c r="M11" s="343">
        <f t="shared" si="2"/>
        <v>-6.7879564390705971E-3</v>
      </c>
      <c r="N11" s="230">
        <f>(SUM(D$8:D11))/(SUM(B$8:B11))-1</f>
        <v>6.6794815440336608E-2</v>
      </c>
      <c r="O11" s="343">
        <f t="shared" si="3"/>
        <v>-6.5472122233670715E-2</v>
      </c>
      <c r="P11" s="230">
        <f>(SUM(E$8:E11))/(SUM(C$8:C11))-1</f>
        <v>7.4004826382594313E-3</v>
      </c>
      <c r="Q11" s="343">
        <f t="shared" si="4"/>
        <v>0.1405745223996806</v>
      </c>
      <c r="R11" s="231">
        <f>(SUM(F$8:F11))/(SUM(D$8:D11))-1</f>
        <v>8.6896510753332601E-2</v>
      </c>
      <c r="S11" s="231">
        <f t="shared" si="5"/>
        <v>5.4413280243651663E-2</v>
      </c>
      <c r="T11" s="230">
        <f>(SUM(G$8:G11))/(SUM(E$8:E11))-1</f>
        <v>8.3145816166605435E-3</v>
      </c>
      <c r="U11" s="343">
        <f t="shared" si="0"/>
        <v>0.20100214588146703</v>
      </c>
      <c r="V11" s="231">
        <f>(SUM(H$8:H11))/(SUM(F$8:F11))-1</f>
        <v>0.18836763218496966</v>
      </c>
      <c r="W11" s="231">
        <f t="shared" si="1"/>
        <v>9.903585856469399E-2</v>
      </c>
      <c r="X11" s="230">
        <f>(SUM(I$8:I11))/(SUM(G$8:G11))-1</f>
        <v>8.1133324175917121E-2</v>
      </c>
      <c r="Y11" s="342">
        <f t="shared" si="6"/>
        <v>0.17971827644180149</v>
      </c>
      <c r="Z11" s="232">
        <f>(SUM(J$8:J11))/(SUM(F$8:F11))-1</f>
        <v>0.19616574249729224</v>
      </c>
      <c r="AA11" s="342">
        <f t="shared" si="7"/>
        <v>3.7214551691223452E-2</v>
      </c>
      <c r="AB11" s="232">
        <f>(SUM(K$8:K11))/(SUM(G$8:G11))-1</f>
        <v>3.916964038054882E-2</v>
      </c>
      <c r="AC11" s="342">
        <f t="shared" si="8"/>
        <v>-1.7721758044024316E-2</v>
      </c>
      <c r="AD11" s="229">
        <f>(SUM(J$8:J11))/(SUM(H$8:H11))-1</f>
        <v>6.5620352668009918E-3</v>
      </c>
      <c r="AE11" s="232">
        <f t="shared" si="9"/>
        <v>-5.6250491184343332E-2</v>
      </c>
      <c r="AF11" s="232">
        <f>(SUM(K$8:K11))/(SUM(I$8:I11))-1</f>
        <v>-3.8814531803794572E-2</v>
      </c>
    </row>
    <row r="12" spans="1:37" ht="15.9" customHeight="1" x14ac:dyDescent="0.3">
      <c r="A12" s="297" t="s">
        <v>17</v>
      </c>
      <c r="B12" s="393">
        <v>392018243.44999999</v>
      </c>
      <c r="C12" s="394">
        <f>(B12/IPCA!C282)*IPCA!$C$344</f>
        <v>514136418.54662734</v>
      </c>
      <c r="D12" s="303">
        <v>429377913.14999998</v>
      </c>
      <c r="E12" s="236">
        <f>(D12/IPCA!C295)*IPCA!$C$344</f>
        <v>529386575.07879776</v>
      </c>
      <c r="F12" s="303">
        <v>442943521.24000001</v>
      </c>
      <c r="G12" s="236">
        <f>(F12/IPCA!C308)*IPCA!$C$344</f>
        <v>503454416.20657277</v>
      </c>
      <c r="H12" s="328">
        <v>531882095.02999997</v>
      </c>
      <c r="I12" s="236">
        <f>(H12/IPCA!C320)*IPCA!$C$344</f>
        <v>552997059.82051682</v>
      </c>
      <c r="J12" s="303">
        <v>577851098.53999996</v>
      </c>
      <c r="K12" s="247">
        <f>(J12/IPCA!C332)*IPCA!$C$344</f>
        <v>579929420.65945029</v>
      </c>
      <c r="L12" s="297" t="s">
        <v>17</v>
      </c>
      <c r="M12" s="342">
        <f t="shared" si="2"/>
        <v>9.5300844601547308E-2</v>
      </c>
      <c r="N12" s="232">
        <f>(SUM(D$8:D12))/(SUM(B$8:B12))-1</f>
        <v>7.2346320559163901E-2</v>
      </c>
      <c r="O12" s="342">
        <f t="shared" si="3"/>
        <v>2.9661692854359378E-2</v>
      </c>
      <c r="P12" s="232">
        <f>(SUM(E$8:E12))/(SUM(C$8:C12))-1</f>
        <v>1.1695032422026408E-2</v>
      </c>
      <c r="Q12" s="342">
        <f t="shared" si="4"/>
        <v>3.1593632728987187E-2</v>
      </c>
      <c r="R12" s="229">
        <f>(SUM(F$8:F12))/(SUM(D$8:D12))-1</f>
        <v>7.5895816123919824E-2</v>
      </c>
      <c r="S12" s="229">
        <f t="shared" si="5"/>
        <v>-4.8985297499025249E-2</v>
      </c>
      <c r="T12" s="232">
        <f>(SUM(G$8:G12))/(SUM(E$8:E12))-1</f>
        <v>-2.9358067511856545E-3</v>
      </c>
      <c r="U12" s="342">
        <f t="shared" si="0"/>
        <v>0.20078987393476377</v>
      </c>
      <c r="V12" s="229">
        <f>(SUM(H$8:H12))/(SUM(F$8:F12))-1</f>
        <v>0.19073688162774793</v>
      </c>
      <c r="W12" s="229">
        <f t="shared" si="1"/>
        <v>9.8405420667948107E-2</v>
      </c>
      <c r="X12" s="232">
        <f>(SUM(I$8:I12))/(SUM(G$8:G12))-1</f>
        <v>8.4367942001450258E-2</v>
      </c>
      <c r="Y12" s="342">
        <f t="shared" si="6"/>
        <v>0.30457060738202557</v>
      </c>
      <c r="Z12" s="232">
        <f>(SUM(J$8:J12))/(SUM(F$8:F12))-1</f>
        <v>0.2168414120660993</v>
      </c>
      <c r="AA12" s="342">
        <f t="shared" si="7"/>
        <v>0.15190055343858377</v>
      </c>
      <c r="AB12" s="232">
        <f>(SUM(K$8:K12))/(SUM(G$8:G12))-1</f>
        <v>6.0281230455002666E-2</v>
      </c>
      <c r="AC12" s="342">
        <f t="shared" si="8"/>
        <v>8.6427055807184461E-2</v>
      </c>
      <c r="AD12" s="229">
        <f>(SUM(J$8:J12))/(SUM(H$8:H12))-1</f>
        <v>2.192300485617471E-2</v>
      </c>
      <c r="AE12" s="232">
        <f t="shared" si="9"/>
        <v>4.8702538938768969E-2</v>
      </c>
      <c r="AF12" s="232">
        <f>(SUM(K$8:K12))/(SUM(I$8:I12))-1</f>
        <v>-2.2212673958241558E-2</v>
      </c>
    </row>
    <row r="13" spans="1:37" ht="15.9" customHeight="1" x14ac:dyDescent="0.3">
      <c r="A13" s="297" t="s">
        <v>18</v>
      </c>
      <c r="B13" s="395">
        <v>363564435.51999998</v>
      </c>
      <c r="C13" s="396">
        <f>(B13/IPCA!C283)*IPCA!$C$344</f>
        <v>475582067.18892801</v>
      </c>
      <c r="D13" s="308">
        <v>403067411.62</v>
      </c>
      <c r="E13" s="329">
        <f>(D13/IPCA!C296)*IPCA!$C$344</f>
        <v>494968084.29617304</v>
      </c>
      <c r="F13" s="308">
        <v>484498816.81</v>
      </c>
      <c r="G13" s="329">
        <f>(F13/IPCA!C309)*IPCA!$C$344</f>
        <v>546369675.06758142</v>
      </c>
      <c r="H13" s="233">
        <v>553342288.72000003</v>
      </c>
      <c r="I13" s="329">
        <f>(H13/IPCA!C321)*IPCA!$C$344</f>
        <v>573303037.40924454</v>
      </c>
      <c r="J13" s="365">
        <v>613629175.08000004</v>
      </c>
      <c r="K13" s="374">
        <f>(J13/IPCA!C333)*IPCA!$C$344</f>
        <v>617255886.59245372</v>
      </c>
      <c r="L13" s="298" t="s">
        <v>18</v>
      </c>
      <c r="M13" s="344">
        <f t="shared" si="2"/>
        <v>0.10865467642207527</v>
      </c>
      <c r="N13" s="235">
        <f>(SUM(D$8:D13))/(SUM(B$8:B13))-1</f>
        <v>7.7900861051888981E-2</v>
      </c>
      <c r="O13" s="344">
        <f t="shared" si="3"/>
        <v>4.076271677322052E-2</v>
      </c>
      <c r="P13" s="235">
        <f>(SUM(E$8:E13))/(SUM(C$8:C13))-1</f>
        <v>1.6096680691082055E-2</v>
      </c>
      <c r="Q13" s="344">
        <f t="shared" si="4"/>
        <v>0.20202924583436954</v>
      </c>
      <c r="R13" s="234">
        <f>(SUM(F$8:F13))/(SUM(D$8:D13))-1</f>
        <v>9.5742558532115218E-2</v>
      </c>
      <c r="S13" s="234">
        <f t="shared" si="5"/>
        <v>0.10384829325813927</v>
      </c>
      <c r="T13" s="235">
        <f>(SUM(G$8:G13))/(SUM(E$8:E13))-1</f>
        <v>1.3626780734271593E-2</v>
      </c>
      <c r="U13" s="344">
        <f t="shared" si="0"/>
        <v>0.1420921362889469</v>
      </c>
      <c r="V13" s="234">
        <f>(SUM(H$8:H13))/(SUM(F$8:F13))-1</f>
        <v>0.18234032025478197</v>
      </c>
      <c r="W13" s="234">
        <f t="shared" si="1"/>
        <v>4.9295126671024869E-2</v>
      </c>
      <c r="X13" s="235">
        <f>(SUM(I$8:I13))/(SUM(G$8:G13))-1</f>
        <v>7.8443826242185155E-2</v>
      </c>
      <c r="Y13" s="344">
        <f t="shared" si="6"/>
        <v>0.26652357815899386</v>
      </c>
      <c r="Z13" s="235">
        <f>(SUM(J$8:J13))/(SUM(F$8:F13))-1</f>
        <v>0.22541704246225902</v>
      </c>
      <c r="AA13" s="344">
        <f t="shared" si="7"/>
        <v>0.12974038413845768</v>
      </c>
      <c r="AB13" s="235">
        <f>(SUM(K$8:K13))/(SUM(G$8:G13))-1</f>
        <v>7.2013509802546949E-2</v>
      </c>
      <c r="AC13" s="344">
        <f t="shared" si="8"/>
        <v>0.10895044096386819</v>
      </c>
      <c r="AD13" s="234">
        <f>(SUM(J$8:J13))/(SUM(H$8:H13))-1</f>
        <v>3.6433437538689883E-2</v>
      </c>
      <c r="AE13" s="235">
        <f t="shared" si="9"/>
        <v>7.6665997413570386E-2</v>
      </c>
      <c r="AF13" s="235">
        <f>(SUM(K$8:K13))/(SUM(I$8:I13))-1</f>
        <v>-5.9625882064201496E-3</v>
      </c>
    </row>
    <row r="14" spans="1:37" ht="15.9" customHeight="1" x14ac:dyDescent="0.3">
      <c r="A14" s="297" t="s">
        <v>19</v>
      </c>
      <c r="B14" s="393">
        <v>398434245.68000001</v>
      </c>
      <c r="C14" s="394">
        <f>(B14/IPCA!C284)*IPCA!$C$344</f>
        <v>521039952.44286817</v>
      </c>
      <c r="D14" s="303">
        <v>425269785.33999997</v>
      </c>
      <c r="E14" s="236">
        <f>(D14/IPCA!C297)*IPCA!$C$344</f>
        <v>522179929.54142553</v>
      </c>
      <c r="F14" s="303">
        <v>437741881.73000002</v>
      </c>
      <c r="G14" s="236">
        <f>(F14/IPCA!C310)*IPCA!$C$344</f>
        <v>490600623.68020087</v>
      </c>
      <c r="H14" s="328">
        <v>575739141.55999994</v>
      </c>
      <c r="I14" s="236">
        <f>(H14/IPCA!C322)*IPCA!$C$344</f>
        <v>593421549.12735069</v>
      </c>
      <c r="J14" s="303">
        <v>585577629.33000004</v>
      </c>
      <c r="K14" s="236">
        <f>(J14/IPCA!C334)*IPCA!$C$344</f>
        <v>587627931.38051689</v>
      </c>
      <c r="L14" s="296" t="s">
        <v>19</v>
      </c>
      <c r="M14" s="237">
        <f t="shared" si="2"/>
        <v>6.7352492791377117E-2</v>
      </c>
      <c r="N14" s="232">
        <f>(SUM(D$8:D14))/(SUM(B$8:B14))-1</f>
        <v>7.6386297451224383E-2</v>
      </c>
      <c r="O14" s="342">
        <f t="shared" si="3"/>
        <v>2.1878880750172414E-3</v>
      </c>
      <c r="P14" s="232">
        <f>(SUM(E$8:E14))/(SUM(C$8:C14))-1</f>
        <v>1.4117533903657664E-2</v>
      </c>
      <c r="Q14" s="237">
        <f t="shared" si="4"/>
        <v>2.9327492382344333E-2</v>
      </c>
      <c r="R14" s="229">
        <f>(SUM(F$8:F14))/(SUM(D$8:D14))-1</f>
        <v>8.6286534882406674E-2</v>
      </c>
      <c r="S14" s="232">
        <f t="shared" si="5"/>
        <v>-6.0475908924644717E-2</v>
      </c>
      <c r="T14" s="232">
        <f>(SUM(G$8:G14))/(SUM(E$8:E14))-1</f>
        <v>3.206404404213048E-3</v>
      </c>
      <c r="U14" s="237">
        <f t="shared" si="0"/>
        <v>0.31524801621590526</v>
      </c>
      <c r="V14" s="229">
        <f>(SUM(H$8:H14))/(SUM(F$8:F14))-1</f>
        <v>0.20027118545956868</v>
      </c>
      <c r="W14" s="232">
        <f t="shared" si="1"/>
        <v>0.20958172591760471</v>
      </c>
      <c r="X14" s="232">
        <f>(SUM(I$8:I14))/(SUM(G$8:G14))-1</f>
        <v>9.57139432684877E-2</v>
      </c>
      <c r="Y14" s="342">
        <f t="shared" ref="Y14:Y19" si="10">J14/F14-1</f>
        <v>0.3377235621497725</v>
      </c>
      <c r="Z14" s="232">
        <f>(SUM(J$8:J14))/(SUM(F$8:F14))-1</f>
        <v>0.24056855834381152</v>
      </c>
      <c r="AA14" s="342">
        <f t="shared" ref="AA14:AA16" si="11">K14/G14-1</f>
        <v>0.1977724915481629</v>
      </c>
      <c r="AB14" s="232">
        <f>(SUM(K$8:K14))/(SUM(G$8:G14))-1</f>
        <v>8.8575253869144444E-2</v>
      </c>
      <c r="AC14" s="342">
        <f t="shared" ref="AC14:AC16" si="12">J14/H14-1</f>
        <v>1.7088446936823098E-2</v>
      </c>
      <c r="AD14" s="229">
        <f>(SUM(J$8:J14))/(SUM(H$8:H14))-1</f>
        <v>3.3573556853165432E-2</v>
      </c>
      <c r="AE14" s="232">
        <f t="shared" ref="AE14:AE16" si="13">K14/I14-1</f>
        <v>-9.7630727353152924E-3</v>
      </c>
      <c r="AF14" s="232">
        <f>(SUM(K$8:K14))/(SUM(I$8:I14))-1</f>
        <v>-6.5151031829062678E-3</v>
      </c>
    </row>
    <row r="15" spans="1:37" ht="15.9" customHeight="1" x14ac:dyDescent="0.3">
      <c r="A15" s="297" t="s">
        <v>20</v>
      </c>
      <c r="B15" s="393">
        <v>406165133.57999998</v>
      </c>
      <c r="C15" s="394">
        <f>(B15/IPCA!C285)*IPCA!$C$344</f>
        <v>529878196.50281709</v>
      </c>
      <c r="D15" s="303">
        <v>434840834.64999998</v>
      </c>
      <c r="E15" s="236">
        <f>(D15/IPCA!C298)*IPCA!$C$344</f>
        <v>532600091.28910285</v>
      </c>
      <c r="F15" s="303">
        <v>471123000.94</v>
      </c>
      <c r="G15" s="236">
        <f>(F15/IPCA!C311)*IPCA!$C$344</f>
        <v>526853741.76875991</v>
      </c>
      <c r="H15" s="328">
        <v>496461971.88999999</v>
      </c>
      <c r="I15" s="236">
        <f>(H15/IPCA!C323)*IPCA!$C$344</f>
        <v>509467956.19393688</v>
      </c>
      <c r="J15" s="303">
        <v>575186381.38999999</v>
      </c>
      <c r="K15" s="236">
        <f>(J15/IPCA!C335)*IPCA!$C$344</f>
        <v>576106097.42945266</v>
      </c>
      <c r="L15" s="297" t="s">
        <v>20</v>
      </c>
      <c r="M15" s="237">
        <f t="shared" si="2"/>
        <v>7.0601089801205053E-2</v>
      </c>
      <c r="N15" s="232">
        <f>(SUM(D$8:D15))/(SUM(B$8:B15))-1</f>
        <v>7.5647640405458905E-2</v>
      </c>
      <c r="O15" s="342">
        <f t="shared" si="3"/>
        <v>5.1368310759909441E-3</v>
      </c>
      <c r="P15" s="232">
        <f>(SUM(E$8:E15))/(SUM(C$8:C15))-1</f>
        <v>1.2982237996537194E-2</v>
      </c>
      <c r="Q15" s="237">
        <f t="shared" si="4"/>
        <v>8.3437808501134025E-2</v>
      </c>
      <c r="R15" s="229">
        <f>(SUM(F$8:F15))/(SUM(D$8:D15))-1</f>
        <v>8.5924515116948763E-2</v>
      </c>
      <c r="S15" s="248">
        <f t="shared" si="5"/>
        <v>-1.0789238707102911E-2</v>
      </c>
      <c r="T15" s="232">
        <f>(SUM(G$8:G15))/(SUM(E$8:E15))-1</f>
        <v>1.4508472921814786E-3</v>
      </c>
      <c r="U15" s="237">
        <f t="shared" si="0"/>
        <v>5.3784194147691533E-2</v>
      </c>
      <c r="V15" s="229">
        <f>(SUM(H$8:H15))/(SUM(F$8:F15))-1</f>
        <v>0.18169806165084101</v>
      </c>
      <c r="W15" s="248">
        <f t="shared" si="1"/>
        <v>-3.2999263735804973E-2</v>
      </c>
      <c r="X15" s="232">
        <f>(SUM(I$8:I15))/(SUM(G$8:G15))-1</f>
        <v>7.9766010052923386E-2</v>
      </c>
      <c r="Y15" s="237">
        <f t="shared" si="10"/>
        <v>0.22088367632734829</v>
      </c>
      <c r="Z15" s="232">
        <f>(SUM(J$8:J15))/(SUM(F$8:F15))-1</f>
        <v>0.23807270702228678</v>
      </c>
      <c r="AA15" s="342">
        <f t="shared" si="11"/>
        <v>9.3483924960544362E-2</v>
      </c>
      <c r="AB15" s="232">
        <f>(SUM(K$8:K15))/(SUM(G$8:G15))-1</f>
        <v>8.9183452208419833E-2</v>
      </c>
      <c r="AC15" s="237">
        <f t="shared" si="12"/>
        <v>0.15857087542939308</v>
      </c>
      <c r="AD15" s="229">
        <f>(SUM(J$8:J15))/(SUM(H$8:H15))-1</f>
        <v>4.770647189916688E-2</v>
      </c>
      <c r="AE15" s="232">
        <f t="shared" si="13"/>
        <v>0.13079947507071266</v>
      </c>
      <c r="AF15" s="232">
        <f>(SUM(K$8:K15))/(SUM(I$8:I15))-1</f>
        <v>8.721743477584587E-3</v>
      </c>
    </row>
    <row r="16" spans="1:37" ht="15.9" customHeight="1" x14ac:dyDescent="0.3">
      <c r="A16" s="297" t="s">
        <v>21</v>
      </c>
      <c r="B16" s="397">
        <v>423100143.06</v>
      </c>
      <c r="C16" s="394">
        <f>(B16/IPCA!C286)*IPCA!$C$344</f>
        <v>550046367.70634305</v>
      </c>
      <c r="D16" s="303">
        <v>427042007.31</v>
      </c>
      <c r="E16" s="236">
        <f>(D16/IPCA!C299)*IPCA!$C$344</f>
        <v>520083633.25499529</v>
      </c>
      <c r="F16" s="303">
        <v>479455597.82999998</v>
      </c>
      <c r="G16" s="236">
        <f>(F16/IPCA!C312)*IPCA!$C$344</f>
        <v>533292050.24531186</v>
      </c>
      <c r="H16" s="328">
        <v>556112310.54999995</v>
      </c>
      <c r="I16" s="329">
        <f>(H16/IPCA!C324)*IPCA!$C$344</f>
        <v>570224722.23374951</v>
      </c>
      <c r="J16" s="303">
        <v>611113798.03999996</v>
      </c>
      <c r="K16" s="309">
        <f>(J16/IPCA!C336)*IPCA!$C$344</f>
        <v>611113798.03999996</v>
      </c>
      <c r="L16" s="298" t="s">
        <v>21</v>
      </c>
      <c r="M16" s="344">
        <f t="shared" si="2"/>
        <v>9.3166223520775304E-3</v>
      </c>
      <c r="N16" s="232">
        <f>(SUM(D$8:D16))/(SUM(B$8:B16))-1</f>
        <v>6.7861007909650883E-2</v>
      </c>
      <c r="O16" s="344">
        <f t="shared" si="3"/>
        <v>-5.4473106651518055E-2</v>
      </c>
      <c r="P16" s="235">
        <f>(SUM(E$8:E16))/(SUM(C$8:C16))-1</f>
        <v>5.1571588156018588E-3</v>
      </c>
      <c r="Q16" s="344">
        <f t="shared" si="4"/>
        <v>0.12273638101825357</v>
      </c>
      <c r="R16" s="229">
        <f>(SUM(F$8:F16))/(SUM(D$8:D16))-1</f>
        <v>9.0008964731674412E-2</v>
      </c>
      <c r="S16" s="232">
        <f t="shared" si="5"/>
        <v>2.539671726958681E-2</v>
      </c>
      <c r="T16" s="232">
        <f>(SUM(G$8:G16))/(SUM(E$8:E16))-1</f>
        <v>4.0638683585216828E-3</v>
      </c>
      <c r="U16" s="344">
        <f t="shared" si="0"/>
        <v>0.15988281932038273</v>
      </c>
      <c r="V16" s="229">
        <f>(SUM(H$8:H16))/(SUM(F$8:F16))-1</f>
        <v>0.17920488254132971</v>
      </c>
      <c r="W16" s="232">
        <f t="shared" si="1"/>
        <v>6.9254120648242878E-2</v>
      </c>
      <c r="X16" s="232">
        <f>(SUM(I$8:I16))/(SUM(G$8:G16))-1</f>
        <v>7.8594560319931173E-2</v>
      </c>
      <c r="Y16" s="344">
        <f t="shared" si="10"/>
        <v>0.27459935978614203</v>
      </c>
      <c r="Z16" s="232">
        <f>(SUM(J$8:J16))/(SUM(F$8:F16))-1</f>
        <v>0.24224719595216992</v>
      </c>
      <c r="AA16" s="342">
        <f t="shared" si="11"/>
        <v>0.14592707271539207</v>
      </c>
      <c r="AB16" s="232">
        <f>(SUM(K$8:K16))/(SUM(G$8:G16))-1</f>
        <v>9.5506987068127991E-2</v>
      </c>
      <c r="AC16" s="344">
        <f t="shared" si="12"/>
        <v>9.8903560389812295E-2</v>
      </c>
      <c r="AD16" s="229">
        <f>(SUM(J$8:J16))/(SUM(H$8:H16))-1</f>
        <v>5.3461713349571838E-2</v>
      </c>
      <c r="AE16" s="232">
        <f t="shared" si="13"/>
        <v>7.170695028106655E-2</v>
      </c>
      <c r="AF16" s="232">
        <f>(SUM(K$8:K16))/(SUM(I$8:I16))-1</f>
        <v>1.5680059375767774E-2</v>
      </c>
    </row>
    <row r="17" spans="1:37" ht="15.9" customHeight="1" x14ac:dyDescent="0.3">
      <c r="A17" s="297" t="s">
        <v>22</v>
      </c>
      <c r="B17" s="391">
        <v>385277198.56</v>
      </c>
      <c r="C17" s="392">
        <f>(B17/IPCA!C287)*IPCA!$C$344</f>
        <v>498036583.53759134</v>
      </c>
      <c r="D17" s="361">
        <v>472624530.95999998</v>
      </c>
      <c r="E17" s="327">
        <f>(D17/IPCA!C300)*IPCA!$C$344</f>
        <v>573190493.71913588</v>
      </c>
      <c r="F17" s="366">
        <v>492456175.30000001</v>
      </c>
      <c r="G17" s="327">
        <f>(F17/IPCA!C313)*IPCA!$C$344</f>
        <v>543298437.47284901</v>
      </c>
      <c r="H17" s="326">
        <v>544427826.62</v>
      </c>
      <c r="I17" s="236">
        <f>(H17/IPCA!C325)*IPCA!$C$344</f>
        <v>556795511.01216841</v>
      </c>
      <c r="J17" s="411"/>
      <c r="K17" s="413"/>
      <c r="L17" s="297" t="s">
        <v>22</v>
      </c>
      <c r="M17" s="343">
        <f t="shared" si="2"/>
        <v>0.22671295557190163</v>
      </c>
      <c r="N17" s="230">
        <f>(SUM(D$8:D17))/(SUM(B$8:B17))-1</f>
        <v>8.3201832790141816E-2</v>
      </c>
      <c r="O17" s="343">
        <f t="shared" si="3"/>
        <v>0.15090038094736058</v>
      </c>
      <c r="P17" s="230">
        <f>(SUM(E$8:E17))/(SUM(C$8:C17))-1</f>
        <v>1.9010247863380014E-2</v>
      </c>
      <c r="Q17" s="343">
        <f t="shared" si="4"/>
        <v>4.1960674998645864E-2</v>
      </c>
      <c r="R17" s="231">
        <f>(SUM(F$8:F17))/(SUM(D$8:D17))-1</f>
        <v>8.4754025867395333E-2</v>
      </c>
      <c r="S17" s="231">
        <f t="shared" si="5"/>
        <v>-5.2150300072725919E-2</v>
      </c>
      <c r="T17" s="230">
        <f>(SUM(G$8:G17))/(SUM(E$8:E17))-1</f>
        <v>-1.9709365080460284E-3</v>
      </c>
      <c r="U17" s="343">
        <f t="shared" si="0"/>
        <v>0.10553558656938211</v>
      </c>
      <c r="V17" s="231">
        <f>(SUM(H$8:H17))/(SUM(F$8:F17))-1</f>
        <v>0.17146567823933601</v>
      </c>
      <c r="W17" s="231">
        <f t="shared" si="1"/>
        <v>2.4842835186681178E-2</v>
      </c>
      <c r="X17" s="230">
        <f>(SUM(I$8:I17))/(SUM(G$8:G17))-1</f>
        <v>7.3114237556649586E-2</v>
      </c>
      <c r="Y17" s="343">
        <f t="shared" si="10"/>
        <v>-1</v>
      </c>
      <c r="Z17" s="231"/>
      <c r="AA17" s="231"/>
      <c r="AB17" s="230"/>
      <c r="AC17" s="343"/>
      <c r="AD17" s="231"/>
      <c r="AE17" s="231"/>
      <c r="AF17" s="230"/>
    </row>
    <row r="18" spans="1:37" s="84" customFormat="1" ht="15.9" customHeight="1" x14ac:dyDescent="0.3">
      <c r="A18" s="297" t="s">
        <v>23</v>
      </c>
      <c r="B18" s="393">
        <v>419707093.99000001</v>
      </c>
      <c r="C18" s="394">
        <f>(B18/IPCA!C288)*IPCA!$C$344</f>
        <v>539628481.56234348</v>
      </c>
      <c r="D18" s="330">
        <v>440041898.42000002</v>
      </c>
      <c r="E18" s="236">
        <f>(D18/IPCA!C301)*IPCA!$C$344</f>
        <v>530967039.62250614</v>
      </c>
      <c r="F18" s="330">
        <v>477628382.64999998</v>
      </c>
      <c r="G18" s="236">
        <f>(F18/IPCA!C314)*IPCA!$C$344</f>
        <v>521670925.6898964</v>
      </c>
      <c r="H18" s="328">
        <v>562239952.91999996</v>
      </c>
      <c r="I18" s="236">
        <f>(H18/IPCA!C326)*IPCA!$C$344</f>
        <v>573978525.38783038</v>
      </c>
      <c r="J18" s="407"/>
      <c r="K18" s="413"/>
      <c r="L18" s="297" t="s">
        <v>23</v>
      </c>
      <c r="M18" s="237">
        <f t="shared" si="2"/>
        <v>4.8449989817147321E-2</v>
      </c>
      <c r="N18" s="232">
        <f>(SUM(D$8:D18))/(SUM(B$8:B18))-1</f>
        <v>7.989383769239522E-2</v>
      </c>
      <c r="O18" s="342">
        <f t="shared" si="3"/>
        <v>-1.6050750165670591E-2</v>
      </c>
      <c r="P18" s="232">
        <f>(SUM(E$8:E18))/(SUM(C$8:C18))-1</f>
        <v>1.5736502670125052E-2</v>
      </c>
      <c r="Q18" s="237">
        <f t="shared" si="4"/>
        <v>8.541569419856776E-2</v>
      </c>
      <c r="R18" s="229">
        <f>(SUM(F$8:F18))/(SUM(D$8:D18))-1</f>
        <v>8.4815175523906383E-2</v>
      </c>
      <c r="S18" s="232">
        <f t="shared" si="5"/>
        <v>-1.7507892654163304E-2</v>
      </c>
      <c r="T18" s="232">
        <f>(SUM(G$8:G18))/(SUM(E$8:E18))-1</f>
        <v>-3.376266057903532E-3</v>
      </c>
      <c r="U18" s="237">
        <f t="shared" si="0"/>
        <v>0.17714937667764663</v>
      </c>
      <c r="V18" s="229">
        <f>(SUM(H$8:H18))/(SUM(F$8:F18))-1</f>
        <v>0.17199124155668621</v>
      </c>
      <c r="W18" s="232">
        <f t="shared" si="1"/>
        <v>0.10026934054022374</v>
      </c>
      <c r="X18" s="232">
        <f>(SUM(I$8:I18))/(SUM(G$8:G18))-1</f>
        <v>7.5535609675362325E-2</v>
      </c>
      <c r="Y18" s="237">
        <f t="shared" si="10"/>
        <v>-1</v>
      </c>
      <c r="Z18" s="229"/>
      <c r="AA18" s="232"/>
      <c r="AB18" s="232"/>
      <c r="AC18" s="237"/>
      <c r="AD18" s="229"/>
      <c r="AE18" s="232"/>
      <c r="AF18" s="232"/>
    </row>
    <row r="19" spans="1:37" ht="15.9" customHeight="1" x14ac:dyDescent="0.3">
      <c r="A19" s="298" t="s">
        <v>24</v>
      </c>
      <c r="B19" s="395">
        <v>419505950.82999998</v>
      </c>
      <c r="C19" s="394">
        <f>(B19/IPCA!C289)*IPCA!$C$344</f>
        <v>534453125.62358993</v>
      </c>
      <c r="D19" s="367">
        <v>460792736.48000002</v>
      </c>
      <c r="E19" s="236">
        <f>(D19/IPCA!C302)*IPCA!$C$344</f>
        <v>551702201.98264503</v>
      </c>
      <c r="F19" s="330">
        <v>447490423.49000001</v>
      </c>
      <c r="G19" s="236">
        <f>(F19/IPCA!C315)*IPCA!$C$344</f>
        <v>484106961.2796526</v>
      </c>
      <c r="H19" s="365">
        <v>622658533.28999996</v>
      </c>
      <c r="I19" s="309">
        <f>(H19/IPCA!C327)*IPCA!$C$344</f>
        <v>633757832.01876807</v>
      </c>
      <c r="J19" s="412"/>
      <c r="K19" s="384"/>
      <c r="L19" s="298" t="s">
        <v>24</v>
      </c>
      <c r="M19" s="186">
        <f t="shared" si="2"/>
        <v>9.8417640007998353E-2</v>
      </c>
      <c r="N19" s="406">
        <f>(SUM(D$8:D19))/(SUM(B$8:B19))-1</f>
        <v>8.1503141227001308E-2</v>
      </c>
      <c r="O19" s="172">
        <f t="shared" si="3"/>
        <v>3.2274254807527214E-2</v>
      </c>
      <c r="P19" s="406">
        <f>(SUM(E$8:E19))/(SUM(C$8:C19))-1</f>
        <v>1.713641034853941E-2</v>
      </c>
      <c r="Q19" s="186">
        <f t="shared" si="4"/>
        <v>-2.8868321778716566E-2</v>
      </c>
      <c r="R19" s="171">
        <f>(SUM(F$8:F19))/(SUM(D$8:D19))-1</f>
        <v>7.478415851673037E-2</v>
      </c>
      <c r="S19" s="248">
        <f t="shared" si="5"/>
        <v>-0.12252124508489604</v>
      </c>
      <c r="T19" s="248">
        <f>(SUM(G$8:G19))/(SUM(E$8:E19))-1</f>
        <v>-1.3611895557063769E-2</v>
      </c>
      <c r="U19" s="186">
        <f t="shared" si="0"/>
        <v>0.39144549381382321</v>
      </c>
      <c r="V19" s="171">
        <f>(SUM(H$8:H19))/(SUM(F$8:F19))-1</f>
        <v>0.18948762975280409</v>
      </c>
      <c r="W19" s="248">
        <f t="shared" si="1"/>
        <v>0.30912769843990562</v>
      </c>
      <c r="X19" s="248">
        <f>(SUM(I$8:I19))/(SUM(G$8:G19))-1</f>
        <v>9.3387562331814999E-2</v>
      </c>
      <c r="Y19" s="186">
        <f t="shared" si="10"/>
        <v>-1</v>
      </c>
      <c r="Z19" s="171"/>
      <c r="AA19" s="248"/>
      <c r="AB19" s="248"/>
      <c r="AC19" s="186"/>
      <c r="AD19" s="171"/>
      <c r="AE19" s="248"/>
      <c r="AF19" s="248"/>
    </row>
    <row r="20" spans="1:37" s="153" customFormat="1" ht="18" customHeight="1" x14ac:dyDescent="0.3">
      <c r="A20" s="339" t="s">
        <v>71</v>
      </c>
      <c r="B20" s="398">
        <f>SUM(B8:B19)</f>
        <v>4828700823.8599997</v>
      </c>
      <c r="C20" s="399">
        <f t="shared" ref="C20:K20" si="14">SUM(C8:C19)</f>
        <v>6313740153.6603727</v>
      </c>
      <c r="D20" s="340">
        <f t="shared" si="14"/>
        <v>5222255109.0499992</v>
      </c>
      <c r="E20" s="341">
        <f t="shared" si="14"/>
        <v>6421934995.7675476</v>
      </c>
      <c r="F20" s="340">
        <f t="shared" si="14"/>
        <v>5612797062.9399996</v>
      </c>
      <c r="G20" s="341">
        <f t="shared" si="14"/>
        <v>6334520287.3309069</v>
      </c>
      <c r="H20" s="340">
        <f t="shared" si="14"/>
        <v>6676352674.6800003</v>
      </c>
      <c r="I20" s="341">
        <f t="shared" si="14"/>
        <v>6926085695.5061684</v>
      </c>
      <c r="J20" s="340">
        <f t="shared" si="14"/>
        <v>5211502867.1400003</v>
      </c>
      <c r="K20" s="341">
        <f t="shared" si="14"/>
        <v>5242487297.5673523</v>
      </c>
      <c r="L20" s="339" t="s">
        <v>71</v>
      </c>
      <c r="M20" s="448">
        <f>IF(D9=0,B8/D8,IF(D10=0,D20/SUM(B8:B9),IF(D11=0,D20/SUM(B8:B10),IF(D12=0,D20/SUM(B8:B11),IF(D13=0,D20/SUM(B8:B12),IF(D14=0,D20/SUM(B8:B13),IF(D15=0,D20/SUM(B8:B14),IF(D16=0,D20/SUM(B8:B15),IF(D17=0,D20/SUM(B8:B16),IF(D18=0,D20/SUM(B8:B17),IF(D19=0,D20/SUM(B8:B18),D20/B20)))))))))))-1</f>
        <v>8.1503141227001308E-2</v>
      </c>
      <c r="N20" s="444"/>
      <c r="O20" s="448">
        <f>IF(E9=0,C8/E8,IF(E10=0,E20/SUM(C8:C9),IF(E11=0,E20/SUM(C8:C10),IF(E12=0,E20/SUM(C8:C11),IF(E13=0,E20/SUM(C8:C12),IF(E14=0,E20/SUM(C8:C13),IF(E15=0,E20/SUM(C8:C14),IF(E16=0,E20/SUM(C8:C15),IF(E17=0,E20/SUM(C8:C16),IF(E18=0,E20/SUM(C8:C17),IF(E19=0,E20/SUM(C8:C18),E20/C20)))))))))))-1</f>
        <v>1.713641034853941E-2</v>
      </c>
      <c r="P20" s="444"/>
      <c r="Q20" s="448">
        <f>IF(F9=0,D8/F8,IF(F10=0,F20/SUM(D8:D9),IF(F11=0,F20/SUM(D8:D10),IF(F12=0,F20/SUM(D8:D11),IF(F13=0,F20/SUM(D8:D12),IF(F14=0,F20/SUM(D8:D13),IF(F15=0,F20/SUM(D8:D14),IF(F16=0,F20/SUM(D8:D15),IF(F17=0,F20/SUM(D8:D16),IF(F18=0,F20/SUM(D8:D17),IF(F19=0,F20/SUM(D8:D18),F20/D20)))))))))))-1</f>
        <v>7.478415851673037E-2</v>
      </c>
      <c r="R20" s="444"/>
      <c r="S20" s="448">
        <f>IF(G9=0,E8/G8,IF(G10=0,G20/SUM(E8:E9),IF(G11=0,G20/SUM(E8:E10),IF(G12=0,G20/SUM(E8:E11),IF(G13=0,G20/SUM(E8:E12),IF(G14=0,G20/SUM(E8:E13),IF(G15=0,G20/SUM(E8:E14),IF(G16=0,G20/SUM(E8:E15),IF(G17=0,G20/SUM(E8:E16),IF(G18=0,G20/SUM(E8:E17),IF(G19=0,G20/SUM(E8:E18),G20/E20)))))))))))-1</f>
        <v>-1.3611895557063769E-2</v>
      </c>
      <c r="T20" s="444"/>
      <c r="U20" s="448">
        <f>IF(H9=0,F8/H8,IF(H10=0,H20/SUM(F8:F9),IF(H11=0,H20/SUM(F8:F10),IF(H12=0,H20/SUM(F8:F11),IF(H13=0,H20/SUM(F8:F12),IF(H14=0,H20/SUM(F8:F13),IF(H15=0,H20/SUM(F8:F14),IF(H16=0,H20/SUM(F8:F15),IF(H17=0,H20/SUM(F8:F16),IF(H18=0,H20/SUM(F8:F17),IF(H19=0,H20/SUM(F8:F18),H20/F20)))))))))))-1</f>
        <v>0.18948762975280409</v>
      </c>
      <c r="V20" s="444"/>
      <c r="W20" s="443">
        <f>IF(I9=0,G8/I8,IF(I10=0,I20/SUM(G8:G9),IF(I11=0,I20/SUM(G8:G10),IF(I12=0,I20/SUM(G8:G11),IF(I13=0,I20/SUM(G8:G12),IF(I14=0,I20/SUM(G8:G13),IF(I15=0,I20/SUM(G8:G14),IF(I16=0,I20/SUM(G8:G15),IF(I17=0,I20/SUM(G8:G16),IF(I18=0,I20/SUM(G8:G17),IF(I19=0,I20/SUM(G8:G18),I20/G20)))))))))))-1</f>
        <v>9.3387562331814999E-2</v>
      </c>
      <c r="X20" s="444"/>
      <c r="Y20" s="448">
        <f>IF(J9=0,F8/J8,IF(J10=0,J20/SUM(F8:F9),IF(J11=0,J20/SUM(F8:F10),IF(J12=0,J20/SUM(F8:F11),IF(J13=0,J20/SUM(F8:F12),IF(J14=0,J20/SUM(F8:F13),IF(J15=0,J20/SUM(F8:F14),IF(J16=0,J20/SUM(F8:F15),IF(J17=0,J20/SUM(F8:F16),IF(J18=0,J20/SUM(F8:F17),IF(J19=0,J20/SUM(F8:F18),J20/F20)))))))))))-1</f>
        <v>0.24224719595216992</v>
      </c>
      <c r="Z20" s="444"/>
      <c r="AA20" s="443">
        <f>IF(K9=0,G8/K8,IF(K10=0,K20/SUM(G8:G9),IF(K11=0,K20/SUM(G8:G10),IF(K12=0,K20/SUM(G8:G11),IF(K13=0,K20/SUM(G8:G12),IF(K14=0,K20/SUM(G8:G13),IF(K15=0,K20/SUM(G8:G14),IF(K16=0,K20/SUM(G8:G15),IF(K17=0,K20/SUM(G8:G16),IF(K18=0,K20/SUM(G8:G17),IF(K19=0,K20/SUM(G8:G18),K20/G20)))))))))))-1</f>
        <v>9.5506987068127991E-2</v>
      </c>
      <c r="AB20" s="444"/>
      <c r="AC20" s="443">
        <f>IF(J9=0,H8/J8,IF(J10=0,J20/SUM(H8:H9),IF(J11=0,J20/SUM(H8:H10),IF(J12=0,J20/SUM(H8:H11),IF(J13=0,J20/SUM(H8:H12),IF(J14=0,J20/SUM(H8:H13),IF(J15=0,J20/SUM(H8:H14),IF(J16=0,J20/SUM(H8:H15),IF(J17=0,J20/SUM(H8:H16),IF(J18=0,J20/SUM(H8:H17),IF(J19=0,J20/SUM(H8:H18),J20/H20)))))))))))-1</f>
        <v>5.3461713349571838E-2</v>
      </c>
      <c r="AD20" s="444"/>
      <c r="AE20" s="447">
        <f>IF(K9=0,I8/K8,IF(K10=0,K20/SUM(I8:I9),IF(K11=0,K20/SUM(I8:I10),IF(K12=0,K20/SUM(I8:I11),IF(K13=0,K20/SUM(I8:I12),IF(K14=0,K20/SUM(I8:I13),IF(K15=0,K20/SUM(I8:I14),IF(K16=0,K20/SUM(I8:I15),IF(K17=0,K20/SUM(I8:I16),IF(K18=0,K20/SUM(I8:I17),IF(K19=0,K20/SUM(I8:I18),K20/I20)))))))))))-1</f>
        <v>1.5680059375767774E-2</v>
      </c>
      <c r="AF20" s="447"/>
      <c r="AK20" s="1"/>
    </row>
    <row r="21" spans="1:37" s="153" customFormat="1" ht="18" customHeight="1" x14ac:dyDescent="0.3">
      <c r="A21" s="338" t="s">
        <v>110</v>
      </c>
      <c r="B21" s="400">
        <f t="shared" ref="B21:C21" si="15">AVERAGE(B8:B19)</f>
        <v>402391735.32166666</v>
      </c>
      <c r="C21" s="401">
        <f t="shared" si="15"/>
        <v>526145012.80503106</v>
      </c>
      <c r="D21" s="331">
        <f>AVERAGE(D8:D19)</f>
        <v>435187925.7541666</v>
      </c>
      <c r="E21" s="332">
        <f>AVERAGE(E8:E19)</f>
        <v>535161249.64729565</v>
      </c>
      <c r="F21" s="331">
        <f>AVERAGE(F8:F19)</f>
        <v>467733088.57833332</v>
      </c>
      <c r="G21" s="332">
        <f t="shared" ref="G21" si="16">AVERAGE(G8:G19)</f>
        <v>527876690.61090893</v>
      </c>
      <c r="H21" s="331">
        <f>AVERAGE(H8:H19)</f>
        <v>556362722.88999999</v>
      </c>
      <c r="I21" s="332">
        <f>AVERAGE(I8:I19)</f>
        <v>577173807.9588474</v>
      </c>
      <c r="J21" s="331">
        <f>AVERAGE(J8:J19)</f>
        <v>579055874.12666667</v>
      </c>
      <c r="K21" s="332">
        <f>AVERAGE(K8:K19)</f>
        <v>582498588.61859465</v>
      </c>
      <c r="L21" s="239" t="str">
        <f>A24</f>
        <v xml:space="preserve">Fonte: Arrecadação Online (consulta 06.10.17), elaboração NEEF/SEFAZ-MA. </v>
      </c>
      <c r="M21" s="239"/>
      <c r="N21" s="239"/>
      <c r="O21" s="239"/>
      <c r="P21" s="239"/>
      <c r="Q21" s="154"/>
      <c r="R21" s="240"/>
      <c r="S21" s="240"/>
      <c r="T21" s="240"/>
      <c r="U21" s="240"/>
      <c r="V21" s="240"/>
      <c r="W21" s="240"/>
      <c r="X21" s="240"/>
      <c r="Y21" s="240"/>
      <c r="Z21" s="240"/>
      <c r="AA21" s="240"/>
      <c r="AB21" s="240"/>
      <c r="AC21" s="154"/>
      <c r="AD21" s="154"/>
      <c r="AE21" s="154"/>
      <c r="AF21" s="154"/>
      <c r="AK21" s="1"/>
    </row>
    <row r="22" spans="1:37" s="153" customFormat="1" ht="18" customHeight="1" x14ac:dyDescent="0.3">
      <c r="A22" s="337" t="s">
        <v>111</v>
      </c>
      <c r="B22" s="402">
        <f t="shared" ref="B22:C22" si="17">STDEV(B8:B19)</f>
        <v>16709688.591834996</v>
      </c>
      <c r="C22" s="403">
        <f t="shared" si="17"/>
        <v>21767111.907875102</v>
      </c>
      <c r="D22" s="333">
        <f>STDEV(D8:D19)</f>
        <v>23248886.430667225</v>
      </c>
      <c r="E22" s="334">
        <f t="shared" ref="E22:I22" si="18">STDEV(E8:E19)</f>
        <v>28327623.481589023</v>
      </c>
      <c r="F22" s="333">
        <f t="shared" si="18"/>
        <v>18645962.423452526</v>
      </c>
      <c r="G22" s="334">
        <f t="shared" si="18"/>
        <v>26118539.104271546</v>
      </c>
      <c r="H22" s="333">
        <f t="shared" si="18"/>
        <v>35477132.46264115</v>
      </c>
      <c r="I22" s="334">
        <f t="shared" si="18"/>
        <v>38259093.149055131</v>
      </c>
      <c r="J22" s="333">
        <f>STDEV(J8:J19)</f>
        <v>23605530.374020562</v>
      </c>
      <c r="K22" s="334">
        <f>STDEV(K8:K19)</f>
        <v>22903863.152788125</v>
      </c>
      <c r="L22" s="272" t="str">
        <f>A25</f>
        <v xml:space="preserve">(*) Valores Corrigidos a Preços de Setembro/2017, IPCA-IBGE (DEZ 93 = 100). </v>
      </c>
      <c r="M22" s="272"/>
      <c r="N22" s="272"/>
      <c r="O22" s="272"/>
      <c r="P22" s="272"/>
      <c r="Q22" s="70"/>
      <c r="R22" s="241"/>
      <c r="S22" s="241"/>
      <c r="T22" s="241"/>
      <c r="U22" s="241"/>
      <c r="V22" s="241"/>
      <c r="W22" s="1"/>
      <c r="X22" s="1"/>
      <c r="Y22" s="1"/>
      <c r="Z22" s="1"/>
      <c r="AA22" s="1"/>
      <c r="AB22" s="1"/>
      <c r="AC22" s="1"/>
      <c r="AD22" s="1"/>
      <c r="AE22" s="1"/>
      <c r="AF22" s="1"/>
      <c r="AK22" s="1"/>
    </row>
    <row r="23" spans="1:37" s="153" customFormat="1" ht="18" customHeight="1" x14ac:dyDescent="0.3">
      <c r="A23" s="238" t="s">
        <v>112</v>
      </c>
      <c r="B23" s="404">
        <f t="shared" ref="B23:C23" si="19">B22/B21</f>
        <v>4.1525923932004945E-2</v>
      </c>
      <c r="C23" s="405">
        <f t="shared" si="19"/>
        <v>4.1370936487316184E-2</v>
      </c>
      <c r="D23" s="335">
        <f>D22/D21</f>
        <v>5.3422636646863898E-2</v>
      </c>
      <c r="E23" s="336">
        <f t="shared" ref="E23:I23" si="20">E22/E21</f>
        <v>5.2932874905009801E-2</v>
      </c>
      <c r="F23" s="335">
        <f t="shared" si="20"/>
        <v>3.9864535733673684E-2</v>
      </c>
      <c r="G23" s="336">
        <f t="shared" si="20"/>
        <v>4.9478485352411936E-2</v>
      </c>
      <c r="H23" s="335">
        <f t="shared" si="20"/>
        <v>6.3766192455089105E-2</v>
      </c>
      <c r="I23" s="336">
        <f t="shared" si="20"/>
        <v>6.6286953117912467E-2</v>
      </c>
      <c r="J23" s="335">
        <f>J22/J21</f>
        <v>4.0765548591701055E-2</v>
      </c>
      <c r="K23" s="336">
        <f>K22/K21</f>
        <v>3.9320032014335052E-2</v>
      </c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"/>
      <c r="AD23" s="1"/>
      <c r="AE23" s="1"/>
      <c r="AF23" s="1"/>
      <c r="AK23" s="1"/>
    </row>
    <row r="24" spans="1:37" s="154" customFormat="1" ht="17.25" customHeight="1" x14ac:dyDescent="0.3">
      <c r="A24" s="414" t="s">
        <v>201</v>
      </c>
      <c r="B24" s="239"/>
      <c r="C24" s="239"/>
      <c r="D24" s="279"/>
      <c r="E24" s="279"/>
      <c r="F24" s="240"/>
      <c r="G24" s="240"/>
      <c r="H24" s="240"/>
      <c r="I24" s="240"/>
      <c r="J24" s="240"/>
      <c r="K24" s="240"/>
      <c r="L24" s="97"/>
      <c r="M24" s="97"/>
      <c r="N24" s="97"/>
      <c r="O24" s="97"/>
      <c r="P24" s="97"/>
      <c r="S24" s="97"/>
      <c r="T24" s="97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K24" s="1"/>
    </row>
    <row r="25" spans="1:37" s="70" customFormat="1" x14ac:dyDescent="0.3">
      <c r="A25" s="272" t="s">
        <v>203</v>
      </c>
      <c r="B25" s="155"/>
      <c r="C25" s="155"/>
      <c r="D25" s="272"/>
      <c r="E25" s="272"/>
      <c r="F25" s="241"/>
      <c r="G25" s="242"/>
      <c r="H25" s="241"/>
      <c r="I25" s="241"/>
      <c r="J25" s="241"/>
      <c r="K25" s="241"/>
      <c r="L25" s="147"/>
      <c r="M25" s="147"/>
      <c r="N25" s="147"/>
      <c r="O25" s="147"/>
      <c r="P25" s="147"/>
      <c r="Q25" s="147"/>
      <c r="R25" s="1"/>
      <c r="S25" s="1"/>
      <c r="T25" s="147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K25" s="1"/>
    </row>
    <row r="26" spans="1:37" hidden="1" x14ac:dyDescent="0.3">
      <c r="A26" s="155" t="s">
        <v>193</v>
      </c>
      <c r="B26" s="155"/>
      <c r="C26" s="155"/>
      <c r="F26" s="155"/>
      <c r="G26" s="155"/>
      <c r="H26" s="155"/>
      <c r="I26" s="155"/>
      <c r="K26" s="155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7" x14ac:dyDescent="0.3">
      <c r="H27" s="97"/>
      <c r="I27" s="97"/>
      <c r="K27" s="97"/>
    </row>
    <row r="28" spans="1:37" x14ac:dyDescent="0.3">
      <c r="F28" s="156"/>
      <c r="I28" s="147"/>
      <c r="J28" s="147"/>
      <c r="K28" s="147"/>
      <c r="AG28" s="70"/>
    </row>
    <row r="29" spans="1:37" s="70" customFormat="1" x14ac:dyDescent="0.3">
      <c r="A29" s="272"/>
      <c r="B29" s="272"/>
      <c r="C29" s="272"/>
      <c r="D29" s="272"/>
      <c r="E29" s="272"/>
      <c r="F29" s="109"/>
      <c r="H29" s="109"/>
      <c r="J29" s="38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K29" s="1"/>
    </row>
    <row r="30" spans="1:37" x14ac:dyDescent="0.3">
      <c r="H30" s="156"/>
      <c r="J30" s="383"/>
    </row>
    <row r="36" spans="9:11" s="1" customFormat="1" x14ac:dyDescent="0.3">
      <c r="J36" s="156">
        <f>H19</f>
        <v>622658533.28999996</v>
      </c>
    </row>
    <row r="37" spans="9:11" s="1" customFormat="1" x14ac:dyDescent="0.3">
      <c r="I37" s="368" t="s">
        <v>13</v>
      </c>
      <c r="J37" s="369">
        <f>J8</f>
        <v>577481625.15999997</v>
      </c>
      <c r="K37" s="370">
        <f>J37/J36-1</f>
        <v>-7.2554868703548436E-2</v>
      </c>
    </row>
    <row r="38" spans="9:11" s="1" customFormat="1" x14ac:dyDescent="0.3">
      <c r="I38" s="368" t="s">
        <v>14</v>
      </c>
      <c r="J38" s="369">
        <f t="shared" ref="J38:J48" si="21">J9</f>
        <v>569049297.62</v>
      </c>
      <c r="K38" s="370">
        <f t="shared" ref="K38:K41" si="22">J38/J37-1</f>
        <v>-1.4601897571483224E-2</v>
      </c>
    </row>
    <row r="39" spans="9:11" s="1" customFormat="1" x14ac:dyDescent="0.3">
      <c r="I39" s="368" t="s">
        <v>15</v>
      </c>
      <c r="J39" s="369">
        <f t="shared" si="21"/>
        <v>566253155.94000006</v>
      </c>
      <c r="K39" s="370">
        <f t="shared" si="22"/>
        <v>-4.9137072863363329E-3</v>
      </c>
    </row>
    <row r="40" spans="9:11" s="1" customFormat="1" x14ac:dyDescent="0.3">
      <c r="I40" s="368" t="s">
        <v>16</v>
      </c>
      <c r="J40" s="369">
        <f t="shared" si="21"/>
        <v>535360706.04000002</v>
      </c>
      <c r="K40" s="370">
        <f t="shared" si="22"/>
        <v>-5.4555898851843865E-2</v>
      </c>
    </row>
    <row r="41" spans="9:11" s="1" customFormat="1" x14ac:dyDescent="0.3">
      <c r="I41" s="368" t="s">
        <v>17</v>
      </c>
      <c r="J41" s="369">
        <f t="shared" si="21"/>
        <v>577851098.53999996</v>
      </c>
      <c r="K41" s="370">
        <f t="shared" si="22"/>
        <v>7.9367783291934835E-2</v>
      </c>
    </row>
    <row r="42" spans="9:11" s="1" customFormat="1" x14ac:dyDescent="0.3">
      <c r="I42" s="368" t="s">
        <v>18</v>
      </c>
      <c r="J42" s="369">
        <f t="shared" si="21"/>
        <v>613629175.08000004</v>
      </c>
      <c r="K42" s="370">
        <f>J42/J41-1</f>
        <v>6.1915736822854672E-2</v>
      </c>
    </row>
    <row r="43" spans="9:11" s="1" customFormat="1" x14ac:dyDescent="0.3">
      <c r="I43" s="368" t="s">
        <v>19</v>
      </c>
      <c r="J43" s="369">
        <f t="shared" si="21"/>
        <v>585577629.33000004</v>
      </c>
      <c r="K43" s="370">
        <f t="shared" ref="K43:K48" si="23">J43/J42-1</f>
        <v>-4.5714165638136239E-2</v>
      </c>
    </row>
    <row r="44" spans="9:11" s="1" customFormat="1" x14ac:dyDescent="0.3">
      <c r="I44" s="368" t="s">
        <v>20</v>
      </c>
      <c r="J44" s="369">
        <f t="shared" si="21"/>
        <v>575186381.38999999</v>
      </c>
      <c r="K44" s="370">
        <f>J44/J43-1</f>
        <v>-1.7745295276886508E-2</v>
      </c>
    </row>
    <row r="45" spans="9:11" s="1" customFormat="1" x14ac:dyDescent="0.3">
      <c r="I45" s="368" t="s">
        <v>21</v>
      </c>
      <c r="J45" s="369">
        <f t="shared" si="21"/>
        <v>611113798.03999996</v>
      </c>
      <c r="K45" s="370">
        <f t="shared" si="23"/>
        <v>6.2462217139386267E-2</v>
      </c>
    </row>
    <row r="46" spans="9:11" s="1" customFormat="1" x14ac:dyDescent="0.3">
      <c r="I46" s="368" t="s">
        <v>22</v>
      </c>
      <c r="J46" s="369">
        <f t="shared" si="21"/>
        <v>0</v>
      </c>
      <c r="K46" s="370">
        <f t="shared" si="23"/>
        <v>-1</v>
      </c>
    </row>
    <row r="47" spans="9:11" s="1" customFormat="1" x14ac:dyDescent="0.3">
      <c r="I47" s="368" t="s">
        <v>23</v>
      </c>
      <c r="J47" s="369">
        <f t="shared" si="21"/>
        <v>0</v>
      </c>
      <c r="K47" s="370" t="e">
        <f t="shared" si="23"/>
        <v>#DIV/0!</v>
      </c>
    </row>
    <row r="48" spans="9:11" s="1" customFormat="1" x14ac:dyDescent="0.3">
      <c r="I48" s="368" t="s">
        <v>24</v>
      </c>
      <c r="J48" s="369">
        <f t="shared" si="21"/>
        <v>0</v>
      </c>
      <c r="K48" s="370" t="e">
        <f t="shared" si="23"/>
        <v>#DIV/0!</v>
      </c>
    </row>
  </sheetData>
  <mergeCells count="29">
    <mergeCell ref="A5:K5"/>
    <mergeCell ref="Q6:R6"/>
    <mergeCell ref="U20:V20"/>
    <mergeCell ref="S20:T20"/>
    <mergeCell ref="U6:V6"/>
    <mergeCell ref="D6:E6"/>
    <mergeCell ref="F6:G6"/>
    <mergeCell ref="H6:I6"/>
    <mergeCell ref="J6:K6"/>
    <mergeCell ref="A6:A7"/>
    <mergeCell ref="Q20:R20"/>
    <mergeCell ref="S6:T6"/>
    <mergeCell ref="B6:C6"/>
    <mergeCell ref="M6:N6"/>
    <mergeCell ref="O6:P6"/>
    <mergeCell ref="AC20:AD20"/>
    <mergeCell ref="L6:L7"/>
    <mergeCell ref="L5:AF5"/>
    <mergeCell ref="W20:X20"/>
    <mergeCell ref="W6:X6"/>
    <mergeCell ref="AC6:AD6"/>
    <mergeCell ref="AE6:AF6"/>
    <mergeCell ref="AE20:AF20"/>
    <mergeCell ref="Y6:Z6"/>
    <mergeCell ref="AA6:AB6"/>
    <mergeCell ref="Y20:Z20"/>
    <mergeCell ref="AA20:AB20"/>
    <mergeCell ref="M20:N20"/>
    <mergeCell ref="O20:P20"/>
  </mergeCells>
  <conditionalFormatting sqref="U8:X19 M20:X20">
    <cfRule type="cellIs" dxfId="17" priority="29" operator="lessThan">
      <formula>0</formula>
    </cfRule>
  </conditionalFormatting>
  <conditionalFormatting sqref="AC8:AF13 AC17:AF19 AC15:AC16">
    <cfRule type="cellIs" dxfId="16" priority="22" operator="lessThan">
      <formula>0</formula>
    </cfRule>
  </conditionalFormatting>
  <conditionalFormatting sqref="Q8:T19">
    <cfRule type="cellIs" dxfId="15" priority="23" operator="lessThan">
      <formula>0</formula>
    </cfRule>
  </conditionalFormatting>
  <conditionalFormatting sqref="AC20:AF20">
    <cfRule type="cellIs" dxfId="14" priority="21" operator="lessThan">
      <formula>0</formula>
    </cfRule>
  </conditionalFormatting>
  <conditionalFormatting sqref="AA17:AB19">
    <cfRule type="cellIs" dxfId="13" priority="20" operator="lessThan">
      <formula>0</formula>
    </cfRule>
  </conditionalFormatting>
  <conditionalFormatting sqref="Y20:AB20">
    <cfRule type="cellIs" dxfId="12" priority="19" operator="lessThan">
      <formula>0</formula>
    </cfRule>
  </conditionalFormatting>
  <conditionalFormatting sqref="Y8:Z13 Y17:Z19 Y15:Y16">
    <cfRule type="cellIs" dxfId="11" priority="17" operator="lessThan">
      <formula>0</formula>
    </cfRule>
  </conditionalFormatting>
  <conditionalFormatting sqref="AA8:AA13">
    <cfRule type="cellIs" dxfId="10" priority="16" operator="lessThan">
      <formula>0</formula>
    </cfRule>
  </conditionalFormatting>
  <conditionalFormatting sqref="AB8:AB13">
    <cfRule type="cellIs" dxfId="9" priority="15" operator="lessThan">
      <formula>0</formula>
    </cfRule>
  </conditionalFormatting>
  <conditionalFormatting sqref="AC14:AF14 AD15:AF16">
    <cfRule type="cellIs" dxfId="8" priority="14" operator="lessThan">
      <formula>0</formula>
    </cfRule>
  </conditionalFormatting>
  <conditionalFormatting sqref="Y14:Z14 Z15:Z16">
    <cfRule type="cellIs" dxfId="7" priority="13" operator="lessThan">
      <formula>0</formula>
    </cfRule>
  </conditionalFormatting>
  <conditionalFormatting sqref="AA14:AA16">
    <cfRule type="cellIs" dxfId="6" priority="12" operator="lessThan">
      <formula>0</formula>
    </cfRule>
  </conditionalFormatting>
  <conditionalFormatting sqref="AB14:AB16">
    <cfRule type="cellIs" dxfId="5" priority="11" operator="lessThan">
      <formula>0</formula>
    </cfRule>
  </conditionalFormatting>
  <conditionalFormatting sqref="M8:M19">
    <cfRule type="cellIs" dxfId="4" priority="6" operator="lessThan">
      <formula>0</formula>
    </cfRule>
  </conditionalFormatting>
  <conditionalFormatting sqref="N8:N19">
    <cfRule type="cellIs" dxfId="3" priority="2" operator="lessThan">
      <formula>0</formula>
    </cfRule>
  </conditionalFormatting>
  <conditionalFormatting sqref="O8:O19">
    <cfRule type="cellIs" dxfId="2" priority="3" operator="lessThan">
      <formula>0</formula>
    </cfRule>
  </conditionalFormatting>
  <conditionalFormatting sqref="P8:P19">
    <cfRule type="cellIs" dxfId="1" priority="1" operator="lessThan">
      <formula>0</formula>
    </cfRule>
  </conditionalFormatting>
  <pageMargins left="0.51181102362204722" right="0.70866141732283472" top="0.74803149606299213" bottom="0.74803149606299213" header="0.31496062992125984" footer="0.31496062992125984"/>
  <pageSetup paperSize="9" scale="80" pageOrder="overThenDown" orientation="landscape" r:id="rId1"/>
  <rowBreaks count="1" manualBreakCount="1">
    <brk id="32" max="16383" man="1"/>
  </rowBreaks>
  <colBreaks count="3" manualBreakCount="3">
    <brk id="10" max="1048575" man="1"/>
    <brk id="31" max="1048575" man="1"/>
    <brk id="35" max="1048575" man="1"/>
  </colBreaks>
  <ignoredErrors>
    <ignoredError sqref="K11 C21:C23" evalError="1"/>
    <ignoredError sqref="AD9:AD11 R9:R18 N9:N18 V9:V18 AD12:AD16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X36"/>
  <sheetViews>
    <sheetView showGridLines="0" zoomScale="90" zoomScaleNormal="90" zoomScaleSheetLayoutView="100" workbookViewId="0">
      <pane xSplit="2" ySplit="3" topLeftCell="AK4" activePane="bottomRight" state="frozen"/>
      <selection activeCell="E29" sqref="E29"/>
      <selection pane="topRight" activeCell="E29" sqref="E29"/>
      <selection pane="bottomLeft" activeCell="E29" sqref="E29"/>
      <selection pane="bottomRight" activeCell="AW33" sqref="AW33"/>
    </sheetView>
  </sheetViews>
  <sheetFormatPr defaultColWidth="9.109375" defaultRowHeight="13.8" x14ac:dyDescent="0.3"/>
  <cols>
    <col min="1" max="1" width="9.33203125" style="81" customWidth="1"/>
    <col min="2" max="2" width="25.5546875" style="81" customWidth="1"/>
    <col min="3" max="50" width="14.6640625" style="81" customWidth="1"/>
    <col min="51" max="16384" width="9.109375" style="81"/>
  </cols>
  <sheetData>
    <row r="1" spans="1:50" ht="21.75" customHeight="1" x14ac:dyDescent="0.3">
      <c r="A1" s="207" t="s">
        <v>109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  <c r="AE1" s="207"/>
      <c r="AF1" s="207"/>
    </row>
    <row r="2" spans="1:50" ht="15" customHeight="1" x14ac:dyDescent="0.3">
      <c r="A2" s="450" t="s">
        <v>68</v>
      </c>
      <c r="B2" s="450" t="s">
        <v>69</v>
      </c>
      <c r="C2" s="345" t="s">
        <v>140</v>
      </c>
      <c r="D2" s="345" t="s">
        <v>141</v>
      </c>
      <c r="E2" s="345" t="s">
        <v>143</v>
      </c>
      <c r="F2" s="345" t="s">
        <v>144</v>
      </c>
      <c r="G2" s="345" t="s">
        <v>145</v>
      </c>
      <c r="H2" s="345" t="s">
        <v>146</v>
      </c>
      <c r="I2" s="345" t="s">
        <v>147</v>
      </c>
      <c r="J2" s="345" t="s">
        <v>148</v>
      </c>
      <c r="K2" s="345" t="s">
        <v>149</v>
      </c>
      <c r="L2" s="345" t="s">
        <v>150</v>
      </c>
      <c r="M2" s="345" t="s">
        <v>151</v>
      </c>
      <c r="N2" s="345" t="s">
        <v>152</v>
      </c>
      <c r="O2" s="345" t="s">
        <v>142</v>
      </c>
      <c r="P2" s="345" t="s">
        <v>153</v>
      </c>
      <c r="Q2" s="345" t="s">
        <v>154</v>
      </c>
      <c r="R2" s="345" t="s">
        <v>155</v>
      </c>
      <c r="S2" s="345" t="s">
        <v>156</v>
      </c>
      <c r="T2" s="345" t="s">
        <v>157</v>
      </c>
      <c r="U2" s="345" t="s">
        <v>158</v>
      </c>
      <c r="V2" s="345" t="s">
        <v>159</v>
      </c>
      <c r="W2" s="345" t="s">
        <v>160</v>
      </c>
      <c r="X2" s="345" t="s">
        <v>161</v>
      </c>
      <c r="Y2" s="345" t="s">
        <v>162</v>
      </c>
      <c r="Z2" s="345" t="s">
        <v>163</v>
      </c>
      <c r="AA2" s="345" t="s">
        <v>164</v>
      </c>
      <c r="AB2" s="345" t="s">
        <v>165</v>
      </c>
      <c r="AC2" s="345" t="s">
        <v>166</v>
      </c>
      <c r="AD2" s="345" t="s">
        <v>167</v>
      </c>
      <c r="AE2" s="345" t="s">
        <v>168</v>
      </c>
      <c r="AF2" s="345" t="s">
        <v>169</v>
      </c>
      <c r="AG2" s="345" t="s">
        <v>170</v>
      </c>
      <c r="AH2" s="345" t="s">
        <v>171</v>
      </c>
      <c r="AI2" s="345" t="s">
        <v>172</v>
      </c>
      <c r="AJ2" s="345" t="s">
        <v>173</v>
      </c>
      <c r="AK2" s="345" t="s">
        <v>174</v>
      </c>
      <c r="AL2" s="345" t="s">
        <v>175</v>
      </c>
      <c r="AM2" s="345" t="s">
        <v>176</v>
      </c>
      <c r="AN2" s="345" t="s">
        <v>177</v>
      </c>
      <c r="AO2" s="345" t="s">
        <v>178</v>
      </c>
      <c r="AP2" s="345" t="s">
        <v>179</v>
      </c>
      <c r="AQ2" s="345" t="s">
        <v>180</v>
      </c>
      <c r="AR2" s="345" t="s">
        <v>181</v>
      </c>
      <c r="AS2" s="345" t="s">
        <v>182</v>
      </c>
      <c r="AT2" s="345" t="s">
        <v>183</v>
      </c>
      <c r="AU2" s="345" t="s">
        <v>184</v>
      </c>
      <c r="AV2" s="345" t="s">
        <v>185</v>
      </c>
      <c r="AW2" s="345" t="s">
        <v>186</v>
      </c>
      <c r="AX2" s="345" t="s">
        <v>187</v>
      </c>
    </row>
    <row r="3" spans="1:50" s="106" customFormat="1" ht="15" customHeight="1" x14ac:dyDescent="0.3">
      <c r="A3" s="450"/>
      <c r="B3" s="450"/>
      <c r="C3" s="346" t="s">
        <v>70</v>
      </c>
      <c r="D3" s="346" t="s">
        <v>70</v>
      </c>
      <c r="E3" s="346" t="s">
        <v>70</v>
      </c>
      <c r="F3" s="346" t="s">
        <v>70</v>
      </c>
      <c r="G3" s="346" t="s">
        <v>70</v>
      </c>
      <c r="H3" s="346" t="s">
        <v>70</v>
      </c>
      <c r="I3" s="346" t="s">
        <v>70</v>
      </c>
      <c r="J3" s="346" t="s">
        <v>70</v>
      </c>
      <c r="K3" s="346" t="s">
        <v>70</v>
      </c>
      <c r="L3" s="346" t="s">
        <v>70</v>
      </c>
      <c r="M3" s="346" t="s">
        <v>70</v>
      </c>
      <c r="N3" s="346" t="s">
        <v>70</v>
      </c>
      <c r="O3" s="346" t="s">
        <v>70</v>
      </c>
      <c r="P3" s="346" t="s">
        <v>70</v>
      </c>
      <c r="Q3" s="346" t="s">
        <v>70</v>
      </c>
      <c r="R3" s="346" t="s">
        <v>70</v>
      </c>
      <c r="S3" s="346" t="s">
        <v>70</v>
      </c>
      <c r="T3" s="346" t="s">
        <v>70</v>
      </c>
      <c r="U3" s="346" t="s">
        <v>70</v>
      </c>
      <c r="V3" s="346" t="s">
        <v>70</v>
      </c>
      <c r="W3" s="346" t="s">
        <v>70</v>
      </c>
      <c r="X3" s="346" t="s">
        <v>70</v>
      </c>
      <c r="Y3" s="346" t="s">
        <v>70</v>
      </c>
      <c r="Z3" s="346" t="s">
        <v>70</v>
      </c>
      <c r="AA3" s="346" t="s">
        <v>70</v>
      </c>
      <c r="AB3" s="346" t="s">
        <v>70</v>
      </c>
      <c r="AC3" s="346" t="s">
        <v>70</v>
      </c>
      <c r="AD3" s="346" t="s">
        <v>70</v>
      </c>
      <c r="AE3" s="346" t="s">
        <v>70</v>
      </c>
      <c r="AF3" s="346" t="s">
        <v>70</v>
      </c>
      <c r="AG3" s="346" t="s">
        <v>70</v>
      </c>
      <c r="AH3" s="346" t="s">
        <v>70</v>
      </c>
      <c r="AI3" s="346" t="s">
        <v>70</v>
      </c>
      <c r="AJ3" s="346" t="s">
        <v>70</v>
      </c>
      <c r="AK3" s="346" t="s">
        <v>70</v>
      </c>
      <c r="AL3" s="346" t="s">
        <v>70</v>
      </c>
      <c r="AM3" s="346" t="s">
        <v>70</v>
      </c>
      <c r="AN3" s="346" t="s">
        <v>70</v>
      </c>
      <c r="AO3" s="346" t="s">
        <v>70</v>
      </c>
      <c r="AP3" s="346" t="s">
        <v>70</v>
      </c>
      <c r="AQ3" s="346" t="s">
        <v>70</v>
      </c>
      <c r="AR3" s="346" t="s">
        <v>70</v>
      </c>
      <c r="AS3" s="346" t="s">
        <v>70</v>
      </c>
      <c r="AT3" s="346" t="s">
        <v>70</v>
      </c>
      <c r="AU3" s="346" t="s">
        <v>70</v>
      </c>
      <c r="AV3" s="346" t="s">
        <v>70</v>
      </c>
      <c r="AW3" s="346" t="s">
        <v>70</v>
      </c>
      <c r="AX3" s="346" t="s">
        <v>70</v>
      </c>
    </row>
    <row r="4" spans="1:50" ht="12.75" customHeight="1" x14ac:dyDescent="0.3">
      <c r="A4" s="451" t="s">
        <v>47</v>
      </c>
      <c r="B4" s="128" t="s">
        <v>48</v>
      </c>
      <c r="C4" s="347">
        <f>('2012-17(nom.)'!C56/IPCA!$C$291)*IPCA!$C$344</f>
        <v>680291.07252939639</v>
      </c>
      <c r="D4" s="347">
        <f>('2012-17(nom.)'!D56/IPCA!$C$292)*IPCA!$C$344</f>
        <v>558810.67292479111</v>
      </c>
      <c r="E4" s="347">
        <f>('2012-17(nom.)'!E56/IPCA!$C$293)*IPCA!$C$344</f>
        <v>411563.31574628432</v>
      </c>
      <c r="F4" s="347">
        <f>('2012-17(nom.)'!F56/IPCA!$C$294)*IPCA!$C$344</f>
        <v>463984.0653285514</v>
      </c>
      <c r="G4" s="347">
        <f>('2012-17(nom.)'!G56/IPCA!$C$295)*IPCA!$C$344</f>
        <v>376984.85742767999</v>
      </c>
      <c r="H4" s="347">
        <f>('2012-17(nom.)'!H56/IPCA!$C$296)*IPCA!$C$344</f>
        <v>805101.47750227479</v>
      </c>
      <c r="I4" s="347">
        <f>('2012-17(nom.)'!I56/IPCA!$C$297)*IPCA!$C$344</f>
        <v>891412.58347612363</v>
      </c>
      <c r="J4" s="347">
        <f>('2012-17(nom.)'!J56/IPCA!$C$298)*IPCA!$C$344</f>
        <v>936363.45939684322</v>
      </c>
      <c r="K4" s="347">
        <f>('2012-17(nom.)'!K56/IPCA!$C$299)*IPCA!$C$344</f>
        <v>1200313.9648155461</v>
      </c>
      <c r="L4" s="347">
        <f>('2012-17(nom.)'!L56/IPCA!$C$300)*IPCA!$C$344</f>
        <v>1228847.1490672156</v>
      </c>
      <c r="M4" s="347">
        <f>('2012-17(nom.)'!M56/IPCA!$C$301)*IPCA!$C$344</f>
        <v>684759.93611785211</v>
      </c>
      <c r="N4" s="347">
        <f>('2012-17(nom.)'!N56/IPCA!$C$302)*IPCA!$C$344</f>
        <v>825046.1017408414</v>
      </c>
      <c r="O4" s="347">
        <f>('2012-17(nom.)'!C82/IPCA!$C$304)*IPCA!$C$344</f>
        <v>535931.21256026474</v>
      </c>
      <c r="P4" s="347">
        <f>('2012-17(nom.)'!D82/IPCA!$C$305)*IPCA!$C$344</f>
        <v>605005.06281489518</v>
      </c>
      <c r="Q4" s="347">
        <f>('2012-17(nom.)'!E82/IPCA!$C$306)*IPCA!$C$344</f>
        <v>774483.49809672474</v>
      </c>
      <c r="R4" s="347">
        <f>('2012-17(nom.)'!F82/IPCA!$C$307)*IPCA!$C$344</f>
        <v>584457.05552349845</v>
      </c>
      <c r="S4" s="347">
        <f>('2012-17(nom.)'!G82/IPCA!$C$308)*IPCA!$C$344</f>
        <v>445263.030393116</v>
      </c>
      <c r="T4" s="347">
        <f>('2012-17(nom.)'!H82/IPCA!$C$309)*IPCA!$C$344</f>
        <v>355915.84138019994</v>
      </c>
      <c r="U4" s="347">
        <f>('2012-17(nom.)'!I82/IPCA!$C$310)*IPCA!$C$344</f>
        <v>330164.38355340308</v>
      </c>
      <c r="V4" s="347">
        <f>('2012-17(nom.)'!J82/IPCA!$C$311)*IPCA!$C$344</f>
        <v>381123.85092468915</v>
      </c>
      <c r="W4" s="347">
        <f>('2012-17(nom.)'!K82/IPCA!$C$312)*IPCA!$C$344</f>
        <v>553525.69207976898</v>
      </c>
      <c r="X4" s="347">
        <f>('2012-17(nom.)'!L82/IPCA!$C$313)*IPCA!$C$344</f>
        <v>543318.78644437634</v>
      </c>
      <c r="Y4" s="347">
        <f>('2012-17(nom.)'!M82/IPCA!$C$314)*IPCA!$C$344</f>
        <v>629932.00310498942</v>
      </c>
      <c r="Z4" s="347">
        <f>('2012-17(nom.)'!N82/IPCA!$C$315)*IPCA!$C$344</f>
        <v>378864.55777638062</v>
      </c>
      <c r="AA4" s="347">
        <f>('2012-17(nom.)'!C108/IPCA!$C$316)*IPCA!$C$344</f>
        <v>278535.58034974057</v>
      </c>
      <c r="AB4" s="347">
        <f>('2012-17(nom.)'!D108/IPCA!$C$317)*IPCA!$C$344</f>
        <v>375796.4359638262</v>
      </c>
      <c r="AC4" s="347">
        <f>('2012-17(nom.)'!E108/IPCA!$C$318)*IPCA!$C$344</f>
        <v>400832.14522145252</v>
      </c>
      <c r="AD4" s="347">
        <f>('2012-17(nom.)'!F108/IPCA!$C$319)*IPCA!$C$344</f>
        <v>256259.30494409415</v>
      </c>
      <c r="AE4" s="347">
        <f>('2012-17(nom.)'!G108/IPCA!$C$320)*IPCA!$C$344</f>
        <v>540394.59776073054</v>
      </c>
      <c r="AF4" s="347">
        <f>('2012-17(nom.)'!H108/IPCA!$C$321)*IPCA!$C$344</f>
        <v>433154.39967529126</v>
      </c>
      <c r="AG4" s="347">
        <f>('2012-17(nom.)'!I108/IPCA!$C$322)*IPCA!$C$344</f>
        <v>446806.47237002198</v>
      </c>
      <c r="AH4" s="347">
        <f>('2012-17(nom.)'!J108/IPCA!$C$322)*IPCA!$C$344</f>
        <v>274943.57836072595</v>
      </c>
      <c r="AI4" s="347">
        <f>('2012-17(nom.)'!K108/IPCA!$C$322)*IPCA!$C$344</f>
        <v>402687.59541576635</v>
      </c>
      <c r="AJ4" s="347">
        <f>('2012-17(nom.)'!L108/IPCA!$C$322)*IPCA!$C$344</f>
        <v>506847.0235045664</v>
      </c>
      <c r="AK4" s="347">
        <f>('2012-17(nom.)'!M108/IPCA!$C$322)*IPCA!$C$344</f>
        <v>726140.85520130442</v>
      </c>
      <c r="AL4" s="347">
        <f>('2012-17(nom.)'!N108/IPCA!$C$322)*IPCA!$C$344</f>
        <v>614820.10858089186</v>
      </c>
      <c r="AM4" s="347">
        <f>('2012-17(nom.)'!C134/IPCA!$C$328)*IPCA!$C$344</f>
        <v>472955.74243309652</v>
      </c>
      <c r="AN4" s="347">
        <f>('2012-17(nom.)'!D134/IPCA!$C$328)*IPCA!$C$344</f>
        <v>363060.94267611625</v>
      </c>
      <c r="AO4" s="347">
        <f>('2012-17(nom.)'!E134/IPCA!$C$328)*IPCA!$C$344</f>
        <v>715670.29727936827</v>
      </c>
      <c r="AP4" s="347">
        <f>('2012-17(nom.)'!F134/IPCA!$C$328)*IPCA!$C$344</f>
        <v>458382.20580646029</v>
      </c>
      <c r="AQ4" s="347">
        <f>('2012-17(nom.)'!G134/IPCA!$C$328)*IPCA!$C$344</f>
        <v>904313.62551143649</v>
      </c>
      <c r="AR4" s="347">
        <f>('2012-17(nom.)'!H134/IPCA!$C$328)*IPCA!$C$344</f>
        <v>902540.86772512691</v>
      </c>
      <c r="AS4" s="347">
        <f>('2012-17(nom.)'!I134/IPCA!$C$328)*IPCA!$C$344</f>
        <v>720401.14619992266</v>
      </c>
      <c r="AT4" s="347">
        <f>('2012-17(nom.)'!J134/IPCA!$C$328)*IPCA!$C$344</f>
        <v>995848.11869493197</v>
      </c>
      <c r="AU4" s="347">
        <f>('2012-17(nom.)'!K134/IPCA!$C$328)*IPCA!$C$344</f>
        <v>785340.71354681498</v>
      </c>
      <c r="AV4" s="347">
        <f>('2012-17(nom.)'!L134/IPCA!$C$328)*IPCA!$C$344</f>
        <v>0</v>
      </c>
      <c r="AW4" s="347">
        <f>('2012-17(nom.)'!M134/IPCA!$C$328)*IPCA!$C$344</f>
        <v>0</v>
      </c>
      <c r="AX4" s="347">
        <f>('2012-17(nom.)'!N134/IPCA!$C$328)*IPCA!$C$344</f>
        <v>0</v>
      </c>
    </row>
    <row r="5" spans="1:50" ht="12.75" customHeight="1" x14ac:dyDescent="0.3">
      <c r="A5" s="451"/>
      <c r="B5" s="128" t="s">
        <v>49</v>
      </c>
      <c r="C5" s="347">
        <f>('2012-17(nom.)'!C57/IPCA!$C$291)*IPCA!$C$344</f>
        <v>803914.08079116466</v>
      </c>
      <c r="D5" s="347">
        <f>('2012-17(nom.)'!D57/IPCA!$C$292)*IPCA!$C$344</f>
        <v>661579.56984679669</v>
      </c>
      <c r="E5" s="347">
        <f>('2012-17(nom.)'!E57/IPCA!$C$293)*IPCA!$C$344</f>
        <v>744641.10606944433</v>
      </c>
      <c r="F5" s="347">
        <f>('2012-17(nom.)'!F57/IPCA!$C$294)*IPCA!$C$344</f>
        <v>572758.41731486819</v>
      </c>
      <c r="G5" s="347">
        <f>('2012-17(nom.)'!G57/IPCA!$C$295)*IPCA!$C$344</f>
        <v>659390.90003502788</v>
      </c>
      <c r="H5" s="347">
        <f>('2012-17(nom.)'!H57/IPCA!$C$296)*IPCA!$C$344</f>
        <v>451860.51472152252</v>
      </c>
      <c r="I5" s="347">
        <f>('2012-17(nom.)'!I57/IPCA!$C$297)*IPCA!$C$344</f>
        <v>538050.9862675562</v>
      </c>
      <c r="J5" s="347">
        <f>('2012-17(nom.)'!J57/IPCA!$C$298)*IPCA!$C$344</f>
        <v>880642.67631874559</v>
      </c>
      <c r="K5" s="347">
        <f>('2012-17(nom.)'!K57/IPCA!$C$299)*IPCA!$C$344</f>
        <v>583803.23988088919</v>
      </c>
      <c r="L5" s="347">
        <f>('2012-17(nom.)'!L57/IPCA!$C$300)*IPCA!$C$344</f>
        <v>846811.94949538424</v>
      </c>
      <c r="M5" s="347">
        <f>('2012-17(nom.)'!M57/IPCA!$C$301)*IPCA!$C$344</f>
        <v>525127.63591906545</v>
      </c>
      <c r="N5" s="347">
        <f>('2012-17(nom.)'!N57/IPCA!$C$302)*IPCA!$C$344</f>
        <v>950013.13403556996</v>
      </c>
      <c r="O5" s="347">
        <f>('2012-17(nom.)'!C83/IPCA!$C$304)*IPCA!$C$344</f>
        <v>763012.42761722067</v>
      </c>
      <c r="P5" s="347">
        <f>('2012-17(nom.)'!D83/IPCA!$C$305)*IPCA!$C$344</f>
        <v>992181.09116494213</v>
      </c>
      <c r="Q5" s="347">
        <f>('2012-17(nom.)'!E83/IPCA!$C$306)*IPCA!$C$344</f>
        <v>883526.88081707887</v>
      </c>
      <c r="R5" s="347">
        <f>('2012-17(nom.)'!F83/IPCA!$C$307)*IPCA!$C$344</f>
        <v>907486.74047130987</v>
      </c>
      <c r="S5" s="347">
        <f>('2012-17(nom.)'!G83/IPCA!$C$308)*IPCA!$C$344</f>
        <v>799150.9131710236</v>
      </c>
      <c r="T5" s="347">
        <f>('2012-17(nom.)'!H83/IPCA!$C$309)*IPCA!$C$344</f>
        <v>663635.51227346004</v>
      </c>
      <c r="U5" s="347">
        <f>('2012-17(nom.)'!I83/IPCA!$C$310)*IPCA!$C$344</f>
        <v>851406.47679487034</v>
      </c>
      <c r="V5" s="347">
        <f>('2012-17(nom.)'!J83/IPCA!$C$311)*IPCA!$C$344</f>
        <v>785998.00586090435</v>
      </c>
      <c r="W5" s="347">
        <f>('2012-17(nom.)'!K83/IPCA!$C$312)*IPCA!$C$344</f>
        <v>1030864.5663341716</v>
      </c>
      <c r="X5" s="347">
        <f>('2012-17(nom.)'!L83/IPCA!$C$313)*IPCA!$C$344</f>
        <v>704435.37363202032</v>
      </c>
      <c r="Y5" s="347">
        <f>('2012-17(nom.)'!M83/IPCA!$C$314)*IPCA!$C$344</f>
        <v>848422.16393409658</v>
      </c>
      <c r="Z5" s="347">
        <f>('2012-17(nom.)'!N83/IPCA!$C$315)*IPCA!$C$344</f>
        <v>846946.57202796673</v>
      </c>
      <c r="AA5" s="347">
        <f>('2012-17(nom.)'!C109/IPCA!$C$316)*IPCA!$C$344</f>
        <v>1046794.727657679</v>
      </c>
      <c r="AB5" s="347">
        <f>('2012-17(nom.)'!D109/IPCA!$C$317)*IPCA!$C$344</f>
        <v>1730588.0544433019</v>
      </c>
      <c r="AC5" s="347">
        <f>('2012-17(nom.)'!E109/IPCA!$C$318)*IPCA!$C$344</f>
        <v>3073674.5317889485</v>
      </c>
      <c r="AD5" s="347">
        <f>('2012-17(nom.)'!F109/IPCA!$C$319)*IPCA!$C$344</f>
        <v>2276442.6864962867</v>
      </c>
      <c r="AE5" s="347">
        <f>('2012-17(nom.)'!G109/IPCA!$C$320)*IPCA!$C$344</f>
        <v>2585430.5859343396</v>
      </c>
      <c r="AF5" s="347">
        <f>('2012-17(nom.)'!H109/IPCA!$C$321)*IPCA!$C$344</f>
        <v>2383978.4541806085</v>
      </c>
      <c r="AG5" s="347">
        <f>('2012-17(nom.)'!I109/IPCA!$C$322)*IPCA!$C$344</f>
        <v>2171941.1565949037</v>
      </c>
      <c r="AH5" s="347">
        <f>('2012-17(nom.)'!J109/IPCA!$C$322)*IPCA!$C$344</f>
        <v>2817480.7348971688</v>
      </c>
      <c r="AI5" s="347">
        <f>('2012-17(nom.)'!K109/IPCA!$C$322)*IPCA!$C$344</f>
        <v>3335942.8579396908</v>
      </c>
      <c r="AJ5" s="347">
        <f>('2012-17(nom.)'!L109/IPCA!$C$322)*IPCA!$C$344</f>
        <v>2417886.8437644057</v>
      </c>
      <c r="AK5" s="347">
        <f>('2012-17(nom.)'!M109/IPCA!$C$322)*IPCA!$C$344</f>
        <v>2218214.7690214356</v>
      </c>
      <c r="AL5" s="347">
        <f>('2012-17(nom.)'!N109/IPCA!$C$322)*IPCA!$C$344</f>
        <v>2563341.8210361986</v>
      </c>
      <c r="AM5" s="347">
        <f>('2012-17(nom.)'!C135/IPCA!$C$328)*IPCA!$C$344</f>
        <v>2292633.2204982843</v>
      </c>
      <c r="AN5" s="347">
        <f>('2012-17(nom.)'!D135/IPCA!$C$328)*IPCA!$C$344</f>
        <v>2419731.6888903487</v>
      </c>
      <c r="AO5" s="347">
        <f>('2012-17(nom.)'!E135/IPCA!$C$328)*IPCA!$C$344</f>
        <v>3100003.5925999149</v>
      </c>
      <c r="AP5" s="347">
        <f>('2012-17(nom.)'!F135/IPCA!$C$328)*IPCA!$C$344</f>
        <v>2388496.0663897907</v>
      </c>
      <c r="AQ5" s="347">
        <f>('2012-17(nom.)'!G135/IPCA!$C$328)*IPCA!$C$344</f>
        <v>2972685.0719895698</v>
      </c>
      <c r="AR5" s="347">
        <f>('2012-17(nom.)'!H135/IPCA!$C$328)*IPCA!$C$344</f>
        <v>2819720.7540972279</v>
      </c>
      <c r="AS5" s="347">
        <f>('2012-17(nom.)'!I135/IPCA!$C$328)*IPCA!$C$344</f>
        <v>2761751.5450797165</v>
      </c>
      <c r="AT5" s="347">
        <f>('2012-17(nom.)'!J135/IPCA!$C$328)*IPCA!$C$344</f>
        <v>2801560.909801662</v>
      </c>
      <c r="AU5" s="347">
        <f>('2012-17(nom.)'!K135/IPCA!$C$328)*IPCA!$C$344</f>
        <v>2824591.3993468508</v>
      </c>
      <c r="AV5" s="347">
        <f>('2012-17(nom.)'!L135/IPCA!$C$328)*IPCA!$C$344</f>
        <v>0</v>
      </c>
      <c r="AW5" s="347">
        <f>('2012-17(nom.)'!M135/IPCA!$C$328)*IPCA!$C$344</f>
        <v>0</v>
      </c>
      <c r="AX5" s="347">
        <f>('2012-17(nom.)'!N135/IPCA!$C$328)*IPCA!$C$344</f>
        <v>0</v>
      </c>
    </row>
    <row r="6" spans="1:50" ht="12.75" customHeight="1" x14ac:dyDescent="0.3">
      <c r="A6" s="451"/>
      <c r="B6" s="128" t="s">
        <v>50</v>
      </c>
      <c r="C6" s="347">
        <f>('2012-17(nom.)'!C58/IPCA!$C$291)*IPCA!$C$344</f>
        <v>27973.317250239157</v>
      </c>
      <c r="D6" s="347">
        <f>('2012-17(nom.)'!D58/IPCA!$C$292)*IPCA!$C$344</f>
        <v>33650.052151810582</v>
      </c>
      <c r="E6" s="347">
        <f>('2012-17(nom.)'!E58/IPCA!$C$293)*IPCA!$C$344</f>
        <v>32108.413201201522</v>
      </c>
      <c r="F6" s="347">
        <f>('2012-17(nom.)'!F58/IPCA!$C$294)*IPCA!$C$344</f>
        <v>34978.926550286662</v>
      </c>
      <c r="G6" s="347">
        <f>('2012-17(nom.)'!G58/IPCA!$C$295)*IPCA!$C$344</f>
        <v>45782.137700016479</v>
      </c>
      <c r="H6" s="347">
        <f>('2012-17(nom.)'!H58/IPCA!$C$296)*IPCA!$C$344</f>
        <v>20685.788127953874</v>
      </c>
      <c r="I6" s="347">
        <f>('2012-17(nom.)'!I58/IPCA!$C$297)*IPCA!$C$344</f>
        <v>12477.217415730338</v>
      </c>
      <c r="J6" s="347">
        <f>('2012-17(nom.)'!J58/IPCA!$C$298)*IPCA!$C$344</f>
        <v>21519.150715034448</v>
      </c>
      <c r="K6" s="347">
        <f>('2012-17(nom.)'!K58/IPCA!$C$299)*IPCA!$C$344</f>
        <v>17176.721318562653</v>
      </c>
      <c r="L6" s="347">
        <f>('2012-17(nom.)'!L58/IPCA!$C$300)*IPCA!$C$344</f>
        <v>33933.335377370262</v>
      </c>
      <c r="M6" s="347">
        <f>('2012-17(nom.)'!M58/IPCA!$C$301)*IPCA!$C$344</f>
        <v>39906.530565380148</v>
      </c>
      <c r="N6" s="347">
        <f>('2012-17(nom.)'!N58/IPCA!$C$302)*IPCA!$C$344</f>
        <v>25484.230408606196</v>
      </c>
      <c r="O6" s="347">
        <f>('2012-17(nom.)'!C84/IPCA!$C$304)*IPCA!$C$344</f>
        <v>51017.167551554667</v>
      </c>
      <c r="P6" s="347">
        <f>('2012-17(nom.)'!D84/IPCA!$C$305)*IPCA!$C$344</f>
        <v>23371.35426712409</v>
      </c>
      <c r="Q6" s="347">
        <f>('2012-17(nom.)'!E84/IPCA!$C$306)*IPCA!$C$344</f>
        <v>30940.751350260718</v>
      </c>
      <c r="R6" s="347">
        <f>('2012-17(nom.)'!F84/IPCA!$C$307)*IPCA!$C$344</f>
        <v>37194.998016084086</v>
      </c>
      <c r="S6" s="347">
        <f>('2012-17(nom.)'!G84/IPCA!$C$308)*IPCA!$C$344</f>
        <v>22211.308425150819</v>
      </c>
      <c r="T6" s="347">
        <f>('2012-17(nom.)'!H84/IPCA!$C$309)*IPCA!$C$344</f>
        <v>18848.773614962913</v>
      </c>
      <c r="U6" s="347">
        <f>('2012-17(nom.)'!I84/IPCA!$C$310)*IPCA!$C$344</f>
        <v>22585.799954854734</v>
      </c>
      <c r="V6" s="347">
        <f>('2012-17(nom.)'!J84/IPCA!$C$311)*IPCA!$C$344</f>
        <v>42527.109963167037</v>
      </c>
      <c r="W6" s="347">
        <f>('2012-17(nom.)'!K84/IPCA!$C$312)*IPCA!$C$344</f>
        <v>24639.440123391505</v>
      </c>
      <c r="X6" s="347">
        <f>('2012-17(nom.)'!L84/IPCA!$C$313)*IPCA!$C$344</f>
        <v>26782.804265481907</v>
      </c>
      <c r="Y6" s="347">
        <f>('2012-17(nom.)'!M84/IPCA!$C$314)*IPCA!$C$344</f>
        <v>28045.114319990116</v>
      </c>
      <c r="Z6" s="347">
        <f>('2012-17(nom.)'!N84/IPCA!$C$315)*IPCA!$C$344</f>
        <v>17584.872035556185</v>
      </c>
      <c r="AA6" s="347">
        <f>('2012-17(nom.)'!C110/IPCA!$C$316)*IPCA!$C$344</f>
        <v>33156.491827270271</v>
      </c>
      <c r="AB6" s="347">
        <f>('2012-17(nom.)'!D110/IPCA!$C$317)*IPCA!$C$344</f>
        <v>27007.717901868364</v>
      </c>
      <c r="AC6" s="347">
        <f>('2012-17(nom.)'!E110/IPCA!$C$318)*IPCA!$C$344</f>
        <v>32043.556332141958</v>
      </c>
      <c r="AD6" s="347">
        <f>('2012-17(nom.)'!F110/IPCA!$C$319)*IPCA!$C$344</f>
        <v>35445.861188454532</v>
      </c>
      <c r="AE6" s="347">
        <f>('2012-17(nom.)'!G110/IPCA!$C$320)*IPCA!$C$344</f>
        <v>24734.106951465492</v>
      </c>
      <c r="AF6" s="347">
        <f>('2012-17(nom.)'!H110/IPCA!$C$321)*IPCA!$C$344</f>
        <v>22947.95108803199</v>
      </c>
      <c r="AG6" s="347">
        <f>('2012-17(nom.)'!I110/IPCA!$C$322)*IPCA!$C$344</f>
        <v>27929.464886312315</v>
      </c>
      <c r="AH6" s="347">
        <f>('2012-17(nom.)'!J110/IPCA!$C$322)*IPCA!$C$344</f>
        <v>33012.30005886357</v>
      </c>
      <c r="AI6" s="347">
        <f>('2012-17(nom.)'!K110/IPCA!$C$322)*IPCA!$C$344</f>
        <v>31715.962598584814</v>
      </c>
      <c r="AJ6" s="347">
        <f>('2012-17(nom.)'!L110/IPCA!$C$322)*IPCA!$C$344</f>
        <v>35434.824954421019</v>
      </c>
      <c r="AK6" s="347">
        <f>('2012-17(nom.)'!M110/IPCA!$C$322)*IPCA!$C$344</f>
        <v>37715.348584263324</v>
      </c>
      <c r="AL6" s="347">
        <f>('2012-17(nom.)'!N110/IPCA!$C$322)*IPCA!$C$344</f>
        <v>60869.553225091659</v>
      </c>
      <c r="AM6" s="347">
        <f>('2012-17(nom.)'!C136/IPCA!$C$328)*IPCA!$C$344</f>
        <v>61728.520600748874</v>
      </c>
      <c r="AN6" s="347">
        <f>('2012-17(nom.)'!D136/IPCA!$C$328)*IPCA!$C$344</f>
        <v>63963.375877780898</v>
      </c>
      <c r="AO6" s="347">
        <f>('2012-17(nom.)'!E136/IPCA!$C$328)*IPCA!$C$344</f>
        <v>75793.438698165337</v>
      </c>
      <c r="AP6" s="347">
        <f>('2012-17(nom.)'!F136/IPCA!$C$328)*IPCA!$C$344</f>
        <v>100513.12459150786</v>
      </c>
      <c r="AQ6" s="347">
        <f>('2012-17(nom.)'!G136/IPCA!$C$328)*IPCA!$C$344</f>
        <v>82227.791112759049</v>
      </c>
      <c r="AR6" s="347">
        <f>('2012-17(nom.)'!H136/IPCA!$C$328)*IPCA!$C$344</f>
        <v>90333.757599841454</v>
      </c>
      <c r="AS6" s="347">
        <f>('2012-17(nom.)'!I136/IPCA!$C$328)*IPCA!$C$344</f>
        <v>88436.686837948626</v>
      </c>
      <c r="AT6" s="347">
        <f>('2012-17(nom.)'!J136/IPCA!$C$328)*IPCA!$C$344</f>
        <v>84476.568226289935</v>
      </c>
      <c r="AU6" s="347">
        <f>('2012-17(nom.)'!K136/IPCA!$C$328)*IPCA!$C$344</f>
        <v>64090.994402307115</v>
      </c>
      <c r="AV6" s="347">
        <f>('2012-17(nom.)'!L136/IPCA!$C$328)*IPCA!$C$344</f>
        <v>0</v>
      </c>
      <c r="AW6" s="347">
        <f>('2012-17(nom.)'!M136/IPCA!$C$328)*IPCA!$C$344</f>
        <v>0</v>
      </c>
      <c r="AX6" s="347">
        <f>('2012-17(nom.)'!N136/IPCA!$C$328)*IPCA!$C$344</f>
        <v>0</v>
      </c>
    </row>
    <row r="7" spans="1:50" ht="12.75" customHeight="1" x14ac:dyDescent="0.3">
      <c r="A7" s="451"/>
      <c r="B7" s="128" t="s">
        <v>51</v>
      </c>
      <c r="C7" s="347">
        <f>('2012-17(nom.)'!C59/IPCA!$C$291)*IPCA!$C$344</f>
        <v>325886.54663499608</v>
      </c>
      <c r="D7" s="347">
        <f>('2012-17(nom.)'!D59/IPCA!$C$292)*IPCA!$C$344</f>
        <v>420306.06079387187</v>
      </c>
      <c r="E7" s="347">
        <f>('2012-17(nom.)'!E59/IPCA!$C$293)*IPCA!$C$344</f>
        <v>304376.38954983867</v>
      </c>
      <c r="F7" s="347">
        <f>('2012-17(nom.)'!F59/IPCA!$C$294)*IPCA!$C$344</f>
        <v>385221.30389896798</v>
      </c>
      <c r="G7" s="347">
        <f>('2012-17(nom.)'!G59/IPCA!$C$295)*IPCA!$C$344</f>
        <v>280454.81861112727</v>
      </c>
      <c r="H7" s="347">
        <f>('2012-17(nom.)'!H59/IPCA!$C$296)*IPCA!$C$344</f>
        <v>285850.60139967955</v>
      </c>
      <c r="I7" s="347">
        <f>('2012-17(nom.)'!I59/IPCA!$C$297)*IPCA!$C$344</f>
        <v>151786.41320575844</v>
      </c>
      <c r="J7" s="347">
        <f>('2012-17(nom.)'!J59/IPCA!$C$298)*IPCA!$C$344</f>
        <v>282137.74279338913</v>
      </c>
      <c r="K7" s="347">
        <f>('2012-17(nom.)'!K59/IPCA!$C$299)*IPCA!$C$344</f>
        <v>289456.82184088154</v>
      </c>
      <c r="L7" s="347">
        <f>('2012-17(nom.)'!L59/IPCA!$C$300)*IPCA!$C$344</f>
        <v>274052.28559550899</v>
      </c>
      <c r="M7" s="347">
        <f>('2012-17(nom.)'!M59/IPCA!$C$301)*IPCA!$C$344</f>
        <v>273162.45546050085</v>
      </c>
      <c r="N7" s="347">
        <f>('2012-17(nom.)'!N59/IPCA!$C$302)*IPCA!$C$344</f>
        <v>249030.50629131473</v>
      </c>
      <c r="O7" s="347">
        <f>('2012-17(nom.)'!C85/IPCA!$C$304)*IPCA!$C$344</f>
        <v>398928.92833509319</v>
      </c>
      <c r="P7" s="347">
        <f>('2012-17(nom.)'!D85/IPCA!$C$305)*IPCA!$C$344</f>
        <v>352299.14238788362</v>
      </c>
      <c r="Q7" s="347">
        <f>('2012-17(nom.)'!E85/IPCA!$C$306)*IPCA!$C$344</f>
        <v>180285.63231625094</v>
      </c>
      <c r="R7" s="347">
        <f>('2012-17(nom.)'!F85/IPCA!$C$307)*IPCA!$C$344</f>
        <v>181534.96660104732</v>
      </c>
      <c r="S7" s="347">
        <f>('2012-17(nom.)'!G85/IPCA!$C$308)*IPCA!$C$344</f>
        <v>169409.51849565073</v>
      </c>
      <c r="T7" s="347">
        <f>('2012-17(nom.)'!H85/IPCA!$C$309)*IPCA!$C$344</f>
        <v>104516.026468881</v>
      </c>
      <c r="U7" s="347">
        <f>('2012-17(nom.)'!I85/IPCA!$C$310)*IPCA!$C$344</f>
        <v>477308.37647129083</v>
      </c>
      <c r="V7" s="347">
        <f>('2012-17(nom.)'!J85/IPCA!$C$311)*IPCA!$C$344</f>
        <v>341086.63239591417</v>
      </c>
      <c r="W7" s="347">
        <f>('2012-17(nom.)'!K85/IPCA!$C$312)*IPCA!$C$344</f>
        <v>166321.00922682675</v>
      </c>
      <c r="X7" s="347">
        <f>('2012-17(nom.)'!L85/IPCA!$C$313)*IPCA!$C$344</f>
        <v>57609.002250434081</v>
      </c>
      <c r="Y7" s="347">
        <f>('2012-17(nom.)'!M85/IPCA!$C$314)*IPCA!$C$344</f>
        <v>60143.412367850447</v>
      </c>
      <c r="Z7" s="347">
        <f>('2012-17(nom.)'!N85/IPCA!$C$315)*IPCA!$C$344</f>
        <v>35400.119006514331</v>
      </c>
      <c r="AA7" s="347">
        <f>('2012-17(nom.)'!C111/IPCA!$C$316)*IPCA!$C$344</f>
        <v>191801.43396004158</v>
      </c>
      <c r="AB7" s="347">
        <f>('2012-17(nom.)'!D111/IPCA!$C$317)*IPCA!$C$344</f>
        <v>32138.852814178488</v>
      </c>
      <c r="AC7" s="347">
        <f>('2012-17(nom.)'!E111/IPCA!$C$318)*IPCA!$C$344</f>
        <v>238370.46809521742</v>
      </c>
      <c r="AD7" s="347">
        <f>('2012-17(nom.)'!F111/IPCA!$C$319)*IPCA!$C$344</f>
        <v>137210.21687459716</v>
      </c>
      <c r="AE7" s="347">
        <f>('2012-17(nom.)'!G111/IPCA!$C$320)*IPCA!$C$344</f>
        <v>13480.773397929086</v>
      </c>
      <c r="AF7" s="347">
        <f>('2012-17(nom.)'!H111/IPCA!$C$321)*IPCA!$C$344</f>
        <v>98441.859998849002</v>
      </c>
      <c r="AG7" s="347">
        <f>('2012-17(nom.)'!I111/IPCA!$C$322)*IPCA!$C$344</f>
        <v>704586.93483970489</v>
      </c>
      <c r="AH7" s="347">
        <f>('2012-17(nom.)'!J111/IPCA!$C$322)*IPCA!$C$344</f>
        <v>1818270.1882563366</v>
      </c>
      <c r="AI7" s="347">
        <f>('2012-17(nom.)'!K111/IPCA!$C$322)*IPCA!$C$344</f>
        <v>484414.20425868162</v>
      </c>
      <c r="AJ7" s="348">
        <f>('2012-17(nom.)'!L111/IPCA!$C$322)*IPCA!$C$344</f>
        <v>1052279.7601779054</v>
      </c>
      <c r="AK7" s="347">
        <f>('2012-17(nom.)'!M111/IPCA!$C$322)*IPCA!$C$344</f>
        <v>195146.51491580773</v>
      </c>
      <c r="AL7" s="347">
        <f>('2012-17(nom.)'!N111/IPCA!$C$322)*IPCA!$C$344</f>
        <v>897550.55521682627</v>
      </c>
      <c r="AM7" s="347">
        <f>('2012-17(nom.)'!C137/IPCA!$C$328)*IPCA!$C$344</f>
        <v>994188.78382419131</v>
      </c>
      <c r="AN7" s="347">
        <f>('2012-17(nom.)'!D137/IPCA!$C$328)*IPCA!$C$344</f>
        <v>153958.26401237</v>
      </c>
      <c r="AO7" s="347">
        <f>('2012-17(nom.)'!E137/IPCA!$C$328)*IPCA!$C$344</f>
        <v>1911962.7364475527</v>
      </c>
      <c r="AP7" s="347">
        <f>('2012-17(nom.)'!F137/IPCA!$C$328)*IPCA!$C$344</f>
        <v>144190.35674633124</v>
      </c>
      <c r="AQ7" s="347">
        <f>('2012-17(nom.)'!G137/IPCA!$C$328)*IPCA!$C$344</f>
        <v>1181357.8270879982</v>
      </c>
      <c r="AR7" s="347">
        <f>('2012-17(nom.)'!H137/IPCA!$C$328)*IPCA!$C$344</f>
        <v>1190445.0954634165</v>
      </c>
      <c r="AS7" s="347">
        <f>('2012-17(nom.)'!I137/IPCA!$C$328)*IPCA!$C$344</f>
        <v>319315.52089969435</v>
      </c>
      <c r="AT7" s="347">
        <f>('2012-17(nom.)'!J137/IPCA!$C$328)*IPCA!$C$344</f>
        <v>113533.36754631453</v>
      </c>
      <c r="AU7" s="347">
        <f>('2012-17(nom.)'!K137/IPCA!$C$328)*IPCA!$C$344</f>
        <v>111609.15275215117</v>
      </c>
      <c r="AV7" s="347">
        <f>('2012-17(nom.)'!L137/IPCA!$C$328)*IPCA!$C$344</f>
        <v>0</v>
      </c>
      <c r="AW7" s="347">
        <f>('2012-17(nom.)'!M137/IPCA!$C$328)*IPCA!$C$344</f>
        <v>0</v>
      </c>
      <c r="AX7" s="347">
        <f>('2012-17(nom.)'!N137/IPCA!$C$328)*IPCA!$C$344</f>
        <v>0</v>
      </c>
    </row>
    <row r="8" spans="1:50" s="195" customFormat="1" ht="12.75" customHeight="1" x14ac:dyDescent="0.3">
      <c r="A8" s="451"/>
      <c r="B8" s="129" t="s">
        <v>71</v>
      </c>
      <c r="C8" s="349">
        <f>SUM(C4:C7)</f>
        <v>1838065.0172057964</v>
      </c>
      <c r="D8" s="349">
        <f t="shared" ref="D8:S8" si="0">SUM(D4:D7)</f>
        <v>1674346.3557172702</v>
      </c>
      <c r="E8" s="349">
        <f t="shared" si="0"/>
        <v>1492689.2245667689</v>
      </c>
      <c r="F8" s="349">
        <f t="shared" si="0"/>
        <v>1456942.7130926743</v>
      </c>
      <c r="G8" s="349">
        <f t="shared" si="0"/>
        <v>1362612.7137738515</v>
      </c>
      <c r="H8" s="349">
        <f t="shared" si="0"/>
        <v>1563498.3817514307</v>
      </c>
      <c r="I8" s="349">
        <f>SUM(I4:I7)</f>
        <v>1593727.2003651685</v>
      </c>
      <c r="J8" s="349">
        <f>SUM(J4:J7)</f>
        <v>2120663.0292240125</v>
      </c>
      <c r="K8" s="349">
        <f t="shared" si="0"/>
        <v>2090750.7478558796</v>
      </c>
      <c r="L8" s="349">
        <f t="shared" si="0"/>
        <v>2383644.7195354793</v>
      </c>
      <c r="M8" s="349">
        <f t="shared" si="0"/>
        <v>1522956.5580627986</v>
      </c>
      <c r="N8" s="349">
        <f t="shared" si="0"/>
        <v>2049573.9724763322</v>
      </c>
      <c r="O8" s="349">
        <f t="shared" si="0"/>
        <v>1748889.7360641335</v>
      </c>
      <c r="P8" s="349">
        <f t="shared" si="0"/>
        <v>1972856.6506348453</v>
      </c>
      <c r="Q8" s="349">
        <f t="shared" si="0"/>
        <v>1869236.7625803151</v>
      </c>
      <c r="R8" s="349">
        <f t="shared" si="0"/>
        <v>1710673.7606119397</v>
      </c>
      <c r="S8" s="349">
        <f t="shared" si="0"/>
        <v>1436034.7704849411</v>
      </c>
      <c r="T8" s="349">
        <f>SUM(T4:T7)</f>
        <v>1142916.153737504</v>
      </c>
      <c r="U8" s="349">
        <f>SUM(U4:U7)</f>
        <v>1681465.036774419</v>
      </c>
      <c r="V8" s="349">
        <f t="shared" ref="V8:Z8" si="1">SUM(V4:V7)</f>
        <v>1550735.5991446748</v>
      </c>
      <c r="W8" s="349">
        <f t="shared" si="1"/>
        <v>1775350.707764159</v>
      </c>
      <c r="X8" s="349">
        <f t="shared" si="1"/>
        <v>1332145.9665923126</v>
      </c>
      <c r="Y8" s="349">
        <f t="shared" si="1"/>
        <v>1566542.6937269268</v>
      </c>
      <c r="Z8" s="349">
        <f t="shared" si="1"/>
        <v>1278796.120846418</v>
      </c>
      <c r="AA8" s="349">
        <f>('2012-17(nom.)'!C112/IPCA!$C$316)*IPCA!$C$344</f>
        <v>1550288.2337947318</v>
      </c>
      <c r="AB8" s="349">
        <f>('2012-17(nom.)'!D112/IPCA!$C$317)*IPCA!$C$344</f>
        <v>2165531.0611231751</v>
      </c>
      <c r="AC8" s="349">
        <f>('2012-17(nom.)'!E112/IPCA!$C$318)*IPCA!$C$344</f>
        <v>3744920.7014377606</v>
      </c>
      <c r="AD8" s="349">
        <f>('2012-17(nom.)'!F112/IPCA!$C$319)*IPCA!$C$344</f>
        <v>2705358.0695034326</v>
      </c>
      <c r="AE8" s="349">
        <f>('2012-17(nom.)'!G112/IPCA!$C$320)*IPCA!$C$344</f>
        <v>3164040.0640444648</v>
      </c>
      <c r="AF8" s="349">
        <f>('2012-17(nom.)'!H112/IPCA!$C$321)*IPCA!$C$344</f>
        <v>2938522.6649427805</v>
      </c>
      <c r="AG8" s="349">
        <f>('2012-17(nom.)'!I112/IPCA!$C$322)*IPCA!$C$344</f>
        <v>3351264.028690943</v>
      </c>
      <c r="AH8" s="349">
        <f>('2012-17(nom.)'!J112/IPCA!$C$322)*IPCA!$C$344</f>
        <v>4943706.8015730949</v>
      </c>
      <c r="AI8" s="349">
        <f>('2012-17(nom.)'!K112/IPCA!$C$322)*IPCA!$C$344</f>
        <v>4254760.6202127235</v>
      </c>
      <c r="AJ8" s="349">
        <f>('2012-17(nom.)'!L112/IPCA!$C$322)*IPCA!$C$344</f>
        <v>4012448.452401299</v>
      </c>
      <c r="AK8" s="349">
        <f>('2012-17(nom.)'!M112/IPCA!$C$322)*IPCA!$C$344</f>
        <v>3177217.4877228113</v>
      </c>
      <c r="AL8" s="349">
        <f>('2012-17(nom.)'!N112/IPCA!$C$322)*IPCA!$C$344</f>
        <v>4136582.0380590083</v>
      </c>
      <c r="AM8" s="349">
        <f>('2012-17(nom.)'!C138/IPCA!$C$328)*IPCA!$C$344</f>
        <v>3821506.2673563203</v>
      </c>
      <c r="AN8" s="349">
        <f>('2012-17(nom.)'!D138/IPCA!$C$328)*IPCA!$C$344</f>
        <v>3000714.271456616</v>
      </c>
      <c r="AO8" s="349">
        <f>('2012-17(nom.)'!E138/IPCA!$C$328)*IPCA!$C$344</f>
        <v>5803430.0650250018</v>
      </c>
      <c r="AP8" s="349">
        <f>('2012-17(nom.)'!F138/IPCA!$C$328)*IPCA!$C$344</f>
        <v>3091581.7535340902</v>
      </c>
      <c r="AQ8" s="349">
        <f>('2012-17(nom.)'!G138/IPCA!$C$328)*IPCA!$C$344</f>
        <v>5140584.3157017631</v>
      </c>
      <c r="AR8" s="349">
        <f>('2012-17(nom.)'!H138/IPCA!$C$328)*IPCA!$C$344</f>
        <v>5003040.4748856137</v>
      </c>
      <c r="AS8" s="349">
        <f>('2012-17(nom.)'!I138/IPCA!$C$328)*IPCA!$C$344</f>
        <v>3889904.8990172818</v>
      </c>
      <c r="AT8" s="349">
        <f>('2012-17(nom.)'!J138/IPCA!$C$328)*IPCA!$C$344</f>
        <v>3995418.9642691989</v>
      </c>
      <c r="AU8" s="349">
        <f>('2012-17(nom.)'!K138/IPCA!$C$328)*IPCA!$C$344</f>
        <v>3785632.260048124</v>
      </c>
      <c r="AV8" s="349">
        <f>('2012-17(nom.)'!L138/IPCA!$C$328)*IPCA!$C$344</f>
        <v>0</v>
      </c>
      <c r="AW8" s="349">
        <f>('2012-17(nom.)'!M138/IPCA!$C$328)*IPCA!$C$344</f>
        <v>0</v>
      </c>
      <c r="AX8" s="349">
        <f>('2012-17(nom.)'!N138/IPCA!$C$328)*IPCA!$C$344</f>
        <v>0</v>
      </c>
    </row>
    <row r="9" spans="1:50" ht="12.75" customHeight="1" x14ac:dyDescent="0.3">
      <c r="A9" s="451" t="s">
        <v>52</v>
      </c>
      <c r="B9" s="128" t="s">
        <v>53</v>
      </c>
      <c r="C9" s="347">
        <f>('2012-17(nom.)'!C61/IPCA!$C$291)*IPCA!$C$344</f>
        <v>141210975.11970922</v>
      </c>
      <c r="D9" s="347">
        <f>('2012-17(nom.)'!D61/IPCA!$C$292)*IPCA!$C$344</f>
        <v>143950590.67194289</v>
      </c>
      <c r="E9" s="347">
        <f>('2012-17(nom.)'!E61/IPCA!$C$293)*IPCA!$C$344</f>
        <v>145279668.87172982</v>
      </c>
      <c r="F9" s="347">
        <f>('2012-17(nom.)'!F61/IPCA!$C$294)*IPCA!$C$344</f>
        <v>95554949.732762635</v>
      </c>
      <c r="G9" s="347">
        <f>('2012-17(nom.)'!G61/IPCA!$C$295)*IPCA!$C$344</f>
        <v>147899403.7587302</v>
      </c>
      <c r="H9" s="347">
        <f>('2012-17(nom.)'!H61/IPCA!$C$296)*IPCA!$C$344</f>
        <v>132323278.15843962</v>
      </c>
      <c r="I9" s="347">
        <f>('2012-17(nom.)'!I61/IPCA!$C$297)*IPCA!$C$344</f>
        <v>134194829.80285113</v>
      </c>
      <c r="J9" s="347">
        <f>('2012-17(nom.)'!J61/IPCA!$C$298)*IPCA!$C$344</f>
        <v>155476246.24249539</v>
      </c>
      <c r="K9" s="347">
        <f>('2012-17(nom.)'!K61/IPCA!$C$299)*IPCA!$C$344</f>
        <v>126175727.05738184</v>
      </c>
      <c r="L9" s="347">
        <f>('2012-17(nom.)'!L61/IPCA!$C$300)*IPCA!$C$344</f>
        <v>172787692.18673292</v>
      </c>
      <c r="M9" s="347">
        <f>('2012-17(nom.)'!M61/IPCA!$C$301)*IPCA!$C$344</f>
        <v>138495543.11194527</v>
      </c>
      <c r="N9" s="347">
        <f>('2012-17(nom.)'!N61/IPCA!$C$302)*IPCA!$C$344</f>
        <v>151956845.04847199</v>
      </c>
      <c r="O9" s="347">
        <f>('2012-17(nom.)'!C87/IPCA!$C$304)*IPCA!$C$344</f>
        <v>87029691.868885145</v>
      </c>
      <c r="P9" s="347">
        <f>('2012-17(nom.)'!D87/IPCA!$C$305)*IPCA!$C$344</f>
        <v>182528189.82173443</v>
      </c>
      <c r="Q9" s="347">
        <f>('2012-17(nom.)'!E87/IPCA!$C$306)*IPCA!$C$344</f>
        <v>137257420.11295649</v>
      </c>
      <c r="R9" s="347">
        <f>('2012-17(nom.)'!F87/IPCA!$C$307)*IPCA!$C$344</f>
        <v>114358075.60748225</v>
      </c>
      <c r="S9" s="347">
        <f>('2012-17(nom.)'!G87/IPCA!$C$308)*IPCA!$C$344</f>
        <v>118221677.76405485</v>
      </c>
      <c r="T9" s="347">
        <f>('2012-17(nom.)'!H87/IPCA!$C$309)*IPCA!$C$344</f>
        <v>171834096.19455013</v>
      </c>
      <c r="U9" s="347">
        <f>('2012-17(nom.)'!I87/IPCA!$C$310)*IPCA!$C$344</f>
        <v>107029363.83261511</v>
      </c>
      <c r="V9" s="347">
        <f>('2012-17(nom.)'!J87/IPCA!$C$311)*IPCA!$C$344</f>
        <v>134616689.52143049</v>
      </c>
      <c r="W9" s="347">
        <f>('2012-17(nom.)'!K87/IPCA!$C$312)*IPCA!$C$344</f>
        <v>142791791.13848829</v>
      </c>
      <c r="X9" s="347">
        <f>('2012-17(nom.)'!L87/IPCA!$C$313)*IPCA!$C$344</f>
        <v>163511831.07984447</v>
      </c>
      <c r="Y9" s="347">
        <f>('2012-17(nom.)'!M87/IPCA!$C$314)*IPCA!$C$344</f>
        <v>123902891.76845992</v>
      </c>
      <c r="Z9" s="347">
        <f>('2012-17(nom.)'!N87/IPCA!$C$315)*IPCA!$C$344</f>
        <v>95676506.536737949</v>
      </c>
      <c r="AA9" s="347">
        <f>('2012-17(nom.)'!C113/IPCA!$C$316)*IPCA!$C$344</f>
        <v>177839954.91075781</v>
      </c>
      <c r="AB9" s="347">
        <f>('2012-17(nom.)'!D113/IPCA!$C$317)*IPCA!$C$344</f>
        <v>145348691.78443488</v>
      </c>
      <c r="AC9" s="347">
        <f>('2012-17(nom.)'!E113/IPCA!$C$318)*IPCA!$C$344</f>
        <v>94236828.423705742</v>
      </c>
      <c r="AD9" s="347">
        <f>('2012-17(nom.)'!F113/IPCA!$C$319)*IPCA!$C$344</f>
        <v>113251729.79466216</v>
      </c>
      <c r="AE9" s="347">
        <f>('2012-17(nom.)'!G113/IPCA!$C$320)*IPCA!$C$344</f>
        <v>93771000.150766045</v>
      </c>
      <c r="AF9" s="347">
        <f>('2012-17(nom.)'!H113/IPCA!$C$321)*IPCA!$C$344</f>
        <v>92094392.37947385</v>
      </c>
      <c r="AG9" s="347">
        <f>('2012-17(nom.)'!I113/IPCA!$C$322)*IPCA!$C$344</f>
        <v>88175181.082210615</v>
      </c>
      <c r="AH9" s="347">
        <f>('2012-17(nom.)'!J113/IPCA!$C$322)*IPCA!$C$344</f>
        <v>50165455.917019017</v>
      </c>
      <c r="AI9" s="347">
        <f>('2012-17(nom.)'!K113/IPCA!$C$322)*IPCA!$C$344</f>
        <v>184504810.48193452</v>
      </c>
      <c r="AJ9" s="347">
        <f>('2012-17(nom.)'!L113/IPCA!$C$322)*IPCA!$C$344</f>
        <v>168177526.52281967</v>
      </c>
      <c r="AK9" s="347">
        <f>('2012-17(nom.)'!M113/IPCA!$C$322)*IPCA!$C$344</f>
        <v>188927284.31657603</v>
      </c>
      <c r="AL9" s="347">
        <f>('2012-17(nom.)'!N113/IPCA!$C$322)*IPCA!$C$344</f>
        <v>218288780.15370664</v>
      </c>
      <c r="AM9" s="347">
        <f>('2012-17(nom.)'!C139/IPCA!$C$328)*IPCA!$C$344</f>
        <v>94248004.267222479</v>
      </c>
      <c r="AN9" s="347">
        <f>('2012-17(nom.)'!D139/IPCA!$C$328)*IPCA!$C$344</f>
        <v>116433851.97669612</v>
      </c>
      <c r="AO9" s="347">
        <f>('2012-17(nom.)'!E139/IPCA!$C$328)*IPCA!$C$344</f>
        <v>137416652.23606008</v>
      </c>
      <c r="AP9" s="347">
        <f>('2012-17(nom.)'!F139/IPCA!$C$328)*IPCA!$C$344</f>
        <v>111974632.95106469</v>
      </c>
      <c r="AQ9" s="347">
        <f>('2012-17(nom.)'!G139/IPCA!$C$328)*IPCA!$C$344</f>
        <v>133066348.30023342</v>
      </c>
      <c r="AR9" s="347">
        <f>('2012-17(nom.)'!H139/IPCA!$C$328)*IPCA!$C$344</f>
        <v>179702749.67482397</v>
      </c>
      <c r="AS9" s="347">
        <f>('2012-17(nom.)'!I139/IPCA!$C$328)*IPCA!$C$344</f>
        <v>144014290.11925209</v>
      </c>
      <c r="AT9" s="347">
        <f>('2012-17(nom.)'!J139/IPCA!$C$328)*IPCA!$C$344</f>
        <v>136091622.06013632</v>
      </c>
      <c r="AU9" s="347">
        <f>('2012-17(nom.)'!K139/IPCA!$C$328)*IPCA!$C$344</f>
        <v>147796697.07610679</v>
      </c>
      <c r="AV9" s="347">
        <f>('2012-17(nom.)'!L139/IPCA!$C$328)*IPCA!$C$344</f>
        <v>0</v>
      </c>
      <c r="AW9" s="347">
        <f>('2012-17(nom.)'!M139/IPCA!$C$328)*IPCA!$C$344</f>
        <v>0</v>
      </c>
      <c r="AX9" s="347">
        <f>('2012-17(nom.)'!N139/IPCA!$C$328)*IPCA!$C$344</f>
        <v>0</v>
      </c>
    </row>
    <row r="10" spans="1:50" ht="12.75" customHeight="1" x14ac:dyDescent="0.3">
      <c r="A10" s="451"/>
      <c r="B10" s="128" t="s">
        <v>54</v>
      </c>
      <c r="C10" s="347">
        <f>('2012-17(nom.)'!C62/IPCA!$C$291)*IPCA!$C$344</f>
        <v>2520972.8037989037</v>
      </c>
      <c r="D10" s="347">
        <f>('2012-17(nom.)'!D62/IPCA!$C$292)*IPCA!$C$344</f>
        <v>1608258.363356546</v>
      </c>
      <c r="E10" s="347">
        <f>('2012-17(nom.)'!E62/IPCA!$C$293)*IPCA!$C$344</f>
        <v>716570.08027619158</v>
      </c>
      <c r="F10" s="347">
        <f>('2012-17(nom.)'!F62/IPCA!$C$294)*IPCA!$C$344</f>
        <v>1027638.3072116958</v>
      </c>
      <c r="G10" s="347">
        <f>('2012-17(nom.)'!G62/IPCA!$C$295)*IPCA!$C$344</f>
        <v>934875.08521441708</v>
      </c>
      <c r="H10" s="347">
        <f>('2012-17(nom.)'!H62/IPCA!$C$296)*IPCA!$C$344</f>
        <v>1913498.8282026805</v>
      </c>
      <c r="I10" s="347">
        <f>('2012-17(nom.)'!I62/IPCA!$C$297)*IPCA!$C$344</f>
        <v>738020.58313202241</v>
      </c>
      <c r="J10" s="347">
        <f>('2012-17(nom.)'!J62/IPCA!$C$298)*IPCA!$C$344</f>
        <v>1115597.9888715222</v>
      </c>
      <c r="K10" s="347">
        <f>('2012-17(nom.)'!K62/IPCA!$C$299)*IPCA!$C$344</f>
        <v>850956.97719425545</v>
      </c>
      <c r="L10" s="347">
        <f>('2012-17(nom.)'!L62/IPCA!$C$300)*IPCA!$C$344</f>
        <v>1113813.0360195111</v>
      </c>
      <c r="M10" s="347">
        <f>('2012-17(nom.)'!M62/IPCA!$C$301)*IPCA!$C$344</f>
        <v>654272.63621724537</v>
      </c>
      <c r="N10" s="347">
        <f>('2012-17(nom.)'!N62/IPCA!$C$302)*IPCA!$C$344</f>
        <v>7760142.216066489</v>
      </c>
      <c r="O10" s="347">
        <f>('2012-17(nom.)'!C88/IPCA!$C$304)*IPCA!$C$344</f>
        <v>1016002.5572278477</v>
      </c>
      <c r="P10" s="347">
        <f>('2012-17(nom.)'!D88/IPCA!$C$305)*IPCA!$C$344</f>
        <v>862539.1987915067</v>
      </c>
      <c r="Q10" s="347">
        <f>('2012-17(nom.)'!E88/IPCA!$C$306)*IPCA!$C$344</f>
        <v>826866.59077186219</v>
      </c>
      <c r="R10" s="347">
        <f>('2012-17(nom.)'!F88/IPCA!$C$307)*IPCA!$C$344</f>
        <v>831200.23536951246</v>
      </c>
      <c r="S10" s="347">
        <f>('2012-17(nom.)'!G88/IPCA!$C$308)*IPCA!$C$344</f>
        <v>1440807.1039634522</v>
      </c>
      <c r="T10" s="347">
        <f>('2012-17(nom.)'!H88/IPCA!$C$309)*IPCA!$C$344</f>
        <v>588773.27896807482</v>
      </c>
      <c r="U10" s="347">
        <f>('2012-17(nom.)'!I88/IPCA!$C$310)*IPCA!$C$344</f>
        <v>1866542.9846247847</v>
      </c>
      <c r="V10" s="347">
        <f>('2012-17(nom.)'!J88/IPCA!$C$311)*IPCA!$C$344</f>
        <v>1433185.1373798212</v>
      </c>
      <c r="W10" s="347">
        <f>('2012-17(nom.)'!K88/IPCA!$C$312)*IPCA!$C$344</f>
        <v>1444198.0967198943</v>
      </c>
      <c r="X10" s="347">
        <f>('2012-17(nom.)'!L88/IPCA!$C$313)*IPCA!$C$344</f>
        <v>3461982.3405716363</v>
      </c>
      <c r="Y10" s="347">
        <f>('2012-17(nom.)'!M88/IPCA!$C$314)*IPCA!$C$344</f>
        <v>1179556.3818817872</v>
      </c>
      <c r="Z10" s="347">
        <f>('2012-17(nom.)'!N88/IPCA!$C$315)*IPCA!$C$344</f>
        <v>875950.0028891851</v>
      </c>
      <c r="AA10" s="347">
        <f>('2012-17(nom.)'!C114/IPCA!$C$316)*IPCA!$C$344</f>
        <v>1296915.0971715718</v>
      </c>
      <c r="AB10" s="347">
        <f>('2012-17(nom.)'!D114/IPCA!$C$317)*IPCA!$C$344</f>
        <v>5171354.1255656928</v>
      </c>
      <c r="AC10" s="347">
        <f>('2012-17(nom.)'!E114/IPCA!$C$318)*IPCA!$C$344</f>
        <v>8076645.9529814655</v>
      </c>
      <c r="AD10" s="347">
        <f>('2012-17(nom.)'!F114/IPCA!$C$319)*IPCA!$C$344</f>
        <v>2647946.2191298865</v>
      </c>
      <c r="AE10" s="347">
        <f>('2012-17(nom.)'!G114/IPCA!$C$320)*IPCA!$C$344</f>
        <v>2328418.6768863569</v>
      </c>
      <c r="AF10" s="347">
        <f>('2012-17(nom.)'!H114/IPCA!$C$321)*IPCA!$C$344</f>
        <v>1404814.578447456</v>
      </c>
      <c r="AG10" s="347">
        <f>('2012-17(nom.)'!I114/IPCA!$C$322)*IPCA!$C$344</f>
        <v>1550325.3644464682</v>
      </c>
      <c r="AH10" s="347">
        <f>('2012-17(nom.)'!J114/IPCA!$C$322)*IPCA!$C$344</f>
        <v>1399321.8966938227</v>
      </c>
      <c r="AI10" s="347">
        <f>('2012-17(nom.)'!K114/IPCA!$C$322)*IPCA!$C$344</f>
        <v>638569.97230184963</v>
      </c>
      <c r="AJ10" s="347">
        <f>('2012-17(nom.)'!L114/IPCA!$C$322)*IPCA!$C$344</f>
        <v>1082431.7195784342</v>
      </c>
      <c r="AK10" s="347">
        <f>('2012-17(nom.)'!M114/IPCA!$C$322)*IPCA!$C$344</f>
        <v>1492540.8678262252</v>
      </c>
      <c r="AL10" s="347">
        <f>('2012-17(nom.)'!N114/IPCA!$C$322)*IPCA!$C$344</f>
        <v>744287.70374839636</v>
      </c>
      <c r="AM10" s="347">
        <f>('2012-17(nom.)'!C140/IPCA!$C$328)*IPCA!$C$344</f>
        <v>1145482.9477638223</v>
      </c>
      <c r="AN10" s="347">
        <f>('2012-17(nom.)'!D140/IPCA!$C$328)*IPCA!$C$344</f>
        <v>303634.8484510362</v>
      </c>
      <c r="AO10" s="347">
        <f>('2012-17(nom.)'!E140/IPCA!$C$328)*IPCA!$C$344</f>
        <v>726625.41374166892</v>
      </c>
      <c r="AP10" s="347">
        <f>('2012-17(nom.)'!F140/IPCA!$C$328)*IPCA!$C$344</f>
        <v>473094.4233928888</v>
      </c>
      <c r="AQ10" s="347">
        <f>('2012-17(nom.)'!G140/IPCA!$C$328)*IPCA!$C$344</f>
        <v>1274999.0196188032</v>
      </c>
      <c r="AR10" s="347">
        <f>('2012-17(nom.)'!H140/IPCA!$C$328)*IPCA!$C$344</f>
        <v>1138407.4202515096</v>
      </c>
      <c r="AS10" s="347">
        <f>('2012-17(nom.)'!I140/IPCA!$C$328)*IPCA!$C$344</f>
        <v>1441621.906302158</v>
      </c>
      <c r="AT10" s="347">
        <f>('2012-17(nom.)'!J140/IPCA!$C$328)*IPCA!$C$344</f>
        <v>669814.25208373216</v>
      </c>
      <c r="AU10" s="347">
        <f>('2012-17(nom.)'!K140/IPCA!$C$328)*IPCA!$C$344</f>
        <v>635271.17437276931</v>
      </c>
      <c r="AV10" s="347">
        <f>('2012-17(nom.)'!L140/IPCA!$C$328)*IPCA!$C$344</f>
        <v>0</v>
      </c>
      <c r="AW10" s="347">
        <f>('2012-17(nom.)'!M140/IPCA!$C$328)*IPCA!$C$344</f>
        <v>0</v>
      </c>
      <c r="AX10" s="347">
        <f>('2012-17(nom.)'!N140/IPCA!$C$328)*IPCA!$C$344</f>
        <v>0</v>
      </c>
    </row>
    <row r="11" spans="1:50" ht="12.75" customHeight="1" x14ac:dyDescent="0.3">
      <c r="A11" s="451"/>
      <c r="B11" s="128" t="s">
        <v>55</v>
      </c>
      <c r="C11" s="347">
        <f>('2012-17(nom.)'!C63/IPCA!$C$291)*IPCA!$C$344</f>
        <v>77325314.902162507</v>
      </c>
      <c r="D11" s="347">
        <f>('2012-17(nom.)'!D63/IPCA!$C$292)*IPCA!$C$344</f>
        <v>63510691.263481893</v>
      </c>
      <c r="E11" s="347">
        <f>('2012-17(nom.)'!E63/IPCA!$C$293)*IPCA!$C$344</f>
        <v>62370728.348019764</v>
      </c>
      <c r="F11" s="347">
        <f>('2012-17(nom.)'!F63/IPCA!$C$294)*IPCA!$C$344</f>
        <v>59221196.592803895</v>
      </c>
      <c r="G11" s="347">
        <f>('2012-17(nom.)'!G63/IPCA!$C$295)*IPCA!$C$344</f>
        <v>56993036.653491594</v>
      </c>
      <c r="H11" s="347">
        <f>('2012-17(nom.)'!H63/IPCA!$C$296)*IPCA!$C$344</f>
        <v>58739304.279812708</v>
      </c>
      <c r="I11" s="347">
        <f>('2012-17(nom.)'!I63/IPCA!$C$297)*IPCA!$C$344</f>
        <v>61052989.937619381</v>
      </c>
      <c r="J11" s="347">
        <f>('2012-17(nom.)'!J63/IPCA!$C$298)*IPCA!$C$344</f>
        <v>61897353.686365232</v>
      </c>
      <c r="K11" s="347">
        <f>('2012-17(nom.)'!K63/IPCA!$C$299)*IPCA!$C$344</f>
        <v>68470964.321940303</v>
      </c>
      <c r="L11" s="347">
        <f>('2012-17(nom.)'!L63/IPCA!$C$300)*IPCA!$C$344</f>
        <v>72157075.599045143</v>
      </c>
      <c r="M11" s="347">
        <f>('2012-17(nom.)'!M63/IPCA!$C$301)*IPCA!$C$344</f>
        <v>66419498.373408742</v>
      </c>
      <c r="N11" s="347">
        <f>('2012-17(nom.)'!N63/IPCA!$C$302)*IPCA!$C$344</f>
        <v>65416306.976040222</v>
      </c>
      <c r="O11" s="347">
        <f>('2012-17(nom.)'!C89/IPCA!$C$304)*IPCA!$C$344</f>
        <v>73385592.882065222</v>
      </c>
      <c r="P11" s="347">
        <f>('2012-17(nom.)'!D89/IPCA!$C$305)*IPCA!$C$344</f>
        <v>58524334.164966382</v>
      </c>
      <c r="Q11" s="347">
        <f>('2012-17(nom.)'!E89/IPCA!$C$306)*IPCA!$C$344</f>
        <v>51641414.180994131</v>
      </c>
      <c r="R11" s="347">
        <f>('2012-17(nom.)'!F89/IPCA!$C$307)*IPCA!$C$344</f>
        <v>56340411.43421986</v>
      </c>
      <c r="S11" s="347">
        <f>('2012-17(nom.)'!G89/IPCA!$C$308)*IPCA!$C$344</f>
        <v>56388873.342253745</v>
      </c>
      <c r="T11" s="347">
        <f>('2012-17(nom.)'!H89/IPCA!$C$309)*IPCA!$C$344</f>
        <v>63010371.515230574</v>
      </c>
      <c r="U11" s="347">
        <f>('2012-17(nom.)'!I89/IPCA!$C$310)*IPCA!$C$344</f>
        <v>60050988.454814129</v>
      </c>
      <c r="V11" s="347">
        <f>('2012-17(nom.)'!J89/IPCA!$C$311)*IPCA!$C$344</f>
        <v>67377445.664227992</v>
      </c>
      <c r="W11" s="347">
        <f>('2012-17(nom.)'!K89/IPCA!$C$312)*IPCA!$C$344</f>
        <v>67327086.64324224</v>
      </c>
      <c r="X11" s="347">
        <f>('2012-17(nom.)'!L89/IPCA!$C$313)*IPCA!$C$344</f>
        <v>65434635.456702672</v>
      </c>
      <c r="Y11" s="347">
        <f>('2012-17(nom.)'!M89/IPCA!$C$314)*IPCA!$C$344</f>
        <v>71445246.89120999</v>
      </c>
      <c r="Z11" s="347">
        <f>('2012-17(nom.)'!N89/IPCA!$C$315)*IPCA!$C$344</f>
        <v>70378255.381043166</v>
      </c>
      <c r="AA11" s="347">
        <f>('2012-17(nom.)'!C115/IPCA!$C$316)*IPCA!$C$344</f>
        <v>77501004.10444665</v>
      </c>
      <c r="AB11" s="347">
        <f>('2012-17(nom.)'!D115/IPCA!$C$317)*IPCA!$C$344</f>
        <v>64634903.729059204</v>
      </c>
      <c r="AC11" s="347">
        <f>('2012-17(nom.)'!E115/IPCA!$C$318)*IPCA!$C$344</f>
        <v>51434242.760741539</v>
      </c>
      <c r="AD11" s="347">
        <f>('2012-17(nom.)'!F115/IPCA!$C$319)*IPCA!$C$344</f>
        <v>58469494.96575731</v>
      </c>
      <c r="AE11" s="347">
        <f>('2012-17(nom.)'!G115/IPCA!$C$320)*IPCA!$C$344</f>
        <v>55036402.344314598</v>
      </c>
      <c r="AF11" s="347">
        <f>('2012-17(nom.)'!H115/IPCA!$C$321)*IPCA!$C$344</f>
        <v>57662523.921900958</v>
      </c>
      <c r="AG11" s="347">
        <f>('2012-17(nom.)'!I115/IPCA!$C$322)*IPCA!$C$344</f>
        <v>62849484.294088267</v>
      </c>
      <c r="AH11" s="347">
        <f>('2012-17(nom.)'!J115/IPCA!$C$322)*IPCA!$C$344</f>
        <v>67733006.935349539</v>
      </c>
      <c r="AI11" s="347">
        <f>('2012-17(nom.)'!K115/IPCA!$C$322)*IPCA!$C$344</f>
        <v>69711700.407193154</v>
      </c>
      <c r="AJ11" s="347">
        <f>('2012-17(nom.)'!L115/IPCA!$C$322)*IPCA!$C$344</f>
        <v>70088568.612420812</v>
      </c>
      <c r="AK11" s="347">
        <f>('2012-17(nom.)'!M115/IPCA!$C$322)*IPCA!$C$344</f>
        <v>68927625.158847883</v>
      </c>
      <c r="AL11" s="347">
        <f>('2012-17(nom.)'!N115/IPCA!$C$322)*IPCA!$C$344</f>
        <v>73980193.83922191</v>
      </c>
      <c r="AM11" s="347">
        <f>('2012-17(nom.)'!C141/IPCA!$C$328)*IPCA!$C$344</f>
        <v>80123572.934821367</v>
      </c>
      <c r="AN11" s="347">
        <f>('2012-17(nom.)'!D141/IPCA!$C$328)*IPCA!$C$344</f>
        <v>64147297.553819083</v>
      </c>
      <c r="AO11" s="347">
        <f>('2012-17(nom.)'!E141/IPCA!$C$328)*IPCA!$C$344</f>
        <v>58350532.398177579</v>
      </c>
      <c r="AP11" s="347">
        <f>('2012-17(nom.)'!F141/IPCA!$C$328)*IPCA!$C$344</f>
        <v>57461540.326627336</v>
      </c>
      <c r="AQ11" s="347">
        <f>('2012-17(nom.)'!G141/IPCA!$C$328)*IPCA!$C$344</f>
        <v>60725214.687071845</v>
      </c>
      <c r="AR11" s="347">
        <f>('2012-17(nom.)'!H141/IPCA!$C$328)*IPCA!$C$344</f>
        <v>72543443.70307897</v>
      </c>
      <c r="AS11" s="347">
        <f>('2012-17(nom.)'!I141/IPCA!$C$328)*IPCA!$C$344</f>
        <v>76044741.92090185</v>
      </c>
      <c r="AT11" s="347">
        <f>('2012-17(nom.)'!J141/IPCA!$C$328)*IPCA!$C$344</f>
        <v>83076197.897741452</v>
      </c>
      <c r="AU11" s="347">
        <f>('2012-17(nom.)'!K141/IPCA!$C$328)*IPCA!$C$344</f>
        <v>84825458.635537997</v>
      </c>
      <c r="AV11" s="347">
        <f>('2012-17(nom.)'!L141/IPCA!$C$328)*IPCA!$C$344</f>
        <v>0</v>
      </c>
      <c r="AW11" s="347">
        <f>('2012-17(nom.)'!M141/IPCA!$C$328)*IPCA!$C$344</f>
        <v>0</v>
      </c>
      <c r="AX11" s="347">
        <f>('2012-17(nom.)'!N141/IPCA!$C$328)*IPCA!$C$344</f>
        <v>0</v>
      </c>
    </row>
    <row r="12" spans="1:50" ht="12.75" customHeight="1" x14ac:dyDescent="0.3">
      <c r="A12" s="451"/>
      <c r="B12" s="128" t="s">
        <v>56</v>
      </c>
      <c r="C12" s="347">
        <f>('2012-17(nom.)'!C64/IPCA!$C$291)*IPCA!$C$344</f>
        <v>1677083.6839278014</v>
      </c>
      <c r="D12" s="347">
        <f>('2012-17(nom.)'!D64/IPCA!$C$292)*IPCA!$C$344</f>
        <v>2300514.4007520885</v>
      </c>
      <c r="E12" s="347">
        <f>('2012-17(nom.)'!E64/IPCA!$C$293)*IPCA!$C$344</f>
        <v>2483100.4630267955</v>
      </c>
      <c r="F12" s="347">
        <f>('2012-17(nom.)'!F64/IPCA!$C$294)*IPCA!$C$344</f>
        <v>1796824.1839204484</v>
      </c>
      <c r="G12" s="347">
        <f>('2012-17(nom.)'!G64/IPCA!$C$295)*IPCA!$C$344</f>
        <v>1711095.1968417647</v>
      </c>
      <c r="H12" s="347">
        <f>('2012-17(nom.)'!H64/IPCA!$C$296)*IPCA!$C$344</f>
        <v>1489934.528840845</v>
      </c>
      <c r="I12" s="347">
        <f>('2012-17(nom.)'!I64/IPCA!$C$297)*IPCA!$C$344</f>
        <v>1797445.6843714889</v>
      </c>
      <c r="J12" s="347">
        <f>('2012-17(nom.)'!J64/IPCA!$C$298)*IPCA!$C$344</f>
        <v>1947988.6519697274</v>
      </c>
      <c r="K12" s="347">
        <f>('2012-17(nom.)'!K64/IPCA!$C$299)*IPCA!$C$344</f>
        <v>2572041.7399520949</v>
      </c>
      <c r="L12" s="347">
        <f>('2012-17(nom.)'!L64/IPCA!$C$300)*IPCA!$C$344</f>
        <v>3372857.5581740523</v>
      </c>
      <c r="M12" s="347">
        <f>('2012-17(nom.)'!M64/IPCA!$C$301)*IPCA!$C$344</f>
        <v>2911082.6397989546</v>
      </c>
      <c r="N12" s="347">
        <f>('2012-17(nom.)'!N64/IPCA!$C$302)*IPCA!$C$344</f>
        <v>2118461.6273285523</v>
      </c>
      <c r="O12" s="347">
        <f>('2012-17(nom.)'!C90/IPCA!$C$304)*IPCA!$C$344</f>
        <v>1765914.301757968</v>
      </c>
      <c r="P12" s="347">
        <f>('2012-17(nom.)'!D90/IPCA!$C$305)*IPCA!$C$344</f>
        <v>1740176.9302538563</v>
      </c>
      <c r="Q12" s="347">
        <f>('2012-17(nom.)'!E90/IPCA!$C$306)*IPCA!$C$344</f>
        <v>1782398.0460465071</v>
      </c>
      <c r="R12" s="347">
        <f>('2012-17(nom.)'!F90/IPCA!$C$307)*IPCA!$C$344</f>
        <v>1064662.2296769756</v>
      </c>
      <c r="S12" s="347">
        <f>('2012-17(nom.)'!G90/IPCA!$C$308)*IPCA!$C$344</f>
        <v>894677.46375242015</v>
      </c>
      <c r="T12" s="347">
        <f>('2012-17(nom.)'!H90/IPCA!$C$309)*IPCA!$C$344</f>
        <v>1446922.1256562399</v>
      </c>
      <c r="U12" s="347">
        <f>('2012-17(nom.)'!I90/IPCA!$C$310)*IPCA!$C$344</f>
        <v>1003039.893303029</v>
      </c>
      <c r="V12" s="347">
        <f>('2012-17(nom.)'!J90/IPCA!$C$311)*IPCA!$C$344</f>
        <v>1426032.6893649595</v>
      </c>
      <c r="W12" s="347">
        <f>('2012-17(nom.)'!K90/IPCA!$C$312)*IPCA!$C$344</f>
        <v>1064751.92453837</v>
      </c>
      <c r="X12" s="347">
        <f>('2012-17(nom.)'!L90/IPCA!$C$313)*IPCA!$C$344</f>
        <v>1680067.6834180823</v>
      </c>
      <c r="Y12" s="347">
        <f>('2012-17(nom.)'!M90/IPCA!$C$314)*IPCA!$C$344</f>
        <v>1136850.7937035356</v>
      </c>
      <c r="Z12" s="347">
        <f>('2012-17(nom.)'!N90/IPCA!$C$315)*IPCA!$C$344</f>
        <v>1573647.4454887307</v>
      </c>
      <c r="AA12" s="347">
        <f>('2012-17(nom.)'!C116/IPCA!$C$316)*IPCA!$C$344</f>
        <v>1416921.2997862529</v>
      </c>
      <c r="AB12" s="347">
        <f>('2012-17(nom.)'!D116/IPCA!$C$317)*IPCA!$C$344</f>
        <v>902327.10244871688</v>
      </c>
      <c r="AC12" s="347">
        <f>('2012-17(nom.)'!E116/IPCA!$C$318)*IPCA!$C$344</f>
        <v>838597.43534001883</v>
      </c>
      <c r="AD12" s="347">
        <f>('2012-17(nom.)'!F116/IPCA!$C$319)*IPCA!$C$344</f>
        <v>1117042.4039646911</v>
      </c>
      <c r="AE12" s="347">
        <f>('2012-17(nom.)'!G116/IPCA!$C$320)*IPCA!$C$344</f>
        <v>1246658.4444775551</v>
      </c>
      <c r="AF12" s="347">
        <f>('2012-17(nom.)'!H116/IPCA!$C$321)*IPCA!$C$344</f>
        <v>1032961.2751209717</v>
      </c>
      <c r="AG12" s="347">
        <f>('2012-17(nom.)'!I116/IPCA!$C$322)*IPCA!$C$344</f>
        <v>943628.5899401611</v>
      </c>
      <c r="AH12" s="347">
        <f>('2012-17(nom.)'!J116/IPCA!$C$322)*IPCA!$C$344</f>
        <v>1013097.8313442353</v>
      </c>
      <c r="AI12" s="347">
        <f>('2012-17(nom.)'!K116/IPCA!$C$322)*IPCA!$C$344</f>
        <v>1156314.5648143019</v>
      </c>
      <c r="AJ12" s="347">
        <f>('2012-17(nom.)'!L116/IPCA!$C$322)*IPCA!$C$344</f>
        <v>1173152.5527438354</v>
      </c>
      <c r="AK12" s="347">
        <f>('2012-17(nom.)'!M116/IPCA!$C$322)*IPCA!$C$344</f>
        <v>986192.9565587925</v>
      </c>
      <c r="AL12" s="347">
        <f>('2012-17(nom.)'!N116/IPCA!$C$322)*IPCA!$C$344</f>
        <v>752916.14880705858</v>
      </c>
      <c r="AM12" s="347">
        <f>('2012-17(nom.)'!C142/IPCA!$C$328)*IPCA!$C$344</f>
        <v>706601.63529140444</v>
      </c>
      <c r="AN12" s="347">
        <f>('2012-17(nom.)'!D142/IPCA!$C$328)*IPCA!$C$344</f>
        <v>593601.99222272285</v>
      </c>
      <c r="AO12" s="347">
        <f>('2012-17(nom.)'!E142/IPCA!$C$328)*IPCA!$C$344</f>
        <v>594730.81690728734</v>
      </c>
      <c r="AP12" s="347">
        <f>('2012-17(nom.)'!F142/IPCA!$C$328)*IPCA!$C$344</f>
        <v>791437.67689537629</v>
      </c>
      <c r="AQ12" s="347">
        <f>('2012-17(nom.)'!G142/IPCA!$C$328)*IPCA!$C$344</f>
        <v>604092.56752161612</v>
      </c>
      <c r="AR12" s="347">
        <f>('2012-17(nom.)'!H142/IPCA!$C$328)*IPCA!$C$344</f>
        <v>788418.12891406682</v>
      </c>
      <c r="AS12" s="347">
        <f>('2012-17(nom.)'!I142/IPCA!$C$328)*IPCA!$C$344</f>
        <v>788090.99110564566</v>
      </c>
      <c r="AT12" s="347">
        <f>('2012-17(nom.)'!J142/IPCA!$C$328)*IPCA!$C$344</f>
        <v>967641.29160094704</v>
      </c>
      <c r="AU12" s="347">
        <f>('2012-17(nom.)'!K142/IPCA!$C$328)*IPCA!$C$344</f>
        <v>1219299.3538627822</v>
      </c>
      <c r="AV12" s="347">
        <f>('2012-17(nom.)'!L142/IPCA!$C$328)*IPCA!$C$344</f>
        <v>0</v>
      </c>
      <c r="AW12" s="347">
        <f>('2012-17(nom.)'!M142/IPCA!$C$328)*IPCA!$C$344</f>
        <v>0</v>
      </c>
      <c r="AX12" s="347">
        <f>('2012-17(nom.)'!N142/IPCA!$C$328)*IPCA!$C$344</f>
        <v>0</v>
      </c>
    </row>
    <row r="13" spans="1:50" ht="12.75" customHeight="1" x14ac:dyDescent="0.3">
      <c r="A13" s="451"/>
      <c r="B13" s="128" t="s">
        <v>57</v>
      </c>
      <c r="C13" s="347">
        <f>('2012-17(nom.)'!C65/IPCA!$C$291)*IPCA!$C$344</f>
        <v>78522.061974913784</v>
      </c>
      <c r="D13" s="347">
        <f>('2012-17(nom.)'!D65/IPCA!$C$292)*IPCA!$C$344</f>
        <v>66352.951915041776</v>
      </c>
      <c r="E13" s="347">
        <f>('2012-17(nom.)'!E65/IPCA!$C$293)*IPCA!$C$344</f>
        <v>44141.286033121447</v>
      </c>
      <c r="F13" s="347">
        <f>('2012-17(nom.)'!F65/IPCA!$C$294)*IPCA!$C$344</f>
        <v>80397.533678812586</v>
      </c>
      <c r="G13" s="347">
        <f>('2012-17(nom.)'!G65/IPCA!$C$295)*IPCA!$C$344</f>
        <v>90327.044951465417</v>
      </c>
      <c r="H13" s="347">
        <f>('2012-17(nom.)'!H65/IPCA!$C$296)*IPCA!$C$344</f>
        <v>118720.50352935065</v>
      </c>
      <c r="I13" s="347">
        <f>('2012-17(nom.)'!I65/IPCA!$C$297)*IPCA!$C$344</f>
        <v>129756.70070926967</v>
      </c>
      <c r="J13" s="347">
        <f>('2012-17(nom.)'!J65/IPCA!$C$298)*IPCA!$C$344</f>
        <v>91100.137441881569</v>
      </c>
      <c r="K13" s="347">
        <f>('2012-17(nom.)'!K65/IPCA!$C$299)*IPCA!$C$344</f>
        <v>124997.34367795473</v>
      </c>
      <c r="L13" s="347">
        <f>('2012-17(nom.)'!L65/IPCA!$C$300)*IPCA!$C$344</f>
        <v>98617.520797879246</v>
      </c>
      <c r="M13" s="347">
        <f>('2012-17(nom.)'!M65/IPCA!$C$301)*IPCA!$C$344</f>
        <v>80306.82552697818</v>
      </c>
      <c r="N13" s="347">
        <f>('2012-17(nom.)'!N65/IPCA!$C$302)*IPCA!$C$344</f>
        <v>41878.089878505205</v>
      </c>
      <c r="O13" s="347">
        <f>('2012-17(nom.)'!C91/IPCA!$C$304)*IPCA!$C$344</f>
        <v>29887.872060191716</v>
      </c>
      <c r="P13" s="347">
        <f>('2012-17(nom.)'!D91/IPCA!$C$305)*IPCA!$C$344</f>
        <v>99991.870491040405</v>
      </c>
      <c r="Q13" s="347">
        <f>('2012-17(nom.)'!E91/IPCA!$C$306)*IPCA!$C$344</f>
        <v>49983.259231577642</v>
      </c>
      <c r="R13" s="347">
        <f>('2012-17(nom.)'!F91/IPCA!$C$307)*IPCA!$C$344</f>
        <v>32817.080454043287</v>
      </c>
      <c r="S13" s="347">
        <f>('2012-17(nom.)'!G91/IPCA!$C$308)*IPCA!$C$344</f>
        <v>33591.601919609035</v>
      </c>
      <c r="T13" s="347">
        <f>('2012-17(nom.)'!H91/IPCA!$C$309)*IPCA!$C$344</f>
        <v>20060.228690744916</v>
      </c>
      <c r="U13" s="347">
        <f>('2012-17(nom.)'!I91/IPCA!$C$310)*IPCA!$C$344</f>
        <v>36613.797299030921</v>
      </c>
      <c r="V13" s="347">
        <f>('2012-17(nom.)'!J91/IPCA!$C$311)*IPCA!$C$344</f>
        <v>48581.953007534546</v>
      </c>
      <c r="W13" s="347">
        <f>('2012-17(nom.)'!K91/IPCA!$C$312)*IPCA!$C$344</f>
        <v>30475.619184022275</v>
      </c>
      <c r="X13" s="347">
        <f>('2012-17(nom.)'!L91/IPCA!$C$313)*IPCA!$C$344</f>
        <v>41006.13376513579</v>
      </c>
      <c r="Y13" s="347">
        <f>('2012-17(nom.)'!M91/IPCA!$C$314)*IPCA!$C$344</f>
        <v>33995.206250581403</v>
      </c>
      <c r="Z13" s="347">
        <f>('2012-17(nom.)'!N91/IPCA!$C$315)*IPCA!$C$344</f>
        <v>46344.123856297439</v>
      </c>
      <c r="AA13" s="347">
        <f>('2012-17(nom.)'!C117/IPCA!$C$316)*IPCA!$C$344</f>
        <v>31709.875113521735</v>
      </c>
      <c r="AB13" s="347">
        <f>('2012-17(nom.)'!D117/IPCA!$C$317)*IPCA!$C$344</f>
        <v>37461.829997103137</v>
      </c>
      <c r="AC13" s="347">
        <f>('2012-17(nom.)'!E117/IPCA!$C$318)*IPCA!$C$344</f>
        <v>23430.924848858798</v>
      </c>
      <c r="AD13" s="347">
        <f>('2012-17(nom.)'!F117/IPCA!$C$319)*IPCA!$C$344</f>
        <v>43217.813937508756</v>
      </c>
      <c r="AE13" s="347">
        <f>('2012-17(nom.)'!G117/IPCA!$C$320)*IPCA!$C$344</f>
        <v>26278.94308904589</v>
      </c>
      <c r="AF13" s="347">
        <f>('2012-17(nom.)'!H117/IPCA!$C$321)*IPCA!$C$344</f>
        <v>36243.109952254992</v>
      </c>
      <c r="AG13" s="347">
        <f>('2012-17(nom.)'!I117/IPCA!$C$322)*IPCA!$C$344</f>
        <v>35231.991034989471</v>
      </c>
      <c r="AH13" s="347">
        <f>('2012-17(nom.)'!J117/IPCA!$C$322)*IPCA!$C$344</f>
        <v>55123.815286737248</v>
      </c>
      <c r="AI13" s="347">
        <f>('2012-17(nom.)'!K117/IPCA!$C$322)*IPCA!$C$344</f>
        <v>88676.744683576529</v>
      </c>
      <c r="AJ13" s="347">
        <f>('2012-17(nom.)'!L117/IPCA!$C$322)*IPCA!$C$344</f>
        <v>123392.4002750006</v>
      </c>
      <c r="AK13" s="347">
        <f>('2012-17(nom.)'!M117/IPCA!$C$322)*IPCA!$C$344</f>
        <v>41482.097844397467</v>
      </c>
      <c r="AL13" s="347">
        <f>('2012-17(nom.)'!N117/IPCA!$C$322)*IPCA!$C$344</f>
        <v>49508.555247975506</v>
      </c>
      <c r="AM13" s="347">
        <f>('2012-17(nom.)'!C143/IPCA!$C$328)*IPCA!$C$344</f>
        <v>60301.466451432556</v>
      </c>
      <c r="AN13" s="347">
        <f>('2012-17(nom.)'!D143/IPCA!$C$328)*IPCA!$C$344</f>
        <v>93501.152848441227</v>
      </c>
      <c r="AO13" s="347">
        <f>('2012-17(nom.)'!E143/IPCA!$C$328)*IPCA!$C$344</f>
        <v>108010.66727867998</v>
      </c>
      <c r="AP13" s="347">
        <f>('2012-17(nom.)'!F143/IPCA!$C$328)*IPCA!$C$344</f>
        <v>99256.265653869006</v>
      </c>
      <c r="AQ13" s="347">
        <f>('2012-17(nom.)'!G143/IPCA!$C$328)*IPCA!$C$344</f>
        <v>90062.094203281289</v>
      </c>
      <c r="AR13" s="347">
        <f>('2012-17(nom.)'!H143/IPCA!$C$328)*IPCA!$C$344</f>
        <v>98925.72089929806</v>
      </c>
      <c r="AS13" s="347">
        <f>('2012-17(nom.)'!I143/IPCA!$C$328)*IPCA!$C$344</f>
        <v>103129.6795139606</v>
      </c>
      <c r="AT13" s="347">
        <f>('2012-17(nom.)'!J143/IPCA!$C$328)*IPCA!$C$344</f>
        <v>103018.38593973526</v>
      </c>
      <c r="AU13" s="347">
        <f>('2012-17(nom.)'!K143/IPCA!$C$328)*IPCA!$C$344</f>
        <v>85631.269478039554</v>
      </c>
      <c r="AV13" s="347">
        <f>('2012-17(nom.)'!L143/IPCA!$C$328)*IPCA!$C$344</f>
        <v>0</v>
      </c>
      <c r="AW13" s="347">
        <f>('2012-17(nom.)'!M143/IPCA!$C$328)*IPCA!$C$344</f>
        <v>0</v>
      </c>
      <c r="AX13" s="347">
        <f>('2012-17(nom.)'!N143/IPCA!$C$328)*IPCA!$C$344</f>
        <v>0</v>
      </c>
    </row>
    <row r="14" spans="1:50" s="195" customFormat="1" ht="12.75" customHeight="1" x14ac:dyDescent="0.3">
      <c r="A14" s="451"/>
      <c r="B14" s="129" t="s">
        <v>71</v>
      </c>
      <c r="C14" s="349">
        <f>SUM(C9:C13)</f>
        <v>222812868.57157338</v>
      </c>
      <c r="D14" s="349">
        <f t="shared" ref="D14:T14" si="2">SUM(D9:D13)</f>
        <v>211436407.65144849</v>
      </c>
      <c r="E14" s="349">
        <f t="shared" si="2"/>
        <v>210894209.04908568</v>
      </c>
      <c r="F14" s="349">
        <f t="shared" si="2"/>
        <v>157681006.35037747</v>
      </c>
      <c r="G14" s="349">
        <f t="shared" si="2"/>
        <v>207628737.73922944</v>
      </c>
      <c r="H14" s="349">
        <f t="shared" si="2"/>
        <v>194584736.29882517</v>
      </c>
      <c r="I14" s="349">
        <f>SUM(I9:I13)</f>
        <v>197913042.70868331</v>
      </c>
      <c r="J14" s="349">
        <f>SUM(J9:J13)</f>
        <v>220528286.70714372</v>
      </c>
      <c r="K14" s="349">
        <f t="shared" si="2"/>
        <v>198194687.44014645</v>
      </c>
      <c r="L14" s="349">
        <f t="shared" si="2"/>
        <v>249530055.90076947</v>
      </c>
      <c r="M14" s="349">
        <f t="shared" si="2"/>
        <v>208560703.58689719</v>
      </c>
      <c r="N14" s="349">
        <f t="shared" si="2"/>
        <v>227293633.95778573</v>
      </c>
      <c r="O14" s="349">
        <f t="shared" si="2"/>
        <v>163227089.48199636</v>
      </c>
      <c r="P14" s="349">
        <f t="shared" si="2"/>
        <v>243755231.9862372</v>
      </c>
      <c r="Q14" s="349">
        <f t="shared" si="2"/>
        <v>191558082.19000053</v>
      </c>
      <c r="R14" s="349">
        <f t="shared" si="2"/>
        <v>172627166.58720264</v>
      </c>
      <c r="S14" s="349">
        <f t="shared" si="2"/>
        <v>176979627.27594408</v>
      </c>
      <c r="T14" s="349">
        <f t="shared" si="2"/>
        <v>236900223.34309575</v>
      </c>
      <c r="U14" s="349">
        <f>SUM(U9:U13)</f>
        <v>169986548.96265608</v>
      </c>
      <c r="V14" s="349">
        <f t="shared" ref="V14:Z14" si="3">SUM(V9:V13)</f>
        <v>204901934.96541083</v>
      </c>
      <c r="W14" s="349">
        <f t="shared" si="3"/>
        <v>212658303.42217281</v>
      </c>
      <c r="X14" s="349">
        <f t="shared" si="3"/>
        <v>234129522.69430202</v>
      </c>
      <c r="Y14" s="349">
        <f t="shared" si="3"/>
        <v>197698541.04150581</v>
      </c>
      <c r="Z14" s="349">
        <f t="shared" si="3"/>
        <v>168550703.49001533</v>
      </c>
      <c r="AA14" s="349">
        <f>('2012-17(nom.)'!C118/IPCA!$C$316)*IPCA!$C$344</f>
        <v>258086505.28727582</v>
      </c>
      <c r="AB14" s="349">
        <f>('2012-17(nom.)'!D118/IPCA!$C$317)*IPCA!$C$344</f>
        <v>216094738.57150558</v>
      </c>
      <c r="AC14" s="349">
        <f>('2012-17(nom.)'!E118/IPCA!$C$318)*IPCA!$C$344</f>
        <v>154609745.49761763</v>
      </c>
      <c r="AD14" s="349">
        <f>('2012-17(nom.)'!F118/IPCA!$C$319)*IPCA!$C$344</f>
        <v>175529431.19745162</v>
      </c>
      <c r="AE14" s="349">
        <f>('2012-17(nom.)'!G118/IPCA!$C$320)*IPCA!$C$344</f>
        <v>152408758.55953357</v>
      </c>
      <c r="AF14" s="349">
        <f>('2012-17(nom.)'!H118/IPCA!$C$321)*IPCA!$C$344</f>
        <v>152230935.2648955</v>
      </c>
      <c r="AG14" s="349">
        <f>('2012-17(nom.)'!I118/IPCA!$C$322)*IPCA!$C$344</f>
        <v>153553851.32172051</v>
      </c>
      <c r="AH14" s="349">
        <f>('2012-17(nom.)'!J118/IPCA!$C$322)*IPCA!$C$344</f>
        <v>120366006.39569338</v>
      </c>
      <c r="AI14" s="349">
        <f>('2012-17(nom.)'!K118/IPCA!$C$322)*IPCA!$C$344</f>
        <v>256100072.17092735</v>
      </c>
      <c r="AJ14" s="349">
        <f>('2012-17(nom.)'!L118/IPCA!$C$322)*IPCA!$C$344</f>
        <v>240645071.80783775</v>
      </c>
      <c r="AK14" s="349">
        <f>('2012-17(nom.)'!M118/IPCA!$C$322)*IPCA!$C$344</f>
        <v>260375125.39765334</v>
      </c>
      <c r="AL14" s="349">
        <f>('2012-17(nom.)'!N118/IPCA!$C$322)*IPCA!$C$344</f>
        <v>293815686.40073198</v>
      </c>
      <c r="AM14" s="349">
        <f>('2012-17(nom.)'!C144/IPCA!$C$328)*IPCA!$C$344</f>
        <v>176283963.25155053</v>
      </c>
      <c r="AN14" s="349">
        <f>('2012-17(nom.)'!D144/IPCA!$C$328)*IPCA!$C$344</f>
        <v>181571887.52403739</v>
      </c>
      <c r="AO14" s="349">
        <f>('2012-17(nom.)'!E144/IPCA!$C$328)*IPCA!$C$344</f>
        <v>197196551.53216529</v>
      </c>
      <c r="AP14" s="349">
        <f>('2012-17(nom.)'!F144/IPCA!$C$328)*IPCA!$C$344</f>
        <v>170799961.64363414</v>
      </c>
      <c r="AQ14" s="349">
        <f>('2012-17(nom.)'!G144/IPCA!$C$328)*IPCA!$C$344</f>
        <v>195760716.66864899</v>
      </c>
      <c r="AR14" s="349">
        <f>('2012-17(nom.)'!H144/IPCA!$C$328)*IPCA!$C$344</f>
        <v>254271944.64796782</v>
      </c>
      <c r="AS14" s="349">
        <f>('2012-17(nom.)'!I144/IPCA!$C$328)*IPCA!$C$344</f>
        <v>222391874.61707571</v>
      </c>
      <c r="AT14" s="349">
        <f>('2012-17(nom.)'!J144/IPCA!$C$328)*IPCA!$C$344</f>
        <v>220908293.88750216</v>
      </c>
      <c r="AU14" s="349">
        <f>('2012-17(nom.)'!K144/IPCA!$C$328)*IPCA!$C$344</f>
        <v>234562357.50935838</v>
      </c>
      <c r="AV14" s="349">
        <f>('2012-17(nom.)'!L144/IPCA!$C$328)*IPCA!$C$344</f>
        <v>0</v>
      </c>
      <c r="AW14" s="349">
        <f>('2012-17(nom.)'!M144/IPCA!$C$328)*IPCA!$C$344</f>
        <v>0</v>
      </c>
      <c r="AX14" s="349">
        <f>('2012-17(nom.)'!N144/IPCA!$C$328)*IPCA!$C$344</f>
        <v>0</v>
      </c>
    </row>
    <row r="15" spans="1:50" ht="12.75" customHeight="1" x14ac:dyDescent="0.3">
      <c r="A15" s="451" t="s">
        <v>58</v>
      </c>
      <c r="B15" s="128" t="s">
        <v>53</v>
      </c>
      <c r="C15" s="347">
        <f>('2012-17(nom.)'!C67/IPCA!$C$291)*IPCA!$C$344</f>
        <v>21231043.699418381</v>
      </c>
      <c r="D15" s="347">
        <f>('2012-17(nom.)'!D67/IPCA!$C$292)*IPCA!$C$344</f>
        <v>19413728.651051532</v>
      </c>
      <c r="E15" s="347">
        <f>('2012-17(nom.)'!E67/IPCA!$C$293)*IPCA!$C$344</f>
        <v>22382116.074768215</v>
      </c>
      <c r="F15" s="347">
        <f>('2012-17(nom.)'!F67/IPCA!$C$294)*IPCA!$C$344</f>
        <v>28469844.945120703</v>
      </c>
      <c r="G15" s="347">
        <f>('2012-17(nom.)'!G67/IPCA!$C$295)*IPCA!$C$344</f>
        <v>27739798.7238921</v>
      </c>
      <c r="H15" s="347">
        <f>('2012-17(nom.)'!H67/IPCA!$C$296)*IPCA!$C$344</f>
        <v>21041972.958323307</v>
      </c>
      <c r="I15" s="347">
        <f>('2012-17(nom.)'!I67/IPCA!$C$297)*IPCA!$C$344</f>
        <v>22495571.282145362</v>
      </c>
      <c r="J15" s="347">
        <f>('2012-17(nom.)'!J67/IPCA!$C$298)*IPCA!$C$344</f>
        <v>26917329.706925355</v>
      </c>
      <c r="K15" s="347">
        <f>('2012-17(nom.)'!K67/IPCA!$C$299)*IPCA!$C$344</f>
        <v>33927406.361940548</v>
      </c>
      <c r="L15" s="347">
        <f>('2012-17(nom.)'!L67/IPCA!$C$300)*IPCA!$C$344</f>
        <v>34465361.540554345</v>
      </c>
      <c r="M15" s="347">
        <f>('2012-17(nom.)'!M67/IPCA!$C$301)*IPCA!$C$344</f>
        <v>30480493.213428427</v>
      </c>
      <c r="N15" s="347">
        <f>('2012-17(nom.)'!N67/IPCA!$C$302)*IPCA!$C$344</f>
        <v>27014990.298503935</v>
      </c>
      <c r="O15" s="347">
        <f>('2012-17(nom.)'!C93/IPCA!$C$304)*IPCA!$C$344</f>
        <v>16426558.079895334</v>
      </c>
      <c r="P15" s="347">
        <f>('2012-17(nom.)'!D93/IPCA!$C$305)*IPCA!$C$344</f>
        <v>10122455.063227024</v>
      </c>
      <c r="Q15" s="347">
        <f>('2012-17(nom.)'!E93/IPCA!$C$306)*IPCA!$C$344</f>
        <v>10258114.582728229</v>
      </c>
      <c r="R15" s="347">
        <f>('2012-17(nom.)'!F93/IPCA!$C$307)*IPCA!$C$344</f>
        <v>9684828.2712194044</v>
      </c>
      <c r="S15" s="347">
        <f>('2012-17(nom.)'!G93/IPCA!$C$308)*IPCA!$C$344</f>
        <v>15082081.915579149</v>
      </c>
      <c r="T15" s="347">
        <f>('2012-17(nom.)'!H93/IPCA!$C$309)*IPCA!$C$344</f>
        <v>10488643.116726862</v>
      </c>
      <c r="U15" s="347">
        <f>('2012-17(nom.)'!I93/IPCA!$C$310)*IPCA!$C$344</f>
        <v>9862922.963676367</v>
      </c>
      <c r="V15" s="347">
        <f>('2012-17(nom.)'!J93/IPCA!$C$311)*IPCA!$C$344</f>
        <v>16338456.27975977</v>
      </c>
      <c r="W15" s="347">
        <f>('2012-17(nom.)'!K93/IPCA!$C$312)*IPCA!$C$344</f>
        <v>16593251.253407229</v>
      </c>
      <c r="X15" s="347">
        <f>('2012-17(nom.)'!L93/IPCA!$C$313)*IPCA!$C$344</f>
        <v>13948088.55196473</v>
      </c>
      <c r="Y15" s="347">
        <f>('2012-17(nom.)'!M93/IPCA!$C$314)*IPCA!$C$344</f>
        <v>19877333.833165321</v>
      </c>
      <c r="Z15" s="347">
        <f>('2012-17(nom.)'!N93/IPCA!$C$315)*IPCA!$C$344</f>
        <v>20137558.17281349</v>
      </c>
      <c r="AA15" s="347">
        <f>('2012-17(nom.)'!C119/IPCA!$C$316)*IPCA!$C$344</f>
        <v>22411005.091012388</v>
      </c>
      <c r="AB15" s="347">
        <f>('2012-17(nom.)'!D119/IPCA!$C$317)*IPCA!$C$344</f>
        <v>17827811.294875804</v>
      </c>
      <c r="AC15" s="347">
        <f>('2012-17(nom.)'!E119/IPCA!$C$318)*IPCA!$C$344</f>
        <v>29796565.873649485</v>
      </c>
      <c r="AD15" s="347">
        <f>('2012-17(nom.)'!F119/IPCA!$C$319)*IPCA!$C$344</f>
        <v>51403516.97780972</v>
      </c>
      <c r="AE15" s="347">
        <f>('2012-17(nom.)'!G119/IPCA!$C$320)*IPCA!$C$344</f>
        <v>38620186.723292656</v>
      </c>
      <c r="AF15" s="347">
        <f>('2012-17(nom.)'!H119/IPCA!$C$321)*IPCA!$C$344</f>
        <v>77896320.575930074</v>
      </c>
      <c r="AG15" s="347">
        <f>('2012-17(nom.)'!I119/IPCA!$C$322)*IPCA!$C$344</f>
        <v>117114990.11734177</v>
      </c>
      <c r="AH15" s="347">
        <f>('2012-17(nom.)'!J119/IPCA!$C$322)*IPCA!$C$344</f>
        <v>53321166.897156768</v>
      </c>
      <c r="AI15" s="347">
        <f>('2012-17(nom.)'!K119/IPCA!$C$322)*IPCA!$C$344</f>
        <v>17711281.902133595</v>
      </c>
      <c r="AJ15" s="347">
        <f>('2012-17(nom.)'!L119/IPCA!$C$322)*IPCA!$C$344</f>
        <v>10522943.849580407</v>
      </c>
      <c r="AK15" s="347">
        <f>('2012-17(nom.)'!M119/IPCA!$C$322)*IPCA!$C$344</f>
        <v>10165252.720998265</v>
      </c>
      <c r="AL15" s="347">
        <f>('2012-17(nom.)'!N119/IPCA!$C$322)*IPCA!$C$344</f>
        <v>14236115.136471026</v>
      </c>
      <c r="AM15" s="347">
        <f>('2012-17(nom.)'!C145/IPCA!$C$328)*IPCA!$C$344</f>
        <v>14445920.180752734</v>
      </c>
      <c r="AN15" s="347">
        <f>('2012-17(nom.)'!D145/IPCA!$C$328)*IPCA!$C$344</f>
        <v>12593948.604884526</v>
      </c>
      <c r="AO15" s="347">
        <f>('2012-17(nom.)'!E145/IPCA!$C$328)*IPCA!$C$344</f>
        <v>12982227.600725597</v>
      </c>
      <c r="AP15" s="347">
        <f>('2012-17(nom.)'!F145/IPCA!$C$328)*IPCA!$C$344</f>
        <v>21462465.262318823</v>
      </c>
      <c r="AQ15" s="347">
        <f>('2012-17(nom.)'!G145/IPCA!$C$328)*IPCA!$C$344</f>
        <v>19229971.22204243</v>
      </c>
      <c r="AR15" s="347">
        <f>('2012-17(nom.)'!H145/IPCA!$C$328)*IPCA!$C$344</f>
        <v>20373510.841638595</v>
      </c>
      <c r="AS15" s="347">
        <f>('2012-17(nom.)'!I145/IPCA!$C$328)*IPCA!$C$344</f>
        <v>21914840.616474438</v>
      </c>
      <c r="AT15" s="347">
        <f>('2012-17(nom.)'!J145/IPCA!$C$328)*IPCA!$C$344</f>
        <v>19895246.25578681</v>
      </c>
      <c r="AU15" s="347">
        <f>('2012-17(nom.)'!K145/IPCA!$C$328)*IPCA!$C$344</f>
        <v>38310690.86603865</v>
      </c>
      <c r="AV15" s="347">
        <f>('2012-17(nom.)'!L145/IPCA!$C$328)*IPCA!$C$344</f>
        <v>0</v>
      </c>
      <c r="AW15" s="347">
        <f>('2012-17(nom.)'!M145/IPCA!$C$328)*IPCA!$C$344</f>
        <v>0</v>
      </c>
      <c r="AX15" s="347">
        <f>('2012-17(nom.)'!N145/IPCA!$C$328)*IPCA!$C$344</f>
        <v>0</v>
      </c>
    </row>
    <row r="16" spans="1:50" ht="12.75" customHeight="1" x14ac:dyDescent="0.3">
      <c r="A16" s="451"/>
      <c r="B16" s="128" t="s">
        <v>59</v>
      </c>
      <c r="C16" s="347">
        <f>('2012-17(nom.)'!C68/IPCA!$C$291)*IPCA!$C$344</f>
        <v>73798348.592620835</v>
      </c>
      <c r="D16" s="347">
        <f>('2012-17(nom.)'!D68/IPCA!$C$292)*IPCA!$C$344</f>
        <v>65254682.557674088</v>
      </c>
      <c r="E16" s="347">
        <f>('2012-17(nom.)'!E68/IPCA!$C$293)*IPCA!$C$344</f>
        <v>63928012.928216822</v>
      </c>
      <c r="F16" s="347">
        <f>('2012-17(nom.)'!F68/IPCA!$C$294)*IPCA!$C$344</f>
        <v>65765472.266874827</v>
      </c>
      <c r="G16" s="347">
        <f>('2012-17(nom.)'!G68/IPCA!$C$295)*IPCA!$C$344</f>
        <v>65952012.027908854</v>
      </c>
      <c r="H16" s="347">
        <f>('2012-17(nom.)'!H68/IPCA!$C$296)*IPCA!$C$344</f>
        <v>67086251.783812739</v>
      </c>
      <c r="I16" s="347">
        <f>('2012-17(nom.)'!I68/IPCA!$C$297)*IPCA!$C$344</f>
        <v>67029562.590779498</v>
      </c>
      <c r="J16" s="347">
        <f>('2012-17(nom.)'!J68/IPCA!$C$298)*IPCA!$C$344</f>
        <v>72331143.531126365</v>
      </c>
      <c r="K16" s="347">
        <f>('2012-17(nom.)'!K68/IPCA!$C$299)*IPCA!$C$344</f>
        <v>74849351.978184149</v>
      </c>
      <c r="L16" s="347">
        <f>('2012-17(nom.)'!L68/IPCA!$C$300)*IPCA!$C$344</f>
        <v>77228011.786178634</v>
      </c>
      <c r="M16" s="347">
        <f>('2012-17(nom.)'!M68/IPCA!$C$301)*IPCA!$C$344</f>
        <v>74792172.492558718</v>
      </c>
      <c r="N16" s="347">
        <f>('2012-17(nom.)'!N68/IPCA!$C$302)*IPCA!$C$344</f>
        <v>71139864.599016026</v>
      </c>
      <c r="O16" s="347">
        <f>('2012-17(nom.)'!C94/IPCA!$C$304)*IPCA!$C$344</f>
        <v>72995689.508152232</v>
      </c>
      <c r="P16" s="347">
        <f>('2012-17(nom.)'!D94/IPCA!$C$305)*IPCA!$C$344</f>
        <v>62428769.817783475</v>
      </c>
      <c r="Q16" s="347">
        <f>('2012-17(nom.)'!E94/IPCA!$C$306)*IPCA!$C$344</f>
        <v>62759080.765188977</v>
      </c>
      <c r="R16" s="347">
        <f>('2012-17(nom.)'!F94/IPCA!$C$307)*IPCA!$C$344</f>
        <v>75088203.865304008</v>
      </c>
      <c r="S16" s="347">
        <f>('2012-17(nom.)'!G94/IPCA!$C$308)*IPCA!$C$344</f>
        <v>63666145.791739061</v>
      </c>
      <c r="T16" s="347">
        <f>('2012-17(nom.)'!H94/IPCA!$C$309)*IPCA!$C$344</f>
        <v>72314267.084550142</v>
      </c>
      <c r="U16" s="347">
        <f>('2012-17(nom.)'!I94/IPCA!$C$310)*IPCA!$C$344</f>
        <v>70481291.492313549</v>
      </c>
      <c r="V16" s="347">
        <f>('2012-17(nom.)'!J94/IPCA!$C$311)*IPCA!$C$344</f>
        <v>72094058.299805209</v>
      </c>
      <c r="W16" s="347">
        <f>('2012-17(nom.)'!K94/IPCA!$C$312)*IPCA!$C$344</f>
        <v>75368579.227748126</v>
      </c>
      <c r="X16" s="347">
        <f>('2012-17(nom.)'!L94/IPCA!$C$313)*IPCA!$C$344</f>
        <v>72366921.783485815</v>
      </c>
      <c r="Y16" s="347">
        <f>('2012-17(nom.)'!M94/IPCA!$C$314)*IPCA!$C$344</f>
        <v>76149153.391850442</v>
      </c>
      <c r="Z16" s="347">
        <f>('2012-17(nom.)'!N94/IPCA!$C$315)*IPCA!$C$344</f>
        <v>70583931.472895309</v>
      </c>
      <c r="AA16" s="347">
        <f>('2012-17(nom.)'!C120/IPCA!$C$316)*IPCA!$C$344</f>
        <v>81361881.08407183</v>
      </c>
      <c r="AB16" s="347">
        <f>('2012-17(nom.)'!D120/IPCA!$C$317)*IPCA!$C$344</f>
        <v>59826012.504045509</v>
      </c>
      <c r="AC16" s="347">
        <f>('2012-17(nom.)'!E120/IPCA!$C$318)*IPCA!$C$344</f>
        <v>72709213.421641871</v>
      </c>
      <c r="AD16" s="347">
        <f>('2012-17(nom.)'!F120/IPCA!$C$319)*IPCA!$C$344</f>
        <v>78499379.218656287</v>
      </c>
      <c r="AE16" s="347">
        <f>('2012-17(nom.)'!G120/IPCA!$C$320)*IPCA!$C$344</f>
        <v>87971354.780507118</v>
      </c>
      <c r="AF16" s="347">
        <f>('2012-17(nom.)'!H120/IPCA!$C$321)*IPCA!$C$344</f>
        <v>85428446.594224349</v>
      </c>
      <c r="AG16" s="347">
        <f>('2012-17(nom.)'!I120/IPCA!$C$322)*IPCA!$C$344</f>
        <v>81635031.085656807</v>
      </c>
      <c r="AH16" s="347">
        <f>('2012-17(nom.)'!J120/IPCA!$C$322)*IPCA!$C$344</f>
        <v>88113466.478700846</v>
      </c>
      <c r="AI16" s="347">
        <f>('2012-17(nom.)'!K120/IPCA!$C$322)*IPCA!$C$344</f>
        <v>83457601.839501396</v>
      </c>
      <c r="AJ16" s="347">
        <f>('2012-17(nom.)'!L120/IPCA!$C$322)*IPCA!$C$344</f>
        <v>81197354.067093626</v>
      </c>
      <c r="AK16" s="347">
        <f>('2012-17(nom.)'!M120/IPCA!$C$322)*IPCA!$C$344</f>
        <v>77455324.200117797</v>
      </c>
      <c r="AL16" s="347">
        <f>('2012-17(nom.)'!N120/IPCA!$C$322)*IPCA!$C$344</f>
        <v>87709882.493209079</v>
      </c>
      <c r="AM16" s="347">
        <f>('2012-17(nom.)'!C146/IPCA!$C$328)*IPCA!$C$344</f>
        <v>85905356.602453947</v>
      </c>
      <c r="AN16" s="347">
        <f>('2012-17(nom.)'!D146/IPCA!$C$328)*IPCA!$C$344</f>
        <v>77110892.596470818</v>
      </c>
      <c r="AO16" s="347">
        <f>('2012-17(nom.)'!E146/IPCA!$C$328)*IPCA!$C$344</f>
        <v>80241447.583219558</v>
      </c>
      <c r="AP16" s="347">
        <f>('2012-17(nom.)'!F146/IPCA!$C$328)*IPCA!$C$344</f>
        <v>90578641.101780325</v>
      </c>
      <c r="AQ16" s="347">
        <f>('2012-17(nom.)'!G146/IPCA!$C$328)*IPCA!$C$344</f>
        <v>85139511.09385787</v>
      </c>
      <c r="AR16" s="347">
        <f>('2012-17(nom.)'!H146/IPCA!$C$328)*IPCA!$C$344</f>
        <v>83765093.279002354</v>
      </c>
      <c r="AS16" s="347">
        <f>('2012-17(nom.)'!I146/IPCA!$C$328)*IPCA!$C$344</f>
        <v>82627214.959515855</v>
      </c>
      <c r="AT16" s="347">
        <f>('2012-17(nom.)'!J146/IPCA!$C$328)*IPCA!$C$344</f>
        <v>84520192.072815359</v>
      </c>
      <c r="AU16" s="347">
        <f>('2012-17(nom.)'!K146/IPCA!$C$328)*IPCA!$C$344</f>
        <v>87211269.683611274</v>
      </c>
      <c r="AV16" s="347">
        <f>('2012-17(nom.)'!L146/IPCA!$C$328)*IPCA!$C$344</f>
        <v>0</v>
      </c>
      <c r="AW16" s="347">
        <f>('2012-17(nom.)'!M146/IPCA!$C$328)*IPCA!$C$344</f>
        <v>0</v>
      </c>
      <c r="AX16" s="347">
        <f>('2012-17(nom.)'!N146/IPCA!$C$328)*IPCA!$C$344</f>
        <v>0</v>
      </c>
    </row>
    <row r="17" spans="1:50" ht="12.75" customHeight="1" x14ac:dyDescent="0.3">
      <c r="A17" s="451"/>
      <c r="B17" s="128" t="s">
        <v>60</v>
      </c>
      <c r="C17" s="347">
        <f>('2012-17(nom.)'!C69/IPCA!$C$291)*IPCA!$C$344</f>
        <v>81495119.514138237</v>
      </c>
      <c r="D17" s="347">
        <f>('2012-17(nom.)'!D69/IPCA!$C$292)*IPCA!$C$344</f>
        <v>52681392.825034812</v>
      </c>
      <c r="E17" s="347">
        <f>('2012-17(nom.)'!E69/IPCA!$C$293)*IPCA!$C$344</f>
        <v>51496779.480517387</v>
      </c>
      <c r="F17" s="347">
        <f>('2012-17(nom.)'!F69/IPCA!$C$294)*IPCA!$C$344</f>
        <v>52834047.480717793</v>
      </c>
      <c r="G17" s="347">
        <f>('2012-17(nom.)'!G69/IPCA!$C$295)*IPCA!$C$344</f>
        <v>60657852.019088678</v>
      </c>
      <c r="H17" s="347">
        <f>('2012-17(nom.)'!H69/IPCA!$C$296)*IPCA!$C$344</f>
        <v>61247976.094435841</v>
      </c>
      <c r="I17" s="347">
        <f>('2012-17(nom.)'!I69/IPCA!$C$297)*IPCA!$C$344</f>
        <v>56370316.49355337</v>
      </c>
      <c r="J17" s="347">
        <f>('2012-17(nom.)'!J69/IPCA!$C$298)*IPCA!$C$344</f>
        <v>60493925.119315401</v>
      </c>
      <c r="K17" s="347">
        <f>('2012-17(nom.)'!K69/IPCA!$C$299)*IPCA!$C$344</f>
        <v>63084267.851230122</v>
      </c>
      <c r="L17" s="347">
        <f>('2012-17(nom.)'!L69/IPCA!$C$300)*IPCA!$C$344</f>
        <v>60925191.204044588</v>
      </c>
      <c r="M17" s="347">
        <f>('2012-17(nom.)'!M69/IPCA!$C$301)*IPCA!$C$344</f>
        <v>64938519.94583226</v>
      </c>
      <c r="N17" s="347">
        <f>('2012-17(nom.)'!N69/IPCA!$C$302)*IPCA!$C$344</f>
        <v>69815491.997819081</v>
      </c>
      <c r="O17" s="347">
        <f>('2012-17(nom.)'!C95/IPCA!$C$304)*IPCA!$C$344</f>
        <v>84954688.217917487</v>
      </c>
      <c r="P17" s="347">
        <f>('2012-17(nom.)'!D95/IPCA!$C$305)*IPCA!$C$344</f>
        <v>54927480.856335178</v>
      </c>
      <c r="Q17" s="347">
        <f>('2012-17(nom.)'!E95/IPCA!$C$306)*IPCA!$C$344</f>
        <v>54183620.129750207</v>
      </c>
      <c r="R17" s="347">
        <f>('2012-17(nom.)'!F95/IPCA!$C$307)*IPCA!$C$344</f>
        <v>57804925.551834054</v>
      </c>
      <c r="S17" s="347">
        <f>('2012-17(nom.)'!G95/IPCA!$C$308)*IPCA!$C$344</f>
        <v>63372778.265846044</v>
      </c>
      <c r="T17" s="347">
        <f>('2012-17(nom.)'!H95/IPCA!$C$309)*IPCA!$C$344</f>
        <v>63459206.661225408</v>
      </c>
      <c r="U17" s="347">
        <f>('2012-17(nom.)'!I95/IPCA!$C$310)*IPCA!$C$344</f>
        <v>65866255.091506653</v>
      </c>
      <c r="V17" s="347">
        <f>('2012-17(nom.)'!J95/IPCA!$C$311)*IPCA!$C$344</f>
        <v>70432822.240052313</v>
      </c>
      <c r="W17" s="347">
        <f>('2012-17(nom.)'!K95/IPCA!$C$312)*IPCA!$C$344</f>
        <v>64107383.23091688</v>
      </c>
      <c r="X17" s="347">
        <f>('2012-17(nom.)'!L95/IPCA!$C$313)*IPCA!$C$344</f>
        <v>59073706.408844046</v>
      </c>
      <c r="Y17" s="347">
        <f>('2012-17(nom.)'!M95/IPCA!$C$314)*IPCA!$C$344</f>
        <v>62535018.635253936</v>
      </c>
      <c r="Z17" s="347">
        <f>('2012-17(nom.)'!N95/IPCA!$C$315)*IPCA!$C$344</f>
        <v>64451083.979010545</v>
      </c>
      <c r="AA17" s="347">
        <f>('2012-17(nom.)'!C121/IPCA!$C$316)*IPCA!$C$344</f>
        <v>83173506.185363486</v>
      </c>
      <c r="AB17" s="347">
        <f>('2012-17(nom.)'!D121/IPCA!$C$317)*IPCA!$C$344</f>
        <v>64276026.034455493</v>
      </c>
      <c r="AC17" s="347">
        <f>('2012-17(nom.)'!E121/IPCA!$C$318)*IPCA!$C$344</f>
        <v>62189292.825433724</v>
      </c>
      <c r="AD17" s="347">
        <f>('2012-17(nom.)'!F121/IPCA!$C$319)*IPCA!$C$344</f>
        <v>61320523.079834379</v>
      </c>
      <c r="AE17" s="347">
        <f>('2012-17(nom.)'!G121/IPCA!$C$320)*IPCA!$C$344</f>
        <v>66790560.139427431</v>
      </c>
      <c r="AF17" s="347">
        <f>('2012-17(nom.)'!H121/IPCA!$C$321)*IPCA!$C$344</f>
        <v>66460031.039371826</v>
      </c>
      <c r="AG17" s="347">
        <f>('2012-17(nom.)'!I121/IPCA!$C$322)*IPCA!$C$344</f>
        <v>67225997.997213125</v>
      </c>
      <c r="AH17" s="347">
        <f>('2012-17(nom.)'!J121/IPCA!$C$322)*IPCA!$C$344</f>
        <v>74323811.649795502</v>
      </c>
      <c r="AI17" s="347">
        <f>('2012-17(nom.)'!K121/IPCA!$C$322)*IPCA!$C$344</f>
        <v>69819797.157159224</v>
      </c>
      <c r="AJ17" s="347">
        <f>('2012-17(nom.)'!L121/IPCA!$C$322)*IPCA!$C$344</f>
        <v>69478258.747278839</v>
      </c>
      <c r="AK17" s="347">
        <f>('2012-17(nom.)'!M121/IPCA!$C$322)*IPCA!$C$344</f>
        <v>73987515.567545086</v>
      </c>
      <c r="AL17" s="347">
        <f>('2012-17(nom.)'!N121/IPCA!$C$322)*IPCA!$C$344</f>
        <v>77743324.721165076</v>
      </c>
      <c r="AM17" s="347">
        <f>('2012-17(nom.)'!C147/IPCA!$C$328)*IPCA!$C$344</f>
        <v>98232316.61746265</v>
      </c>
      <c r="AN17" s="347">
        <f>('2012-17(nom.)'!D147/IPCA!$C$328)*IPCA!$C$344</f>
        <v>69936344.191840544</v>
      </c>
      <c r="AO17" s="347">
        <f>('2012-17(nom.)'!E147/IPCA!$C$328)*IPCA!$C$344</f>
        <v>69542677.495973021</v>
      </c>
      <c r="AP17" s="347">
        <f>('2012-17(nom.)'!F147/IPCA!$C$328)*IPCA!$C$344</f>
        <v>70585592.940756753</v>
      </c>
      <c r="AQ17" s="347">
        <f>('2012-17(nom.)'!G147/IPCA!$C$328)*IPCA!$C$344</f>
        <v>74062937.559003115</v>
      </c>
      <c r="AR17" s="347">
        <f>('2012-17(nom.)'!H147/IPCA!$C$328)*IPCA!$C$344</f>
        <v>77386763.389010966</v>
      </c>
      <c r="AS17" s="347">
        <f>('2012-17(nom.)'!I147/IPCA!$C$328)*IPCA!$C$344</f>
        <v>76503033.193693221</v>
      </c>
      <c r="AT17" s="347">
        <f>('2012-17(nom.)'!J147/IPCA!$C$328)*IPCA!$C$344</f>
        <v>79712522.894468233</v>
      </c>
      <c r="AU17" s="347">
        <f>('2012-17(nom.)'!K147/IPCA!$C$328)*IPCA!$C$344</f>
        <v>80200388.021356463</v>
      </c>
      <c r="AV17" s="347">
        <f>('2012-17(nom.)'!L147/IPCA!$C$328)*IPCA!$C$344</f>
        <v>0</v>
      </c>
      <c r="AW17" s="347">
        <f>('2012-17(nom.)'!M147/IPCA!$C$328)*IPCA!$C$344</f>
        <v>0</v>
      </c>
      <c r="AX17" s="347">
        <f>('2012-17(nom.)'!N147/IPCA!$C$328)*IPCA!$C$344</f>
        <v>0</v>
      </c>
    </row>
    <row r="18" spans="1:50" ht="12.75" customHeight="1" x14ac:dyDescent="0.3">
      <c r="A18" s="451"/>
      <c r="B18" s="128" t="s">
        <v>54</v>
      </c>
      <c r="C18" s="347">
        <f>('2012-17(nom.)'!C70/IPCA!$C$291)*IPCA!$C$344</f>
        <v>32086248.008652113</v>
      </c>
      <c r="D18" s="347">
        <f>('2012-17(nom.)'!D70/IPCA!$C$292)*IPCA!$C$344</f>
        <v>33720894.039032027</v>
      </c>
      <c r="E18" s="347">
        <f>('2012-17(nom.)'!E70/IPCA!$C$293)*IPCA!$C$344</f>
        <v>30937318.670485303</v>
      </c>
      <c r="F18" s="347">
        <f>('2012-17(nom.)'!F70/IPCA!$C$294)*IPCA!$C$344</f>
        <v>29833315.66229815</v>
      </c>
      <c r="G18" s="347">
        <f>('2012-17(nom.)'!G70/IPCA!$C$295)*IPCA!$C$344</f>
        <v>29758070.710115761</v>
      </c>
      <c r="H18" s="347">
        <f>('2012-17(nom.)'!H70/IPCA!$C$296)*IPCA!$C$344</f>
        <v>29848867.808130551</v>
      </c>
      <c r="I18" s="347">
        <f>('2012-17(nom.)'!I70/IPCA!$C$297)*IPCA!$C$344</f>
        <v>31705970.680266853</v>
      </c>
      <c r="J18" s="347">
        <f>('2012-17(nom.)'!J70/IPCA!$C$298)*IPCA!$C$344</f>
        <v>33267190.06459384</v>
      </c>
      <c r="K18" s="347">
        <f>('2012-17(nom.)'!K70/IPCA!$C$299)*IPCA!$C$344</f>
        <v>32107779.135592423</v>
      </c>
      <c r="L18" s="347">
        <f>('2012-17(nom.)'!L70/IPCA!$C$300)*IPCA!$C$344</f>
        <v>39828730.111615591</v>
      </c>
      <c r="M18" s="347">
        <f>('2012-17(nom.)'!M70/IPCA!$C$301)*IPCA!$C$344</f>
        <v>45020387.928728551</v>
      </c>
      <c r="N18" s="347">
        <f>('2012-17(nom.)'!N70/IPCA!$C$302)*IPCA!$C$344</f>
        <v>44325873.488147229</v>
      </c>
      <c r="O18" s="347">
        <f>('2012-17(nom.)'!C96/IPCA!$C$304)*IPCA!$C$344</f>
        <v>42151761.760856897</v>
      </c>
      <c r="P18" s="347">
        <f>('2012-17(nom.)'!D96/IPCA!$C$305)*IPCA!$C$344</f>
        <v>39331466.260732919</v>
      </c>
      <c r="Q18" s="347">
        <f>('2012-17(nom.)'!E96/IPCA!$C$306)*IPCA!$C$344</f>
        <v>44388423.779098019</v>
      </c>
      <c r="R18" s="347">
        <f>('2012-17(nom.)'!F96/IPCA!$C$307)*IPCA!$C$344</f>
        <v>45353656.646209903</v>
      </c>
      <c r="S18" s="347">
        <f>('2012-17(nom.)'!G96/IPCA!$C$308)*IPCA!$C$344</f>
        <v>42441007.207999878</v>
      </c>
      <c r="T18" s="347">
        <f>('2012-17(nom.)'!H96/IPCA!$C$309)*IPCA!$C$344</f>
        <v>43455136.181838118</v>
      </c>
      <c r="U18" s="347">
        <f>('2012-17(nom.)'!I96/IPCA!$C$310)*IPCA!$C$344</f>
        <v>44923304.430687256</v>
      </c>
      <c r="V18" s="347">
        <f>('2012-17(nom.)'!J96/IPCA!$C$311)*IPCA!$C$344</f>
        <v>47026949.967232913</v>
      </c>
      <c r="W18" s="347">
        <f>('2012-17(nom.)'!K96/IPCA!$C$312)*IPCA!$C$344</f>
        <v>52807955.629120842</v>
      </c>
      <c r="X18" s="347">
        <f>('2012-17(nom.)'!L96/IPCA!$C$313)*IPCA!$C$344</f>
        <v>57172890.495856062</v>
      </c>
      <c r="Y18" s="347">
        <f>('2012-17(nom.)'!M96/IPCA!$C$314)*IPCA!$C$344</f>
        <v>53096747.541800067</v>
      </c>
      <c r="Z18" s="347">
        <f>('2012-17(nom.)'!N96/IPCA!$C$315)*IPCA!$C$344</f>
        <v>50063033.788969949</v>
      </c>
      <c r="AA18" s="347">
        <f>('2012-17(nom.)'!C122/IPCA!$C$316)*IPCA!$C$344</f>
        <v>51355006.178407006</v>
      </c>
      <c r="AB18" s="347">
        <f>('2012-17(nom.)'!D122/IPCA!$C$317)*IPCA!$C$344</f>
        <v>48078985.947794355</v>
      </c>
      <c r="AC18" s="347">
        <f>('2012-17(nom.)'!E122/IPCA!$C$318)*IPCA!$C$344</f>
        <v>49659436.239304997</v>
      </c>
      <c r="AD18" s="347">
        <f>('2012-17(nom.)'!F122/IPCA!$C$319)*IPCA!$C$344</f>
        <v>46983237.872105367</v>
      </c>
      <c r="AE18" s="347">
        <f>('2012-17(nom.)'!G122/IPCA!$C$320)*IPCA!$C$344</f>
        <v>43639125.412507474</v>
      </c>
      <c r="AF18" s="347">
        <f>('2012-17(nom.)'!H122/IPCA!$C$321)*IPCA!$C$344</f>
        <v>44607453.221064284</v>
      </c>
      <c r="AG18" s="347">
        <f>('2012-17(nom.)'!I122/IPCA!$C$322)*IPCA!$C$344</f>
        <v>44017875.392305039</v>
      </c>
      <c r="AH18" s="347">
        <f>('2012-17(nom.)'!J122/IPCA!$C$322)*IPCA!$C$344</f>
        <v>45148688.016084373</v>
      </c>
      <c r="AI18" s="347">
        <f>('2012-17(nom.)'!K122/IPCA!$C$322)*IPCA!$C$344</f>
        <v>39112728.206259362</v>
      </c>
      <c r="AJ18" s="347">
        <f>('2012-17(nom.)'!L122/IPCA!$C$322)*IPCA!$C$344</f>
        <v>51299462.255118467</v>
      </c>
      <c r="AK18" s="347">
        <f>('2012-17(nom.)'!M122/IPCA!$C$322)*IPCA!$C$344</f>
        <v>47677273.478691205</v>
      </c>
      <c r="AL18" s="347">
        <f>('2012-17(nom.)'!N122/IPCA!$C$322)*IPCA!$C$344</f>
        <v>53682608.128991619</v>
      </c>
      <c r="AM18" s="347">
        <f>('2012-17(nom.)'!C148/IPCA!$C$328)*IPCA!$C$344</f>
        <v>53825907.87489412</v>
      </c>
      <c r="AN18" s="347">
        <f>('2012-17(nom.)'!D148/IPCA!$C$328)*IPCA!$C$344</f>
        <v>45464545.449336164</v>
      </c>
      <c r="AO18" s="347">
        <f>('2012-17(nom.)'!E148/IPCA!$C$328)*IPCA!$C$344</f>
        <v>39199594.752438098</v>
      </c>
      <c r="AP18" s="347">
        <f>('2012-17(nom.)'!F148/IPCA!$C$328)*IPCA!$C$344</f>
        <v>43914587.735471882</v>
      </c>
      <c r="AQ18" s="347">
        <f>('2012-17(nom.)'!G148/IPCA!$C$328)*IPCA!$C$344</f>
        <v>52580722.90921545</v>
      </c>
      <c r="AR18" s="347">
        <f>('2012-17(nom.)'!H148/IPCA!$C$328)*IPCA!$C$344</f>
        <v>52074738.851804622</v>
      </c>
      <c r="AS18" s="347">
        <f>('2012-17(nom.)'!I148/IPCA!$C$328)*IPCA!$C$344</f>
        <v>58313488.368499681</v>
      </c>
      <c r="AT18" s="347">
        <f>('2012-17(nom.)'!J148/IPCA!$C$328)*IPCA!$C$344</f>
        <v>56731336.443220831</v>
      </c>
      <c r="AU18" s="347">
        <f>('2012-17(nom.)'!K148/IPCA!$C$328)*IPCA!$C$344</f>
        <v>61376412.635053992</v>
      </c>
      <c r="AV18" s="347">
        <f>('2012-17(nom.)'!L148/IPCA!$C$328)*IPCA!$C$344</f>
        <v>0</v>
      </c>
      <c r="AW18" s="347">
        <f>('2012-17(nom.)'!M148/IPCA!$C$328)*IPCA!$C$344</f>
        <v>0</v>
      </c>
      <c r="AX18" s="347">
        <f>('2012-17(nom.)'!N148/IPCA!$C$328)*IPCA!$C$344</f>
        <v>0</v>
      </c>
    </row>
    <row r="19" spans="1:50" ht="12.75" customHeight="1" x14ac:dyDescent="0.3">
      <c r="A19" s="451"/>
      <c r="B19" s="128" t="s">
        <v>61</v>
      </c>
      <c r="C19" s="347">
        <f>('2012-17(nom.)'!C71/IPCA!$C$291)*IPCA!$C$344</f>
        <v>6798233.1851403024</v>
      </c>
      <c r="D19" s="347">
        <f>('2012-17(nom.)'!D71/IPCA!$C$292)*IPCA!$C$344</f>
        <v>7063049.9428690812</v>
      </c>
      <c r="E19" s="347">
        <f>('2012-17(nom.)'!E71/IPCA!$C$293)*IPCA!$C$344</f>
        <v>5792925.5552887348</v>
      </c>
      <c r="F19" s="347">
        <f>('2012-17(nom.)'!F71/IPCA!$C$294)*IPCA!$C$344</f>
        <v>6744740.0561859347</v>
      </c>
      <c r="G19" s="347">
        <f>('2012-17(nom.)'!G71/IPCA!$C$295)*IPCA!$C$344</f>
        <v>6268703.131058705</v>
      </c>
      <c r="H19" s="347">
        <f>('2012-17(nom.)'!H71/IPCA!$C$296)*IPCA!$C$344</f>
        <v>5970278.8898682063</v>
      </c>
      <c r="I19" s="347">
        <f>('2012-17(nom.)'!I71/IPCA!$C$297)*IPCA!$C$344</f>
        <v>7103889.0502106743</v>
      </c>
      <c r="J19" s="347">
        <f>('2012-17(nom.)'!J71/IPCA!$C$298)*IPCA!$C$344</f>
        <v>8174170.7949245833</v>
      </c>
      <c r="K19" s="347">
        <f>('2012-17(nom.)'!K71/IPCA!$C$299)*IPCA!$C$344</f>
        <v>6389621.3928674292</v>
      </c>
      <c r="L19" s="347">
        <f>('2012-17(nom.)'!L71/IPCA!$C$300)*IPCA!$C$344</f>
        <v>6618806.9464314375</v>
      </c>
      <c r="M19" s="347">
        <f>('2012-17(nom.)'!M71/IPCA!$C$301)*IPCA!$C$344</f>
        <v>6736231.0857725572</v>
      </c>
      <c r="N19" s="347">
        <f>('2012-17(nom.)'!N71/IPCA!$C$302)*IPCA!$C$344</f>
        <v>7613012.1978969211</v>
      </c>
      <c r="O19" s="347">
        <f>('2012-17(nom.)'!C97/IPCA!$C$304)*IPCA!$C$344</f>
        <v>8483814.7530285884</v>
      </c>
      <c r="P19" s="347">
        <f>('2012-17(nom.)'!D97/IPCA!$C$305)*IPCA!$C$344</f>
        <v>4793727.0655454909</v>
      </c>
      <c r="Q19" s="347">
        <f>('2012-17(nom.)'!E97/IPCA!$C$306)*IPCA!$C$344</f>
        <v>4304261.528610928</v>
      </c>
      <c r="R19" s="347">
        <f>('2012-17(nom.)'!F97/IPCA!$C$307)*IPCA!$C$344</f>
        <v>5143785.4639323344</v>
      </c>
      <c r="S19" s="347">
        <f>('2012-17(nom.)'!G97/IPCA!$C$308)*IPCA!$C$344</f>
        <v>4705002.9017077582</v>
      </c>
      <c r="T19" s="347">
        <f>('2012-17(nom.)'!H97/IPCA!$C$309)*IPCA!$C$344</f>
        <v>4213143.9765656237</v>
      </c>
      <c r="U19" s="347">
        <f>('2012-17(nom.)'!I97/IPCA!$C$310)*IPCA!$C$344</f>
        <v>5019505.4115956938</v>
      </c>
      <c r="V19" s="347">
        <f>('2012-17(nom.)'!J97/IPCA!$C$311)*IPCA!$C$344</f>
        <v>5350428.8920785906</v>
      </c>
      <c r="W19" s="347">
        <f>('2012-17(nom.)'!K97/IPCA!$C$312)*IPCA!$C$344</f>
        <v>5197262.0674376562</v>
      </c>
      <c r="X19" s="347">
        <f>('2012-17(nom.)'!L97/IPCA!$C$313)*IPCA!$C$344</f>
        <v>5643971.4780149348</v>
      </c>
      <c r="Y19" s="347">
        <f>('2012-17(nom.)'!M97/IPCA!$C$314)*IPCA!$C$344</f>
        <v>4790750.2754239682</v>
      </c>
      <c r="Z19" s="347">
        <f>('2012-17(nom.)'!N97/IPCA!$C$315)*IPCA!$C$344</f>
        <v>5324565.0950724985</v>
      </c>
      <c r="AA19" s="347">
        <f>('2012-17(nom.)'!C123/IPCA!$C$316)*IPCA!$C$344</f>
        <v>4569178.5976095721</v>
      </c>
      <c r="AB19" s="347">
        <f>('2012-17(nom.)'!D123/IPCA!$C$317)*IPCA!$C$344</f>
        <v>4548717.2362142196</v>
      </c>
      <c r="AC19" s="347">
        <f>('2012-17(nom.)'!E123/IPCA!$C$318)*IPCA!$C$344</f>
        <v>5860956.4199159164</v>
      </c>
      <c r="AD19" s="347">
        <f>('2012-17(nom.)'!F123/IPCA!$C$319)*IPCA!$C$344</f>
        <v>5374709.889570687</v>
      </c>
      <c r="AE19" s="347">
        <f>('2012-17(nom.)'!G123/IPCA!$C$320)*IPCA!$C$344</f>
        <v>5306203.7060044101</v>
      </c>
      <c r="AF19" s="347">
        <f>('2012-17(nom.)'!H123/IPCA!$C$321)*IPCA!$C$344</f>
        <v>6274604.7351102717</v>
      </c>
      <c r="AG19" s="347">
        <f>('2012-17(nom.)'!I123/IPCA!$C$322)*IPCA!$C$344</f>
        <v>5609506.6529363925</v>
      </c>
      <c r="AH19" s="347">
        <f>('2012-17(nom.)'!J123/IPCA!$C$322)*IPCA!$C$344</f>
        <v>5863736.3519572988</v>
      </c>
      <c r="AI19" s="347">
        <f>('2012-17(nom.)'!K123/IPCA!$C$322)*IPCA!$C$344</f>
        <v>6148624.8220384903</v>
      </c>
      <c r="AJ19" s="347">
        <f>('2012-17(nom.)'!L123/IPCA!$C$322)*IPCA!$C$344</f>
        <v>5787226.5606091404</v>
      </c>
      <c r="AK19" s="347">
        <f>('2012-17(nom.)'!M123/IPCA!$C$322)*IPCA!$C$344</f>
        <v>5246438.0187755488</v>
      </c>
      <c r="AL19" s="347">
        <f>('2012-17(nom.)'!N123/IPCA!$C$322)*IPCA!$C$344</f>
        <v>6037046.5415845029</v>
      </c>
      <c r="AM19" s="347">
        <f>('2012-17(nom.)'!C149/IPCA!$C$328)*IPCA!$C$344</f>
        <v>5714116.910870865</v>
      </c>
      <c r="AN19" s="347">
        <f>('2012-17(nom.)'!D149/IPCA!$C$328)*IPCA!$C$344</f>
        <v>4360035.9586211704</v>
      </c>
      <c r="AO19" s="347">
        <f>('2012-17(nom.)'!E149/IPCA!$C$328)*IPCA!$C$344</f>
        <v>6407332.1984524541</v>
      </c>
      <c r="AP19" s="347">
        <f>('2012-17(nom.)'!F149/IPCA!$C$328)*IPCA!$C$344</f>
        <v>4881578.7076408304</v>
      </c>
      <c r="AQ19" s="347">
        <f>('2012-17(nom.)'!G149/IPCA!$C$328)*IPCA!$C$344</f>
        <v>5751841.5388805019</v>
      </c>
      <c r="AR19" s="347">
        <f>('2012-17(nom.)'!H149/IPCA!$C$328)*IPCA!$C$344</f>
        <v>5598561.7337188059</v>
      </c>
      <c r="AS19" s="347">
        <f>('2012-17(nom.)'!I149/IPCA!$C$328)*IPCA!$C$344</f>
        <v>5988452.5395597694</v>
      </c>
      <c r="AT19" s="347">
        <f>('2012-17(nom.)'!J149/IPCA!$C$328)*IPCA!$C$344</f>
        <v>6739071.3817008035</v>
      </c>
      <c r="AU19" s="347">
        <f>('2012-17(nom.)'!K149/IPCA!$C$328)*IPCA!$C$344</f>
        <v>6932153.139448626</v>
      </c>
      <c r="AV19" s="347">
        <f>('2012-17(nom.)'!L149/IPCA!$C$328)*IPCA!$C$344</f>
        <v>0</v>
      </c>
      <c r="AW19" s="347">
        <f>('2012-17(nom.)'!M149/IPCA!$C$328)*IPCA!$C$344</f>
        <v>0</v>
      </c>
      <c r="AX19" s="347">
        <f>('2012-17(nom.)'!N149/IPCA!$C$328)*IPCA!$C$344</f>
        <v>0</v>
      </c>
    </row>
    <row r="20" spans="1:50" ht="12.75" customHeight="1" x14ac:dyDescent="0.3">
      <c r="A20" s="451"/>
      <c r="B20" s="128" t="s">
        <v>62</v>
      </c>
      <c r="C20" s="347">
        <f>('2012-17(nom.)'!C72/IPCA!$C$291)*IPCA!$C$344</f>
        <v>50043372.286548242</v>
      </c>
      <c r="D20" s="347">
        <f>('2012-17(nom.)'!D72/IPCA!$C$292)*IPCA!$C$344</f>
        <v>47733861.643760443</v>
      </c>
      <c r="E20" s="347">
        <f>('2012-17(nom.)'!E72/IPCA!$C$293)*IPCA!$C$344</f>
        <v>51044705.781765252</v>
      </c>
      <c r="F20" s="347">
        <f>('2012-17(nom.)'!F72/IPCA!$C$294)*IPCA!$C$344</f>
        <v>46138789.509661205</v>
      </c>
      <c r="G20" s="347">
        <f>('2012-17(nom.)'!G72/IPCA!$C$295)*IPCA!$C$344</f>
        <v>44559615.239891738</v>
      </c>
      <c r="H20" s="347">
        <f>('2012-17(nom.)'!H72/IPCA!$C$296)*IPCA!$C$344</f>
        <v>48319978.299976036</v>
      </c>
      <c r="I20" s="347">
        <f>('2012-17(nom.)'!I72/IPCA!$C$297)*IPCA!$C$344</f>
        <v>44631097.706474721</v>
      </c>
      <c r="J20" s="347">
        <f>('2012-17(nom.)'!J72/IPCA!$C$298)*IPCA!$C$344</f>
        <v>44321632.630501263</v>
      </c>
      <c r="K20" s="347">
        <f>('2012-17(nom.)'!K72/IPCA!$C$299)*IPCA!$C$344</f>
        <v>44879210.120167568</v>
      </c>
      <c r="L20" s="347">
        <f>('2012-17(nom.)'!L72/IPCA!$C$300)*IPCA!$C$344</f>
        <v>44792928.026490368</v>
      </c>
      <c r="M20" s="347">
        <f>('2012-17(nom.)'!M72/IPCA!$C$301)*IPCA!$C$344</f>
        <v>45168328.494717628</v>
      </c>
      <c r="N20" s="347">
        <f>('2012-17(nom.)'!N72/IPCA!$C$302)*IPCA!$C$344</f>
        <v>42130890.026137151</v>
      </c>
      <c r="O20" s="347">
        <f>('2012-17(nom.)'!C98/IPCA!$C$304)*IPCA!$C$344</f>
        <v>46841484.513463527</v>
      </c>
      <c r="P20" s="347">
        <f>('2012-17(nom.)'!D98/IPCA!$C$305)*IPCA!$C$344</f>
        <v>45410285.210509852</v>
      </c>
      <c r="Q20" s="347">
        <f>('2012-17(nom.)'!E98/IPCA!$C$306)*IPCA!$C$344</f>
        <v>39882990.937281117</v>
      </c>
      <c r="R20" s="347">
        <f>('2012-17(nom.)'!F98/IPCA!$C$307)*IPCA!$C$344</f>
        <v>48508245.809949622</v>
      </c>
      <c r="S20" s="347">
        <f>('2012-17(nom.)'!G98/IPCA!$C$308)*IPCA!$C$344</f>
        <v>44892171.971253537</v>
      </c>
      <c r="T20" s="347">
        <f>('2012-17(nom.)'!H98/IPCA!$C$309)*IPCA!$C$344</f>
        <v>40839752.311805867</v>
      </c>
      <c r="U20" s="347">
        <f>('2012-17(nom.)'!I98/IPCA!$C$310)*IPCA!$C$344</f>
        <v>41700160.313768134</v>
      </c>
      <c r="V20" s="347">
        <f>('2012-17(nom.)'!J98/IPCA!$C$311)*IPCA!$C$344</f>
        <v>41618051.529772334</v>
      </c>
      <c r="W20" s="347">
        <f>('2012-17(nom.)'!K98/IPCA!$C$312)*IPCA!$C$344</f>
        <v>42267658.934923865</v>
      </c>
      <c r="X20" s="347">
        <f>('2012-17(nom.)'!L98/IPCA!$C$313)*IPCA!$C$344</f>
        <v>41098649.670742072</v>
      </c>
      <c r="Y20" s="347">
        <f>('2012-17(nom.)'!M98/IPCA!$C$314)*IPCA!$C$344</f>
        <v>40808729.747581281</v>
      </c>
      <c r="Z20" s="347">
        <f>('2012-17(nom.)'!N98/IPCA!$C$315)*IPCA!$C$344</f>
        <v>36612085.213932946</v>
      </c>
      <c r="AA20" s="347">
        <f>('2012-17(nom.)'!C124/IPCA!$C$316)*IPCA!$C$344</f>
        <v>40921508.13815967</v>
      </c>
      <c r="AB20" s="347">
        <f>('2012-17(nom.)'!D124/IPCA!$C$317)*IPCA!$C$344</f>
        <v>37933281.710137062</v>
      </c>
      <c r="AC20" s="347">
        <f>('2012-17(nom.)'!E124/IPCA!$C$318)*IPCA!$C$344</f>
        <v>36909964.819058754</v>
      </c>
      <c r="AD20" s="347">
        <f>('2012-17(nom.)'!F124/IPCA!$C$319)*IPCA!$C$344</f>
        <v>39775818.223635137</v>
      </c>
      <c r="AE20" s="347">
        <f>('2012-17(nom.)'!G124/IPCA!$C$320)*IPCA!$C$344</f>
        <v>39097276.673661701</v>
      </c>
      <c r="AF20" s="347">
        <f>('2012-17(nom.)'!H124/IPCA!$C$321)*IPCA!$C$344</f>
        <v>39180995.307938099</v>
      </c>
      <c r="AG20" s="347">
        <f>('2012-17(nom.)'!I124/IPCA!$C$322)*IPCA!$C$344</f>
        <v>37884126.689653032</v>
      </c>
      <c r="AH20" s="347">
        <f>('2012-17(nom.)'!J124/IPCA!$C$322)*IPCA!$C$344</f>
        <v>38846839.550882213</v>
      </c>
      <c r="AI20" s="347">
        <f>('2012-17(nom.)'!K124/IPCA!$C$322)*IPCA!$C$344</f>
        <v>39353686.790836416</v>
      </c>
      <c r="AJ20" s="347">
        <f>('2012-17(nom.)'!L124/IPCA!$C$322)*IPCA!$C$344</f>
        <v>37626322.273424074</v>
      </c>
      <c r="AK20" s="347">
        <f>('2012-17(nom.)'!M124/IPCA!$C$322)*IPCA!$C$344</f>
        <v>37107336.00213699</v>
      </c>
      <c r="AL20" s="347">
        <f>('2012-17(nom.)'!N124/IPCA!$C$322)*IPCA!$C$344</f>
        <v>36677597.150141798</v>
      </c>
      <c r="AM20" s="347">
        <f>('2012-17(nom.)'!C150/IPCA!$C$328)*IPCA!$C$344</f>
        <v>38799613.535375029</v>
      </c>
      <c r="AN20" s="347">
        <f>('2012-17(nom.)'!D150/IPCA!$C$328)*IPCA!$C$344</f>
        <v>34519446.544364505</v>
      </c>
      <c r="AO20" s="347">
        <f>('2012-17(nom.)'!E150/IPCA!$C$328)*IPCA!$C$344</f>
        <v>36355668.031256251</v>
      </c>
      <c r="AP20" s="347">
        <f>('2012-17(nom.)'!F150/IPCA!$C$328)*IPCA!$C$344</f>
        <v>32361007.071946491</v>
      </c>
      <c r="AQ20" s="347">
        <f>('2012-17(nom.)'!G150/IPCA!$C$328)*IPCA!$C$344</f>
        <v>32843152.635890003</v>
      </c>
      <c r="AR20" s="347">
        <f>('2012-17(nom.)'!H150/IPCA!$C$328)*IPCA!$C$344</f>
        <v>33947888.264349461</v>
      </c>
      <c r="AS20" s="347">
        <f>('2012-17(nom.)'!I150/IPCA!$C$328)*IPCA!$C$344</f>
        <v>33429990.461003449</v>
      </c>
      <c r="AT20" s="347">
        <f>('2012-17(nom.)'!J150/IPCA!$C$328)*IPCA!$C$344</f>
        <v>33356301.592311248</v>
      </c>
      <c r="AU20" s="347">
        <f>('2012-17(nom.)'!K150/IPCA!$C$328)*IPCA!$C$344</f>
        <v>33763987.536974221</v>
      </c>
      <c r="AV20" s="347">
        <f>('2012-17(nom.)'!L150/IPCA!$C$328)*IPCA!$C$344</f>
        <v>0</v>
      </c>
      <c r="AW20" s="347">
        <f>('2012-17(nom.)'!M150/IPCA!$C$328)*IPCA!$C$344</f>
        <v>0</v>
      </c>
      <c r="AX20" s="347">
        <f>('2012-17(nom.)'!N150/IPCA!$C$328)*IPCA!$C$344</f>
        <v>0</v>
      </c>
    </row>
    <row r="21" spans="1:50" ht="12.75" customHeight="1" x14ac:dyDescent="0.3">
      <c r="A21" s="451"/>
      <c r="B21" s="128" t="s">
        <v>63</v>
      </c>
      <c r="C21" s="347">
        <f>('2012-17(nom.)'!C73/IPCA!$C$291)*IPCA!$C$344</f>
        <v>7818713.3293907791</v>
      </c>
      <c r="D21" s="347">
        <f>('2012-17(nom.)'!D73/IPCA!$C$292)*IPCA!$C$344</f>
        <v>5808164.5734401112</v>
      </c>
      <c r="E21" s="347">
        <f>('2012-17(nom.)'!E73/IPCA!$C$293)*IPCA!$C$344</f>
        <v>5959549.6251375703</v>
      </c>
      <c r="F21" s="347">
        <f>('2012-17(nom.)'!F73/IPCA!$C$294)*IPCA!$C$344</f>
        <v>6126886.2159371888</v>
      </c>
      <c r="G21" s="347">
        <f>('2012-17(nom.)'!G73/IPCA!$C$295)*IPCA!$C$344</f>
        <v>7311671.7548453407</v>
      </c>
      <c r="H21" s="347">
        <f>('2012-17(nom.)'!H73/IPCA!$C$296)*IPCA!$C$344</f>
        <v>7232283.1738840379</v>
      </c>
      <c r="I21" s="347">
        <f>('2012-17(nom.)'!I73/IPCA!$C$297)*IPCA!$C$344</f>
        <v>8941671.2543574441</v>
      </c>
      <c r="J21" s="347">
        <f>('2012-17(nom.)'!J73/IPCA!$C$298)*IPCA!$C$344</f>
        <v>7485807.1731440648</v>
      </c>
      <c r="K21" s="347">
        <f>('2012-17(nom.)'!K73/IPCA!$C$299)*IPCA!$C$344</f>
        <v>9364213.1947949268</v>
      </c>
      <c r="L21" s="347">
        <f>('2012-17(nom.)'!L73/IPCA!$C$300)*IPCA!$C$344</f>
        <v>8871271.0957178399</v>
      </c>
      <c r="M21" s="347">
        <f>('2012-17(nom.)'!M73/IPCA!$C$301)*IPCA!$C$344</f>
        <v>10369687.658678841</v>
      </c>
      <c r="N21" s="347">
        <f>('2012-17(nom.)'!N73/IPCA!$C$302)*IPCA!$C$344</f>
        <v>14253236.125822252</v>
      </c>
      <c r="O21" s="347">
        <f>('2012-17(nom.)'!C99/IPCA!$C$304)*IPCA!$C$344</f>
        <v>11525249.802491924</v>
      </c>
      <c r="P21" s="347">
        <f>('2012-17(nom.)'!D99/IPCA!$C$305)*IPCA!$C$344</f>
        <v>11024761.450818961</v>
      </c>
      <c r="Q21" s="347">
        <f>('2012-17(nom.)'!E99/IPCA!$C$306)*IPCA!$C$344</f>
        <v>11075804.331077605</v>
      </c>
      <c r="R21" s="347">
        <f>('2012-17(nom.)'!F99/IPCA!$C$307)*IPCA!$C$344</f>
        <v>9036823.1792687736</v>
      </c>
      <c r="S21" s="347">
        <f>('2012-17(nom.)'!G99/IPCA!$C$308)*IPCA!$C$344</f>
        <v>9669349.4515469987</v>
      </c>
      <c r="T21" s="347">
        <f>('2012-17(nom.)'!H99/IPCA!$C$309)*IPCA!$C$344</f>
        <v>9981275.9380361158</v>
      </c>
      <c r="U21" s="347">
        <f>('2012-17(nom.)'!I99/IPCA!$C$310)*IPCA!$C$344</f>
        <v>11679416.348452104</v>
      </c>
      <c r="V21" s="347">
        <f>('2012-17(nom.)'!J99/IPCA!$C$311)*IPCA!$C$344</f>
        <v>15342728.083880784</v>
      </c>
      <c r="W21" s="347">
        <f>('2012-17(nom.)'!K99/IPCA!$C$312)*IPCA!$C$344</f>
        <v>14074652.712916175</v>
      </c>
      <c r="X21" s="347">
        <f>('2012-17(nom.)'!L99/IPCA!$C$313)*IPCA!$C$344</f>
        <v>15035798.840348188</v>
      </c>
      <c r="Y21" s="347">
        <f>('2012-17(nom.)'!M99/IPCA!$C$314)*IPCA!$C$344</f>
        <v>15107596.756156391</v>
      </c>
      <c r="Z21" s="347">
        <f>('2012-17(nom.)'!N99/IPCA!$C$315)*IPCA!$C$344</f>
        <v>15974113.584219713</v>
      </c>
      <c r="AA21" s="347">
        <f>('2012-17(nom.)'!C125/IPCA!$C$316)*IPCA!$C$344</f>
        <v>14925385.420993447</v>
      </c>
      <c r="AB21" s="347">
        <f>('2012-17(nom.)'!D125/IPCA!$C$317)*IPCA!$C$344</f>
        <v>14316892.740318391</v>
      </c>
      <c r="AC21" s="347">
        <f>('2012-17(nom.)'!E125/IPCA!$C$318)*IPCA!$C$344</f>
        <v>23872389.873542611</v>
      </c>
      <c r="AD21" s="347">
        <f>('2012-17(nom.)'!F125/IPCA!$C$319)*IPCA!$C$344</f>
        <v>18257854.475991871</v>
      </c>
      <c r="AE21" s="347">
        <f>('2012-17(nom.)'!G125/IPCA!$C$320)*IPCA!$C$344</f>
        <v>34332769.756700613</v>
      </c>
      <c r="AF21" s="347">
        <f>('2012-17(nom.)'!H125/IPCA!$C$321)*IPCA!$C$344</f>
        <v>31912065.674259599</v>
      </c>
      <c r="AG21" s="347">
        <f>('2012-17(nom.)'!I125/IPCA!$C$322)*IPCA!$C$344</f>
        <v>13809379.842640676</v>
      </c>
      <c r="AH21" s="347">
        <f>('2012-17(nom.)'!J125/IPCA!$C$322)*IPCA!$C$344</f>
        <v>17606329.402593158</v>
      </c>
      <c r="AI21" s="347">
        <f>('2012-17(nom.)'!K125/IPCA!$C$322)*IPCA!$C$344</f>
        <v>10648755.631077737</v>
      </c>
      <c r="AJ21" s="347">
        <f>('2012-17(nom.)'!L125/IPCA!$C$322)*IPCA!$C$344</f>
        <v>14514543.976499038</v>
      </c>
      <c r="AK21" s="347">
        <f>('2012-17(nom.)'!M125/IPCA!$C$322)*IPCA!$C$344</f>
        <v>13259606.579654155</v>
      </c>
      <c r="AL21" s="347">
        <f>('2012-17(nom.)'!N125/IPCA!$C$322)*IPCA!$C$344</f>
        <v>19318758.307891581</v>
      </c>
      <c r="AM21" s="347">
        <f>('2012-17(nom.)'!C151/IPCA!$C$328)*IPCA!$C$344</f>
        <v>16672539.388541589</v>
      </c>
      <c r="AN21" s="347">
        <f>('2012-17(nom.)'!D151/IPCA!$C$328)*IPCA!$C$344</f>
        <v>17823916.839851078</v>
      </c>
      <c r="AO21" s="347">
        <f>('2012-17(nom.)'!E151/IPCA!$C$328)*IPCA!$C$344</f>
        <v>16921839.083588742</v>
      </c>
      <c r="AP21" s="347">
        <f>('2012-17(nom.)'!F151/IPCA!$C$328)*IPCA!$C$344</f>
        <v>24342476.085821435</v>
      </c>
      <c r="AQ21" s="347">
        <f>('2012-17(nom.)'!G151/IPCA!$C$328)*IPCA!$C$344</f>
        <v>19241769.466419306</v>
      </c>
      <c r="AR21" s="347">
        <f>('2012-17(nom.)'!H151/IPCA!$C$328)*IPCA!$C$344</f>
        <v>16246341.284848168</v>
      </c>
      <c r="AS21" s="347">
        <f>('2012-17(nom.)'!I151/IPCA!$C$328)*IPCA!$C$344</f>
        <v>15508952.283828195</v>
      </c>
      <c r="AT21" s="347">
        <f>('2012-17(nom.)'!J151/IPCA!$C$328)*IPCA!$C$344</f>
        <v>11734007.30966023</v>
      </c>
      <c r="AU21" s="347">
        <f>('2012-17(nom.)'!K151/IPCA!$C$328)*IPCA!$C$344</f>
        <v>17994774.0333331</v>
      </c>
      <c r="AV21" s="347">
        <f>('2012-17(nom.)'!L151/IPCA!$C$328)*IPCA!$C$344</f>
        <v>0</v>
      </c>
      <c r="AW21" s="347">
        <f>('2012-17(nom.)'!M151/IPCA!$C$328)*IPCA!$C$344</f>
        <v>0</v>
      </c>
      <c r="AX21" s="347">
        <f>('2012-17(nom.)'!N151/IPCA!$C$328)*IPCA!$C$344</f>
        <v>0</v>
      </c>
    </row>
    <row r="22" spans="1:50" s="195" customFormat="1" ht="12.75" customHeight="1" x14ac:dyDescent="0.3">
      <c r="A22" s="451"/>
      <c r="B22" s="129" t="s">
        <v>71</v>
      </c>
      <c r="C22" s="349">
        <f>SUM(C15:C21)</f>
        <v>273271078.61590886</v>
      </c>
      <c r="D22" s="349">
        <f t="shared" ref="D22:R22" si="4">SUM(D15:D21)</f>
        <v>231675774.23286209</v>
      </c>
      <c r="E22" s="349">
        <f t="shared" si="4"/>
        <v>231541408.11617926</v>
      </c>
      <c r="F22" s="349">
        <f t="shared" si="4"/>
        <v>235913096.13679579</v>
      </c>
      <c r="G22" s="349">
        <f t="shared" si="4"/>
        <v>242247723.60680118</v>
      </c>
      <c r="H22" s="349">
        <f t="shared" si="4"/>
        <v>240747609.00843072</v>
      </c>
      <c r="I22" s="349">
        <f>SUM(I15:I21)</f>
        <v>238278079.05778795</v>
      </c>
      <c r="J22" s="349">
        <f>SUM(J15:J21)</f>
        <v>252991199.02053088</v>
      </c>
      <c r="K22" s="349">
        <f t="shared" si="4"/>
        <v>264601850.03477713</v>
      </c>
      <c r="L22" s="349">
        <f t="shared" si="4"/>
        <v>272730300.71103281</v>
      </c>
      <c r="M22" s="349">
        <f t="shared" si="4"/>
        <v>277505820.81971699</v>
      </c>
      <c r="N22" s="349">
        <f t="shared" si="4"/>
        <v>276293358.73334259</v>
      </c>
      <c r="O22" s="349">
        <f t="shared" si="4"/>
        <v>283379246.63580596</v>
      </c>
      <c r="P22" s="349">
        <f t="shared" si="4"/>
        <v>228038945.72495288</v>
      </c>
      <c r="Q22" s="349">
        <f t="shared" si="4"/>
        <v>226852296.05373505</v>
      </c>
      <c r="R22" s="349">
        <f t="shared" si="4"/>
        <v>250620468.78771812</v>
      </c>
      <c r="S22" s="349">
        <f>SUM(S15:S21)</f>
        <v>243828537.50567245</v>
      </c>
      <c r="T22" s="349">
        <f>SUM(T15:T21)</f>
        <v>244751425.27074814</v>
      </c>
      <c r="U22" s="349">
        <f>SUM(U15:U21)</f>
        <v>249532856.05199975</v>
      </c>
      <c r="V22" s="349">
        <f t="shared" ref="V22:Z22" si="5">SUM(V15:V21)</f>
        <v>268203495.29258189</v>
      </c>
      <c r="W22" s="349">
        <f t="shared" si="5"/>
        <v>270416743.05647075</v>
      </c>
      <c r="X22" s="349">
        <f t="shared" si="5"/>
        <v>264340027.22925583</v>
      </c>
      <c r="Y22" s="349">
        <f t="shared" si="5"/>
        <v>272365330.18123138</v>
      </c>
      <c r="Z22" s="349">
        <f t="shared" si="5"/>
        <v>263146371.30691448</v>
      </c>
      <c r="AA22" s="349">
        <f>('2012-17(nom.)'!C126/IPCA!$C$316)*IPCA!$C$344</f>
        <v>298717470.69561738</v>
      </c>
      <c r="AB22" s="349">
        <f>('2012-17(nom.)'!D126/IPCA!$C$317)*IPCA!$C$344</f>
        <v>246807727.46784085</v>
      </c>
      <c r="AC22" s="349">
        <f>('2012-17(nom.)'!E126/IPCA!$C$318)*IPCA!$C$344</f>
        <v>280997819.47254735</v>
      </c>
      <c r="AD22" s="349">
        <f>('2012-17(nom.)'!F126/IPCA!$C$319)*IPCA!$C$344</f>
        <v>301615039.73760337</v>
      </c>
      <c r="AE22" s="349">
        <f>('2012-17(nom.)'!G126/IPCA!$C$320)*IPCA!$C$344</f>
        <v>315757477.19210142</v>
      </c>
      <c r="AF22" s="349">
        <f>('2012-17(nom.)'!H126/IPCA!$C$321)*IPCA!$C$344</f>
        <v>351759917.1478985</v>
      </c>
      <c r="AG22" s="349">
        <f>('2012-17(nom.)'!I126/IPCA!$C$322)*IPCA!$C$344</f>
        <v>367296907.7777468</v>
      </c>
      <c r="AH22" s="349">
        <f>('2012-17(nom.)'!J126/IPCA!$C$322)*IPCA!$C$344</f>
        <v>323224038.34717011</v>
      </c>
      <c r="AI22" s="349">
        <f>('2012-17(nom.)'!K126/IPCA!$C$322)*IPCA!$C$344</f>
        <v>266252476.34900621</v>
      </c>
      <c r="AJ22" s="349">
        <f>('2012-17(nom.)'!L126/IPCA!$C$322)*IPCA!$C$344</f>
        <v>270426111.72960359</v>
      </c>
      <c r="AK22" s="349">
        <f>('2012-17(nom.)'!M126/IPCA!$C$322)*IPCA!$C$344</f>
        <v>264898746.56791902</v>
      </c>
      <c r="AL22" s="349">
        <f>('2012-17(nom.)'!N126/IPCA!$C$322)*IPCA!$C$344</f>
        <v>295405332.4794547</v>
      </c>
      <c r="AM22" s="349">
        <f>('2012-17(nom.)'!C152/IPCA!$C$328)*IPCA!$C$344</f>
        <v>313595771.11035097</v>
      </c>
      <c r="AN22" s="349">
        <f>('2012-17(nom.)'!D152/IPCA!$C$328)*IPCA!$C$344</f>
        <v>261809130.18536881</v>
      </c>
      <c r="AO22" s="349">
        <f>('2012-17(nom.)'!E152/IPCA!$C$328)*IPCA!$C$344</f>
        <v>261650786.74565375</v>
      </c>
      <c r="AP22" s="349">
        <f>('2012-17(nom.)'!F152/IPCA!$C$328)*IPCA!$C$344</f>
        <v>288126348.90573651</v>
      </c>
      <c r="AQ22" s="349">
        <f>('2012-17(nom.)'!G152/IPCA!$C$328)*IPCA!$C$344</f>
        <v>288849906.4253087</v>
      </c>
      <c r="AR22" s="349">
        <f>('2012-17(nom.)'!H152/IPCA!$C$328)*IPCA!$C$344</f>
        <v>289392897.644373</v>
      </c>
      <c r="AS22" s="349">
        <f>('2012-17(nom.)'!I152/IPCA!$C$328)*IPCA!$C$344</f>
        <v>294285972.42257464</v>
      </c>
      <c r="AT22" s="349">
        <f>('2012-17(nom.)'!J152/IPCA!$C$328)*IPCA!$C$344</f>
        <v>292688677.94996351</v>
      </c>
      <c r="AU22" s="349">
        <f>('2012-17(nom.)'!K152/IPCA!$C$328)*IPCA!$C$344</f>
        <v>325789675.91581637</v>
      </c>
      <c r="AV22" s="349">
        <f>('2012-17(nom.)'!L152/IPCA!$C$328)*IPCA!$C$344</f>
        <v>0</v>
      </c>
      <c r="AW22" s="349">
        <f>('2012-17(nom.)'!M152/IPCA!$C$328)*IPCA!$C$344</f>
        <v>0</v>
      </c>
      <c r="AX22" s="349">
        <f>('2012-17(nom.)'!N152/IPCA!$C$328)*IPCA!$C$344</f>
        <v>0</v>
      </c>
    </row>
    <row r="23" spans="1:50" ht="27.6" hidden="1" x14ac:dyDescent="0.3">
      <c r="A23" s="202" t="s">
        <v>64</v>
      </c>
      <c r="B23" s="203"/>
      <c r="C23" s="204"/>
      <c r="D23" s="205"/>
      <c r="E23" s="205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6"/>
      <c r="V23" s="206"/>
      <c r="W23" s="206"/>
      <c r="AM23" s="347">
        <f>('2012-17(nom.)'!C153/IPCA!$C$328)*IPCA!$C$344</f>
        <v>16006501.655147092</v>
      </c>
    </row>
    <row r="24" spans="1:50" ht="17.25" customHeight="1" x14ac:dyDescent="0.3">
      <c r="A24" s="98" t="str">
        <f>'2012-17(nom.)'!A155</f>
        <v xml:space="preserve">Fonte: bi.sefaz, elaboração NEEF/SEFAZ-MA (consulta 06.10.17). </v>
      </c>
      <c r="B24" s="100"/>
      <c r="C24" s="101"/>
      <c r="D24" s="101"/>
      <c r="E24" s="101"/>
      <c r="F24" s="101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</row>
    <row r="25" spans="1:50" x14ac:dyDescent="0.3">
      <c r="A25" s="209" t="str">
        <f>TOTAL!A25</f>
        <v xml:space="preserve">(*) Valores Corrigidos a Preços de Setembro/2017, IPCA-IBGE (DEZ 93 = 100). </v>
      </c>
      <c r="B25" s="198"/>
      <c r="AG25" s="217"/>
    </row>
    <row r="26" spans="1:50" x14ac:dyDescent="0.3">
      <c r="AG26" s="216"/>
    </row>
    <row r="27" spans="1:50" x14ac:dyDescent="0.3">
      <c r="Q27" s="105"/>
    </row>
    <row r="28" spans="1:50" x14ac:dyDescent="0.3">
      <c r="B28" s="244" t="s">
        <v>120</v>
      </c>
      <c r="C28" s="221">
        <f>C9+C15</f>
        <v>162442018.81912762</v>
      </c>
      <c r="D28" s="221">
        <f t="shared" ref="D28:AB28" si="6">D9+D15</f>
        <v>163364319.32299441</v>
      </c>
      <c r="E28" s="221">
        <f t="shared" si="6"/>
        <v>167661784.94649804</v>
      </c>
      <c r="F28" s="221">
        <f t="shared" si="6"/>
        <v>124024794.67788334</v>
      </c>
      <c r="G28" s="221">
        <f t="shared" si="6"/>
        <v>175639202.4826223</v>
      </c>
      <c r="H28" s="221">
        <f t="shared" si="6"/>
        <v>153365251.11676294</v>
      </c>
      <c r="I28" s="221">
        <f t="shared" si="6"/>
        <v>156690401.08499649</v>
      </c>
      <c r="J28" s="221">
        <f t="shared" si="6"/>
        <v>182393575.94942075</v>
      </c>
      <c r="K28" s="221">
        <f t="shared" si="6"/>
        <v>160103133.41932237</v>
      </c>
      <c r="L28" s="221">
        <f t="shared" si="6"/>
        <v>207253053.72728726</v>
      </c>
      <c r="M28" s="221">
        <f t="shared" si="6"/>
        <v>168976036.32537371</v>
      </c>
      <c r="N28" s="221">
        <f t="shared" si="6"/>
        <v>178971835.34697592</v>
      </c>
      <c r="O28" s="221">
        <f t="shared" si="6"/>
        <v>103456249.94878048</v>
      </c>
      <c r="P28" s="221">
        <f t="shared" si="6"/>
        <v>192650644.88496146</v>
      </c>
      <c r="Q28" s="221">
        <f t="shared" si="6"/>
        <v>147515534.69568473</v>
      </c>
      <c r="R28" s="221">
        <f t="shared" si="6"/>
        <v>124042903.87870166</v>
      </c>
      <c r="S28" s="221">
        <f t="shared" si="6"/>
        <v>133303759.679634</v>
      </c>
      <c r="T28" s="221">
        <f t="shared" si="6"/>
        <v>182322739.311277</v>
      </c>
      <c r="U28" s="221">
        <f t="shared" si="6"/>
        <v>116892286.79629147</v>
      </c>
      <c r="V28" s="221">
        <f t="shared" si="6"/>
        <v>150955145.80119026</v>
      </c>
      <c r="W28" s="221">
        <f t="shared" si="6"/>
        <v>159385042.39189553</v>
      </c>
      <c r="X28" s="221">
        <f t="shared" si="6"/>
        <v>177459919.6318092</v>
      </c>
      <c r="Y28" s="221">
        <f t="shared" si="6"/>
        <v>143780225.60162523</v>
      </c>
      <c r="Z28" s="221">
        <f t="shared" si="6"/>
        <v>115814064.70955144</v>
      </c>
      <c r="AA28" s="221">
        <f t="shared" si="6"/>
        <v>200250960.0017702</v>
      </c>
      <c r="AB28" s="221">
        <f t="shared" si="6"/>
        <v>163176503.07931069</v>
      </c>
      <c r="AC28" s="243">
        <f>AC9+AC15</f>
        <v>124033394.29735523</v>
      </c>
      <c r="AD28" s="243">
        <f t="shared" ref="AD28:AX28" si="7">AD9+AD15</f>
        <v>164655246.77247187</v>
      </c>
      <c r="AE28" s="243">
        <f t="shared" si="7"/>
        <v>132391186.87405869</v>
      </c>
      <c r="AF28" s="243">
        <f t="shared" si="7"/>
        <v>169990712.95540392</v>
      </c>
      <c r="AG28" s="243">
        <f t="shared" si="7"/>
        <v>205290171.19955239</v>
      </c>
      <c r="AH28" s="243">
        <f t="shared" si="7"/>
        <v>103486622.81417578</v>
      </c>
      <c r="AI28" s="243">
        <f t="shared" si="7"/>
        <v>202216092.3840681</v>
      </c>
      <c r="AJ28" s="243">
        <f t="shared" si="7"/>
        <v>178700470.37240008</v>
      </c>
      <c r="AK28" s="243">
        <f t="shared" si="7"/>
        <v>199092537.03757429</v>
      </c>
      <c r="AL28" s="243">
        <f t="shared" si="7"/>
        <v>232524895.29017767</v>
      </c>
      <c r="AM28" s="243">
        <f t="shared" si="7"/>
        <v>108693924.44797522</v>
      </c>
      <c r="AN28" s="243">
        <f t="shared" si="7"/>
        <v>129027800.58158064</v>
      </c>
      <c r="AO28" s="243">
        <f t="shared" si="7"/>
        <v>150398879.83678567</v>
      </c>
      <c r="AP28" s="243">
        <f t="shared" si="7"/>
        <v>133437098.21338351</v>
      </c>
      <c r="AQ28" s="243">
        <f t="shared" si="7"/>
        <v>152296319.52227587</v>
      </c>
      <c r="AR28" s="243">
        <f t="shared" si="7"/>
        <v>200076260.51646256</v>
      </c>
      <c r="AS28" s="243">
        <f t="shared" si="7"/>
        <v>165929130.73572654</v>
      </c>
      <c r="AT28" s="243">
        <f t="shared" si="7"/>
        <v>155986868.31592312</v>
      </c>
      <c r="AU28" s="243">
        <f t="shared" si="7"/>
        <v>186107387.94214544</v>
      </c>
      <c r="AV28" s="243">
        <f t="shared" si="7"/>
        <v>0</v>
      </c>
      <c r="AW28" s="243">
        <f t="shared" si="7"/>
        <v>0</v>
      </c>
      <c r="AX28" s="243">
        <f t="shared" si="7"/>
        <v>0</v>
      </c>
    </row>
    <row r="29" spans="1:50" x14ac:dyDescent="0.3">
      <c r="P29" s="103"/>
      <c r="Q29" s="105"/>
      <c r="R29" s="105"/>
    </row>
    <row r="30" spans="1:50" x14ac:dyDescent="0.3">
      <c r="P30" s="103"/>
      <c r="R30" s="105"/>
    </row>
    <row r="32" spans="1:50" x14ac:dyDescent="0.3">
      <c r="P32" s="104"/>
    </row>
    <row r="33" spans="3:16" x14ac:dyDescent="0.3">
      <c r="C33" s="363"/>
      <c r="D33" s="363"/>
      <c r="E33" s="363"/>
      <c r="F33" s="363"/>
      <c r="G33" s="363"/>
      <c r="H33" s="363"/>
      <c r="I33" s="363"/>
      <c r="J33" s="363"/>
      <c r="K33" s="363"/>
      <c r="L33" s="363"/>
      <c r="M33" s="363"/>
      <c r="N33" s="363"/>
      <c r="P33" s="104"/>
    </row>
    <row r="34" spans="3:16" x14ac:dyDescent="0.3">
      <c r="C34" s="363"/>
      <c r="D34" s="363"/>
      <c r="E34" s="363"/>
      <c r="F34" s="363"/>
      <c r="G34" s="363"/>
      <c r="H34" s="363"/>
      <c r="I34" s="363"/>
      <c r="J34" s="363"/>
      <c r="K34" s="363"/>
      <c r="L34" s="363"/>
      <c r="M34" s="363"/>
      <c r="N34" s="363"/>
    </row>
    <row r="35" spans="3:16" x14ac:dyDescent="0.3">
      <c r="C35" s="363"/>
      <c r="D35" s="363"/>
      <c r="E35" s="363"/>
      <c r="F35" s="363"/>
      <c r="G35" s="363"/>
      <c r="H35" s="363"/>
      <c r="I35" s="363"/>
      <c r="J35" s="363"/>
      <c r="K35" s="363"/>
      <c r="L35" s="363"/>
      <c r="M35" s="363"/>
      <c r="N35" s="363"/>
    </row>
    <row r="36" spans="3:16" x14ac:dyDescent="0.3">
      <c r="C36" s="363"/>
      <c r="D36" s="363"/>
      <c r="E36" s="363"/>
      <c r="F36" s="363"/>
      <c r="G36" s="363"/>
      <c r="H36" s="363"/>
      <c r="I36" s="363"/>
      <c r="J36" s="363"/>
      <c r="K36" s="363"/>
      <c r="L36" s="363"/>
      <c r="M36" s="363"/>
      <c r="N36" s="363"/>
    </row>
  </sheetData>
  <mergeCells count="5">
    <mergeCell ref="A2:A3"/>
    <mergeCell ref="B2:B3"/>
    <mergeCell ref="A15:A22"/>
    <mergeCell ref="A4:A8"/>
    <mergeCell ref="A9:A14"/>
  </mergeCells>
  <pageMargins left="0.7" right="0.7" top="0.75" bottom="0.75" header="0.3" footer="0.3"/>
  <pageSetup paperSize="9" scale="81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0" tint="-0.14999847407452621"/>
  </sheetPr>
  <dimension ref="A1:AY47"/>
  <sheetViews>
    <sheetView showGridLines="0" zoomScaleNormal="100" workbookViewId="0">
      <pane xSplit="2" ySplit="2" topLeftCell="Y3" activePane="bottomRight" state="frozen"/>
      <selection activeCell="E29" sqref="E29"/>
      <selection pane="topRight" activeCell="E29" sqref="E29"/>
      <selection pane="bottomLeft" activeCell="E29" sqref="E29"/>
      <selection pane="bottomRight" activeCell="AF5" sqref="AF5"/>
    </sheetView>
  </sheetViews>
  <sheetFormatPr defaultColWidth="9.109375" defaultRowHeight="13.8" x14ac:dyDescent="0.3"/>
  <cols>
    <col min="1" max="1" width="5.5546875" style="81" customWidth="1"/>
    <col min="2" max="2" width="28.6640625" style="81" customWidth="1"/>
    <col min="3" max="3" width="8.109375" style="81" customWidth="1"/>
    <col min="4" max="4" width="8.5546875" style="135" bestFit="1" customWidth="1"/>
    <col min="5" max="5" width="8.109375" style="81" customWidth="1"/>
    <col min="6" max="6" width="8.5546875" style="81" bestFit="1" customWidth="1"/>
    <col min="7" max="7" width="8.109375" style="81" customWidth="1"/>
    <col min="8" max="8" width="8.5546875" style="81" bestFit="1" customWidth="1"/>
    <col min="9" max="9" width="8.109375" style="81" customWidth="1"/>
    <col min="10" max="10" width="8.5546875" style="81" bestFit="1" customWidth="1"/>
    <col min="11" max="11" width="8.109375" style="81" customWidth="1"/>
    <col min="12" max="12" width="8.5546875" style="81" bestFit="1" customWidth="1"/>
    <col min="13" max="13" width="8.109375" style="81" customWidth="1"/>
    <col min="14" max="14" width="8.5546875" style="81" bestFit="1" customWidth="1"/>
    <col min="15" max="15" width="8.109375" style="81" customWidth="1"/>
    <col min="16" max="16" width="8.5546875" style="81" bestFit="1" customWidth="1"/>
    <col min="17" max="17" width="8.109375" style="81" customWidth="1"/>
    <col min="18" max="18" width="8.5546875" style="81" bestFit="1" customWidth="1"/>
    <col min="19" max="19" width="8.109375" style="81" customWidth="1"/>
    <col min="20" max="20" width="8.5546875" style="81" bestFit="1" customWidth="1"/>
    <col min="21" max="21" width="8.109375" style="81" customWidth="1"/>
    <col min="22" max="22" width="8.5546875" style="81" bestFit="1" customWidth="1"/>
    <col min="23" max="23" width="8.109375" style="81" customWidth="1"/>
    <col min="24" max="24" width="8.5546875" style="81" bestFit="1" customWidth="1"/>
    <col min="25" max="25" width="8.109375" style="81" customWidth="1"/>
    <col min="26" max="26" width="8.5546875" style="81" bestFit="1" customWidth="1"/>
    <col min="27" max="27" width="8.109375" style="81" customWidth="1"/>
    <col min="28" max="28" width="8.5546875" style="81" bestFit="1" customWidth="1"/>
    <col min="29" max="29" width="8.6640625" style="81" bestFit="1" customWidth="1"/>
    <col min="30" max="30" width="8.5546875" style="81" bestFit="1" customWidth="1"/>
    <col min="31" max="31" width="8.6640625" style="81" bestFit="1" customWidth="1"/>
    <col min="32" max="32" width="8.5546875" style="81" bestFit="1" customWidth="1"/>
    <col min="33" max="33" width="8.109375" style="81" customWidth="1"/>
    <col min="34" max="34" width="8.5546875" style="81" bestFit="1" customWidth="1"/>
    <col min="35" max="35" width="8.109375" style="81" customWidth="1"/>
    <col min="36" max="36" width="8.5546875" style="81" bestFit="1" customWidth="1"/>
    <col min="37" max="37" width="8.109375" style="81" customWidth="1"/>
    <col min="38" max="38" width="8.5546875" style="81" bestFit="1" customWidth="1"/>
    <col min="39" max="39" width="8.6640625" style="81" hidden="1" customWidth="1"/>
    <col min="40" max="40" width="8.5546875" style="81" hidden="1" customWidth="1"/>
    <col min="41" max="41" width="8.109375" style="81" hidden="1" customWidth="1"/>
    <col min="42" max="42" width="8.5546875" style="81" hidden="1" customWidth="1"/>
    <col min="43" max="43" width="8.109375" style="81" hidden="1" customWidth="1"/>
    <col min="44" max="44" width="8.5546875" style="81" hidden="1" customWidth="1"/>
    <col min="45" max="45" width="8.6640625" style="81" hidden="1" customWidth="1"/>
    <col min="46" max="46" width="8.5546875" style="81" hidden="1" customWidth="1"/>
    <col min="47" max="47" width="8.33203125" style="81" hidden="1" customWidth="1"/>
    <col min="48" max="48" width="8.5546875" style="81" hidden="1" customWidth="1"/>
    <col min="49" max="49" width="8.6640625" style="81" hidden="1" customWidth="1"/>
    <col min="50" max="50" width="8.5546875" style="81" hidden="1" customWidth="1"/>
    <col min="51" max="16384" width="9.109375" style="81"/>
  </cols>
  <sheetData>
    <row r="1" spans="1:51" ht="18" customHeight="1" x14ac:dyDescent="0.3">
      <c r="A1" s="456" t="s">
        <v>188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</row>
    <row r="2" spans="1:51" ht="76.8" x14ac:dyDescent="0.3">
      <c r="A2" s="377" t="s">
        <v>68</v>
      </c>
      <c r="B2" s="378" t="s">
        <v>69</v>
      </c>
      <c r="C2" s="379">
        <v>42005</v>
      </c>
      <c r="D2" s="379">
        <v>42036</v>
      </c>
      <c r="E2" s="379">
        <v>42064</v>
      </c>
      <c r="F2" s="379">
        <v>42095</v>
      </c>
      <c r="G2" s="379">
        <v>42125</v>
      </c>
      <c r="H2" s="379">
        <v>42156</v>
      </c>
      <c r="I2" s="379">
        <v>42186</v>
      </c>
      <c r="J2" s="379">
        <v>42217</v>
      </c>
      <c r="K2" s="379">
        <v>42248</v>
      </c>
      <c r="L2" s="379">
        <v>42278</v>
      </c>
      <c r="M2" s="379">
        <v>42309</v>
      </c>
      <c r="N2" s="379">
        <v>42339</v>
      </c>
      <c r="O2" s="379">
        <v>42370</v>
      </c>
      <c r="P2" s="379">
        <v>42401</v>
      </c>
      <c r="Q2" s="379">
        <v>42430</v>
      </c>
      <c r="R2" s="379">
        <v>42461</v>
      </c>
      <c r="S2" s="379">
        <v>42491</v>
      </c>
      <c r="T2" s="379">
        <v>42522</v>
      </c>
      <c r="U2" s="379">
        <v>42552</v>
      </c>
      <c r="V2" s="379">
        <v>42583</v>
      </c>
      <c r="W2" s="379">
        <v>42614</v>
      </c>
      <c r="X2" s="379">
        <v>42644</v>
      </c>
      <c r="Y2" s="379">
        <v>42675</v>
      </c>
      <c r="Z2" s="379">
        <v>42705</v>
      </c>
      <c r="AA2" s="379">
        <v>42736</v>
      </c>
      <c r="AB2" s="379">
        <v>42767</v>
      </c>
      <c r="AC2" s="379">
        <v>42795</v>
      </c>
      <c r="AD2" s="379">
        <v>42826</v>
      </c>
      <c r="AE2" s="379">
        <v>42856</v>
      </c>
      <c r="AF2" s="379">
        <v>42887</v>
      </c>
      <c r="AG2" s="379">
        <v>42917</v>
      </c>
      <c r="AH2" s="379">
        <v>42948</v>
      </c>
      <c r="AI2" s="379">
        <v>42979</v>
      </c>
      <c r="AJ2" s="379">
        <v>43009</v>
      </c>
      <c r="AK2" s="379">
        <v>43040</v>
      </c>
      <c r="AL2" s="379">
        <v>43070</v>
      </c>
      <c r="AM2" s="379">
        <v>43101</v>
      </c>
      <c r="AN2" s="379">
        <v>43132</v>
      </c>
      <c r="AO2" s="379">
        <v>43160</v>
      </c>
      <c r="AP2" s="379">
        <v>43191</v>
      </c>
      <c r="AQ2" s="379">
        <v>43221</v>
      </c>
      <c r="AR2" s="379">
        <v>43252</v>
      </c>
      <c r="AS2" s="379">
        <v>43282</v>
      </c>
      <c r="AT2" s="379">
        <v>43313</v>
      </c>
      <c r="AU2" s="379">
        <v>43344</v>
      </c>
      <c r="AV2" s="379">
        <v>43374</v>
      </c>
      <c r="AW2" s="379">
        <v>43405</v>
      </c>
      <c r="AX2" s="428">
        <v>43435</v>
      </c>
      <c r="AY2" s="429"/>
    </row>
    <row r="3" spans="1:51" ht="15" customHeight="1" x14ac:dyDescent="0.3">
      <c r="A3" s="457" t="s">
        <v>47</v>
      </c>
      <c r="B3" s="138" t="s">
        <v>48</v>
      </c>
      <c r="C3" s="140">
        <f>'Grupo Real (2014-17)'!O4/'Grupo Real (2014-17)'!C4-1</f>
        <v>-0.21220307865041643</v>
      </c>
      <c r="D3" s="140">
        <f>'Grupo Real (2014-17)'!P4/'Grupo Real (2014-17)'!D4-1</f>
        <v>8.2665546898602615E-2</v>
      </c>
      <c r="E3" s="140">
        <f>'Grupo Real (2014-17)'!Q4/'Grupo Real (2014-17)'!E4-1</f>
        <v>0.88180886989978746</v>
      </c>
      <c r="F3" s="140">
        <f>'Grupo Real (2014-17)'!R4/'Grupo Real (2014-17)'!F4-1</f>
        <v>0.25964898193139252</v>
      </c>
      <c r="G3" s="140">
        <f>'Grupo Real (2014-17)'!S4/'Grupo Real (2014-17)'!G4-1</f>
        <v>0.18111648683006942</v>
      </c>
      <c r="H3" s="140">
        <f>'Grupo Real (2014-17)'!T4/'Grupo Real (2014-17)'!H4-1</f>
        <v>-0.55792424765585613</v>
      </c>
      <c r="I3" s="140">
        <f>'Grupo Real (2014-17)'!U4/'Grupo Real (2014-17)'!I4-1</f>
        <v>-0.62961664477978907</v>
      </c>
      <c r="J3" s="140">
        <f>'Grupo Real (2014-17)'!V4/'Grupo Real (2014-17)'!J4-1</f>
        <v>-0.59297445121343229</v>
      </c>
      <c r="K3" s="140">
        <f>'Grupo Real (2014-17)'!W4/'Grupo Real (2014-17)'!K4-1</f>
        <v>-0.53884924419351399</v>
      </c>
      <c r="L3" s="140">
        <f>'Grupo Real (2014-17)'!X4/'Grupo Real (2014-17)'!L4-1</f>
        <v>-0.55786300447798176</v>
      </c>
      <c r="M3" s="140">
        <f>'Grupo Real (2014-17)'!Y4/'Grupo Real (2014-17)'!M4-1</f>
        <v>-8.0068838903896378E-2</v>
      </c>
      <c r="N3" s="140">
        <f>'Grupo Real (2014-17)'!Z4/'Grupo Real (2014-17)'!N4-1</f>
        <v>-0.54079589373614501</v>
      </c>
      <c r="O3" s="140">
        <f>'Grupo Real (2014-17)'!AA4/'Grupo Real (2014-17)'!O4-1</f>
        <v>-0.48027736802431598</v>
      </c>
      <c r="P3" s="140">
        <f>'Grupo Real (2014-17)'!AB4/'Grupo Real (2014-17)'!P4-1</f>
        <v>-0.37885406410424816</v>
      </c>
      <c r="Q3" s="140">
        <f>'Grupo Real (2014-17)'!AC4/'Grupo Real (2014-17)'!Q4-1</f>
        <v>-0.48245231020868973</v>
      </c>
      <c r="R3" s="140">
        <f>'Grupo Real (2014-17)'!AD4/'Grupo Real (2014-17)'!R4-1</f>
        <v>-0.56154296962920136</v>
      </c>
      <c r="S3" s="140">
        <f>'Grupo Real (2014-17)'!AE4/'Grupo Real (2014-17)'!S4-1</f>
        <v>0.21365251744260982</v>
      </c>
      <c r="T3" s="140">
        <f>'Grupo Real (2014-17)'!AF4/'Grupo Real (2014-17)'!T4-1</f>
        <v>0.21701354453785826</v>
      </c>
      <c r="U3" s="140">
        <f>'Grupo Real (2014-17)'!AG4/'Grupo Real (2014-17)'!U4-1</f>
        <v>0.35328489269876795</v>
      </c>
      <c r="V3" s="140">
        <f>'Grupo Real (2014-17)'!AH4/'Grupo Real (2014-17)'!V4-1</f>
        <v>-0.27859781618585877</v>
      </c>
      <c r="W3" s="140">
        <f>'Grupo Real (2014-17)'!AI4/'Grupo Real (2014-17)'!W4-1</f>
        <v>-0.27250423751290886</v>
      </c>
      <c r="X3" s="140">
        <f>'Grupo Real (2014-17)'!AJ4/'Grupo Real (2014-17)'!X4-1</f>
        <v>-6.7127741299893073E-2</v>
      </c>
      <c r="Y3" s="140">
        <f>'Grupo Real (2014-17)'!AK4/'Grupo Real (2014-17)'!Y4-1</f>
        <v>0.15272894792151104</v>
      </c>
      <c r="Z3" s="140">
        <f>'Grupo Real (2014-17)'!AL4/'Grupo Real (2014-17)'!Z4-1</f>
        <v>0.62279657983679915</v>
      </c>
      <c r="AA3" s="140">
        <f>'Grupo Real (2014-17)'!AM4/'Grupo Real (2014-17)'!AA4-1</f>
        <v>0.69800835440568876</v>
      </c>
      <c r="AB3" s="140">
        <f>'Grupo Real (2014-17)'!AN4/'Grupo Real (2014-17)'!AB4-1</f>
        <v>-3.3889340262226009E-2</v>
      </c>
      <c r="AC3" s="140">
        <f>'Grupo Real (2014-17)'!AO4/'Grupo Real (2014-17)'!AC4-1</f>
        <v>0.78546133540256191</v>
      </c>
      <c r="AD3" s="140">
        <f>'Grupo Real (2014-17)'!AP4/'Grupo Real (2014-17)'!AD4-1</f>
        <v>0.78874365520682854</v>
      </c>
      <c r="AE3" s="140">
        <f>'Grupo Real (2014-17)'!AQ4/'Grupo Real (2014-17)'!AE4-1</f>
        <v>0.67343202404076896</v>
      </c>
      <c r="AF3" s="140">
        <f>'Grupo Real (2014-17)'!AR4/'Grupo Real (2014-17)'!AF4-1</f>
        <v>1.0836470053212093</v>
      </c>
      <c r="AG3" s="140">
        <f>'Grupo Real (2014-17)'!AS4/'Grupo Real (2014-17)'!AG4-1</f>
        <v>0.61233373003451863</v>
      </c>
      <c r="AH3" s="140">
        <f>'Grupo Real (2014-17)'!AT4/'Grupo Real (2014-17)'!AH4-1</f>
        <v>2.6220090122940762</v>
      </c>
      <c r="AI3" s="140">
        <f>'Grupo Real (2014-17)'!AU4/'Grupo Real (2014-17)'!AI4-1</f>
        <v>0.95024808930597282</v>
      </c>
      <c r="AJ3" s="140">
        <f>'Grupo Real (2014-17)'!AV4/'Grupo Real (2014-17)'!AJ4-1</f>
        <v>-1</v>
      </c>
      <c r="AK3" s="140">
        <f>'Grupo Real (2014-17)'!AW4/'Grupo Real (2014-17)'!AK4-1</f>
        <v>-1</v>
      </c>
      <c r="AL3" s="140">
        <f>'Grupo Real (2014-17)'!AX4/'Grupo Real (2014-17)'!AL4-1</f>
        <v>-1</v>
      </c>
      <c r="AM3" s="174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429"/>
    </row>
    <row r="4" spans="1:51" ht="15" customHeight="1" x14ac:dyDescent="0.3">
      <c r="A4" s="453"/>
      <c r="B4" s="139" t="s">
        <v>49</v>
      </c>
      <c r="C4" s="140">
        <f>'Grupo Real (2014-17)'!O5/'Grupo Real (2014-17)'!C5-1</f>
        <v>-5.0878140029206875E-2</v>
      </c>
      <c r="D4" s="140">
        <f>'Grupo Real (2014-17)'!P5/'Grupo Real (2014-17)'!D5-1</f>
        <v>0.49971543316354761</v>
      </c>
      <c r="E4" s="140">
        <f>'Grupo Real (2014-17)'!Q5/'Grupo Real (2014-17)'!E5-1</f>
        <v>0.18651370924274779</v>
      </c>
      <c r="F4" s="140">
        <f>'Grupo Real (2014-17)'!R5/'Grupo Real (2014-17)'!F5-1</f>
        <v>0.58441449839475368</v>
      </c>
      <c r="G4" s="140">
        <f>'Grupo Real (2014-17)'!S5/'Grupo Real (2014-17)'!G5-1</f>
        <v>0.21195320276420482</v>
      </c>
      <c r="H4" s="140">
        <f>'Grupo Real (2014-17)'!T5/'Grupo Real (2014-17)'!H5-1</f>
        <v>0.46867338626047572</v>
      </c>
      <c r="I4" s="140">
        <f>'Grupo Real (2014-17)'!U5/'Grupo Real (2014-17)'!I5-1</f>
        <v>0.58238995657465842</v>
      </c>
      <c r="J4" s="140">
        <f>'Grupo Real (2014-17)'!V5/'Grupo Real (2014-17)'!J5-1</f>
        <v>-0.10747227337820375</v>
      </c>
      <c r="K4" s="140">
        <f>'Grupo Real (2014-17)'!W5/'Grupo Real (2014-17)'!K5-1</f>
        <v>0.76577397299900962</v>
      </c>
      <c r="L4" s="140">
        <f>'Grupo Real (2014-17)'!X5/'Grupo Real (2014-17)'!L5-1</f>
        <v>-0.16813245957169853</v>
      </c>
      <c r="M4" s="140">
        <f>'Grupo Real (2014-17)'!Y5/'Grupo Real (2014-17)'!M5-1</f>
        <v>0.61564942673262468</v>
      </c>
      <c r="N4" s="140">
        <f>'Grupo Real (2014-17)'!Z5/'Grupo Real (2014-17)'!N5-1</f>
        <v>-0.10848961800115942</v>
      </c>
      <c r="O4" s="140">
        <f>'Grupo Real (2014-17)'!AA5/'Grupo Real (2014-17)'!O5-1</f>
        <v>0.37192356214520661</v>
      </c>
      <c r="P4" s="140">
        <f>'Grupo Real (2014-17)'!AB5/'Grupo Real (2014-17)'!P5-1</f>
        <v>0.74422599851341609</v>
      </c>
      <c r="Q4" s="140">
        <f>'Grupo Real (2014-17)'!AC5/'Grupo Real (2014-17)'!Q5-1</f>
        <v>2.4788692891227462</v>
      </c>
      <c r="R4" s="140">
        <f>'Grupo Real (2014-17)'!AD5/'Grupo Real (2014-17)'!R5-1</f>
        <v>1.508513441545162</v>
      </c>
      <c r="S4" s="140">
        <f>'Grupo Real (2014-17)'!AE5/'Grupo Real (2014-17)'!S5-1</f>
        <v>2.2352219628647791</v>
      </c>
      <c r="T4" s="140">
        <f>'Grupo Real (2014-17)'!AF5/'Grupo Real (2014-17)'!T5-1</f>
        <v>2.5923009092953087</v>
      </c>
      <c r="U4" s="140">
        <f>'Grupo Real (2014-17)'!AG5/'Grupo Real (2014-17)'!U5-1</f>
        <v>1.5510037987627268</v>
      </c>
      <c r="V4" s="140">
        <f>'Grupo Real (2014-17)'!AH5/'Grupo Real (2014-17)'!V5-1</f>
        <v>2.5845901820211101</v>
      </c>
      <c r="W4" s="140">
        <f>'Grupo Real (2014-17)'!AI5/'Grupo Real (2014-17)'!W5-1</f>
        <v>2.23606317152072</v>
      </c>
      <c r="X4" s="140">
        <f>'Grupo Real (2014-17)'!AJ5/'Grupo Real (2014-17)'!X5-1</f>
        <v>2.4323756788333153</v>
      </c>
      <c r="Y4" s="140">
        <f>'Grupo Real (2014-17)'!AK5/'Grupo Real (2014-17)'!Y5-1</f>
        <v>1.6145177051194306</v>
      </c>
      <c r="Z4" s="140">
        <f>'Grupo Real (2014-17)'!AL5/'Grupo Real (2014-17)'!Z5-1</f>
        <v>2.0265685058485077</v>
      </c>
      <c r="AA4" s="140">
        <f>'Grupo Real (2014-17)'!AM5/'Grupo Real (2014-17)'!AA5-1</f>
        <v>1.1901459378079875</v>
      </c>
      <c r="AB4" s="140">
        <f>'Grupo Real (2014-17)'!AN5/'Grupo Real (2014-17)'!AB5-1</f>
        <v>0.39821356253885121</v>
      </c>
      <c r="AC4" s="140">
        <f>'Grupo Real (2014-17)'!AO5/'Grupo Real (2014-17)'!AC5-1</f>
        <v>8.5659885386897283E-3</v>
      </c>
      <c r="AD4" s="140">
        <f>'Grupo Real (2014-17)'!AP5/'Grupo Real (2014-17)'!AD5-1</f>
        <v>4.9223018246054462E-2</v>
      </c>
      <c r="AE4" s="140">
        <f>'Grupo Real (2014-17)'!AQ5/'Grupo Real (2014-17)'!AE5-1</f>
        <v>0.14978336226160249</v>
      </c>
      <c r="AF4" s="140">
        <f>'Grupo Real (2014-17)'!AR5/'Grupo Real (2014-17)'!AF5-1</f>
        <v>0.18277946226925423</v>
      </c>
      <c r="AG4" s="140">
        <f>'Grupo Real (2014-17)'!AS5/'Grupo Real (2014-17)'!AG5-1</f>
        <v>0.27155910126474048</v>
      </c>
      <c r="AH4" s="140">
        <f>'Grupo Real (2014-17)'!AT5/'Grupo Real (2014-17)'!AH5-1</f>
        <v>-5.650375847587763E-3</v>
      </c>
      <c r="AI4" s="140">
        <f>'Grupo Real (2014-17)'!AU5/'Grupo Real (2014-17)'!AI5-1</f>
        <v>-0.15328543694200303</v>
      </c>
      <c r="AJ4" s="140">
        <f>'Grupo Real (2014-17)'!AV5/'Grupo Real (2014-17)'!AJ5-1</f>
        <v>-1</v>
      </c>
      <c r="AK4" s="140">
        <f>'Grupo Real (2014-17)'!AW5/'Grupo Real (2014-17)'!AK5-1</f>
        <v>-1</v>
      </c>
      <c r="AL4" s="140">
        <f>'Grupo Real (2014-17)'!AX5/'Grupo Real (2014-17)'!AL5-1</f>
        <v>-1</v>
      </c>
      <c r="AM4" s="174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429"/>
    </row>
    <row r="5" spans="1:51" ht="15" customHeight="1" x14ac:dyDescent="0.3">
      <c r="A5" s="453"/>
      <c r="B5" s="139" t="s">
        <v>50</v>
      </c>
      <c r="C5" s="140">
        <f>'Grupo Real (2014-17)'!O6/'Grupo Real (2014-17)'!C6-1</f>
        <v>0.82377967886945891</v>
      </c>
      <c r="D5" s="140">
        <f>'Grupo Real (2014-17)'!P6/'Grupo Real (2014-17)'!D6-1</f>
        <v>-0.30545860191581997</v>
      </c>
      <c r="E5" s="140">
        <f>'Grupo Real (2014-17)'!Q6/'Grupo Real (2014-17)'!E6-1</f>
        <v>-3.6366227244674532E-2</v>
      </c>
      <c r="F5" s="140">
        <f>'Grupo Real (2014-17)'!R6/'Grupo Real (2014-17)'!F6-1</f>
        <v>6.3354473231519437E-2</v>
      </c>
      <c r="G5" s="140">
        <f>'Grupo Real (2014-17)'!S6/'Grupo Real (2014-17)'!G6-1</f>
        <v>-0.51484772138233237</v>
      </c>
      <c r="H5" s="140">
        <f>'Grupo Real (2014-17)'!T6/'Grupo Real (2014-17)'!H6-1</f>
        <v>-8.8805633202270862E-2</v>
      </c>
      <c r="I5" s="140">
        <f>'Grupo Real (2014-17)'!U6/'Grupo Real (2014-17)'!I6-1</f>
        <v>0.81016321206203035</v>
      </c>
      <c r="J5" s="140">
        <f>'Grupo Real (2014-17)'!V6/'Grupo Real (2014-17)'!J6-1</f>
        <v>0.97624481218281933</v>
      </c>
      <c r="K5" s="140">
        <f>'Grupo Real (2014-17)'!W6/'Grupo Real (2014-17)'!K6-1</f>
        <v>0.43446701302442348</v>
      </c>
      <c r="L5" s="140">
        <f>'Grupo Real (2014-17)'!X6/'Grupo Real (2014-17)'!L6-1</f>
        <v>-0.2107229080892814</v>
      </c>
      <c r="M5" s="140">
        <f>'Grupo Real (2014-17)'!Y6/'Grupo Real (2014-17)'!M6-1</f>
        <v>-0.29722995402862928</v>
      </c>
      <c r="N5" s="140">
        <f>'Grupo Real (2014-17)'!Z6/'Grupo Real (2014-17)'!N6-1</f>
        <v>-0.30997045021152936</v>
      </c>
      <c r="O5" s="140">
        <f>'Grupo Real (2014-17)'!AA6/'Grupo Real (2014-17)'!O6-1</f>
        <v>-0.35009148060279016</v>
      </c>
      <c r="P5" s="140">
        <f>'Grupo Real (2014-17)'!AB6/'Grupo Real (2014-17)'!P6-1</f>
        <v>0.15559062573705695</v>
      </c>
      <c r="Q5" s="140">
        <f>'Grupo Real (2014-17)'!AC6/'Grupo Real (2014-17)'!Q6-1</f>
        <v>3.5642475820870656E-2</v>
      </c>
      <c r="R5" s="140">
        <f>'Grupo Real (2014-17)'!AD6/'Grupo Real (2014-17)'!R6-1</f>
        <v>-4.7026130418751033E-2</v>
      </c>
      <c r="S5" s="140">
        <f>'Grupo Real (2014-17)'!AE6/'Grupo Real (2014-17)'!S6-1</f>
        <v>0.11358171603515266</v>
      </c>
      <c r="T5" s="140">
        <f>'Grupo Real (2014-17)'!AF6/'Grupo Real (2014-17)'!T6-1</f>
        <v>0.21747714502841631</v>
      </c>
      <c r="U5" s="140">
        <f>'Grupo Real (2014-17)'!AG6/'Grupo Real (2014-17)'!U6-1</f>
        <v>0.23659400783406737</v>
      </c>
      <c r="V5" s="140">
        <f>'Grupo Real (2014-17)'!AH6/'Grupo Real (2014-17)'!V6-1</f>
        <v>-0.22373516358257817</v>
      </c>
      <c r="W5" s="140">
        <f>'Grupo Real (2014-17)'!AI6/'Grupo Real (2014-17)'!W6-1</f>
        <v>0.28720305492961251</v>
      </c>
      <c r="X5" s="140">
        <f>'Grupo Real (2014-17)'!AJ6/'Grupo Real (2014-17)'!X6-1</f>
        <v>0.323043868116901</v>
      </c>
      <c r="Y5" s="140">
        <f>'Grupo Real (2014-17)'!AK6/'Grupo Real (2014-17)'!Y6-1</f>
        <v>0.34480994279208255</v>
      </c>
      <c r="Z5" s="140">
        <f>'Grupo Real (2014-17)'!AL6/'Grupo Real (2014-17)'!Z6-1</f>
        <v>2.4614726284055348</v>
      </c>
      <c r="AA5" s="140">
        <f>'Grupo Real (2014-17)'!AM6/'Grupo Real (2014-17)'!AA6-1</f>
        <v>0.86173256574686596</v>
      </c>
      <c r="AB5" s="140">
        <f>'Grupo Real (2014-17)'!AN6/'Grupo Real (2014-17)'!AB6-1</f>
        <v>1.368336936507915</v>
      </c>
      <c r="AC5" s="140">
        <f>'Grupo Real (2014-17)'!AO6/'Grupo Real (2014-17)'!AC6-1</f>
        <v>1.3653254311893948</v>
      </c>
      <c r="AD5" s="140">
        <f>'Grupo Real (2014-17)'!AP6/'Grupo Real (2014-17)'!AD6-1</f>
        <v>1.8356801392724269</v>
      </c>
      <c r="AE5" s="140">
        <f>'Grupo Real (2014-17)'!AQ6/'Grupo Real (2014-17)'!AE6-1</f>
        <v>2.3244697807004133</v>
      </c>
      <c r="AF5" s="140">
        <f>'Grupo Real (2014-17)'!AR6/'Grupo Real (2014-17)'!AF6-1</f>
        <v>2.9364628786817084</v>
      </c>
      <c r="AG5" s="140">
        <f>'Grupo Real (2014-17)'!AS6/'Grupo Real (2014-17)'!AG6-1</f>
        <v>2.1664296898609652</v>
      </c>
      <c r="AH5" s="140">
        <f>'Grupo Real (2014-17)'!AT6/'Grupo Real (2014-17)'!AH6-1</f>
        <v>1.5589422147400049</v>
      </c>
      <c r="AI5" s="140">
        <f>'Grupo Real (2014-17)'!AU6/'Grupo Real (2014-17)'!AI6-1</f>
        <v>1.0207803626671854</v>
      </c>
      <c r="AJ5" s="140">
        <f>'Grupo Real (2014-17)'!AV6/'Grupo Real (2014-17)'!AJ6-1</f>
        <v>-1</v>
      </c>
      <c r="AK5" s="140">
        <f>'Grupo Real (2014-17)'!AW6/'Grupo Real (2014-17)'!AK6-1</f>
        <v>-1</v>
      </c>
      <c r="AL5" s="140">
        <f>'Grupo Real (2014-17)'!AX6/'Grupo Real (2014-17)'!AL6-1</f>
        <v>-1</v>
      </c>
      <c r="AM5" s="174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429"/>
    </row>
    <row r="6" spans="1:51" ht="15" customHeight="1" x14ac:dyDescent="0.3">
      <c r="A6" s="453"/>
      <c r="B6" s="139" t="s">
        <v>51</v>
      </c>
      <c r="C6" s="140">
        <f>'Grupo Real (2014-17)'!O7/'Grupo Real (2014-17)'!C7-1</f>
        <v>0.22413438803875207</v>
      </c>
      <c r="D6" s="140">
        <f>'Grupo Real (2014-17)'!P7/'Grupo Real (2014-17)'!D7-1</f>
        <v>-0.16180332559929578</v>
      </c>
      <c r="E6" s="140">
        <f>'Grupo Real (2014-17)'!Q7/'Grupo Real (2014-17)'!E7-1</f>
        <v>-0.40768851163887365</v>
      </c>
      <c r="F6" s="140">
        <f>'Grupo Real (2014-17)'!R7/'Grupo Real (2014-17)'!F7-1</f>
        <v>-0.52875148709673003</v>
      </c>
      <c r="G6" s="140">
        <f>'Grupo Real (2014-17)'!S7/'Grupo Real (2014-17)'!G7-1</f>
        <v>-0.39594719985699234</v>
      </c>
      <c r="H6" s="140">
        <f>'Grupo Real (2014-17)'!T7/'Grupo Real (2014-17)'!H7-1</f>
        <v>-0.63436835200935782</v>
      </c>
      <c r="I6" s="140">
        <f>'Grupo Real (2014-17)'!U7/'Grupo Real (2014-17)'!I7-1</f>
        <v>2.1446054122397751</v>
      </c>
      <c r="J6" s="140">
        <f>'Grupo Real (2014-17)'!V7/'Grupo Real (2014-17)'!J7-1</f>
        <v>0.20893656062774135</v>
      </c>
      <c r="K6" s="140">
        <f>'Grupo Real (2014-17)'!W7/'Grupo Real (2014-17)'!K7-1</f>
        <v>-0.42540304226011394</v>
      </c>
      <c r="L6" s="140">
        <f>'Grupo Real (2014-17)'!X7/'Grupo Real (2014-17)'!L7-1</f>
        <v>-0.78978828027195203</v>
      </c>
      <c r="M6" s="140">
        <f>'Grupo Real (2014-17)'!Y7/'Grupo Real (2014-17)'!M7-1</f>
        <v>-0.77982548053150313</v>
      </c>
      <c r="N6" s="140">
        <f>'Grupo Real (2014-17)'!Z7/'Grupo Real (2014-17)'!N7-1</f>
        <v>-0.85784826311559015</v>
      </c>
      <c r="O6" s="140">
        <f>'Grupo Real (2014-17)'!AA7/'Grupo Real (2014-17)'!O7-1</f>
        <v>-0.51920901108747919</v>
      </c>
      <c r="P6" s="140">
        <f>'Grupo Real (2014-17)'!AB7/'Grupo Real (2014-17)'!P7-1</f>
        <v>-0.90877396806491961</v>
      </c>
      <c r="Q6" s="140">
        <f>'Grupo Real (2014-17)'!AC7/'Grupo Real (2014-17)'!Q7-1</f>
        <v>0.32218227838076441</v>
      </c>
      <c r="R6" s="140">
        <f>'Grupo Real (2014-17)'!AD7/'Grupo Real (2014-17)'!R7-1</f>
        <v>-0.24416645760516775</v>
      </c>
      <c r="S6" s="140">
        <f>'Grupo Real (2014-17)'!AE7/'Grupo Real (2014-17)'!S7-1</f>
        <v>-0.92042493528322511</v>
      </c>
      <c r="T6" s="140">
        <f>'Grupo Real (2014-17)'!AF7/'Grupo Real (2014-17)'!T7-1</f>
        <v>-5.8117081898827694E-2</v>
      </c>
      <c r="U6" s="140">
        <f>'Grupo Real (2014-17)'!AG7/'Grupo Real (2014-17)'!U7-1</f>
        <v>0.47616712710694364</v>
      </c>
      <c r="V6" s="140">
        <f>'Grupo Real (2014-17)'!AH7/'Grupo Real (2014-17)'!V7-1</f>
        <v>4.3308163251199794</v>
      </c>
      <c r="W6" s="140">
        <f>'Grupo Real (2014-17)'!AI7/'Grupo Real (2014-17)'!W7-1</f>
        <v>1.9125256424944062</v>
      </c>
      <c r="X6" s="140">
        <f>'Grupo Real (2014-17)'!AJ7/'Grupo Real (2014-17)'!X7-1</f>
        <v>17.265891077292117</v>
      </c>
      <c r="Y6" s="140">
        <f>'Grupo Real (2014-17)'!AK7/'Grupo Real (2014-17)'!Y7-1</f>
        <v>2.244686445827988</v>
      </c>
      <c r="Z6" s="140">
        <f>'Grupo Real (2014-17)'!AL7/'Grupo Real (2014-17)'!Z7-1</f>
        <v>24.354450222375213</v>
      </c>
      <c r="AA6" s="140">
        <f>'Grupo Real (2014-17)'!AM7/'Grupo Real (2014-17)'!AA7-1</f>
        <v>4.1834272731835407</v>
      </c>
      <c r="AB6" s="140">
        <f>'Grupo Real (2014-17)'!AN7/'Grupo Real (2014-17)'!AB7-1</f>
        <v>3.7904094431288859</v>
      </c>
      <c r="AC6" s="140">
        <f>'Grupo Real (2014-17)'!AO7/'Grupo Real (2014-17)'!AC7-1</f>
        <v>7.020971522713193</v>
      </c>
      <c r="AD6" s="140">
        <f>'Grupo Real (2014-17)'!AP7/'Grupo Real (2014-17)'!AD7-1</f>
        <v>5.0871866765676454E-2</v>
      </c>
      <c r="AE6" s="140">
        <f>'Grupo Real (2014-17)'!AQ7/'Grupo Real (2014-17)'!AE7-1</f>
        <v>86.632793180061768</v>
      </c>
      <c r="AF6" s="140">
        <f>'Grupo Real (2014-17)'!AR7/'Grupo Real (2014-17)'!AF7-1</f>
        <v>11.09287487535623</v>
      </c>
      <c r="AG6" s="140">
        <f>'Grupo Real (2014-17)'!AS7/'Grupo Real (2014-17)'!AG7-1</f>
        <v>-0.54680465232819087</v>
      </c>
      <c r="AH6" s="140">
        <f>'Grupo Real (2014-17)'!AT7/'Grupo Real (2014-17)'!AH7-1</f>
        <v>-0.93755968267004952</v>
      </c>
      <c r="AI6" s="140">
        <f>'Grupo Real (2014-17)'!AU7/'Grupo Real (2014-17)'!AI7-1</f>
        <v>-0.76959975209036013</v>
      </c>
      <c r="AJ6" s="140">
        <f>'Grupo Real (2014-17)'!AV7/'Grupo Real (2014-17)'!AJ7-1</f>
        <v>-1</v>
      </c>
      <c r="AK6" s="140">
        <f>'Grupo Real (2014-17)'!AW7/'Grupo Real (2014-17)'!AK7-1</f>
        <v>-1</v>
      </c>
      <c r="AL6" s="140">
        <f>'Grupo Real (2014-17)'!AX7/'Grupo Real (2014-17)'!AL7-1</f>
        <v>-1</v>
      </c>
      <c r="AM6" s="174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429"/>
    </row>
    <row r="7" spans="1:51" s="195" customFormat="1" ht="15" customHeight="1" x14ac:dyDescent="0.3">
      <c r="A7" s="455"/>
      <c r="B7" s="141" t="s">
        <v>71</v>
      </c>
      <c r="C7" s="142">
        <f>'Grupo Real (2014-17)'!O8/'Grupo Real (2014-17)'!C8-1</f>
        <v>-4.8515846995024203E-2</v>
      </c>
      <c r="D7" s="142">
        <f>'Grupo Real (2014-17)'!P8/'Grupo Real (2014-17)'!D8-1</f>
        <v>0.17828467443326379</v>
      </c>
      <c r="E7" s="142">
        <f>'Grupo Real (2014-17)'!Q8/'Grupo Real (2014-17)'!E8-1</f>
        <v>0.2522611752106898</v>
      </c>
      <c r="F7" s="142">
        <f>'Grupo Real (2014-17)'!R8/'Grupo Real (2014-17)'!F8-1</f>
        <v>0.17415307083740217</v>
      </c>
      <c r="G7" s="142">
        <f>'Grupo Real (2014-17)'!S8/'Grupo Real (2014-17)'!G8-1</f>
        <v>5.3883290511609783E-2</v>
      </c>
      <c r="H7" s="142">
        <f>'Grupo Real (2014-17)'!T8/'Grupo Real (2014-17)'!H8-1</f>
        <v>-0.26900074405116459</v>
      </c>
      <c r="I7" s="142">
        <f>'Grupo Real (2014-17)'!U8/'Grupo Real (2014-17)'!I8-1</f>
        <v>5.5051979026992326E-2</v>
      </c>
      <c r="J7" s="142">
        <f>'Grupo Real (2014-17)'!V8/'Grupo Real (2014-17)'!J8-1</f>
        <v>-0.26874964208145979</v>
      </c>
      <c r="K7" s="142">
        <f>'Grupo Real (2014-17)'!W8/'Grupo Real (2014-17)'!K8-1</f>
        <v>-0.15085492157071889</v>
      </c>
      <c r="L7" s="142">
        <f>'Grupo Real (2014-17)'!X8/'Grupo Real (2014-17)'!L8-1</f>
        <v>-0.44113065354306702</v>
      </c>
      <c r="M7" s="142">
        <f>'Grupo Real (2014-17)'!Y8/'Grupo Real (2014-17)'!M8-1</f>
        <v>2.8619421501798969E-2</v>
      </c>
      <c r="N7" s="142">
        <f>'Grupo Real (2014-17)'!Z8/'Grupo Real (2014-17)'!N8-1</f>
        <v>-0.37606734959589994</v>
      </c>
      <c r="O7" s="142">
        <f>'Grupo Real (2014-17)'!AA8/'Grupo Real (2014-17)'!O8-1</f>
        <v>-0.11355861846176374</v>
      </c>
      <c r="P7" s="142">
        <f>'Grupo Real (2014-17)'!AB8/'Grupo Real (2014-17)'!P8-1</f>
        <v>9.7662650971792164E-2</v>
      </c>
      <c r="Q7" s="142">
        <f>'Grupo Real (2014-17)'!AC8/'Grupo Real (2014-17)'!Q8-1</f>
        <v>1.0034490955914168</v>
      </c>
      <c r="R7" s="142">
        <f>'Grupo Real (2014-17)'!AD8/'Grupo Real (2014-17)'!R8-1</f>
        <v>0.58145762903130982</v>
      </c>
      <c r="S7" s="142">
        <f>'Grupo Real (2014-17)'!AE8/'Grupo Real (2014-17)'!S8-1</f>
        <v>1.2033171682716191</v>
      </c>
      <c r="T7" s="142">
        <f>'Grupo Real (2014-17)'!AF8/'Grupo Real (2014-17)'!T8-1</f>
        <v>1.5710745756225237</v>
      </c>
      <c r="U7" s="142">
        <f>'Grupo Real (2014-17)'!AG8/'Grupo Real (2014-17)'!U8-1</f>
        <v>0.9930619759538537</v>
      </c>
      <c r="V7" s="142">
        <f>'Grupo Real (2014-17)'!AH8/'Grupo Real (2014-17)'!V8-1</f>
        <v>2.1879753094594916</v>
      </c>
      <c r="W7" s="142">
        <f>'Grupo Real (2014-17)'!AI8/'Grupo Real (2014-17)'!W8-1</f>
        <v>1.3965747170997465</v>
      </c>
      <c r="X7" s="142">
        <f>'Grupo Real (2014-17)'!AJ8/'Grupo Real (2014-17)'!X8-1</f>
        <v>2.0120186173481551</v>
      </c>
      <c r="Y7" s="142">
        <f>'Grupo Real (2014-17)'!AK8/'Grupo Real (2014-17)'!Y8-1</f>
        <v>1.0281716549735163</v>
      </c>
      <c r="Z7" s="142">
        <f>'Grupo Real (2014-17)'!AL8/'Grupo Real (2014-17)'!Z8-1</f>
        <v>2.2347470958240474</v>
      </c>
      <c r="AA7" s="142">
        <f>'Grupo Real (2014-17)'!AM8/'Grupo Real (2014-17)'!AA8-1</f>
        <v>1.4650295242209213</v>
      </c>
      <c r="AB7" s="142">
        <f>'Grupo Real (2014-17)'!AN8/'Grupo Real (2014-17)'!AB8-1</f>
        <v>0.38567131422269441</v>
      </c>
      <c r="AC7" s="142">
        <f>'Grupo Real (2014-17)'!AO8/'Grupo Real (2014-17)'!AC8-1</f>
        <v>0.54968036113473184</v>
      </c>
      <c r="AD7" s="142">
        <f>'Grupo Real (2014-17)'!AP8/'Grupo Real (2014-17)'!AD8-1</f>
        <v>0.142762500973318</v>
      </c>
      <c r="AE7" s="142">
        <f>'Grupo Real (2014-17)'!AQ8/'Grupo Real (2014-17)'!AE8-1</f>
        <v>0.62469002024290465</v>
      </c>
      <c r="AF7" s="142">
        <f>'Grupo Real (2014-17)'!AR8/'Grupo Real (2014-17)'!AF8-1</f>
        <v>0.70256998000150994</v>
      </c>
      <c r="AG7" s="142">
        <f>'Grupo Real (2014-17)'!AS8/'Grupo Real (2014-17)'!AG8-1</f>
        <v>0.16072767341364647</v>
      </c>
      <c r="AH7" s="142">
        <f>'Grupo Real (2014-17)'!AT8/'Grupo Real (2014-17)'!AH8-1</f>
        <v>-0.1918171678389482</v>
      </c>
      <c r="AI7" s="142">
        <f>'Grupo Real (2014-17)'!AU8/'Grupo Real (2014-17)'!AI8-1</f>
        <v>-0.11025963668460026</v>
      </c>
      <c r="AJ7" s="142">
        <f>'Grupo Real (2014-17)'!AV8/'Grupo Real (2014-17)'!AJ8-1</f>
        <v>-1</v>
      </c>
      <c r="AK7" s="142">
        <f>'Grupo Real (2014-17)'!AW8/'Grupo Real (2014-17)'!AK8-1</f>
        <v>-1</v>
      </c>
      <c r="AL7" s="142">
        <f>'Grupo Real (2014-17)'!AX8/'Grupo Real (2014-17)'!AL8-1</f>
        <v>-1</v>
      </c>
      <c r="AM7" s="175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430"/>
    </row>
    <row r="8" spans="1:51" ht="15" customHeight="1" x14ac:dyDescent="0.3">
      <c r="A8" s="452" t="s">
        <v>52</v>
      </c>
      <c r="B8" s="192" t="s">
        <v>53</v>
      </c>
      <c r="C8" s="193">
        <f>'Grupo Real (2014-17)'!O9/'Grupo Real (2014-17)'!C9-1</f>
        <v>-0.38369031305741508</v>
      </c>
      <c r="D8" s="193">
        <f>'Grupo Real (2014-17)'!P9/'Grupo Real (2014-17)'!D9-1</f>
        <v>0.26799194758226585</v>
      </c>
      <c r="E8" s="193">
        <f>'Grupo Real (2014-17)'!Q9/'Grupo Real (2014-17)'!E9-1</f>
        <v>-5.521934914276494E-2</v>
      </c>
      <c r="F8" s="193">
        <f>'Grupo Real (2014-17)'!R9/'Grupo Real (2014-17)'!F9-1</f>
        <v>0.19677814626354873</v>
      </c>
      <c r="G8" s="193">
        <f>'Grupo Real (2014-17)'!S9/'Grupo Real (2014-17)'!G9-1</f>
        <v>-0.20066156617567521</v>
      </c>
      <c r="H8" s="193">
        <f>'Grupo Real (2014-17)'!T9/'Grupo Real (2014-17)'!H9-1</f>
        <v>0.29859310157659125</v>
      </c>
      <c r="I8" s="193">
        <f>'Grupo Real (2014-17)'!U9/'Grupo Real (2014-17)'!I9-1</f>
        <v>-0.20243302972361499</v>
      </c>
      <c r="J8" s="193">
        <f>'Grupo Real (2014-17)'!V9/'Grupo Real (2014-17)'!J9-1</f>
        <v>-0.13416555406496222</v>
      </c>
      <c r="K8" s="193">
        <f>'Grupo Real (2014-17)'!W9/'Grupo Real (2014-17)'!K9-1</f>
        <v>0.13168986197757238</v>
      </c>
      <c r="L8" s="193">
        <f>'Grupo Real (2014-17)'!X9/'Grupo Real (2014-17)'!L9-1</f>
        <v>-5.3683575430036767E-2</v>
      </c>
      <c r="M8" s="193">
        <f>'Grupo Real (2014-17)'!Y9/'Grupo Real (2014-17)'!M9-1</f>
        <v>-0.10536549419276398</v>
      </c>
      <c r="N8" s="193">
        <f>'Grupo Real (2014-17)'!Z9/'Grupo Real (2014-17)'!N9-1</f>
        <v>-0.37037053838398293</v>
      </c>
      <c r="O8" s="193">
        <f>'Grupo Real (2014-17)'!AA9/'Grupo Real (2014-17)'!O9-1</f>
        <v>1.0434400156062043</v>
      </c>
      <c r="P8" s="193">
        <f>'Grupo Real (2014-17)'!AB9/'Grupo Real (2014-17)'!P9-1</f>
        <v>-0.20369181370620493</v>
      </c>
      <c r="Q8" s="193">
        <f>'Grupo Real (2014-17)'!AC9/'Grupo Real (2014-17)'!Q9-1</f>
        <v>-0.31342998909528386</v>
      </c>
      <c r="R8" s="193">
        <f>'Grupo Real (2014-17)'!AD9/'Grupo Real (2014-17)'!R9-1</f>
        <v>-9.6744004036711795E-3</v>
      </c>
      <c r="S8" s="193">
        <f>'Grupo Real (2014-17)'!AE9/'Grupo Real (2014-17)'!S9-1</f>
        <v>-0.20682059395305763</v>
      </c>
      <c r="T8" s="193">
        <f>'Grupo Real (2014-17)'!AF9/'Grupo Real (2014-17)'!T9-1</f>
        <v>-0.46405053235066451</v>
      </c>
      <c r="U8" s="193">
        <f>'Grupo Real (2014-17)'!AG9/'Grupo Real (2014-17)'!U9-1</f>
        <v>-0.17615897240957956</v>
      </c>
      <c r="V8" s="193">
        <f>'Grupo Real (2014-17)'!AH9/'Grupo Real (2014-17)'!V9-1</f>
        <v>-0.62734593982841291</v>
      </c>
      <c r="W8" s="193">
        <f>'Grupo Real (2014-17)'!AI9/'Grupo Real (2014-17)'!W9-1</f>
        <v>0.2921247713952293</v>
      </c>
      <c r="X8" s="193">
        <f>'Grupo Real (2014-17)'!AJ9/'Grupo Real (2014-17)'!X9-1</f>
        <v>2.8534298785369838E-2</v>
      </c>
      <c r="Y8" s="193">
        <f>'Grupo Real (2014-17)'!AK9/'Grupo Real (2014-17)'!Y9-1</f>
        <v>0.5248012505602262</v>
      </c>
      <c r="Z8" s="193">
        <f>'Grupo Real (2014-17)'!AL9/'Grupo Real (2014-17)'!Z9-1</f>
        <v>1.281529583962056</v>
      </c>
      <c r="AA8" s="193">
        <f>'Grupo Real (2014-17)'!AM9/'Grupo Real (2014-17)'!AA9-1</f>
        <v>-0.47004032747018387</v>
      </c>
      <c r="AB8" s="193">
        <f>'Grupo Real (2014-17)'!AN9/'Grupo Real (2014-17)'!AB9-1</f>
        <v>-0.19893429691559972</v>
      </c>
      <c r="AC8" s="193">
        <f>'Grupo Real (2014-17)'!AO9/'Grupo Real (2014-17)'!AC9-1</f>
        <v>0.45820540158896361</v>
      </c>
      <c r="AD8" s="193">
        <f>'Grupo Real (2014-17)'!AP9/'Grupo Real (2014-17)'!AD9-1</f>
        <v>-1.1276621080428484E-2</v>
      </c>
      <c r="AE8" s="193">
        <f>'Grupo Real (2014-17)'!AQ9/'Grupo Real (2014-17)'!AE9-1</f>
        <v>0.41905651092862284</v>
      </c>
      <c r="AF8" s="193">
        <f>'Grupo Real (2014-17)'!AR9/'Grupo Real (2014-17)'!AF9-1</f>
        <v>0.95128872705257583</v>
      </c>
      <c r="AG8" s="193">
        <f>'Grupo Real (2014-17)'!AS9/'Grupo Real (2014-17)'!AG9-1</f>
        <v>0.63327467379941726</v>
      </c>
      <c r="AH8" s="193">
        <f>'Grupo Real (2014-17)'!AT9/'Grupo Real (2014-17)'!AH9-1</f>
        <v>1.7128552820341496</v>
      </c>
      <c r="AI8" s="193">
        <f>'Grupo Real (2014-17)'!AU9/'Grupo Real (2014-17)'!AI9-1</f>
        <v>-0.19895477689684382</v>
      </c>
      <c r="AJ8" s="193">
        <f>'Grupo Real (2014-17)'!AV9/'Grupo Real (2014-17)'!AJ9-1</f>
        <v>-1</v>
      </c>
      <c r="AK8" s="193">
        <f>'Grupo Real (2014-17)'!AW9/'Grupo Real (2014-17)'!AK9-1</f>
        <v>-1</v>
      </c>
      <c r="AL8" s="193">
        <f>'Grupo Real (2014-17)'!AX9/'Grupo Real (2014-17)'!AL9-1</f>
        <v>-1</v>
      </c>
      <c r="AM8" s="194"/>
      <c r="AN8" s="193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429"/>
    </row>
    <row r="9" spans="1:51" ht="15" customHeight="1" x14ac:dyDescent="0.3">
      <c r="A9" s="453"/>
      <c r="B9" s="139" t="s">
        <v>54</v>
      </c>
      <c r="C9" s="140">
        <f>'Grupo Real (2014-17)'!O10/'Grupo Real (2014-17)'!C10-1</f>
        <v>-0.59697996118926255</v>
      </c>
      <c r="D9" s="140">
        <f>'Grupo Real (2014-17)'!P10/'Grupo Real (2014-17)'!D10-1</f>
        <v>-0.46368119796913232</v>
      </c>
      <c r="E9" s="140">
        <f>'Grupo Real (2014-17)'!Q10/'Grupo Real (2014-17)'!E10-1</f>
        <v>0.1539228521140017</v>
      </c>
      <c r="F9" s="140">
        <f>'Grupo Real (2014-17)'!R10/'Grupo Real (2014-17)'!F10-1</f>
        <v>-0.19115487469047476</v>
      </c>
      <c r="G9" s="140">
        <f>'Grupo Real (2014-17)'!S10/'Grupo Real (2014-17)'!G10-1</f>
        <v>0.54117606378717187</v>
      </c>
      <c r="H9" s="140">
        <f>'Grupo Real (2014-17)'!T10/'Grupo Real (2014-17)'!H10-1</f>
        <v>-0.69230538828126675</v>
      </c>
      <c r="I9" s="140">
        <f>'Grupo Real (2014-17)'!U10/'Grupo Real (2014-17)'!I10-1</f>
        <v>1.5291204978369608</v>
      </c>
      <c r="J9" s="140">
        <f>'Grupo Real (2014-17)'!V10/'Grupo Real (2014-17)'!J10-1</f>
        <v>0.28467884639120999</v>
      </c>
      <c r="K9" s="140">
        <f>'Grupo Real (2014-17)'!W10/'Grupo Real (2014-17)'!K10-1</f>
        <v>0.69714584335585572</v>
      </c>
      <c r="L9" s="140">
        <f>'Grupo Real (2014-17)'!X10/'Grupo Real (2014-17)'!L10-1</f>
        <v>2.1082257332378642</v>
      </c>
      <c r="M9" s="140">
        <f>'Grupo Real (2014-17)'!Y10/'Grupo Real (2014-17)'!M10-1</f>
        <v>0.80285146678536323</v>
      </c>
      <c r="N9" s="140">
        <f>'Grupo Real (2014-17)'!Z10/'Grupo Real (2014-17)'!N10-1</f>
        <v>-0.88712191368405202</v>
      </c>
      <c r="O9" s="140">
        <f>'Grupo Real (2014-17)'!AA10/'Grupo Real (2014-17)'!O10-1</f>
        <v>0.27648802450870891</v>
      </c>
      <c r="P9" s="140">
        <f>'Grupo Real (2014-17)'!AB10/'Grupo Real (2014-17)'!P10-1</f>
        <v>4.9955004164578432</v>
      </c>
      <c r="Q9" s="140">
        <f>'Grupo Real (2014-17)'!AC10/'Grupo Real (2014-17)'!Q10-1</f>
        <v>8.7677739590882364</v>
      </c>
      <c r="R9" s="140">
        <f>'Grupo Real (2014-17)'!AD10/'Grupo Real (2014-17)'!R10-1</f>
        <v>2.1856899293979799</v>
      </c>
      <c r="S9" s="140">
        <f>'Grupo Real (2014-17)'!AE10/'Grupo Real (2014-17)'!S10-1</f>
        <v>0.61605163555982867</v>
      </c>
      <c r="T9" s="140">
        <f>'Grupo Real (2014-17)'!AF10/'Grupo Real (2014-17)'!T10-1</f>
        <v>1.3860026068262341</v>
      </c>
      <c r="U9" s="140">
        <f>'Grupo Real (2014-17)'!AG10/'Grupo Real (2014-17)'!U10-1</f>
        <v>-0.16941352156531397</v>
      </c>
      <c r="V9" s="140">
        <f>'Grupo Real (2014-17)'!AH10/'Grupo Real (2014-17)'!V10-1</f>
        <v>-2.3627959712105295E-2</v>
      </c>
      <c r="W9" s="140">
        <f>'Grupo Real (2014-17)'!AI10/'Grupo Real (2014-17)'!W10-1</f>
        <v>-0.5578376860126123</v>
      </c>
      <c r="X9" s="140">
        <f>'Grupo Real (2014-17)'!AJ10/'Grupo Real (2014-17)'!X10-1</f>
        <v>-0.68733759647089787</v>
      </c>
      <c r="Y9" s="140">
        <f>'Grupo Real (2014-17)'!AK10/'Grupo Real (2014-17)'!Y10-1</f>
        <v>0.26534084402572011</v>
      </c>
      <c r="Z9" s="140">
        <f>'Grupo Real (2014-17)'!AL10/'Grupo Real (2014-17)'!Z10-1</f>
        <v>-0.15030800697131241</v>
      </c>
      <c r="AA9" s="140">
        <f>'Grupo Real (2014-17)'!AM10/'Grupo Real (2014-17)'!AA10-1</f>
        <v>-0.1167633484551196</v>
      </c>
      <c r="AB9" s="140">
        <f>'Grupo Real (2014-17)'!AN10/'Grupo Real (2014-17)'!AB10-1</f>
        <v>-0.94128523379399753</v>
      </c>
      <c r="AC9" s="140">
        <f>'Grupo Real (2014-17)'!AO10/'Grupo Real (2014-17)'!AC10-1</f>
        <v>-0.91003376674281011</v>
      </c>
      <c r="AD9" s="140">
        <f>'Grupo Real (2014-17)'!AP10/'Grupo Real (2014-17)'!AD10-1</f>
        <v>-0.82133533529682212</v>
      </c>
      <c r="AE9" s="140">
        <f>'Grupo Real (2014-17)'!AQ10/'Grupo Real (2014-17)'!AE10-1</f>
        <v>-0.45241848801703632</v>
      </c>
      <c r="AF9" s="140">
        <f>'Grupo Real (2014-17)'!AR10/'Grupo Real (2014-17)'!AF10-1</f>
        <v>-0.18963866284073494</v>
      </c>
      <c r="AG9" s="140">
        <f>'Grupo Real (2014-17)'!AS10/'Grupo Real (2014-17)'!AG10-1</f>
        <v>-7.0116544976429496E-2</v>
      </c>
      <c r="AH9" s="140">
        <f>'Grupo Real (2014-17)'!AT10/'Grupo Real (2014-17)'!AH10-1</f>
        <v>-0.52132939985695781</v>
      </c>
      <c r="AI9" s="140">
        <f>'Grupo Real (2014-17)'!AU10/'Grupo Real (2014-17)'!AI10-1</f>
        <v>-5.1659145781458582E-3</v>
      </c>
      <c r="AJ9" s="140">
        <f>'Grupo Real (2014-17)'!AV10/'Grupo Real (2014-17)'!AJ10-1</f>
        <v>-1</v>
      </c>
      <c r="AK9" s="140">
        <f>'Grupo Real (2014-17)'!AW10/'Grupo Real (2014-17)'!AK10-1</f>
        <v>-1</v>
      </c>
      <c r="AL9" s="140">
        <f>'Grupo Real (2014-17)'!AX10/'Grupo Real (2014-17)'!AL10-1</f>
        <v>-1</v>
      </c>
      <c r="AM9" s="174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429"/>
    </row>
    <row r="10" spans="1:51" ht="15" customHeight="1" x14ac:dyDescent="0.3">
      <c r="A10" s="453"/>
      <c r="B10" s="139" t="s">
        <v>55</v>
      </c>
      <c r="C10" s="140">
        <f>'Grupo Real (2014-17)'!O11/'Grupo Real (2014-17)'!C11-1</f>
        <v>-5.0949964123419345E-2</v>
      </c>
      <c r="D10" s="140">
        <f>'Grupo Real (2014-17)'!P11/'Grupo Real (2014-17)'!D11-1</f>
        <v>-7.8512089843724042E-2</v>
      </c>
      <c r="E10" s="140">
        <f>'Grupo Real (2014-17)'!Q11/'Grupo Real (2014-17)'!E11-1</f>
        <v>-0.17202483362319565</v>
      </c>
      <c r="F10" s="140">
        <f>'Grupo Real (2014-17)'!R11/'Grupo Real (2014-17)'!F11-1</f>
        <v>-4.8644494274438288E-2</v>
      </c>
      <c r="G10" s="140">
        <f>'Grupo Real (2014-17)'!S11/'Grupo Real (2014-17)'!G11-1</f>
        <v>-1.060065135520083E-2</v>
      </c>
      <c r="H10" s="140">
        <f>'Grupo Real (2014-17)'!T11/'Grupo Real (2014-17)'!H11-1</f>
        <v>7.2712254388850983E-2</v>
      </c>
      <c r="I10" s="140">
        <f>'Grupo Real (2014-17)'!U11/'Grupo Real (2014-17)'!I11-1</f>
        <v>-1.6411996919873051E-2</v>
      </c>
      <c r="J10" s="140">
        <f>'Grupo Real (2014-17)'!V11/'Grupo Real (2014-17)'!J11-1</f>
        <v>8.8535157829694455E-2</v>
      </c>
      <c r="K10" s="140">
        <f>'Grupo Real (2014-17)'!W11/'Grupo Real (2014-17)'!K11-1</f>
        <v>-1.6706025539814484E-2</v>
      </c>
      <c r="L10" s="140">
        <f>'Grupo Real (2014-17)'!X11/'Grupo Real (2014-17)'!L11-1</f>
        <v>-9.3163977150307775E-2</v>
      </c>
      <c r="M10" s="140">
        <f>'Grupo Real (2014-17)'!Y11/'Grupo Real (2014-17)'!M11-1</f>
        <v>7.5666764141255838E-2</v>
      </c>
      <c r="N10" s="140">
        <f>'Grupo Real (2014-17)'!Z11/'Grupo Real (2014-17)'!N11-1</f>
        <v>7.5851857654091415E-2</v>
      </c>
      <c r="O10" s="140">
        <f>'Grupo Real (2014-17)'!AA11/'Grupo Real (2014-17)'!O11-1</f>
        <v>5.60792801523744E-2</v>
      </c>
      <c r="P10" s="140">
        <f>'Grupo Real (2014-17)'!AB11/'Grupo Real (2014-17)'!P11-1</f>
        <v>0.10441074898637126</v>
      </c>
      <c r="Q10" s="140">
        <f>'Grupo Real (2014-17)'!AC11/'Grupo Real (2014-17)'!Q11-1</f>
        <v>-4.0117301886135603E-3</v>
      </c>
      <c r="R10" s="140">
        <f>'Grupo Real (2014-17)'!AD11/'Grupo Real (2014-17)'!R11-1</f>
        <v>3.778963407150937E-2</v>
      </c>
      <c r="S10" s="140">
        <f>'Grupo Real (2014-17)'!AE11/'Grupo Real (2014-17)'!S11-1</f>
        <v>-2.3984713965294002E-2</v>
      </c>
      <c r="T10" s="140">
        <f>'Grupo Real (2014-17)'!AF11/'Grupo Real (2014-17)'!T11-1</f>
        <v>-8.4872497411588199E-2</v>
      </c>
      <c r="U10" s="140">
        <f>'Grupo Real (2014-17)'!AG11/'Grupo Real (2014-17)'!U11-1</f>
        <v>4.6601994592976537E-2</v>
      </c>
      <c r="V10" s="140">
        <f>'Grupo Real (2014-17)'!AH11/'Grupo Real (2014-17)'!V11-1</f>
        <v>5.2771556952970755E-3</v>
      </c>
      <c r="W10" s="140">
        <f>'Grupo Real (2014-17)'!AI11/'Grupo Real (2014-17)'!W11-1</f>
        <v>3.5418341752802673E-2</v>
      </c>
      <c r="X10" s="140">
        <f>'Grupo Real (2014-17)'!AJ11/'Grupo Real (2014-17)'!X11-1</f>
        <v>7.1123390895905469E-2</v>
      </c>
      <c r="Y10" s="140">
        <f>'Grupo Real (2014-17)'!AK11/'Grupo Real (2014-17)'!Y11-1</f>
        <v>-3.5238477602235752E-2</v>
      </c>
      <c r="Z10" s="140">
        <f>'Grupo Real (2014-17)'!AL11/'Grupo Real (2014-17)'!Z11-1</f>
        <v>5.1179706553921678E-2</v>
      </c>
      <c r="AA10" s="140">
        <f>'Grupo Real (2014-17)'!AM11/'Grupo Real (2014-17)'!AA11-1</f>
        <v>3.3839159384829731E-2</v>
      </c>
      <c r="AB10" s="140">
        <f>'Grupo Real (2014-17)'!AN11/'Grupo Real (2014-17)'!AB11-1</f>
        <v>-7.5440071402302911E-3</v>
      </c>
      <c r="AC10" s="140">
        <f>'Grupo Real (2014-17)'!AO11/'Grupo Real (2014-17)'!AC11-1</f>
        <v>0.13446858097257852</v>
      </c>
      <c r="AD10" s="140">
        <f>'Grupo Real (2014-17)'!AP11/'Grupo Real (2014-17)'!AD11-1</f>
        <v>-1.7238983160711152E-2</v>
      </c>
      <c r="AE10" s="140">
        <f>'Grupo Real (2014-17)'!AQ11/'Grupo Real (2014-17)'!AE11-1</f>
        <v>0.10336453874959584</v>
      </c>
      <c r="AF10" s="140">
        <f>'Grupo Real (2014-17)'!AR11/'Grupo Real (2014-17)'!AF11-1</f>
        <v>0.25806917160499188</v>
      </c>
      <c r="AG10" s="140">
        <f>'Grupo Real (2014-17)'!AS11/'Grupo Real (2014-17)'!AG11-1</f>
        <v>0.20995013364102899</v>
      </c>
      <c r="AH10" s="140">
        <f>'Grupo Real (2014-17)'!AT11/'Grupo Real (2014-17)'!AH11-1</f>
        <v>0.22652458021001243</v>
      </c>
      <c r="AI10" s="140">
        <f>'Grupo Real (2014-17)'!AU11/'Grupo Real (2014-17)'!AI11-1</f>
        <v>0.21680375231222082</v>
      </c>
      <c r="AJ10" s="140">
        <f>'Grupo Real (2014-17)'!AV11/'Grupo Real (2014-17)'!AJ11-1</f>
        <v>-1</v>
      </c>
      <c r="AK10" s="140">
        <f>'Grupo Real (2014-17)'!AW11/'Grupo Real (2014-17)'!AK11-1</f>
        <v>-1</v>
      </c>
      <c r="AL10" s="140">
        <f>'Grupo Real (2014-17)'!AX11/'Grupo Real (2014-17)'!AL11-1</f>
        <v>-1</v>
      </c>
      <c r="AM10" s="174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429"/>
    </row>
    <row r="11" spans="1:51" ht="15" customHeight="1" x14ac:dyDescent="0.3">
      <c r="A11" s="453"/>
      <c r="B11" s="139" t="s">
        <v>56</v>
      </c>
      <c r="C11" s="140">
        <f>'Grupo Real (2014-17)'!O12/'Grupo Real (2014-17)'!C12-1</f>
        <v>5.2967313844543229E-2</v>
      </c>
      <c r="D11" s="140">
        <f>'Grupo Real (2014-17)'!P12/'Grupo Real (2014-17)'!D12-1</f>
        <v>-0.24357051201898394</v>
      </c>
      <c r="E11" s="140">
        <f>'Grupo Real (2014-17)'!Q12/'Grupo Real (2014-17)'!E12-1</f>
        <v>-0.28218850884758873</v>
      </c>
      <c r="F11" s="140">
        <f>'Grupo Real (2014-17)'!R12/'Grupo Real (2014-17)'!F12-1</f>
        <v>-0.40747556761284554</v>
      </c>
      <c r="G11" s="140">
        <f>'Grupo Real (2014-17)'!S12/'Grupo Real (2014-17)'!G12-1</f>
        <v>-0.47713168419631979</v>
      </c>
      <c r="H11" s="140">
        <f>'Grupo Real (2014-17)'!T12/'Grupo Real (2014-17)'!H12-1</f>
        <v>-2.8868653187109072E-2</v>
      </c>
      <c r="I11" s="140">
        <f>'Grupo Real (2014-17)'!U12/'Grupo Real (2014-17)'!I12-1</f>
        <v>-0.44196372551098195</v>
      </c>
      <c r="J11" s="140">
        <f>'Grupo Real (2014-17)'!V12/'Grupo Real (2014-17)'!J12-1</f>
        <v>-0.26794610023882182</v>
      </c>
      <c r="K11" s="140">
        <f>'Grupo Real (2014-17)'!W12/'Grupo Real (2014-17)'!K12-1</f>
        <v>-0.58602852045542564</v>
      </c>
      <c r="L11" s="140">
        <f>'Grupo Real (2014-17)'!X12/'Grupo Real (2014-17)'!L12-1</f>
        <v>-0.50188596629393012</v>
      </c>
      <c r="M11" s="140">
        <f>'Grupo Real (2014-17)'!Y12/'Grupo Real (2014-17)'!M12-1</f>
        <v>-0.609474915565417</v>
      </c>
      <c r="N11" s="140">
        <f>'Grupo Real (2014-17)'!Z12/'Grupo Real (2014-17)'!N12-1</f>
        <v>-0.25717443960825936</v>
      </c>
      <c r="O11" s="140">
        <f>'Grupo Real (2014-17)'!AA12/'Grupo Real (2014-17)'!O12-1</f>
        <v>-0.19762737162516464</v>
      </c>
      <c r="P11" s="140">
        <f>'Grupo Real (2014-17)'!AB12/'Grupo Real (2014-17)'!P12-1</f>
        <v>-0.48147393132198013</v>
      </c>
      <c r="Q11" s="140">
        <f>'Grupo Real (2014-17)'!AC12/'Grupo Real (2014-17)'!Q12-1</f>
        <v>-0.52951169510082718</v>
      </c>
      <c r="R11" s="140">
        <f>'Grupo Real (2014-17)'!AD12/'Grupo Real (2014-17)'!R12-1</f>
        <v>4.9198865919764856E-2</v>
      </c>
      <c r="S11" s="140">
        <f>'Grupo Real (2014-17)'!AE12/'Grupo Real (2014-17)'!S12-1</f>
        <v>0.3934166165859041</v>
      </c>
      <c r="T11" s="140">
        <f>'Grupo Real (2014-17)'!AF12/'Grupo Real (2014-17)'!T12-1</f>
        <v>-0.28609753295984719</v>
      </c>
      <c r="U11" s="140">
        <f>'Grupo Real (2014-17)'!AG12/'Grupo Real (2014-17)'!U12-1</f>
        <v>-5.9231246692716621E-2</v>
      </c>
      <c r="V11" s="140">
        <f>'Grupo Real (2014-17)'!AH12/'Grupo Real (2014-17)'!V12-1</f>
        <v>-0.28956899873355091</v>
      </c>
      <c r="W11" s="140">
        <f>'Grupo Real (2014-17)'!AI12/'Grupo Real (2014-17)'!W12-1</f>
        <v>8.5994341184806533E-2</v>
      </c>
      <c r="X11" s="140">
        <f>'Grupo Real (2014-17)'!AJ12/'Grupo Real (2014-17)'!X12-1</f>
        <v>-0.30172304108780468</v>
      </c>
      <c r="Y11" s="140">
        <f>'Grupo Real (2014-17)'!AK12/'Grupo Real (2014-17)'!Y12-1</f>
        <v>-0.13252208467387594</v>
      </c>
      <c r="Z11" s="140">
        <f>'Grupo Real (2014-17)'!AL12/'Grupo Real (2014-17)'!Z12-1</f>
        <v>-0.52154712228238398</v>
      </c>
      <c r="AA11" s="140">
        <f>'Grupo Real (2014-17)'!AM12/'Grupo Real (2014-17)'!AA12-1</f>
        <v>-0.50131200977923229</v>
      </c>
      <c r="AB11" s="140">
        <f>'Grupo Real (2014-17)'!AN12/'Grupo Real (2014-17)'!AB12-1</f>
        <v>-0.34214323097265076</v>
      </c>
      <c r="AC11" s="140">
        <f>'Grupo Real (2014-17)'!AO12/'Grupo Real (2014-17)'!AC12-1</f>
        <v>-0.29080296236996361</v>
      </c>
      <c r="AD11" s="140">
        <f>'Grupo Real (2014-17)'!AP12/'Grupo Real (2014-17)'!AD12-1</f>
        <v>-0.29148824244599303</v>
      </c>
      <c r="AE11" s="140">
        <f>'Grupo Real (2014-17)'!AQ12/'Grupo Real (2014-17)'!AE12-1</f>
        <v>-0.5154305734681186</v>
      </c>
      <c r="AF11" s="140">
        <f>'Grupo Real (2014-17)'!AR12/'Grupo Real (2014-17)'!AF12-1</f>
        <v>-0.23673989731925438</v>
      </c>
      <c r="AG11" s="140">
        <f>'Grupo Real (2014-17)'!AS12/'Grupo Real (2014-17)'!AG12-1</f>
        <v>-0.1648292564391024</v>
      </c>
      <c r="AH11" s="140">
        <f>'Grupo Real (2014-17)'!AT12/'Grupo Real (2014-17)'!AH12-1</f>
        <v>-4.4868855047270229E-2</v>
      </c>
      <c r="AI11" s="140">
        <f>'Grupo Real (2014-17)'!AU12/'Grupo Real (2014-17)'!AI12-1</f>
        <v>5.4470289456740817E-2</v>
      </c>
      <c r="AJ11" s="140">
        <f>'Grupo Real (2014-17)'!AV12/'Grupo Real (2014-17)'!AJ12-1</f>
        <v>-1</v>
      </c>
      <c r="AK11" s="140">
        <f>'Grupo Real (2014-17)'!AW12/'Grupo Real (2014-17)'!AK12-1</f>
        <v>-1</v>
      </c>
      <c r="AL11" s="140">
        <f>'Grupo Real (2014-17)'!AX12/'Grupo Real (2014-17)'!AL12-1</f>
        <v>-1</v>
      </c>
      <c r="AM11" s="174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429"/>
    </row>
    <row r="12" spans="1:51" ht="15" customHeight="1" x14ac:dyDescent="0.3">
      <c r="A12" s="453"/>
      <c r="B12" s="139" t="s">
        <v>57</v>
      </c>
      <c r="C12" s="140">
        <f>'Grupo Real (2014-17)'!O13/'Grupo Real (2014-17)'!C13-1</f>
        <v>-0.61936975025260688</v>
      </c>
      <c r="D12" s="140">
        <f>'Grupo Real (2014-17)'!P13/'Grupo Real (2014-17)'!D13-1</f>
        <v>0.50696943549805962</v>
      </c>
      <c r="E12" s="140">
        <f>'Grupo Real (2014-17)'!Q13/'Grupo Real (2014-17)'!E13-1</f>
        <v>0.13234714534761549</v>
      </c>
      <c r="F12" s="140">
        <f>'Grupo Real (2014-17)'!R13/'Grupo Real (2014-17)'!F13-1</f>
        <v>-0.59181483619700048</v>
      </c>
      <c r="G12" s="140">
        <f>'Grupo Real (2014-17)'!S13/'Grupo Real (2014-17)'!G13-1</f>
        <v>-0.62811135980748078</v>
      </c>
      <c r="H12" s="140">
        <f>'Grupo Real (2014-17)'!T13/'Grupo Real (2014-17)'!H13-1</f>
        <v>-0.83102978765765145</v>
      </c>
      <c r="I12" s="140">
        <f>'Grupo Real (2014-17)'!U13/'Grupo Real (2014-17)'!I13-1</f>
        <v>-0.71782730988924359</v>
      </c>
      <c r="J12" s="140">
        <f>'Grupo Real (2014-17)'!V13/'Grupo Real (2014-17)'!J13-1</f>
        <v>-0.46671921281646811</v>
      </c>
      <c r="K12" s="140">
        <f>'Grupo Real (2014-17)'!W13/'Grupo Real (2014-17)'!K13-1</f>
        <v>-0.75618986542193911</v>
      </c>
      <c r="L12" s="140">
        <f>'Grupo Real (2014-17)'!X13/'Grupo Real (2014-17)'!L13-1</f>
        <v>-0.58419017803966511</v>
      </c>
      <c r="M12" s="140">
        <f>'Grupo Real (2014-17)'!Y13/'Grupo Real (2014-17)'!M13-1</f>
        <v>-0.57668347581288604</v>
      </c>
      <c r="N12" s="140">
        <f>'Grupo Real (2014-17)'!Z13/'Grupo Real (2014-17)'!N13-1</f>
        <v>0.10664368863882978</v>
      </c>
      <c r="O12" s="140">
        <f>'Grupo Real (2014-17)'!AA13/'Grupo Real (2014-17)'!O13-1</f>
        <v>6.0961283883330886E-2</v>
      </c>
      <c r="P12" s="140">
        <f>'Grupo Real (2014-17)'!AB13/'Grupo Real (2014-17)'!P13-1</f>
        <v>-0.62535124292469524</v>
      </c>
      <c r="Q12" s="140">
        <f>'Grupo Real (2014-17)'!AC13/'Grupo Real (2014-17)'!Q13-1</f>
        <v>-0.53122454979774558</v>
      </c>
      <c r="R12" s="140">
        <f>'Grupo Real (2014-17)'!AD13/'Grupo Real (2014-17)'!R13-1</f>
        <v>0.31693049288862096</v>
      </c>
      <c r="S12" s="140">
        <f>'Grupo Real (2014-17)'!AE13/'Grupo Real (2014-17)'!S13-1</f>
        <v>-0.21769306650107667</v>
      </c>
      <c r="T12" s="140">
        <f>'Grupo Real (2014-17)'!AF13/'Grupo Real (2014-17)'!T13-1</f>
        <v>0.80671469458253431</v>
      </c>
      <c r="U12" s="140">
        <f>'Grupo Real (2014-17)'!AG13/'Grupo Real (2014-17)'!U13-1</f>
        <v>-3.774004244236151E-2</v>
      </c>
      <c r="V12" s="140">
        <f>'Grupo Real (2014-17)'!AH13/'Grupo Real (2014-17)'!V13-1</f>
        <v>0.13465622261394317</v>
      </c>
      <c r="W12" s="140">
        <f>'Grupo Real (2014-17)'!AI13/'Grupo Real (2014-17)'!W13-1</f>
        <v>1.9097602299108618</v>
      </c>
      <c r="X12" s="140">
        <f>'Grupo Real (2014-17)'!AJ13/'Grupo Real (2014-17)'!X13-1</f>
        <v>2.0091205618587535</v>
      </c>
      <c r="Y12" s="140">
        <f>'Grupo Real (2014-17)'!AK13/'Grupo Real (2014-17)'!Y13-1</f>
        <v>0.22023374527071793</v>
      </c>
      <c r="Z12" s="140">
        <f>'Grupo Real (2014-17)'!AL13/'Grupo Real (2014-17)'!Z13-1</f>
        <v>6.8281178461594205E-2</v>
      </c>
      <c r="AA12" s="140">
        <f>'Grupo Real (2014-17)'!AM13/'Grupo Real (2014-17)'!AA13-1</f>
        <v>0.90166206065311139</v>
      </c>
      <c r="AB12" s="140">
        <f>'Grupo Real (2014-17)'!AN13/'Grupo Real (2014-17)'!AB13-1</f>
        <v>1.4959045742205204</v>
      </c>
      <c r="AC12" s="140">
        <f>'Grupo Real (2014-17)'!AO13/'Grupo Real (2014-17)'!AC13-1</f>
        <v>3.6097483550223854</v>
      </c>
      <c r="AD12" s="140">
        <f>'Grupo Real (2014-17)'!AP13/'Grupo Real (2014-17)'!AD13-1</f>
        <v>1.2966516954649681</v>
      </c>
      <c r="AE12" s="140">
        <f>'Grupo Real (2014-17)'!AQ13/'Grupo Real (2014-17)'!AE13-1</f>
        <v>2.4271581584581594</v>
      </c>
      <c r="AF12" s="140">
        <f>'Grupo Real (2014-17)'!AR13/'Grupo Real (2014-17)'!AF13-1</f>
        <v>1.7295042017536093</v>
      </c>
      <c r="AG12" s="140">
        <f>'Grupo Real (2014-17)'!AS13/'Grupo Real (2014-17)'!AG13-1</f>
        <v>1.927160131584412</v>
      </c>
      <c r="AH12" s="140">
        <f>'Grupo Real (2014-17)'!AT13/'Grupo Real (2014-17)'!AH13-1</f>
        <v>0.86885442170258154</v>
      </c>
      <c r="AI12" s="140">
        <f>'Grupo Real (2014-17)'!AU13/'Grupo Real (2014-17)'!AI13-1</f>
        <v>-3.4343561171579773E-2</v>
      </c>
      <c r="AJ12" s="140">
        <f>'Grupo Real (2014-17)'!AV13/'Grupo Real (2014-17)'!AJ13-1</f>
        <v>-1</v>
      </c>
      <c r="AK12" s="140">
        <f>'Grupo Real (2014-17)'!AW13/'Grupo Real (2014-17)'!AK13-1</f>
        <v>-1</v>
      </c>
      <c r="AL12" s="140">
        <f>'Grupo Real (2014-17)'!AX13/'Grupo Real (2014-17)'!AL13-1</f>
        <v>-1</v>
      </c>
      <c r="AM12" s="174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429"/>
    </row>
    <row r="13" spans="1:51" s="195" customFormat="1" ht="15" customHeight="1" x14ac:dyDescent="0.3">
      <c r="A13" s="455"/>
      <c r="B13" s="141" t="s">
        <v>71</v>
      </c>
      <c r="C13" s="142">
        <f>'Grupo Real (2014-17)'!O14/'Grupo Real (2014-17)'!C14-1</f>
        <v>-0.26742521413405929</v>
      </c>
      <c r="D13" s="142">
        <f>'Grupo Real (2014-17)'!P14/'Grupo Real (2014-17)'!D14-1</f>
        <v>0.15285363903867522</v>
      </c>
      <c r="E13" s="142">
        <f>'Grupo Real (2014-17)'!Q14/'Grupo Real (2014-17)'!E14-1</f>
        <v>-9.1686381272729323E-2</v>
      </c>
      <c r="F13" s="142">
        <f>'Grupo Real (2014-17)'!R14/'Grupo Real (2014-17)'!F14-1</f>
        <v>9.4787321458450258E-2</v>
      </c>
      <c r="G13" s="142">
        <f>'Grupo Real (2014-17)'!S14/'Grupo Real (2014-17)'!G14-1</f>
        <v>-0.14761497274899871</v>
      </c>
      <c r="H13" s="142">
        <f>'Grupo Real (2014-17)'!T14/'Grupo Real (2014-17)'!H14-1</f>
        <v>0.21746560315649011</v>
      </c>
      <c r="I13" s="142">
        <f>'Grupo Real (2014-17)'!U14/'Grupo Real (2014-17)'!I14-1</f>
        <v>-0.14110486789460075</v>
      </c>
      <c r="J13" s="142">
        <f>'Grupo Real (2014-17)'!V14/'Grupo Real (2014-17)'!J14-1</f>
        <v>-7.0858718285352285E-2</v>
      </c>
      <c r="K13" s="142">
        <f>'Grupo Real (2014-17)'!W14/'Grupo Real (2014-17)'!K14-1</f>
        <v>7.297680966546749E-2</v>
      </c>
      <c r="L13" s="142">
        <f>'Grupo Real (2014-17)'!X14/'Grupo Real (2014-17)'!L14-1</f>
        <v>-6.1718149145896017E-2</v>
      </c>
      <c r="M13" s="142">
        <f>'Grupo Real (2014-17)'!Y14/'Grupo Real (2014-17)'!M14-1</f>
        <v>-5.2081539612114147E-2</v>
      </c>
      <c r="N13" s="142">
        <f>'Grupo Real (2014-17)'!Z14/'Grupo Real (2014-17)'!N14-1</f>
        <v>-0.25844511984299778</v>
      </c>
      <c r="O13" s="142">
        <f>'Grupo Real (2014-17)'!AA14/'Grupo Real (2014-17)'!O14-1</f>
        <v>0.581149955600613</v>
      </c>
      <c r="P13" s="142">
        <f>'Grupo Real (2014-17)'!AB14/'Grupo Real (2014-17)'!P14-1</f>
        <v>-0.11347651161921879</v>
      </c>
      <c r="Q13" s="142">
        <f>'Grupo Real (2014-17)'!AC14/'Grupo Real (2014-17)'!Q14-1</f>
        <v>-0.19288320424786354</v>
      </c>
      <c r="R13" s="142">
        <f>'Grupo Real (2014-17)'!AD14/'Grupo Real (2014-17)'!R14-1</f>
        <v>1.6812328370013008E-2</v>
      </c>
      <c r="S13" s="142">
        <f>'Grupo Real (2014-17)'!AE14/'Grupo Real (2014-17)'!S14-1</f>
        <v>-0.13883444718809346</v>
      </c>
      <c r="T13" s="142">
        <f>'Grupo Real (2014-17)'!AF14/'Grupo Real (2014-17)'!T14-1</f>
        <v>-0.3574048469999801</v>
      </c>
      <c r="U13" s="142">
        <f>'Grupo Real (2014-17)'!AG14/'Grupo Real (2014-17)'!U14-1</f>
        <v>-9.6670576238038874E-2</v>
      </c>
      <c r="V13" s="142">
        <f>'Grupo Real (2014-17)'!AH14/'Grupo Real (2014-17)'!V14-1</f>
        <v>-0.41256774165645549</v>
      </c>
      <c r="W13" s="142">
        <f>'Grupo Real (2014-17)'!AI14/'Grupo Real (2014-17)'!W14-1</f>
        <v>0.20427967330536445</v>
      </c>
      <c r="X13" s="142">
        <f>'Grupo Real (2014-17)'!AJ14/'Grupo Real (2014-17)'!X14-1</f>
        <v>2.7828823287881388E-2</v>
      </c>
      <c r="Y13" s="142">
        <f>'Grupo Real (2014-17)'!AK14/'Grupo Real (2014-17)'!Y14-1</f>
        <v>0.3170310920149324</v>
      </c>
      <c r="Z13" s="142">
        <f>'Grupo Real (2014-17)'!AL14/'Grupo Real (2014-17)'!Z14-1</f>
        <v>0.74318872788411205</v>
      </c>
      <c r="AA13" s="142">
        <f>'Grupo Real (2014-17)'!AM14/'Grupo Real (2014-17)'!AA14-1</f>
        <v>-0.31695784304828711</v>
      </c>
      <c r="AB13" s="142">
        <f>'Grupo Real (2014-17)'!AN14/'Grupo Real (2014-17)'!AB14-1</f>
        <v>-0.15975794355606021</v>
      </c>
      <c r="AC13" s="142">
        <f>'Grupo Real (2014-17)'!AO14/'Grupo Real (2014-17)'!AC14-1</f>
        <v>0.27544710003551409</v>
      </c>
      <c r="AD13" s="142">
        <f>'Grupo Real (2014-17)'!AP14/'Grupo Real (2014-17)'!AD14-1</f>
        <v>-2.6944025976460506E-2</v>
      </c>
      <c r="AE13" s="142">
        <f>'Grupo Real (2014-17)'!AQ14/'Grupo Real (2014-17)'!AE14-1</f>
        <v>0.28444532006460355</v>
      </c>
      <c r="AF13" s="142">
        <f>'Grupo Real (2014-17)'!AR14/'Grupo Real (2014-17)'!AF14-1</f>
        <v>0.67030402989715454</v>
      </c>
      <c r="AG13" s="142">
        <f>'Grupo Real (2014-17)'!AS14/'Grupo Real (2014-17)'!AG14-1</f>
        <v>0.44829890427904839</v>
      </c>
      <c r="AH13" s="142">
        <f>'Grupo Real (2014-17)'!AT14/'Grupo Real (2014-17)'!AH14-1</f>
        <v>0.83530467199588121</v>
      </c>
      <c r="AI13" s="142">
        <f>'Grupo Real (2014-17)'!AU14/'Grupo Real (2014-17)'!AI14-1</f>
        <v>-8.4098823085040686E-2</v>
      </c>
      <c r="AJ13" s="142">
        <f>'Grupo Real (2014-17)'!AV14/'Grupo Real (2014-17)'!AJ14-1</f>
        <v>-1</v>
      </c>
      <c r="AK13" s="142">
        <f>'Grupo Real (2014-17)'!AW14/'Grupo Real (2014-17)'!AK14-1</f>
        <v>-1</v>
      </c>
      <c r="AL13" s="142">
        <f>'Grupo Real (2014-17)'!AX14/'Grupo Real (2014-17)'!AL14-1</f>
        <v>-1</v>
      </c>
      <c r="AM13" s="175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430"/>
    </row>
    <row r="14" spans="1:51" ht="15" customHeight="1" x14ac:dyDescent="0.3">
      <c r="A14" s="452" t="s">
        <v>58</v>
      </c>
      <c r="B14" s="139" t="s">
        <v>53</v>
      </c>
      <c r="C14" s="140">
        <f>'Grupo Real (2014-17)'!O15/'Grupo Real (2014-17)'!C15-1</f>
        <v>-0.22629531018555926</v>
      </c>
      <c r="D14" s="140">
        <f>'Grupo Real (2014-17)'!P15/'Grupo Real (2014-17)'!D15-1</f>
        <v>-0.47859294599346591</v>
      </c>
      <c r="E14" s="140">
        <f>'Grupo Real (2014-17)'!Q15/'Grupo Real (2014-17)'!E15-1</f>
        <v>-0.54168254027185592</v>
      </c>
      <c r="F14" s="140">
        <f>'Grupo Real (2014-17)'!R15/'Grupo Real (2014-17)'!F15-1</f>
        <v>-0.65982153082013051</v>
      </c>
      <c r="G14" s="140">
        <f>'Grupo Real (2014-17)'!S15/'Grupo Real (2014-17)'!G15-1</f>
        <v>-0.45630168172096164</v>
      </c>
      <c r="H14" s="140">
        <f>'Grupo Real (2014-17)'!T15/'Grupo Real (2014-17)'!H15-1</f>
        <v>-0.5015370879194101</v>
      </c>
      <c r="I14" s="140">
        <f>'Grupo Real (2014-17)'!U15/'Grupo Real (2014-17)'!I15-1</f>
        <v>-0.5615615696097247</v>
      </c>
      <c r="J14" s="140">
        <f>'Grupo Real (2014-17)'!V15/'Grupo Real (2014-17)'!J15-1</f>
        <v>-0.39301348025037663</v>
      </c>
      <c r="K14" s="140">
        <f>'Grupo Real (2014-17)'!W15/'Grupo Real (2014-17)'!K15-1</f>
        <v>-0.51091895807215648</v>
      </c>
      <c r="L14" s="140">
        <f>'Grupo Real (2014-17)'!X15/'Grupo Real (2014-17)'!L15-1</f>
        <v>-0.5953012552747361</v>
      </c>
      <c r="M14" s="140">
        <f>'Grupo Real (2014-17)'!Y15/'Grupo Real (2014-17)'!M15-1</f>
        <v>-0.34786705405383</v>
      </c>
      <c r="N14" s="140">
        <f>'Grupo Real (2014-17)'!Z15/'Grupo Real (2014-17)'!N15-1</f>
        <v>-0.25457836740631035</v>
      </c>
      <c r="O14" s="140">
        <f>'Grupo Real (2014-17)'!AA15/'Grupo Real (2014-17)'!O15-1</f>
        <v>0.36431533508175962</v>
      </c>
      <c r="P14" s="140">
        <f>'Grupo Real (2014-17)'!AB15/'Grupo Real (2014-17)'!P15-1</f>
        <v>0.76121417023039117</v>
      </c>
      <c r="Q14" s="140">
        <f>'Grupo Real (2014-17)'!AC15/'Grupo Real (2014-17)'!Q15-1</f>
        <v>1.9046824963155018</v>
      </c>
      <c r="R14" s="140">
        <f>'Grupo Real (2014-17)'!AD15/'Grupo Real (2014-17)'!R15-1</f>
        <v>4.3076332938774522</v>
      </c>
      <c r="S14" s="140">
        <f>'Grupo Real (2014-17)'!AE15/'Grupo Real (2014-17)'!S15-1</f>
        <v>1.5606668190417161</v>
      </c>
      <c r="T14" s="140">
        <f>'Grupo Real (2014-17)'!AF15/'Grupo Real (2014-17)'!T15-1</f>
        <v>6.4267300077837701</v>
      </c>
      <c r="U14" s="140">
        <f>'Grupo Real (2014-17)'!AG15/'Grupo Real (2014-17)'!U15-1</f>
        <v>10.874267957750286</v>
      </c>
      <c r="V14" s="140">
        <f>'Grupo Real (2014-17)'!AH15/'Grupo Real (2014-17)'!V15-1</f>
        <v>2.2635376307375821</v>
      </c>
      <c r="W14" s="140">
        <f>'Grupo Real (2014-17)'!AI15/'Grupo Real (2014-17)'!W15-1</f>
        <v>6.7378636751299181E-2</v>
      </c>
      <c r="X14" s="140">
        <f>'Grupo Real (2014-17)'!AJ15/'Grupo Real (2014-17)'!X15-1</f>
        <v>-0.24556373367029249</v>
      </c>
      <c r="Y14" s="140">
        <f>'Grupo Real (2014-17)'!AK15/'Grupo Real (2014-17)'!Y15-1</f>
        <v>-0.48860079493973452</v>
      </c>
      <c r="Z14" s="140">
        <f>'Grupo Real (2014-17)'!AL15/'Grupo Real (2014-17)'!Z15-1</f>
        <v>-0.29305653573776635</v>
      </c>
      <c r="AA14" s="140">
        <f>'Grupo Real (2014-17)'!AM15/'Grupo Real (2014-17)'!AA15-1</f>
        <v>-0.35540953553457255</v>
      </c>
      <c r="AB14" s="140">
        <f>'Grupo Real (2014-17)'!AN15/'Grupo Real (2014-17)'!AB15-1</f>
        <v>-0.29357853319300231</v>
      </c>
      <c r="AC14" s="140">
        <f>'Grupo Real (2014-17)'!AO15/'Grupo Real (2014-17)'!AC15-1</f>
        <v>-0.5643045693327231</v>
      </c>
      <c r="AD14" s="140">
        <f>'Grupo Real (2014-17)'!AP15/'Grupo Real (2014-17)'!AD15-1</f>
        <v>-0.58247087895592997</v>
      </c>
      <c r="AE14" s="140">
        <f>'Grupo Real (2014-17)'!AQ15/'Grupo Real (2014-17)'!AE15-1</f>
        <v>-0.5020746181311333</v>
      </c>
      <c r="AF14" s="140">
        <f>'Grupo Real (2014-17)'!AR15/'Grupo Real (2014-17)'!AF15-1</f>
        <v>-0.7384534893175172</v>
      </c>
      <c r="AG14" s="140">
        <f>'Grupo Real (2014-17)'!AS15/'Grupo Real (2014-17)'!AG15-1</f>
        <v>-0.81287757788719306</v>
      </c>
      <c r="AH14" s="140">
        <f>'Grupo Real (2014-17)'!AT15/'Grupo Real (2014-17)'!AH15-1</f>
        <v>-0.62687901609205632</v>
      </c>
      <c r="AI14" s="140">
        <f>'Grupo Real (2014-17)'!AU15/'Grupo Real (2014-17)'!AI15-1</f>
        <v>1.1630670821982423</v>
      </c>
      <c r="AJ14" s="140">
        <f>'Grupo Real (2014-17)'!AV15/'Grupo Real (2014-17)'!AJ15-1</f>
        <v>-1</v>
      </c>
      <c r="AK14" s="140">
        <f>'Grupo Real (2014-17)'!AW15/'Grupo Real (2014-17)'!AK15-1</f>
        <v>-1</v>
      </c>
      <c r="AL14" s="140">
        <f>'Grupo Real (2014-17)'!AX15/'Grupo Real (2014-17)'!AL15-1</f>
        <v>-1</v>
      </c>
      <c r="AM14" s="174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429"/>
    </row>
    <row r="15" spans="1:51" ht="15" customHeight="1" x14ac:dyDescent="0.3">
      <c r="A15" s="453"/>
      <c r="B15" s="139" t="s">
        <v>59</v>
      </c>
      <c r="C15" s="140">
        <f>'Grupo Real (2014-17)'!O16/'Grupo Real (2014-17)'!C16-1</f>
        <v>-1.087638273451641E-2</v>
      </c>
      <c r="D15" s="140">
        <f>'Grupo Real (2014-17)'!P16/'Grupo Real (2014-17)'!D16-1</f>
        <v>-4.3305899732068776E-2</v>
      </c>
      <c r="E15" s="140">
        <f>'Grupo Real (2014-17)'!Q16/'Grupo Real (2014-17)'!E16-1</f>
        <v>-1.8285132127294657E-2</v>
      </c>
      <c r="F15" s="140">
        <f>'Grupo Real (2014-17)'!R16/'Grupo Real (2014-17)'!F16-1</f>
        <v>0.14175723638990601</v>
      </c>
      <c r="G15" s="140">
        <f>'Grupo Real (2014-17)'!S16/'Grupo Real (2014-17)'!G16-1</f>
        <v>-3.4659537531659956E-2</v>
      </c>
      <c r="H15" s="140">
        <f>'Grupo Real (2014-17)'!T16/'Grupo Real (2014-17)'!H16-1</f>
        <v>7.7929757017649814E-2</v>
      </c>
      <c r="I15" s="140">
        <f>'Grupo Real (2014-17)'!U16/'Grupo Real (2014-17)'!I16-1</f>
        <v>5.1495620262467012E-2</v>
      </c>
      <c r="J15" s="140">
        <f>'Grupo Real (2014-17)'!V16/'Grupo Real (2014-17)'!J16-1</f>
        <v>-3.2777752396397908E-3</v>
      </c>
      <c r="K15" s="140">
        <f>'Grupo Real (2014-17)'!W16/'Grupo Real (2014-17)'!K16-1</f>
        <v>6.9369638592904348E-3</v>
      </c>
      <c r="L15" s="140">
        <f>'Grupo Real (2014-17)'!X16/'Grupo Real (2014-17)'!L16-1</f>
        <v>-6.2944647806701615E-2</v>
      </c>
      <c r="M15" s="140">
        <f>'Grupo Real (2014-17)'!Y16/'Grupo Real (2014-17)'!M16-1</f>
        <v>1.8143354499118747E-2</v>
      </c>
      <c r="N15" s="140">
        <f>'Grupo Real (2014-17)'!Z16/'Grupo Real (2014-17)'!N16-1</f>
        <v>-7.8146497642955781E-3</v>
      </c>
      <c r="O15" s="140">
        <f>'Grupo Real (2014-17)'!AA16/'Grupo Real (2014-17)'!O16-1</f>
        <v>0.11461213165176365</v>
      </c>
      <c r="P15" s="140">
        <f>'Grupo Real (2014-17)'!AB16/'Grupo Real (2014-17)'!P16-1</f>
        <v>-4.1691632260812961E-2</v>
      </c>
      <c r="Q15" s="140">
        <f>'Grupo Real (2014-17)'!AC16/'Grupo Real (2014-17)'!Q16-1</f>
        <v>0.15854490752789996</v>
      </c>
      <c r="R15" s="140">
        <f>'Grupo Real (2014-17)'!AD16/'Grupo Real (2014-17)'!R16-1</f>
        <v>4.5428911303716513E-2</v>
      </c>
      <c r="S15" s="140">
        <f>'Grupo Real (2014-17)'!AE16/'Grupo Real (2014-17)'!S16-1</f>
        <v>0.38176033253644448</v>
      </c>
      <c r="T15" s="140">
        <f>'Grupo Real (2014-17)'!AF16/'Grupo Real (2014-17)'!T16-1</f>
        <v>0.18134982263376953</v>
      </c>
      <c r="U15" s="140">
        <f>'Grupo Real (2014-17)'!AG16/'Grupo Real (2014-17)'!U16-1</f>
        <v>0.15825106715815007</v>
      </c>
      <c r="V15" s="140">
        <f>'Grupo Real (2014-17)'!AH16/'Grupo Real (2014-17)'!V16-1</f>
        <v>0.22220150393363158</v>
      </c>
      <c r="W15" s="140">
        <f>'Grupo Real (2014-17)'!AI16/'Grupo Real (2014-17)'!W16-1</f>
        <v>0.1073261920900741</v>
      </c>
      <c r="X15" s="140">
        <f>'Grupo Real (2014-17)'!AJ16/'Grupo Real (2014-17)'!X16-1</f>
        <v>0.1220230468006851</v>
      </c>
      <c r="Y15" s="140">
        <f>'Grupo Real (2014-17)'!AK16/'Grupo Real (2014-17)'!Y16-1</f>
        <v>1.7152794878046995E-2</v>
      </c>
      <c r="Z15" s="140">
        <f>'Grupo Real (2014-17)'!AL16/'Grupo Real (2014-17)'!Z16-1</f>
        <v>0.24263243294814552</v>
      </c>
      <c r="AA15" s="140">
        <f>'Grupo Real (2014-17)'!AM16/'Grupo Real (2014-17)'!AA16-1</f>
        <v>5.5842803261730189E-2</v>
      </c>
      <c r="AB15" s="140">
        <f>'Grupo Real (2014-17)'!AN16/'Grupo Real (2014-17)'!AB16-1</f>
        <v>0.28891914016927811</v>
      </c>
      <c r="AC15" s="140">
        <f>'Grupo Real (2014-17)'!AO16/'Grupo Real (2014-17)'!AC16-1</f>
        <v>0.10359394369869124</v>
      </c>
      <c r="AD15" s="140">
        <f>'Grupo Real (2014-17)'!AP16/'Grupo Real (2014-17)'!AD16-1</f>
        <v>0.1538771644228909</v>
      </c>
      <c r="AE15" s="140">
        <f>'Grupo Real (2014-17)'!AQ16/'Grupo Real (2014-17)'!AE16-1</f>
        <v>-3.2190520354208885E-2</v>
      </c>
      <c r="AF15" s="140">
        <f>'Grupo Real (2014-17)'!AR16/'Grupo Real (2014-17)'!AF16-1</f>
        <v>-1.9470719432869266E-2</v>
      </c>
      <c r="AG15" s="140">
        <f>'Grupo Real (2014-17)'!AS16/'Grupo Real (2014-17)'!AG16-1</f>
        <v>1.2153898401998431E-2</v>
      </c>
      <c r="AH15" s="140">
        <f>'Grupo Real (2014-17)'!AT16/'Grupo Real (2014-17)'!AH16-1</f>
        <v>-4.0780082199513346E-2</v>
      </c>
      <c r="AI15" s="140">
        <f>'Grupo Real (2014-17)'!AU16/'Grupo Real (2014-17)'!AI16-1</f>
        <v>4.4976943518322265E-2</v>
      </c>
      <c r="AJ15" s="140">
        <f>'Grupo Real (2014-17)'!AV16/'Grupo Real (2014-17)'!AJ16-1</f>
        <v>-1</v>
      </c>
      <c r="AK15" s="140">
        <f>'Grupo Real (2014-17)'!AW16/'Grupo Real (2014-17)'!AK16-1</f>
        <v>-1</v>
      </c>
      <c r="AL15" s="140">
        <f>'Grupo Real (2014-17)'!AX16/'Grupo Real (2014-17)'!AL16-1</f>
        <v>-1</v>
      </c>
      <c r="AM15" s="174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429"/>
    </row>
    <row r="16" spans="1:51" ht="15" customHeight="1" x14ac:dyDescent="0.3">
      <c r="A16" s="453"/>
      <c r="B16" s="139" t="s">
        <v>60</v>
      </c>
      <c r="C16" s="140">
        <f>'Grupo Real (2014-17)'!O17/'Grupo Real (2014-17)'!C17-1</f>
        <v>4.2451237870496872E-2</v>
      </c>
      <c r="D16" s="140">
        <f>'Grupo Real (2014-17)'!P17/'Grupo Real (2014-17)'!D17-1</f>
        <v>4.2635319813203454E-2</v>
      </c>
      <c r="E16" s="140">
        <f>'Grupo Real (2014-17)'!Q17/'Grupo Real (2014-17)'!E17-1</f>
        <v>5.2174925817435325E-2</v>
      </c>
      <c r="F16" s="140">
        <f>'Grupo Real (2014-17)'!R17/'Grupo Real (2014-17)'!F17-1</f>
        <v>9.4084748531340967E-2</v>
      </c>
      <c r="G16" s="140">
        <f>'Grupo Real (2014-17)'!S17/'Grupo Real (2014-17)'!G17-1</f>
        <v>4.4758034720764561E-2</v>
      </c>
      <c r="H16" s="140">
        <f>'Grupo Real (2014-17)'!T17/'Grupo Real (2014-17)'!H17-1</f>
        <v>3.6102916500949433E-2</v>
      </c>
      <c r="I16" s="140">
        <f>'Grupo Real (2014-17)'!U17/'Grupo Real (2014-17)'!I17-1</f>
        <v>0.16845636477913439</v>
      </c>
      <c r="J16" s="140">
        <f>'Grupo Real (2014-17)'!V17/'Grupo Real (2014-17)'!J17-1</f>
        <v>0.16429578839749426</v>
      </c>
      <c r="K16" s="140">
        <f>'Grupo Real (2014-17)'!W17/'Grupo Real (2014-17)'!K17-1</f>
        <v>1.6218233396946724E-2</v>
      </c>
      <c r="L16" s="140">
        <f>'Grupo Real (2014-17)'!X17/'Grupo Real (2014-17)'!L17-1</f>
        <v>-3.0389478614843091E-2</v>
      </c>
      <c r="M16" s="140">
        <f>'Grupo Real (2014-17)'!Y17/'Grupo Real (2014-17)'!M17-1</f>
        <v>-3.7011950881898459E-2</v>
      </c>
      <c r="N16" s="140">
        <f>'Grupo Real (2014-17)'!Z17/'Grupo Real (2014-17)'!N17-1</f>
        <v>-7.6836929244530894E-2</v>
      </c>
      <c r="O16" s="140">
        <f>'Grupo Real (2014-17)'!AA17/'Grupo Real (2014-17)'!O17-1</f>
        <v>-2.0966259425084233E-2</v>
      </c>
      <c r="P16" s="140">
        <f>'Grupo Real (2014-17)'!AB17/'Grupo Real (2014-17)'!P17-1</f>
        <v>0.17019795978941343</v>
      </c>
      <c r="Q16" s="140">
        <f>'Grupo Real (2014-17)'!AC17/'Grupo Real (2014-17)'!Q17-1</f>
        <v>0.14775079030365301</v>
      </c>
      <c r="R16" s="140">
        <f>'Grupo Real (2014-17)'!AD17/'Grupo Real (2014-17)'!R17-1</f>
        <v>6.0818303880486146E-2</v>
      </c>
      <c r="S16" s="140">
        <f>'Grupo Real (2014-17)'!AE17/'Grupo Real (2014-17)'!S17-1</f>
        <v>5.3931387688952892E-2</v>
      </c>
      <c r="T16" s="140">
        <f>'Grupo Real (2014-17)'!AF17/'Grupo Real (2014-17)'!T17-1</f>
        <v>4.7287454981374211E-2</v>
      </c>
      <c r="U16" s="140">
        <f>'Grupo Real (2014-17)'!AG17/'Grupo Real (2014-17)'!U17-1</f>
        <v>2.0643999022221804E-2</v>
      </c>
      <c r="V16" s="140">
        <f>'Grupo Real (2014-17)'!AH17/'Grupo Real (2014-17)'!V17-1</f>
        <v>5.5243979809324495E-2</v>
      </c>
      <c r="W16" s="140">
        <f>'Grupo Real (2014-17)'!AI17/'Grupo Real (2014-17)'!W17-1</f>
        <v>8.9106958330619213E-2</v>
      </c>
      <c r="X16" s="140">
        <f>'Grupo Real (2014-17)'!AJ17/'Grupo Real (2014-17)'!X17-1</f>
        <v>0.17612831445560206</v>
      </c>
      <c r="Y16" s="140">
        <f>'Grupo Real (2014-17)'!AK17/'Grupo Real (2014-17)'!Y17-1</f>
        <v>0.18313733940162025</v>
      </c>
      <c r="Z16" s="140">
        <f>'Grupo Real (2014-17)'!AL17/'Grupo Real (2014-17)'!Z17-1</f>
        <v>0.206237659966795</v>
      </c>
      <c r="AA16" s="140">
        <f>'Grupo Real (2014-17)'!AM17/'Grupo Real (2014-17)'!AA17-1</f>
        <v>0.18105297134568965</v>
      </c>
      <c r="AB16" s="140">
        <f>'Grupo Real (2014-17)'!AN17/'Grupo Real (2014-17)'!AB17-1</f>
        <v>8.8062665142845109E-2</v>
      </c>
      <c r="AC16" s="140">
        <f>'Grupo Real (2014-17)'!AO17/'Grupo Real (2014-17)'!AC17-1</f>
        <v>0.11824197279715598</v>
      </c>
      <c r="AD16" s="140">
        <f>'Grupo Real (2014-17)'!AP17/'Grupo Real (2014-17)'!AD17-1</f>
        <v>0.15109247924809766</v>
      </c>
      <c r="AE16" s="140">
        <f>'Grupo Real (2014-17)'!AQ17/'Grupo Real (2014-17)'!AE17-1</f>
        <v>0.10888331231830306</v>
      </c>
      <c r="AF16" s="140">
        <f>'Grupo Real (2014-17)'!AR17/'Grupo Real (2014-17)'!AF17-1</f>
        <v>0.16441058149921717</v>
      </c>
      <c r="AG16" s="140">
        <f>'Grupo Real (2014-17)'!AS17/'Grupo Real (2014-17)'!AG17-1</f>
        <v>0.13799773112873215</v>
      </c>
      <c r="AH16" s="140">
        <f>'Grupo Real (2014-17)'!AT17/'Grupo Real (2014-17)'!AH17-1</f>
        <v>7.2503160495369423E-2</v>
      </c>
      <c r="AI16" s="140">
        <f>'Grupo Real (2014-17)'!AU17/'Grupo Real (2014-17)'!AI17-1</f>
        <v>0.14867689805559436</v>
      </c>
      <c r="AJ16" s="140">
        <f>'Grupo Real (2014-17)'!AV17/'Grupo Real (2014-17)'!AJ17-1</f>
        <v>-1</v>
      </c>
      <c r="AK16" s="140">
        <f>'Grupo Real (2014-17)'!AW17/'Grupo Real (2014-17)'!AK17-1</f>
        <v>-1</v>
      </c>
      <c r="AL16" s="140">
        <f>'Grupo Real (2014-17)'!AX17/'Grupo Real (2014-17)'!AL17-1</f>
        <v>-1</v>
      </c>
      <c r="AM16" s="174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429"/>
    </row>
    <row r="17" spans="1:51" ht="15" customHeight="1" x14ac:dyDescent="0.3">
      <c r="A17" s="453"/>
      <c r="B17" s="139" t="s">
        <v>54</v>
      </c>
      <c r="C17" s="140">
        <f>'Grupo Real (2014-17)'!O18/'Grupo Real (2014-17)'!C18-1</f>
        <v>0.31370179989541302</v>
      </c>
      <c r="D17" s="140">
        <f>'Grupo Real (2014-17)'!P18/'Grupo Real (2014-17)'!D18-1</f>
        <v>0.16638266515729505</v>
      </c>
      <c r="E17" s="140">
        <f>'Grupo Real (2014-17)'!Q18/'Grupo Real (2014-17)'!E18-1</f>
        <v>0.4347857437769902</v>
      </c>
      <c r="F17" s="140">
        <f>'Grupo Real (2014-17)'!R18/'Grupo Real (2014-17)'!F18-1</f>
        <v>0.52023520146389846</v>
      </c>
      <c r="G17" s="140">
        <f>'Grupo Real (2014-17)'!S18/'Grupo Real (2014-17)'!G18-1</f>
        <v>0.42620157137985304</v>
      </c>
      <c r="H17" s="140">
        <f>'Grupo Real (2014-17)'!T18/'Grupo Real (2014-17)'!H18-1</f>
        <v>0.45583867573031855</v>
      </c>
      <c r="I17" s="140">
        <f>'Grupo Real (2014-17)'!U18/'Grupo Real (2014-17)'!I18-1</f>
        <v>0.41687207383455394</v>
      </c>
      <c r="J17" s="140">
        <f>'Grupo Real (2014-17)'!V18/'Grupo Real (2014-17)'!J18-1</f>
        <v>0.41361352960445963</v>
      </c>
      <c r="K17" s="140">
        <f>'Grupo Real (2014-17)'!W18/'Grupo Real (2014-17)'!K18-1</f>
        <v>0.64470907209467065</v>
      </c>
      <c r="L17" s="140">
        <f>'Grupo Real (2014-17)'!X18/'Grupo Real (2014-17)'!L18-1</f>
        <v>0.43546857596602728</v>
      </c>
      <c r="M17" s="140">
        <f>'Grupo Real (2014-17)'!Y18/'Grupo Real (2014-17)'!M18-1</f>
        <v>0.17939338119114256</v>
      </c>
      <c r="N17" s="140">
        <f>'Grupo Real (2014-17)'!Z18/'Grupo Real (2014-17)'!N18-1</f>
        <v>0.12943140990457502</v>
      </c>
      <c r="O17" s="140">
        <f>'Grupo Real (2014-17)'!AA18/'Grupo Real (2014-17)'!O18-1</f>
        <v>0.21833593741024737</v>
      </c>
      <c r="P17" s="140">
        <f>'Grupo Real (2014-17)'!AB18/'Grupo Real (2014-17)'!P18-1</f>
        <v>0.22240512542993174</v>
      </c>
      <c r="Q17" s="140">
        <f>'Grupo Real (2014-17)'!AC18/'Grupo Real (2014-17)'!Q18-1</f>
        <v>0.11874745736497716</v>
      </c>
      <c r="R17" s="140">
        <f>'Grupo Real (2014-17)'!AD18/'Grupo Real (2014-17)'!R18-1</f>
        <v>3.5930536728434825E-2</v>
      </c>
      <c r="S17" s="140">
        <f>'Grupo Real (2014-17)'!AE18/'Grupo Real (2014-17)'!S18-1</f>
        <v>2.8230201951516376E-2</v>
      </c>
      <c r="T17" s="140">
        <f>'Grupo Real (2014-17)'!AF18/'Grupo Real (2014-17)'!T18-1</f>
        <v>2.6517395651558751E-2</v>
      </c>
      <c r="U17" s="140">
        <f>'Grupo Real (2014-17)'!AG18/'Grupo Real (2014-17)'!U18-1</f>
        <v>-2.0154996384542767E-2</v>
      </c>
      <c r="V17" s="140">
        <f>'Grupo Real (2014-17)'!AH18/'Grupo Real (2014-17)'!V18-1</f>
        <v>-3.9940118431181726E-2</v>
      </c>
      <c r="W17" s="140">
        <f>'Grupo Real (2014-17)'!AI18/'Grupo Real (2014-17)'!W18-1</f>
        <v>-0.25934023121526173</v>
      </c>
      <c r="X17" s="140">
        <f>'Grupo Real (2014-17)'!AJ18/'Grupo Real (2014-17)'!X18-1</f>
        <v>-0.10273100047588646</v>
      </c>
      <c r="Y17" s="140">
        <f>'Grupo Real (2014-17)'!AK18/'Grupo Real (2014-17)'!Y18-1</f>
        <v>-0.10206791025839046</v>
      </c>
      <c r="Z17" s="140">
        <f>'Grupo Real (2014-17)'!AL18/'Grupo Real (2014-17)'!Z18-1</f>
        <v>7.2300339513566403E-2</v>
      </c>
      <c r="AA17" s="140">
        <f>'Grupo Real (2014-17)'!AM18/'Grupo Real (2014-17)'!AA18-1</f>
        <v>4.8114134927824015E-2</v>
      </c>
      <c r="AB17" s="140">
        <f>'Grupo Real (2014-17)'!AN18/'Grupo Real (2014-17)'!AB18-1</f>
        <v>-5.437802913100187E-2</v>
      </c>
      <c r="AC17" s="140">
        <f>'Grupo Real (2014-17)'!AO18/'Grupo Real (2014-17)'!AC18-1</f>
        <v>-0.21063149884468535</v>
      </c>
      <c r="AD17" s="140">
        <f>'Grupo Real (2014-17)'!AP18/'Grupo Real (2014-17)'!AD18-1</f>
        <v>-6.5313721991378304E-2</v>
      </c>
      <c r="AE17" s="140">
        <f>'Grupo Real (2014-17)'!AQ18/'Grupo Real (2014-17)'!AE18-1</f>
        <v>0.20489864112045675</v>
      </c>
      <c r="AF17" s="140">
        <f>'Grupo Real (2014-17)'!AR18/'Grupo Real (2014-17)'!AF18-1</f>
        <v>0.16739995430212495</v>
      </c>
      <c r="AG17" s="140">
        <f>'Grupo Real (2014-17)'!AS18/'Grupo Real (2014-17)'!AG18-1</f>
        <v>0.32476835487370481</v>
      </c>
      <c r="AH17" s="140">
        <f>'Grupo Real (2014-17)'!AT18/'Grupo Real (2014-17)'!AH18-1</f>
        <v>0.25654451848102644</v>
      </c>
      <c r="AI17" s="140">
        <f>'Grupo Real (2014-17)'!AU18/'Grupo Real (2014-17)'!AI18-1</f>
        <v>0.56921839641019178</v>
      </c>
      <c r="AJ17" s="140">
        <f>'Grupo Real (2014-17)'!AV18/'Grupo Real (2014-17)'!AJ18-1</f>
        <v>-1</v>
      </c>
      <c r="AK17" s="140">
        <f>'Grupo Real (2014-17)'!AW18/'Grupo Real (2014-17)'!AK18-1</f>
        <v>-1</v>
      </c>
      <c r="AL17" s="140">
        <f>'Grupo Real (2014-17)'!AX18/'Grupo Real (2014-17)'!AL18-1</f>
        <v>-1</v>
      </c>
      <c r="AM17" s="174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429"/>
    </row>
    <row r="18" spans="1:51" ht="15" customHeight="1" x14ac:dyDescent="0.3">
      <c r="A18" s="453"/>
      <c r="B18" s="139" t="s">
        <v>61</v>
      </c>
      <c r="C18" s="140">
        <f>'Grupo Real (2014-17)'!O19/'Grupo Real (2014-17)'!C19-1</f>
        <v>0.24794406458028817</v>
      </c>
      <c r="D18" s="140">
        <f>'Grupo Real (2014-17)'!P19/'Grupo Real (2014-17)'!D19-1</f>
        <v>-0.32129503481916044</v>
      </c>
      <c r="E18" s="140">
        <f>'Grupo Real (2014-17)'!Q19/'Grupo Real (2014-17)'!E19-1</f>
        <v>-0.25697965776872611</v>
      </c>
      <c r="F18" s="140">
        <f>'Grupo Real (2014-17)'!R19/'Grupo Real (2014-17)'!F19-1</f>
        <v>-0.23736342378166009</v>
      </c>
      <c r="G18" s="140">
        <f>'Grupo Real (2014-17)'!S19/'Grupo Real (2014-17)'!G19-1</f>
        <v>-0.249445570584367</v>
      </c>
      <c r="H18" s="140">
        <f>'Grupo Real (2014-17)'!T19/'Grupo Real (2014-17)'!H19-1</f>
        <v>-0.29431370723476724</v>
      </c>
      <c r="I18" s="140">
        <f>'Grupo Real (2014-17)'!U19/'Grupo Real (2014-17)'!I19-1</f>
        <v>-0.29341444156608354</v>
      </c>
      <c r="J18" s="140">
        <f>'Grupo Real (2014-17)'!V19/'Grupo Real (2014-17)'!J19-1</f>
        <v>-0.34544689286395625</v>
      </c>
      <c r="K18" s="140">
        <f>'Grupo Real (2014-17)'!W19/'Grupo Real (2014-17)'!K19-1</f>
        <v>-0.18660876006844052</v>
      </c>
      <c r="L18" s="140">
        <f>'Grupo Real (2014-17)'!X19/'Grupo Real (2014-17)'!L19-1</f>
        <v>-0.14728265627117132</v>
      </c>
      <c r="M18" s="140">
        <f>'Grupo Real (2014-17)'!Y19/'Grupo Real (2014-17)'!M19-1</f>
        <v>-0.28880850219904053</v>
      </c>
      <c r="N18" s="140">
        <f>'Grupo Real (2014-17)'!Z19/'Grupo Real (2014-17)'!N19-1</f>
        <v>-0.30059679970782149</v>
      </c>
      <c r="O18" s="140">
        <f>'Grupo Real (2014-17)'!AA19/'Grupo Real (2014-17)'!O19-1</f>
        <v>-0.46142404913091162</v>
      </c>
      <c r="P18" s="140">
        <f>'Grupo Real (2014-17)'!AB19/'Grupo Real (2014-17)'!P19-1</f>
        <v>-5.1110508792262865E-2</v>
      </c>
      <c r="Q18" s="140">
        <f>'Grupo Real (2014-17)'!AC19/'Grupo Real (2014-17)'!Q19-1</f>
        <v>0.36166363985028704</v>
      </c>
      <c r="R18" s="140">
        <f>'Grupo Real (2014-17)'!AD19/'Grupo Real (2014-17)'!R19-1</f>
        <v>4.4893868000049686E-2</v>
      </c>
      <c r="S18" s="140">
        <f>'Grupo Real (2014-17)'!AE19/'Grupo Real (2014-17)'!S19-1</f>
        <v>0.12777905069483286</v>
      </c>
      <c r="T18" s="140">
        <f>'Grupo Real (2014-17)'!AF19/'Grupo Real (2014-17)'!T19-1</f>
        <v>0.4892927395813953</v>
      </c>
      <c r="U18" s="140">
        <f>'Grupo Real (2014-17)'!AG19/'Grupo Real (2014-17)'!U19-1</f>
        <v>0.11754170838778677</v>
      </c>
      <c r="V18" s="140">
        <f>'Grupo Real (2014-17)'!AH19/'Grupo Real (2014-17)'!V19-1</f>
        <v>9.5937628596217683E-2</v>
      </c>
      <c r="W18" s="140">
        <f>'Grupo Real (2014-17)'!AI19/'Grupo Real (2014-17)'!W19-1</f>
        <v>0.18305075677468641</v>
      </c>
      <c r="X18" s="140">
        <f>'Grupo Real (2014-17)'!AJ19/'Grupo Real (2014-17)'!X19-1</f>
        <v>2.5381964305140503E-2</v>
      </c>
      <c r="Y18" s="140">
        <f>'Grupo Real (2014-17)'!AK19/'Grupo Real (2014-17)'!Y19-1</f>
        <v>9.5118241852264696E-2</v>
      </c>
      <c r="Z18" s="140">
        <f>'Grupo Real (2014-17)'!AL19/'Grupo Real (2014-17)'!Z19-1</f>
        <v>0.13381026126835316</v>
      </c>
      <c r="AA18" s="140">
        <f>'Grupo Real (2014-17)'!AM19/'Grupo Real (2014-17)'!AA19-1</f>
        <v>0.25057858623873508</v>
      </c>
      <c r="AB18" s="140">
        <f>'Grupo Real (2014-17)'!AN19/'Grupo Real (2014-17)'!AB19-1</f>
        <v>-4.1480106982882847E-2</v>
      </c>
      <c r="AC18" s="140">
        <f>'Grupo Real (2014-17)'!AO19/'Grupo Real (2014-17)'!AC19-1</f>
        <v>9.3222972394047643E-2</v>
      </c>
      <c r="AD18" s="140">
        <f>'Grupo Real (2014-17)'!AP19/'Grupo Real (2014-17)'!AD19-1</f>
        <v>-9.1750288306118422E-2</v>
      </c>
      <c r="AE18" s="140">
        <f>'Grupo Real (2014-17)'!AQ19/'Grupo Real (2014-17)'!AE19-1</f>
        <v>8.3984305459629427E-2</v>
      </c>
      <c r="AF18" s="140">
        <f>'Grupo Real (2014-17)'!AR19/'Grupo Real (2014-17)'!AF19-1</f>
        <v>-0.10774272323618883</v>
      </c>
      <c r="AG18" s="140">
        <f>'Grupo Real (2014-17)'!AS19/'Grupo Real (2014-17)'!AG19-1</f>
        <v>6.7554227148480361E-2</v>
      </c>
      <c r="AH18" s="140">
        <f>'Grupo Real (2014-17)'!AT19/'Grupo Real (2014-17)'!AH19-1</f>
        <v>0.14927939750417329</v>
      </c>
      <c r="AI18" s="140">
        <f>'Grupo Real (2014-17)'!AU19/'Grupo Real (2014-17)'!AI19-1</f>
        <v>0.12743147290459778</v>
      </c>
      <c r="AJ18" s="140">
        <f>'Grupo Real (2014-17)'!AV19/'Grupo Real (2014-17)'!AJ19-1</f>
        <v>-1</v>
      </c>
      <c r="AK18" s="140">
        <f>'Grupo Real (2014-17)'!AW19/'Grupo Real (2014-17)'!AK19-1</f>
        <v>-1</v>
      </c>
      <c r="AL18" s="140">
        <f>'Grupo Real (2014-17)'!AX19/'Grupo Real (2014-17)'!AL19-1</f>
        <v>-1</v>
      </c>
      <c r="AM18" s="174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429"/>
    </row>
    <row r="19" spans="1:51" ht="15" customHeight="1" x14ac:dyDescent="0.3">
      <c r="A19" s="453"/>
      <c r="B19" s="139" t="s">
        <v>62</v>
      </c>
      <c r="C19" s="140">
        <f>'Grupo Real (2014-17)'!O20/'Grupo Real (2014-17)'!C20-1</f>
        <v>-6.3982254328319721E-2</v>
      </c>
      <c r="D19" s="140">
        <f>'Grupo Real (2014-17)'!P20/'Grupo Real (2014-17)'!D20-1</f>
        <v>-4.8677738469841914E-2</v>
      </c>
      <c r="E19" s="140">
        <f>'Grupo Real (2014-17)'!Q20/'Grupo Real (2014-17)'!E20-1</f>
        <v>-0.21866547516611301</v>
      </c>
      <c r="F19" s="140">
        <f>'Grupo Real (2014-17)'!R20/'Grupo Real (2014-17)'!F20-1</f>
        <v>5.1354973233362911E-2</v>
      </c>
      <c r="G19" s="140">
        <f>'Grupo Real (2014-17)'!S20/'Grupo Real (2014-17)'!G20-1</f>
        <v>7.4631867795860174E-3</v>
      </c>
      <c r="H19" s="140">
        <f>'Grupo Real (2014-17)'!T20/'Grupo Real (2014-17)'!H20-1</f>
        <v>-0.15480607093264942</v>
      </c>
      <c r="I19" s="140">
        <f>'Grupo Real (2014-17)'!U20/'Grupo Real (2014-17)'!I20-1</f>
        <v>-6.5670295899564968E-2</v>
      </c>
      <c r="J19" s="140">
        <f>'Grupo Real (2014-17)'!V20/'Grupo Real (2014-17)'!J20-1</f>
        <v>-6.0999131581366384E-2</v>
      </c>
      <c r="K19" s="140">
        <f>'Grupo Real (2014-17)'!W20/'Grupo Real (2014-17)'!K20-1</f>
        <v>-5.8190667310121347E-2</v>
      </c>
      <c r="L19" s="140">
        <f>'Grupo Real (2014-17)'!X20/'Grupo Real (2014-17)'!L20-1</f>
        <v>-8.2474589595114556E-2</v>
      </c>
      <c r="M19" s="140">
        <f>'Grupo Real (2014-17)'!Y20/'Grupo Real (2014-17)'!M20-1</f>
        <v>-9.6518930242153966E-2</v>
      </c>
      <c r="N19" s="140">
        <f>'Grupo Real (2014-17)'!Z20/'Grupo Real (2014-17)'!N20-1</f>
        <v>-0.13099188763352609</v>
      </c>
      <c r="O19" s="140">
        <f>'Grupo Real (2014-17)'!AA20/'Grupo Real (2014-17)'!O20-1</f>
        <v>-0.12638319294945266</v>
      </c>
      <c r="P19" s="140">
        <f>'Grupo Real (2014-17)'!AB20/'Grupo Real (2014-17)'!P20-1</f>
        <v>-0.16465440517960672</v>
      </c>
      <c r="Q19" s="140">
        <f>'Grupo Real (2014-17)'!AC20/'Grupo Real (2014-17)'!Q20-1</f>
        <v>-7.4543710197102819E-2</v>
      </c>
      <c r="R19" s="140">
        <f>'Grupo Real (2014-17)'!AD20/'Grupo Real (2014-17)'!R20-1</f>
        <v>-0.18001944701375616</v>
      </c>
      <c r="S19" s="140">
        <f>'Grupo Real (2014-17)'!AE20/'Grupo Real (2014-17)'!S20-1</f>
        <v>-0.12908476117623724</v>
      </c>
      <c r="T19" s="140">
        <f>'Grupo Real (2014-17)'!AF20/'Grupo Real (2014-17)'!T20-1</f>
        <v>-4.0616235652052635E-2</v>
      </c>
      <c r="U19" s="140">
        <f>'Grupo Real (2014-17)'!AG20/'Grupo Real (2014-17)'!U20-1</f>
        <v>-9.1511245889746906E-2</v>
      </c>
      <c r="V19" s="140">
        <f>'Grupo Real (2014-17)'!AH20/'Grupo Real (2014-17)'!V20-1</f>
        <v>-6.6586778501816157E-2</v>
      </c>
      <c r="W19" s="140">
        <f>'Grupo Real (2014-17)'!AI20/'Grupo Real (2014-17)'!W20-1</f>
        <v>-6.8940940130463813E-2</v>
      </c>
      <c r="X19" s="140">
        <f>'Grupo Real (2014-17)'!AJ20/'Grupo Real (2014-17)'!X20-1</f>
        <v>-8.448762733413917E-2</v>
      </c>
      <c r="Y19" s="140">
        <f>'Grupo Real (2014-17)'!AK20/'Grupo Real (2014-17)'!Y20-1</f>
        <v>-9.0701028146157103E-2</v>
      </c>
      <c r="Z19" s="140">
        <f>'Grupo Real (2014-17)'!AL20/'Grupo Real (2014-17)'!Z20-1</f>
        <v>1.7893527731636105E-3</v>
      </c>
      <c r="AA19" s="140">
        <f>'Grupo Real (2014-17)'!AM20/'Grupo Real (2014-17)'!AA20-1</f>
        <v>-5.1852795738140389E-2</v>
      </c>
      <c r="AB19" s="140">
        <f>'Grupo Real (2014-17)'!AN20/'Grupo Real (2014-17)'!AB20-1</f>
        <v>-8.9995777108318742E-2</v>
      </c>
      <c r="AC19" s="140">
        <f>'Grupo Real (2014-17)'!AO20/'Grupo Real (2014-17)'!AC20-1</f>
        <v>-1.5017537689883897E-2</v>
      </c>
      <c r="AD19" s="140">
        <f>'Grupo Real (2014-17)'!AP20/'Grupo Real (2014-17)'!AD20-1</f>
        <v>-0.18641505021970106</v>
      </c>
      <c r="AE19" s="140">
        <f>'Grupo Real (2014-17)'!AQ20/'Grupo Real (2014-17)'!AE20-1</f>
        <v>-0.15996316290706902</v>
      </c>
      <c r="AF19" s="140">
        <f>'Grupo Real (2014-17)'!AR20/'Grupo Real (2014-17)'!AF20-1</f>
        <v>-0.13356238151837885</v>
      </c>
      <c r="AG19" s="140">
        <f>'Grupo Real (2014-17)'!AS20/'Grupo Real (2014-17)'!AG20-1</f>
        <v>-0.11757262520891376</v>
      </c>
      <c r="AH19" s="140">
        <f>'Grupo Real (2014-17)'!AT20/'Grupo Real (2014-17)'!AH20-1</f>
        <v>-0.14133808623940614</v>
      </c>
      <c r="AI19" s="140">
        <f>'Grupo Real (2014-17)'!AU20/'Grupo Real (2014-17)'!AI20-1</f>
        <v>-0.14203749914388619</v>
      </c>
      <c r="AJ19" s="140">
        <f>'Grupo Real (2014-17)'!AV20/'Grupo Real (2014-17)'!AJ20-1</f>
        <v>-1</v>
      </c>
      <c r="AK19" s="140">
        <f>'Grupo Real (2014-17)'!AW20/'Grupo Real (2014-17)'!AK20-1</f>
        <v>-1</v>
      </c>
      <c r="AL19" s="140">
        <f>'Grupo Real (2014-17)'!AX20/'Grupo Real (2014-17)'!AL20-1</f>
        <v>-1</v>
      </c>
      <c r="AM19" s="174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429"/>
    </row>
    <row r="20" spans="1:51" ht="15" customHeight="1" x14ac:dyDescent="0.3">
      <c r="A20" s="453"/>
      <c r="B20" s="139" t="s">
        <v>63</v>
      </c>
      <c r="C20" s="140">
        <f>'Grupo Real (2014-17)'!O21/'Grupo Real (2014-17)'!C21-1</f>
        <v>0.47405964599931827</v>
      </c>
      <c r="D20" s="140">
        <f>'Grupo Real (2014-17)'!P21/'Grupo Real (2014-17)'!D21-1</f>
        <v>0.89814894385630639</v>
      </c>
      <c r="E20" s="140">
        <f>'Grupo Real (2014-17)'!Q21/'Grupo Real (2014-17)'!E21-1</f>
        <v>0.85849687103191652</v>
      </c>
      <c r="F20" s="140">
        <f>'Grupo Real (2014-17)'!R21/'Grupo Real (2014-17)'!F21-1</f>
        <v>0.47494548793191038</v>
      </c>
      <c r="G20" s="140">
        <f>'Grupo Real (2014-17)'!S21/'Grupo Real (2014-17)'!G21-1</f>
        <v>0.32245398532001368</v>
      </c>
      <c r="H20" s="140">
        <f>'Grupo Real (2014-17)'!T21/'Grupo Real (2014-17)'!H21-1</f>
        <v>0.38010026682566322</v>
      </c>
      <c r="I20" s="140">
        <f>'Grupo Real (2014-17)'!U21/'Grupo Real (2014-17)'!I21-1</f>
        <v>0.30617823181102821</v>
      </c>
      <c r="J20" s="140">
        <f>'Grupo Real (2014-17)'!V21/'Grupo Real (2014-17)'!J21-1</f>
        <v>1.0495756474898332</v>
      </c>
      <c r="K20" s="140">
        <f>'Grupo Real (2014-17)'!W21/'Grupo Real (2014-17)'!K21-1</f>
        <v>0.50302565951184586</v>
      </c>
      <c r="L20" s="140">
        <f>'Grupo Real (2014-17)'!X21/'Grupo Real (2014-17)'!L21-1</f>
        <v>0.69488663779037974</v>
      </c>
      <c r="M20" s="140">
        <f>'Grupo Real (2014-17)'!Y21/'Grupo Real (2014-17)'!M21-1</f>
        <v>0.45689988487861433</v>
      </c>
      <c r="N20" s="140">
        <f>'Grupo Real (2014-17)'!Z21/'Grupo Real (2014-17)'!N21-1</f>
        <v>0.12073591170497688</v>
      </c>
      <c r="O20" s="140">
        <f>'Grupo Real (2014-17)'!AA21/'Grupo Real (2014-17)'!O21-1</f>
        <v>0.29501621889066265</v>
      </c>
      <c r="P20" s="140">
        <f>'Grupo Real (2014-17)'!AB21/'Grupo Real (2014-17)'!P21-1</f>
        <v>0.29861247376512412</v>
      </c>
      <c r="Q20" s="140">
        <f>'Grupo Real (2014-17)'!AC21/'Grupo Real (2014-17)'!Q21-1</f>
        <v>1.1553639952413262</v>
      </c>
      <c r="R20" s="140">
        <f>'Grupo Real (2014-17)'!AD21/'Grupo Real (2014-17)'!R21-1</f>
        <v>1.0203841675110907</v>
      </c>
      <c r="S20" s="140">
        <f>'Grupo Real (2014-17)'!AE21/'Grupo Real (2014-17)'!S21-1</f>
        <v>2.5506804184440468</v>
      </c>
      <c r="T20" s="140">
        <f>'Grupo Real (2014-17)'!AF21/'Grupo Real (2014-17)'!T21-1</f>
        <v>2.1971930114316143</v>
      </c>
      <c r="U20" s="140">
        <f>'Grupo Real (2014-17)'!AG21/'Grupo Real (2014-17)'!U21-1</f>
        <v>0.18236900121048083</v>
      </c>
      <c r="V20" s="140">
        <f>'Grupo Real (2014-17)'!AH21/'Grupo Real (2014-17)'!V21-1</f>
        <v>0.14753577762292069</v>
      </c>
      <c r="W20" s="140">
        <f>'Grupo Real (2014-17)'!AI21/'Grupo Real (2014-17)'!W21-1</f>
        <v>-0.24340899571145547</v>
      </c>
      <c r="X20" s="140">
        <f>'Grupo Real (2014-17)'!AJ21/'Grupo Real (2014-17)'!X21-1</f>
        <v>-3.4667586962548014E-2</v>
      </c>
      <c r="Y20" s="140">
        <f>'Grupo Real (2014-17)'!AK21/'Grupo Real (2014-17)'!Y21-1</f>
        <v>-0.12232191567789719</v>
      </c>
      <c r="Z20" s="140">
        <f>'Grupo Real (2014-17)'!AL21/'Grupo Real (2014-17)'!Z21-1</f>
        <v>0.20937904980066802</v>
      </c>
      <c r="AA20" s="140">
        <f>'Grupo Real (2014-17)'!AM21/'Grupo Real (2014-17)'!AA21-1</f>
        <v>0.11705921946180808</v>
      </c>
      <c r="AB20" s="140">
        <f>'Grupo Real (2014-17)'!AN21/'Grupo Real (2014-17)'!AB21-1</f>
        <v>0.24495707016484181</v>
      </c>
      <c r="AC20" s="140">
        <f>'Grupo Real (2014-17)'!AO21/'Grupo Real (2014-17)'!AC21-1</f>
        <v>-0.29115437653173781</v>
      </c>
      <c r="AD20" s="140">
        <f>'Grupo Real (2014-17)'!AP21/'Grupo Real (2014-17)'!AD21-1</f>
        <v>0.33326049442613992</v>
      </c>
      <c r="AE20" s="140">
        <f>'Grupo Real (2014-17)'!AQ21/'Grupo Real (2014-17)'!AE21-1</f>
        <v>-0.43955091293897275</v>
      </c>
      <c r="AF20" s="140">
        <f>'Grupo Real (2014-17)'!AR21/'Grupo Real (2014-17)'!AF21-1</f>
        <v>-0.49090286255105908</v>
      </c>
      <c r="AG20" s="140">
        <f>'Grupo Real (2014-17)'!AS21/'Grupo Real (2014-17)'!AG21-1</f>
        <v>0.12307377018767851</v>
      </c>
      <c r="AH20" s="140">
        <f>'Grupo Real (2014-17)'!AT21/'Grupo Real (2014-17)'!AH21-1</f>
        <v>-0.33353471689948166</v>
      </c>
      <c r="AI20" s="140">
        <f>'Grupo Real (2014-17)'!AU21/'Grupo Real (2014-17)'!AI21-1</f>
        <v>0.68984758940438651</v>
      </c>
      <c r="AJ20" s="140">
        <f>'Grupo Real (2014-17)'!AV21/'Grupo Real (2014-17)'!AJ21-1</f>
        <v>-1</v>
      </c>
      <c r="AK20" s="140">
        <f>'Grupo Real (2014-17)'!AW21/'Grupo Real (2014-17)'!AK21-1</f>
        <v>-1</v>
      </c>
      <c r="AL20" s="140">
        <f>'Grupo Real (2014-17)'!AX21/'Grupo Real (2014-17)'!AL21-1</f>
        <v>-1</v>
      </c>
      <c r="AM20" s="174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429"/>
    </row>
    <row r="21" spans="1:51" s="195" customFormat="1" ht="15" customHeight="1" x14ac:dyDescent="0.3">
      <c r="A21" s="454"/>
      <c r="B21" s="141" t="s">
        <v>71</v>
      </c>
      <c r="C21" s="176">
        <f>'Grupo Real (2014-17)'!O22/'Grupo Real (2014-17)'!C22-1</f>
        <v>3.6989527289510438E-2</v>
      </c>
      <c r="D21" s="176">
        <f>'Grupo Real (2014-17)'!P22/'Grupo Real (2014-17)'!D22-1</f>
        <v>-1.5697923185761131E-2</v>
      </c>
      <c r="E21" s="176">
        <f>'Grupo Real (2014-17)'!Q22/'Grupo Real (2014-17)'!E22-1</f>
        <v>-2.0251721282144808E-2</v>
      </c>
      <c r="F21" s="176">
        <f>'Grupo Real (2014-17)'!R22/'Grupo Real (2014-17)'!F22-1</f>
        <v>6.2342332374774712E-2</v>
      </c>
      <c r="G21" s="176">
        <f>'Grupo Real (2014-17)'!S22/'Grupo Real (2014-17)'!G22-1</f>
        <v>6.5256088904972476E-3</v>
      </c>
      <c r="H21" s="176">
        <f>'Grupo Real (2014-17)'!T22/'Grupo Real (2014-17)'!H22-1</f>
        <v>1.6630762310819946E-2</v>
      </c>
      <c r="I21" s="176">
        <f>'Grupo Real (2014-17)'!U22/'Grupo Real (2014-17)'!I22-1</f>
        <v>4.7233791034055894E-2</v>
      </c>
      <c r="J21" s="176">
        <f>'Grupo Real (2014-17)'!V22/'Grupo Real (2014-17)'!J22-1</f>
        <v>6.0129744951390451E-2</v>
      </c>
      <c r="K21" s="176">
        <f>'Grupo Real (2014-17)'!W22/'Grupo Real (2014-17)'!K22-1</f>
        <v>2.1976010450907024E-2</v>
      </c>
      <c r="L21" s="176">
        <f>'Grupo Real (2014-17)'!X22/'Grupo Real (2014-17)'!L22-1</f>
        <v>-3.0763994539304118E-2</v>
      </c>
      <c r="M21" s="176">
        <f>'Grupo Real (2014-17)'!Y22/'Grupo Real (2014-17)'!M22-1</f>
        <v>-1.8523902033122264E-2</v>
      </c>
      <c r="N21" s="176">
        <f>'Grupo Real (2014-17)'!Z22/'Grupo Real (2014-17)'!N22-1</f>
        <v>-4.7583436267523815E-2</v>
      </c>
      <c r="O21" s="176">
        <f>'Grupo Real (2014-17)'!AA22/'Grupo Real (2014-17)'!O22-1</f>
        <v>5.412613747090611E-2</v>
      </c>
      <c r="P21" s="176">
        <f>'Grupo Real (2014-17)'!AB22/'Grupo Real (2014-17)'!P22-1</f>
        <v>8.2305159249094872E-2</v>
      </c>
      <c r="Q21" s="176">
        <f>'Grupo Real (2014-17)'!AC22/'Grupo Real (2014-17)'!Q22-1</f>
        <v>0.2386818399492272</v>
      </c>
      <c r="R21" s="176">
        <f>'Grupo Real (2014-17)'!AD22/'Grupo Real (2014-17)'!R22-1</f>
        <v>0.20347328850094426</v>
      </c>
      <c r="S21" s="176">
        <f>'Grupo Real (2014-17)'!AE22/'Grupo Real (2014-17)'!S22-1</f>
        <v>0.29499803600616525</v>
      </c>
      <c r="T21" s="176">
        <f>'Grupo Real (2014-17)'!AF22/'Grupo Real (2014-17)'!T22-1</f>
        <v>0.43721294680419431</v>
      </c>
      <c r="U21" s="176">
        <f>'Grupo Real (2014-17)'!AG22/'Grupo Real (2014-17)'!U22-1</f>
        <v>0.47193805893523844</v>
      </c>
      <c r="V21" s="176">
        <f>'Grupo Real (2014-17)'!AH22/'Grupo Real (2014-17)'!V22-1</f>
        <v>0.20514476515142577</v>
      </c>
      <c r="W21" s="176">
        <f>'Grupo Real (2014-17)'!AI22/'Grupo Real (2014-17)'!W22-1</f>
        <v>-1.5399441101155986E-2</v>
      </c>
      <c r="X21" s="176">
        <f>'Grupo Real (2014-17)'!AJ22/'Grupo Real (2014-17)'!X22-1</f>
        <v>2.3023696275363825E-2</v>
      </c>
      <c r="Y21" s="176">
        <f>'Grupo Real (2014-17)'!AK22/'Grupo Real (2014-17)'!Y22-1</f>
        <v>-2.7413854796952686E-2</v>
      </c>
      <c r="Z21" s="176">
        <f>'Grupo Real (2014-17)'!AL22/'Grupo Real (2014-17)'!Z22-1</f>
        <v>0.12258942052792254</v>
      </c>
      <c r="AA21" s="176">
        <f>'Grupo Real (2014-17)'!AM22/'Grupo Real (2014-17)'!AA22-1</f>
        <v>4.9807265641633736E-2</v>
      </c>
      <c r="AB21" s="176">
        <f>'Grupo Real (2014-17)'!AN22/'Grupo Real (2014-17)'!AB22-1</f>
        <v>6.0781738365475846E-2</v>
      </c>
      <c r="AC21" s="176">
        <f>'Grupo Real (2014-17)'!AO22/'Grupo Real (2014-17)'!AC22-1</f>
        <v>-6.8851184550860034E-2</v>
      </c>
      <c r="AD21" s="176">
        <f>'Grupo Real (2014-17)'!AP22/'Grupo Real (2014-17)'!AD22-1</f>
        <v>-4.4721545860583189E-2</v>
      </c>
      <c r="AE21" s="176">
        <f>'Grupo Real (2014-17)'!AQ22/'Grupo Real (2014-17)'!AE22-1</f>
        <v>-8.52159416969962E-2</v>
      </c>
      <c r="AF21" s="176">
        <f>'Grupo Real (2014-17)'!AR22/'Grupo Real (2014-17)'!AF22-1</f>
        <v>-0.17729996074937415</v>
      </c>
      <c r="AG21" s="176">
        <f>'Grupo Real (2014-17)'!AS22/'Grupo Real (2014-17)'!AG22-1</f>
        <v>-0.19877906350181263</v>
      </c>
      <c r="AH21" s="176">
        <f>'Grupo Real (2014-17)'!AT22/'Grupo Real (2014-17)'!AH22-1</f>
        <v>-9.4471192654331682E-2</v>
      </c>
      <c r="AI21" s="176">
        <f>'Grupo Real (2014-17)'!AU22/'Grupo Real (2014-17)'!AI22-1</f>
        <v>0.22361181530859553</v>
      </c>
      <c r="AJ21" s="176">
        <f>'Grupo Real (2014-17)'!AV22/'Grupo Real (2014-17)'!AJ22-1</f>
        <v>-1</v>
      </c>
      <c r="AK21" s="176">
        <f>'Grupo Real (2014-17)'!AW22/'Grupo Real (2014-17)'!AK22-1</f>
        <v>-1</v>
      </c>
      <c r="AL21" s="176">
        <f>'Grupo Real (2014-17)'!AX22/'Grupo Real (2014-17)'!AL22-1</f>
        <v>-1</v>
      </c>
      <c r="AM21" s="175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430"/>
    </row>
    <row r="22" spans="1:51" ht="15" customHeight="1" x14ac:dyDescent="0.3">
      <c r="A22" s="100" t="str">
        <f>'Grupo Real (2014-17)'!A24</f>
        <v xml:space="preserve">Fonte: bi.sefaz, elaboração NEEF/SEFAZ-MA (consulta 06.10.17). </v>
      </c>
      <c r="B22" s="100"/>
      <c r="C22" s="102"/>
      <c r="D22" s="136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</row>
    <row r="23" spans="1:51" x14ac:dyDescent="0.3">
      <c r="A23" s="198" t="str">
        <f>TOTAL!A25</f>
        <v xml:space="preserve">(*) Valores Corrigidos a Preços de Setembro/2017, IPCA-IBGE (DEZ 93 = 100). </v>
      </c>
      <c r="B23" s="198"/>
    </row>
    <row r="24" spans="1:51" x14ac:dyDescent="0.3">
      <c r="D24" s="137"/>
    </row>
    <row r="25" spans="1:51" x14ac:dyDescent="0.3">
      <c r="A25" s="456" t="s">
        <v>189</v>
      </c>
      <c r="B25" s="456"/>
      <c r="C25" s="456"/>
      <c r="D25" s="456"/>
      <c r="E25" s="456"/>
      <c r="F25" s="456"/>
      <c r="G25" s="456"/>
      <c r="H25" s="456"/>
      <c r="I25" s="456"/>
      <c r="J25" s="456"/>
      <c r="K25" s="456"/>
      <c r="L25" s="456"/>
      <c r="M25" s="456"/>
      <c r="N25" s="456"/>
    </row>
    <row r="26" spans="1:51" ht="51" customHeight="1" x14ac:dyDescent="0.3">
      <c r="A26" s="377" t="s">
        <v>68</v>
      </c>
      <c r="B26" s="378" t="s">
        <v>69</v>
      </c>
      <c r="C26" s="379">
        <v>42005</v>
      </c>
      <c r="D26" s="379">
        <v>42036</v>
      </c>
      <c r="E26" s="379">
        <v>42064</v>
      </c>
      <c r="F26" s="379">
        <v>42095</v>
      </c>
      <c r="G26" s="379">
        <v>42125</v>
      </c>
      <c r="H26" s="379">
        <v>42156</v>
      </c>
      <c r="I26" s="379">
        <v>42186</v>
      </c>
      <c r="J26" s="379">
        <v>42217</v>
      </c>
      <c r="K26" s="379">
        <v>42248</v>
      </c>
      <c r="L26" s="379">
        <v>42278</v>
      </c>
      <c r="M26" s="379">
        <v>42309</v>
      </c>
      <c r="N26" s="379">
        <v>42339</v>
      </c>
      <c r="O26" s="379">
        <v>42370</v>
      </c>
      <c r="P26" s="379">
        <v>42401</v>
      </c>
      <c r="Q26" s="379">
        <v>42430</v>
      </c>
      <c r="R26" s="379">
        <v>42461</v>
      </c>
      <c r="S26" s="379">
        <v>42491</v>
      </c>
      <c r="T26" s="379">
        <v>42522</v>
      </c>
      <c r="U26" s="379">
        <v>42552</v>
      </c>
      <c r="V26" s="379">
        <v>42583</v>
      </c>
      <c r="W26" s="379">
        <v>42614</v>
      </c>
      <c r="X26" s="379">
        <v>42644</v>
      </c>
      <c r="Y26" s="379">
        <v>42675</v>
      </c>
      <c r="Z26" s="379">
        <v>42705</v>
      </c>
      <c r="AA26" s="379">
        <v>42736</v>
      </c>
      <c r="AB26" s="379">
        <v>42767</v>
      </c>
      <c r="AC26" s="379">
        <v>42795</v>
      </c>
      <c r="AD26" s="379">
        <v>42826</v>
      </c>
      <c r="AE26" s="379">
        <v>42856</v>
      </c>
      <c r="AF26" s="379">
        <v>42887</v>
      </c>
      <c r="AG26" s="379">
        <v>42917</v>
      </c>
      <c r="AH26" s="379">
        <v>42948</v>
      </c>
      <c r="AI26" s="379">
        <v>42979</v>
      </c>
      <c r="AJ26" s="379">
        <v>43009</v>
      </c>
      <c r="AK26" s="379">
        <v>43040</v>
      </c>
      <c r="AL26" s="379">
        <v>43070</v>
      </c>
      <c r="AM26" s="379">
        <v>43101</v>
      </c>
      <c r="AN26" s="379">
        <v>43132</v>
      </c>
      <c r="AO26" s="379">
        <v>43160</v>
      </c>
      <c r="AP26" s="379">
        <v>43191</v>
      </c>
      <c r="AQ26" s="379">
        <v>43221</v>
      </c>
      <c r="AR26" s="379">
        <v>43252</v>
      </c>
      <c r="AS26" s="379">
        <v>43282</v>
      </c>
      <c r="AT26" s="379">
        <v>43313</v>
      </c>
      <c r="AU26" s="379">
        <v>43344</v>
      </c>
      <c r="AV26" s="379">
        <v>43374</v>
      </c>
      <c r="AW26" s="379">
        <v>43405</v>
      </c>
      <c r="AX26" s="428">
        <v>43435</v>
      </c>
      <c r="AY26" s="429"/>
    </row>
    <row r="27" spans="1:51" ht="15" customHeight="1" x14ac:dyDescent="0.3">
      <c r="A27" s="453" t="s">
        <v>47</v>
      </c>
      <c r="B27" s="138" t="s">
        <v>48</v>
      </c>
      <c r="C27" s="376">
        <f>'Grupo Real (2014-17)'!O4/'Grupo Real (2014-17)'!N4-1</f>
        <v>-0.35042270798025266</v>
      </c>
      <c r="D27" s="140">
        <f>'Grupo Real (2014-17)'!P4/'Grupo Real (2014-17)'!O4-1</f>
        <v>0.12888566412217162</v>
      </c>
      <c r="E27" s="140">
        <f>'Grupo Real (2014-17)'!Q4/'Grupo Real (2014-17)'!P4-1</f>
        <v>0.28012730090769922</v>
      </c>
      <c r="F27" s="140">
        <f>'Grupo Real (2014-17)'!R4/'Grupo Real (2014-17)'!Q4-1</f>
        <v>-0.24535893022925848</v>
      </c>
      <c r="G27" s="140">
        <f>'Grupo Real (2014-17)'!S4/'Grupo Real (2014-17)'!R4-1</f>
        <v>-0.23815954280114948</v>
      </c>
      <c r="H27" s="140">
        <f>'Grupo Real (2014-17)'!T4/'Grupo Real (2014-17)'!S4-1</f>
        <v>-0.20066159306788345</v>
      </c>
      <c r="I27" s="140">
        <f>'Grupo Real (2014-17)'!U4/'Grupo Real (2014-17)'!T4-1</f>
        <v>-7.2352659906723238E-2</v>
      </c>
      <c r="J27" s="140">
        <f>'Grupo Real (2014-17)'!V4/'Grupo Real (2014-17)'!U4-1</f>
        <v>0.15434574384684807</v>
      </c>
      <c r="K27" s="140">
        <f>'Grupo Real (2014-17)'!W4/'Grupo Real (2014-17)'!V4-1</f>
        <v>0.45235122582015164</v>
      </c>
      <c r="L27" s="140">
        <f>'Grupo Real (2014-17)'!X4/'Grupo Real (2014-17)'!W4-1</f>
        <v>-1.8439804658465064E-2</v>
      </c>
      <c r="M27" s="140">
        <f>'Grupo Real (2014-17)'!Y4/'Grupo Real (2014-17)'!X4-1</f>
        <v>0.15941509629628881</v>
      </c>
      <c r="N27" s="140">
        <f>'Grupo Real (2014-17)'!Z4/'Grupo Real (2014-17)'!Y4-1</f>
        <v>-0.39856277199931989</v>
      </c>
      <c r="O27" s="140">
        <f>'Grupo Real (2014-17)'!AA4/'Grupo Real (2014-17)'!Z4-1</f>
        <v>-0.26481489325759999</v>
      </c>
      <c r="P27" s="140">
        <f>'Grupo Real (2014-17)'!AB4/'Grupo Real (2014-17)'!AA4-1</f>
        <v>0.34918646835697231</v>
      </c>
      <c r="Q27" s="140">
        <f>'Grupo Real (2014-17)'!AC4/'Grupo Real (2014-17)'!AB4-1</f>
        <v>6.6620400998258056E-2</v>
      </c>
      <c r="R27" s="140">
        <f>'Grupo Real (2014-17)'!AD4/'Grupo Real (2014-17)'!AC4-1</f>
        <v>-0.36068175170303396</v>
      </c>
      <c r="S27" s="140">
        <f>'Grupo Real (2014-17)'!AE4/'Grupo Real (2014-17)'!AD4-1</f>
        <v>1.1087803928861186</v>
      </c>
      <c r="T27" s="140">
        <f>'Grupo Real (2014-17)'!AF4/'Grupo Real (2014-17)'!AE4-1</f>
        <v>-0.19844794624116835</v>
      </c>
      <c r="U27" s="140">
        <f>'Grupo Real (2014-17)'!AG4/'Grupo Real (2014-17)'!AF4-1</f>
        <v>3.1517797591262608E-2</v>
      </c>
      <c r="V27" s="140">
        <f>'Grupo Real (2014-17)'!AH4/'Grupo Real (2014-17)'!AG4-1</f>
        <v>-0.38464727938624865</v>
      </c>
      <c r="W27" s="140">
        <f>'Grupo Real (2014-17)'!AI4/'Grupo Real (2014-17)'!AH4-1</f>
        <v>0.46461902408006139</v>
      </c>
      <c r="X27" s="140">
        <f>'Grupo Real (2014-17)'!AJ4/'Grupo Real (2014-17)'!AI4-1</f>
        <v>0.2586606323973244</v>
      </c>
      <c r="Y27" s="140">
        <f>'Grupo Real (2014-17)'!AK4/'Grupo Real (2014-17)'!AJ4-1</f>
        <v>0.43266275922948627</v>
      </c>
      <c r="Z27" s="140">
        <f>'Grupo Real (2014-17)'!AL4/'Grupo Real (2014-17)'!AK4-1</f>
        <v>-0.15330461827485475</v>
      </c>
      <c r="AA27" s="140">
        <f>'Grupo Real (2014-17)'!AM4/'Grupo Real (2014-17)'!AL4-1</f>
        <v>-0.23074125938275203</v>
      </c>
      <c r="AB27" s="140">
        <f>'Grupo Real (2014-17)'!AN4/'Grupo Real (2014-17)'!AM4-1</f>
        <v>-0.23235747004916807</v>
      </c>
      <c r="AC27" s="140">
        <f>'Grupo Real (2014-17)'!AO4/'Grupo Real (2014-17)'!AN4-1</f>
        <v>0.97121257936525551</v>
      </c>
      <c r="AD27" s="140">
        <f>'Grupo Real (2014-17)'!AP4/'Grupo Real (2014-17)'!AO4-1</f>
        <v>-0.35950645492902622</v>
      </c>
      <c r="AE27" s="140">
        <f>'Grupo Real (2014-17)'!AQ4/'Grupo Real (2014-17)'!AP4-1</f>
        <v>0.97283754486154495</v>
      </c>
      <c r="AF27" s="140">
        <f>'Grupo Real (2014-17)'!AR4/'Grupo Real (2014-17)'!AQ4-1</f>
        <v>-1.9603351495527388E-3</v>
      </c>
      <c r="AG27" s="140">
        <f>'Grupo Real (2014-17)'!AS4/'Grupo Real (2014-17)'!AR4-1</f>
        <v>-0.20180772753735932</v>
      </c>
      <c r="AH27" s="140">
        <f>'Grupo Real (2014-17)'!AT4/'Grupo Real (2014-17)'!AS4-1</f>
        <v>0.38235221299685218</v>
      </c>
      <c r="AI27" s="140">
        <f>'Grupo Real (2014-17)'!AU4/'Grupo Real (2014-17)'!AT4-1</f>
        <v>-0.21138505078865732</v>
      </c>
      <c r="AJ27" s="140">
        <f>'Grupo Real (2014-17)'!AV4/'Grupo Real (2014-17)'!AU4-1</f>
        <v>-1</v>
      </c>
      <c r="AK27" s="140" t="e">
        <f>'Grupo Real (2014-17)'!AW4/'Grupo Real (2014-17)'!AV4-1</f>
        <v>#DIV/0!</v>
      </c>
      <c r="AL27" s="140" t="e">
        <f>'Grupo Real (2014-17)'!AX4/'Grupo Real (2014-17)'!AW4-1</f>
        <v>#DIV/0!</v>
      </c>
      <c r="AY27" s="429"/>
    </row>
    <row r="28" spans="1:51" x14ac:dyDescent="0.3">
      <c r="A28" s="453"/>
      <c r="B28" s="139" t="s">
        <v>49</v>
      </c>
      <c r="C28" s="140">
        <f>'Grupo Real (2014-17)'!O5/'Grupo Real (2014-17)'!N5-1</f>
        <v>-0.19684012748748769</v>
      </c>
      <c r="D28" s="140">
        <f>'Grupo Real (2014-17)'!P5/'Grupo Real (2014-17)'!O5-1</f>
        <v>0.30034722273578507</v>
      </c>
      <c r="E28" s="140">
        <f>'Grupo Real (2014-17)'!Q5/'Grupo Real (2014-17)'!P5-1</f>
        <v>-0.1095104626719805</v>
      </c>
      <c r="F28" s="140">
        <f>'Grupo Real (2014-17)'!R5/'Grupo Real (2014-17)'!Q5-1</f>
        <v>2.7118427491502173E-2</v>
      </c>
      <c r="G28" s="140">
        <f>'Grupo Real (2014-17)'!S5/'Grupo Real (2014-17)'!R5-1</f>
        <v>-0.11938006636220522</v>
      </c>
      <c r="H28" s="140">
        <f>'Grupo Real (2014-17)'!T5/'Grupo Real (2014-17)'!S5-1</f>
        <v>-0.16957423017867757</v>
      </c>
      <c r="I28" s="140">
        <f>'Grupo Real (2014-17)'!U5/'Grupo Real (2014-17)'!T5-1</f>
        <v>0.28294291225939805</v>
      </c>
      <c r="J28" s="140">
        <f>'Grupo Real (2014-17)'!V5/'Grupo Real (2014-17)'!U5-1</f>
        <v>-7.682402320945092E-2</v>
      </c>
      <c r="K28" s="140">
        <f>'Grupo Real (2014-17)'!W5/'Grupo Real (2014-17)'!V5-1</f>
        <v>0.31153585460444599</v>
      </c>
      <c r="L28" s="140">
        <f>'Grupo Real (2014-17)'!X5/'Grupo Real (2014-17)'!W5-1</f>
        <v>-0.31665575029216197</v>
      </c>
      <c r="M28" s="140">
        <f>'Grupo Real (2014-17)'!Y5/'Grupo Real (2014-17)'!X5-1</f>
        <v>0.20440028381835829</v>
      </c>
      <c r="N28" s="140">
        <f>'Grupo Real (2014-17)'!Z5/'Grupo Real (2014-17)'!Y5-1</f>
        <v>-1.7392189511971079E-3</v>
      </c>
      <c r="O28" s="140">
        <f>'Grupo Real (2014-17)'!AA5/'Grupo Real (2014-17)'!Z5-1</f>
        <v>0.23596312002442721</v>
      </c>
      <c r="P28" s="140">
        <f>'Grupo Real (2014-17)'!AB5/'Grupo Real (2014-17)'!AA5-1</f>
        <v>0.65322580322475199</v>
      </c>
      <c r="Q28" s="140">
        <f>'Grupo Real (2014-17)'!AC5/'Grupo Real (2014-17)'!AB5-1</f>
        <v>0.77608676073850091</v>
      </c>
      <c r="R28" s="140">
        <f>'Grupo Real (2014-17)'!AD5/'Grupo Real (2014-17)'!AC5-1</f>
        <v>-0.25937419106916781</v>
      </c>
      <c r="S28" s="140">
        <f>'Grupo Real (2014-17)'!AE5/'Grupo Real (2014-17)'!AD5-1</f>
        <v>0.13573278223561247</v>
      </c>
      <c r="T28" s="140">
        <f>'Grupo Real (2014-17)'!AF5/'Grupo Real (2014-17)'!AE5-1</f>
        <v>-7.7918213256121471E-2</v>
      </c>
      <c r="U28" s="140">
        <f>'Grupo Real (2014-17)'!AG5/'Grupo Real (2014-17)'!AF5-1</f>
        <v>-8.8942623291695666E-2</v>
      </c>
      <c r="V28" s="140">
        <f>'Grupo Real (2014-17)'!AH5/'Grupo Real (2014-17)'!AG5-1</f>
        <v>0.29721780276695919</v>
      </c>
      <c r="W28" s="140">
        <f>'Grupo Real (2014-17)'!AI5/'Grupo Real (2014-17)'!AH5-1</f>
        <v>0.18401620874310765</v>
      </c>
      <c r="X28" s="140">
        <f>'Grupo Real (2014-17)'!AJ5/'Grupo Real (2014-17)'!AI5-1</f>
        <v>-0.27520136083574431</v>
      </c>
      <c r="Y28" s="140">
        <f>'Grupo Real (2014-17)'!AK5/'Grupo Real (2014-17)'!AJ5-1</f>
        <v>-8.2581232144057215E-2</v>
      </c>
      <c r="Z28" s="140">
        <f>'Grupo Real (2014-17)'!AL5/'Grupo Real (2014-17)'!AK5-1</f>
        <v>0.15558775319443741</v>
      </c>
      <c r="AA28" s="140">
        <f>'Grupo Real (2014-17)'!AM5/'Grupo Real (2014-17)'!AL5-1</f>
        <v>-0.10560768693286637</v>
      </c>
      <c r="AB28" s="140">
        <f>'Grupo Real (2014-17)'!AN5/'Grupo Real (2014-17)'!AM5-1</f>
        <v>5.5437767914939595E-2</v>
      </c>
      <c r="AC28" s="140">
        <f>'Grupo Real (2014-17)'!AO5/'Grupo Real (2014-17)'!AN5-1</f>
        <v>0.28113526257183019</v>
      </c>
      <c r="AD28" s="140">
        <f>'Grupo Real (2014-17)'!AP5/'Grupo Real (2014-17)'!AO5-1</f>
        <v>-0.2295182908524942</v>
      </c>
      <c r="AE28" s="140">
        <f>'Grupo Real (2014-17)'!AQ5/'Grupo Real (2014-17)'!AP5-1</f>
        <v>0.24458445371558857</v>
      </c>
      <c r="AF28" s="140">
        <f>'Grupo Real (2014-17)'!AR5/'Grupo Real (2014-17)'!AQ5-1</f>
        <v>-5.1456617229205914E-2</v>
      </c>
      <c r="AG28" s="140">
        <f>'Grupo Real (2014-17)'!AS5/'Grupo Real (2014-17)'!AR5-1</f>
        <v>-2.0558492869649836E-2</v>
      </c>
      <c r="AH28" s="140">
        <f>'Grupo Real (2014-17)'!AT5/'Grupo Real (2014-17)'!AS5-1</f>
        <v>1.4414535149937402E-2</v>
      </c>
      <c r="AI28" s="140">
        <f>'Grupo Real (2014-17)'!AU5/'Grupo Real (2014-17)'!AT5-1</f>
        <v>8.2205921222748835E-3</v>
      </c>
      <c r="AJ28" s="140">
        <f>'Grupo Real (2014-17)'!AV5/'Grupo Real (2014-17)'!AU5-1</f>
        <v>-1</v>
      </c>
      <c r="AK28" s="140" t="e">
        <f>'Grupo Real (2014-17)'!AW5/'Grupo Real (2014-17)'!AV5-1</f>
        <v>#DIV/0!</v>
      </c>
      <c r="AL28" s="140" t="e">
        <f>'Grupo Real (2014-17)'!AX5/'Grupo Real (2014-17)'!AW5-1</f>
        <v>#DIV/0!</v>
      </c>
      <c r="AY28" s="429"/>
    </row>
    <row r="29" spans="1:51" x14ac:dyDescent="0.3">
      <c r="A29" s="453"/>
      <c r="B29" s="139" t="s">
        <v>50</v>
      </c>
      <c r="C29" s="140">
        <f>'Grupo Real (2014-17)'!O6/'Grupo Real (2014-17)'!N6-1</f>
        <v>1.0019112499597331</v>
      </c>
      <c r="D29" s="140">
        <f>'Grupo Real (2014-17)'!P6/'Grupo Real (2014-17)'!O6-1</f>
        <v>-0.54189235920425216</v>
      </c>
      <c r="E29" s="140">
        <f>'Grupo Real (2014-17)'!Q6/'Grupo Real (2014-17)'!P6-1</f>
        <v>0.32387498801403702</v>
      </c>
      <c r="F29" s="140">
        <f>'Grupo Real (2014-17)'!R6/'Grupo Real (2014-17)'!Q6-1</f>
        <v>0.20213622465152792</v>
      </c>
      <c r="G29" s="140">
        <f>'Grupo Real (2014-17)'!S6/'Grupo Real (2014-17)'!R6-1</f>
        <v>-0.40284152144473639</v>
      </c>
      <c r="H29" s="140">
        <f>'Grupo Real (2014-17)'!T6/'Grupo Real (2014-17)'!S6-1</f>
        <v>-0.15138841646898948</v>
      </c>
      <c r="I29" s="140">
        <f>'Grupo Real (2014-17)'!U6/'Grupo Real (2014-17)'!T6-1</f>
        <v>0.19826363328621133</v>
      </c>
      <c r="J29" s="140">
        <f>'Grupo Real (2014-17)'!V6/'Grupo Real (2014-17)'!U6-1</f>
        <v>0.88291360271372588</v>
      </c>
      <c r="K29" s="140">
        <f>'Grupo Real (2014-17)'!W6/'Grupo Real (2014-17)'!V6-1</f>
        <v>-0.42061804470767328</v>
      </c>
      <c r="L29" s="140">
        <f>'Grupo Real (2014-17)'!X6/'Grupo Real (2014-17)'!W6-1</f>
        <v>8.6989157682020313E-2</v>
      </c>
      <c r="M29" s="140">
        <f>'Grupo Real (2014-17)'!Y6/'Grupo Real (2014-17)'!X6-1</f>
        <v>4.7131362421786838E-2</v>
      </c>
      <c r="N29" s="140">
        <f>'Grupo Real (2014-17)'!Z6/'Grupo Real (2014-17)'!Y6-1</f>
        <v>-0.37297912802509181</v>
      </c>
      <c r="O29" s="140">
        <f>'Grupo Real (2014-17)'!AA6/'Grupo Real (2014-17)'!Z6-1</f>
        <v>0.88551226077896095</v>
      </c>
      <c r="P29" s="140">
        <f>'Grupo Real (2014-17)'!AB6/'Grupo Real (2014-17)'!AA6-1</f>
        <v>-0.18544705988299748</v>
      </c>
      <c r="Q29" s="140">
        <f>'Grupo Real (2014-17)'!AC6/'Grupo Real (2014-17)'!AB6-1</f>
        <v>0.18645923541452647</v>
      </c>
      <c r="R29" s="140">
        <f>'Grupo Real (2014-17)'!AD6/'Grupo Real (2014-17)'!AC6-1</f>
        <v>0.10617750480148236</v>
      </c>
      <c r="S29" s="140">
        <f>'Grupo Real (2014-17)'!AE6/'Grupo Real (2014-17)'!AD6-1</f>
        <v>-0.30220042278104065</v>
      </c>
      <c r="T29" s="140">
        <f>'Grupo Real (2014-17)'!AF6/'Grupo Real (2014-17)'!AE6-1</f>
        <v>-7.2214285599168204E-2</v>
      </c>
      <c r="U29" s="140">
        <f>'Grupo Real (2014-17)'!AG6/'Grupo Real (2014-17)'!AF6-1</f>
        <v>0.21707880495171206</v>
      </c>
      <c r="V29" s="140">
        <f>'Grupo Real (2014-17)'!AH6/'Grupo Real (2014-17)'!AG6-1</f>
        <v>0.18198827629677417</v>
      </c>
      <c r="W29" s="140">
        <f>'Grupo Real (2014-17)'!AI6/'Grupo Real (2014-17)'!AH6-1</f>
        <v>-3.9268316899073397E-2</v>
      </c>
      <c r="X29" s="140">
        <f>'Grupo Real (2014-17)'!AJ6/'Grupo Real (2014-17)'!AI6-1</f>
        <v>0.11725522579605219</v>
      </c>
      <c r="Y29" s="140">
        <f>'Grupo Real (2014-17)'!AK6/'Grupo Real (2014-17)'!AJ6-1</f>
        <v>6.4358258655875522E-2</v>
      </c>
      <c r="Z29" s="140">
        <f>'Grupo Real (2014-17)'!AL6/'Grupo Real (2014-17)'!AK6-1</f>
        <v>0.61391994267525862</v>
      </c>
      <c r="AA29" s="140">
        <f>'Grupo Real (2014-17)'!AM6/'Grupo Real (2014-17)'!AL6-1</f>
        <v>1.411160966601499E-2</v>
      </c>
      <c r="AB29" s="140">
        <f>'Grupo Real (2014-17)'!AN6/'Grupo Real (2014-17)'!AM6-1</f>
        <v>3.620458185749742E-2</v>
      </c>
      <c r="AC29" s="140">
        <f>'Grupo Real (2014-17)'!AO6/'Grupo Real (2014-17)'!AN6-1</f>
        <v>0.18495056988531888</v>
      </c>
      <c r="AD29" s="140">
        <f>'Grupo Real (2014-17)'!AP6/'Grupo Real (2014-17)'!AO6-1</f>
        <v>0.32614545952697216</v>
      </c>
      <c r="AE29" s="140">
        <f>'Grupo Real (2014-17)'!AQ6/'Grupo Real (2014-17)'!AP6-1</f>
        <v>-0.18191985925282539</v>
      </c>
      <c r="AF29" s="140">
        <f>'Grupo Real (2014-17)'!AR6/'Grupo Real (2014-17)'!AQ6-1</f>
        <v>9.8579402138708527E-2</v>
      </c>
      <c r="AG29" s="140">
        <f>'Grupo Real (2014-17)'!AS6/'Grupo Real (2014-17)'!AR6-1</f>
        <v>-2.1000684708549766E-2</v>
      </c>
      <c r="AH29" s="140">
        <f>'Grupo Real (2014-17)'!AT6/'Grupo Real (2014-17)'!AS6-1</f>
        <v>-4.4779138084573566E-2</v>
      </c>
      <c r="AI29" s="140">
        <f>'Grupo Real (2014-17)'!AU6/'Grupo Real (2014-17)'!AT6-1</f>
        <v>-0.24131631116187591</v>
      </c>
      <c r="AJ29" s="140">
        <f>'Grupo Real (2014-17)'!AV6/'Grupo Real (2014-17)'!AU6-1</f>
        <v>-1</v>
      </c>
      <c r="AK29" s="140" t="e">
        <f>'Grupo Real (2014-17)'!AW6/'Grupo Real (2014-17)'!AV6-1</f>
        <v>#DIV/0!</v>
      </c>
      <c r="AL29" s="140" t="e">
        <f>'Grupo Real (2014-17)'!AX6/'Grupo Real (2014-17)'!AW6-1</f>
        <v>#DIV/0!</v>
      </c>
      <c r="AY29" s="429"/>
    </row>
    <row r="30" spans="1:51" x14ac:dyDescent="0.3">
      <c r="A30" s="453"/>
      <c r="B30" s="139" t="s">
        <v>51</v>
      </c>
      <c r="C30" s="140">
        <f>'Grupo Real (2014-17)'!O7/'Grupo Real (2014-17)'!N7-1</f>
        <v>0.60192794961605212</v>
      </c>
      <c r="D30" s="140">
        <f>'Grupo Real (2014-17)'!P7/'Grupo Real (2014-17)'!O7-1</f>
        <v>-0.1168874519624743</v>
      </c>
      <c r="E30" s="140">
        <f>'Grupo Real (2014-17)'!Q7/'Grupo Real (2014-17)'!P7-1</f>
        <v>-0.48825980360248711</v>
      </c>
      <c r="F30" s="140">
        <f>'Grupo Real (2014-17)'!R7/'Grupo Real (2014-17)'!Q7-1</f>
        <v>6.9297495798492648E-3</v>
      </c>
      <c r="G30" s="140">
        <f>'Grupo Real (2014-17)'!S7/'Grupo Real (2014-17)'!R7-1</f>
        <v>-6.6794008517622072E-2</v>
      </c>
      <c r="H30" s="140">
        <f>'Grupo Real (2014-17)'!T7/'Grupo Real (2014-17)'!S7-1</f>
        <v>-0.38305694156397563</v>
      </c>
      <c r="I30" s="140">
        <f>'Grupo Real (2014-17)'!U7/'Grupo Real (2014-17)'!T7-1</f>
        <v>3.5668438860274359</v>
      </c>
      <c r="J30" s="140">
        <f>'Grupo Real (2014-17)'!V7/'Grupo Real (2014-17)'!U7-1</f>
        <v>-0.28539567036819047</v>
      </c>
      <c r="K30" s="140">
        <f>'Grupo Real (2014-17)'!W7/'Grupo Real (2014-17)'!V7-1</f>
        <v>-0.51237898694965367</v>
      </c>
      <c r="L30" s="140">
        <f>'Grupo Real (2014-17)'!X7/'Grupo Real (2014-17)'!W7-1</f>
        <v>-0.65362762937622887</v>
      </c>
      <c r="M30" s="140">
        <f>'Grupo Real (2014-17)'!Y7/'Grupo Real (2014-17)'!X7-1</f>
        <v>4.3993299977648448E-2</v>
      </c>
      <c r="N30" s="140">
        <f>'Grupo Real (2014-17)'!Z7/'Grupo Real (2014-17)'!Y7-1</f>
        <v>-0.41140488022197086</v>
      </c>
      <c r="O30" s="140">
        <f>'Grupo Real (2014-17)'!AA7/'Grupo Real (2014-17)'!Z7-1</f>
        <v>4.4181013890022882</v>
      </c>
      <c r="P30" s="140">
        <f>'Grupo Real (2014-17)'!AB7/'Grupo Real (2014-17)'!AA7-1</f>
        <v>-0.8324368480953378</v>
      </c>
      <c r="Q30" s="140">
        <f>'Grupo Real (2014-17)'!AC7/'Grupo Real (2014-17)'!AB7-1</f>
        <v>6.4168941086178748</v>
      </c>
      <c r="R30" s="140">
        <f>'Grupo Real (2014-17)'!AD7/'Grupo Real (2014-17)'!AC7-1</f>
        <v>-0.42438248340483042</v>
      </c>
      <c r="S30" s="140">
        <f>'Grupo Real (2014-17)'!AE7/'Grupo Real (2014-17)'!AD7-1</f>
        <v>-0.90175095043942832</v>
      </c>
      <c r="T30" s="140">
        <f>'Grupo Real (2014-17)'!AF7/'Grupo Real (2014-17)'!AE7-1</f>
        <v>6.3023896398979318</v>
      </c>
      <c r="U30" s="140">
        <f>'Grupo Real (2014-17)'!AG7/'Grupo Real (2014-17)'!AF7-1</f>
        <v>6.1573915288470067</v>
      </c>
      <c r="V30" s="140">
        <f>'Grupo Real (2014-17)'!AH7/'Grupo Real (2014-17)'!AG7-1</f>
        <v>1.5806186551983075</v>
      </c>
      <c r="W30" s="140">
        <f>'Grupo Real (2014-17)'!AI7/'Grupo Real (2014-17)'!AH7-1</f>
        <v>-0.73358513636346889</v>
      </c>
      <c r="X30" s="140">
        <f>'Grupo Real (2014-17)'!AJ7/'Grupo Real (2014-17)'!AI7-1</f>
        <v>1.1722727181137289</v>
      </c>
      <c r="Y30" s="140">
        <f>'Grupo Real (2014-17)'!AK7/'Grupo Real (2014-17)'!AJ7-1</f>
        <v>-0.8145488278869728</v>
      </c>
      <c r="Z30" s="140">
        <f>'Grupo Real (2014-17)'!AL7/'Grupo Real (2014-17)'!AK7-1</f>
        <v>3.5993675859600032</v>
      </c>
      <c r="AA30" s="140">
        <f>'Grupo Real (2014-17)'!AM7/'Grupo Real (2014-17)'!AL7-1</f>
        <v>0.10766884165540924</v>
      </c>
      <c r="AB30" s="140">
        <f>'Grupo Real (2014-17)'!AN7/'Grupo Real (2014-17)'!AM7-1</f>
        <v>-0.84514182163656815</v>
      </c>
      <c r="AC30" s="140">
        <f>'Grupo Real (2014-17)'!AO7/'Grupo Real (2014-17)'!AN7-1</f>
        <v>11.41870807463725</v>
      </c>
      <c r="AD30" s="140">
        <f>'Grupo Real (2014-17)'!AP7/'Grupo Real (2014-17)'!AO7-1</f>
        <v>-0.9245851637180762</v>
      </c>
      <c r="AE30" s="140">
        <f>'Grupo Real (2014-17)'!AQ7/'Grupo Real (2014-17)'!AP7-1</f>
        <v>7.19304323635399</v>
      </c>
      <c r="AF30" s="140">
        <f>'Grupo Real (2014-17)'!AR7/'Grupo Real (2014-17)'!AQ7-1</f>
        <v>7.6922234458107752E-3</v>
      </c>
      <c r="AG30" s="140">
        <f>'Grupo Real (2014-17)'!AS7/'Grupo Real (2014-17)'!AR7-1</f>
        <v>-0.7317679562740429</v>
      </c>
      <c r="AH30" s="140">
        <f>'Grupo Real (2014-17)'!AT7/'Grupo Real (2014-17)'!AS7-1</f>
        <v>-0.64444770104996418</v>
      </c>
      <c r="AI30" s="140">
        <f>'Grupo Real (2014-17)'!AU7/'Grupo Real (2014-17)'!AT7-1</f>
        <v>-1.6948451682087251E-2</v>
      </c>
      <c r="AJ30" s="140">
        <f>'Grupo Real (2014-17)'!AV7/'Grupo Real (2014-17)'!AU7-1</f>
        <v>-1</v>
      </c>
      <c r="AK30" s="140" t="e">
        <f>'Grupo Real (2014-17)'!AW7/'Grupo Real (2014-17)'!AV7-1</f>
        <v>#DIV/0!</v>
      </c>
      <c r="AL30" s="140" t="e">
        <f>'Grupo Real (2014-17)'!AX7/'Grupo Real (2014-17)'!AW7-1</f>
        <v>#DIV/0!</v>
      </c>
      <c r="AY30" s="429"/>
    </row>
    <row r="31" spans="1:51" x14ac:dyDescent="0.3">
      <c r="A31" s="455"/>
      <c r="B31" s="141" t="s">
        <v>71</v>
      </c>
      <c r="C31" s="142">
        <f>'Grupo Real (2014-17)'!O8/'Grupo Real (2014-17)'!N8-1</f>
        <v>-0.14670572540931848</v>
      </c>
      <c r="D31" s="142">
        <f>'Grupo Real (2014-17)'!P8/'Grupo Real (2014-17)'!O8-1</f>
        <v>0.12806234146856399</v>
      </c>
      <c r="E31" s="142">
        <f>'Grupo Real (2014-17)'!Q8/'Grupo Real (2014-17)'!P8-1</f>
        <v>-5.2522765919757131E-2</v>
      </c>
      <c r="F31" s="142">
        <f>'Grupo Real (2014-17)'!R8/'Grupo Real (2014-17)'!Q8-1</f>
        <v>-8.4827671455323439E-2</v>
      </c>
      <c r="G31" s="142">
        <f>'Grupo Real (2014-17)'!S8/'Grupo Real (2014-17)'!R8-1</f>
        <v>-0.16054434016030916</v>
      </c>
      <c r="H31" s="142">
        <f>'Grupo Real (2014-17)'!T8/'Grupo Real (2014-17)'!S8-1</f>
        <v>-0.20411665704198267</v>
      </c>
      <c r="I31" s="142">
        <f>'Grupo Real (2014-17)'!U8/'Grupo Real (2014-17)'!T8-1</f>
        <v>0.47120594216450695</v>
      </c>
      <c r="J31" s="142">
        <f>'Grupo Real (2014-17)'!V8/'Grupo Real (2014-17)'!U8-1</f>
        <v>-7.7747342210888082E-2</v>
      </c>
      <c r="K31" s="142">
        <f>'Grupo Real (2014-17)'!W8/'Grupo Real (2014-17)'!V8-1</f>
        <v>0.14484423311322248</v>
      </c>
      <c r="L31" s="142">
        <f>'Grupo Real (2014-17)'!X8/'Grupo Real (2014-17)'!W8-1</f>
        <v>-0.2496434869085723</v>
      </c>
      <c r="M31" s="142">
        <f>'Grupo Real (2014-17)'!Y8/'Grupo Real (2014-17)'!X8-1</f>
        <v>0.17595423700768409</v>
      </c>
      <c r="N31" s="142">
        <f>'Grupo Real (2014-17)'!Z8/'Grupo Real (2014-17)'!Y8-1</f>
        <v>-0.18368256034946451</v>
      </c>
      <c r="O31" s="142">
        <f>'Grupo Real (2014-17)'!AA8/'Grupo Real (2014-17)'!Z8-1</f>
        <v>0.21230289060355978</v>
      </c>
      <c r="P31" s="142">
        <f>'Grupo Real (2014-17)'!AB8/'Grupo Real (2014-17)'!AA8-1</f>
        <v>0.39685705787915149</v>
      </c>
      <c r="Q31" s="142">
        <f>'Grupo Real (2014-17)'!AC8/'Grupo Real (2014-17)'!AB8-1</f>
        <v>0.72933132600527961</v>
      </c>
      <c r="R31" s="142">
        <f>'Grupo Real (2014-17)'!AD8/'Grupo Real (2014-17)'!AC8-1</f>
        <v>-0.277592695496921</v>
      </c>
      <c r="S31" s="142">
        <f>'Grupo Real (2014-17)'!AE8/'Grupo Real (2014-17)'!AD8-1</f>
        <v>0.16954576169106628</v>
      </c>
      <c r="T31" s="142">
        <f>'Grupo Real (2014-17)'!AF8/'Grupo Real (2014-17)'!AE8-1</f>
        <v>-7.1275140180562246E-2</v>
      </c>
      <c r="U31" s="142">
        <f>'Grupo Real (2014-17)'!AG8/'Grupo Real (2014-17)'!AF8-1</f>
        <v>0.14045879879446144</v>
      </c>
      <c r="V31" s="142">
        <f>'Grupo Real (2014-17)'!AH8/'Grupo Real (2014-17)'!AG8-1</f>
        <v>0.47517675696360606</v>
      </c>
      <c r="W31" s="142">
        <f>'Grupo Real (2014-17)'!AI8/'Grupo Real (2014-17)'!AH8-1</f>
        <v>-0.13935822026119105</v>
      </c>
      <c r="X31" s="142">
        <f>'Grupo Real (2014-17)'!AJ8/'Grupo Real (2014-17)'!AI8-1</f>
        <v>-5.6950834474751133E-2</v>
      </c>
      <c r="Y31" s="142">
        <f>'Grupo Real (2014-17)'!AK8/'Grupo Real (2014-17)'!AJ8-1</f>
        <v>-0.20815992394335525</v>
      </c>
      <c r="Z31" s="142">
        <f>'Grupo Real (2014-17)'!AL8/'Grupo Real (2014-17)'!AK8-1</f>
        <v>0.30195117395749849</v>
      </c>
      <c r="AA31" s="142">
        <f>'Grupo Real (2014-17)'!AM8/'Grupo Real (2014-17)'!AL8-1</f>
        <v>-7.6168142636554581E-2</v>
      </c>
      <c r="AB31" s="142">
        <f>'Grupo Real (2014-17)'!AN8/'Grupo Real (2014-17)'!AM8-1</f>
        <v>-0.21478232363793037</v>
      </c>
      <c r="AC31" s="142">
        <f>'Grupo Real (2014-17)'!AO8/'Grupo Real (2014-17)'!AN8-1</f>
        <v>0.93401621748140751</v>
      </c>
      <c r="AD31" s="142">
        <f>'Grupo Real (2014-17)'!AP8/'Grupo Real (2014-17)'!AO8-1</f>
        <v>-0.46728370655039997</v>
      </c>
      <c r="AE31" s="142">
        <f>'Grupo Real (2014-17)'!AQ8/'Grupo Real (2014-17)'!AP8-1</f>
        <v>0.66276835792079236</v>
      </c>
      <c r="AF31" s="142">
        <f>'Grupo Real (2014-17)'!AR8/'Grupo Real (2014-17)'!AQ8-1</f>
        <v>-2.6756460427275974E-2</v>
      </c>
      <c r="AG31" s="142">
        <f>'Grupo Real (2014-17)'!AS8/'Grupo Real (2014-17)'!AR8-1</f>
        <v>-0.22249181901607185</v>
      </c>
      <c r="AH31" s="142">
        <f>'Grupo Real (2014-17)'!AT8/'Grupo Real (2014-17)'!AS8-1</f>
        <v>2.7125101510469651E-2</v>
      </c>
      <c r="AI31" s="142">
        <f>'Grupo Real (2014-17)'!AU8/'Grupo Real (2014-17)'!AT8-1</f>
        <v>-5.2506809948389743E-2</v>
      </c>
      <c r="AJ31" s="142">
        <f>'Grupo Real (2014-17)'!AV8/'Grupo Real (2014-17)'!AU8-1</f>
        <v>-1</v>
      </c>
      <c r="AK31" s="142" t="e">
        <f>'Grupo Real (2014-17)'!AW8/'Grupo Real (2014-17)'!AV8-1</f>
        <v>#DIV/0!</v>
      </c>
      <c r="AL31" s="142" t="e">
        <f>'Grupo Real (2014-17)'!AX8/'Grupo Real (2014-17)'!AW8-1</f>
        <v>#DIV/0!</v>
      </c>
      <c r="AY31" s="429"/>
    </row>
    <row r="32" spans="1:51" x14ac:dyDescent="0.3">
      <c r="A32" s="452" t="s">
        <v>52</v>
      </c>
      <c r="B32" s="192" t="s">
        <v>53</v>
      </c>
      <c r="C32" s="193">
        <f>'Grupo Real (2014-17)'!O9/'Grupo Real (2014-17)'!N9-1</f>
        <v>-0.42727363258217188</v>
      </c>
      <c r="D32" s="193">
        <f>'Grupo Real (2014-17)'!P9/'Grupo Real (2014-17)'!O9-1</f>
        <v>1.0973093883490113</v>
      </c>
      <c r="E32" s="193">
        <f>'Grupo Real (2014-17)'!Q9/'Grupo Real (2014-17)'!P9-1</f>
        <v>-0.24802070164061496</v>
      </c>
      <c r="F32" s="193">
        <f>'Grupo Real (2014-17)'!R9/'Grupo Real (2014-17)'!Q9-1</f>
        <v>-0.16683502055210675</v>
      </c>
      <c r="G32" s="193">
        <f>'Grupo Real (2014-17)'!S9/'Grupo Real (2014-17)'!R9-1</f>
        <v>3.3785127425839612E-2</v>
      </c>
      <c r="H32" s="193">
        <f>'Grupo Real (2014-17)'!T9/'Grupo Real (2014-17)'!S9-1</f>
        <v>0.45349059025785587</v>
      </c>
      <c r="I32" s="193">
        <f>'Grupo Real (2014-17)'!U9/'Grupo Real (2014-17)'!T9-1</f>
        <v>-0.37713546843790113</v>
      </c>
      <c r="J32" s="193">
        <f>'Grupo Real (2014-17)'!V9/'Grupo Real (2014-17)'!U9-1</f>
        <v>0.25775473852166053</v>
      </c>
      <c r="K32" s="193">
        <f>'Grupo Real (2014-17)'!W9/'Grupo Real (2014-17)'!V9-1</f>
        <v>6.0728737618795492E-2</v>
      </c>
      <c r="L32" s="193">
        <f>'Grupo Real (2014-17)'!X9/'Grupo Real (2014-17)'!W9-1</f>
        <v>0.14510666037700037</v>
      </c>
      <c r="M32" s="193">
        <f>'Grupo Real (2014-17)'!Y9/'Grupo Real (2014-17)'!X9-1</f>
        <v>-0.24223898081138306</v>
      </c>
      <c r="N32" s="193">
        <f>'Grupo Real (2014-17)'!Z9/'Grupo Real (2014-17)'!Y9-1</f>
        <v>-0.22781054444208804</v>
      </c>
      <c r="O32" s="193">
        <f>'Grupo Real (2014-17)'!AA9/'Grupo Real (2014-17)'!Z9-1</f>
        <v>0.85876304798472836</v>
      </c>
      <c r="P32" s="193">
        <f>'Grupo Real (2014-17)'!AB9/'Grupo Real (2014-17)'!AA9-1</f>
        <v>-0.18269945661326459</v>
      </c>
      <c r="Q32" s="193">
        <f>'Grupo Real (2014-17)'!AC9/'Grupo Real (2014-17)'!AB9-1</f>
        <v>-0.35164997175573209</v>
      </c>
      <c r="R32" s="193">
        <f>'Grupo Real (2014-17)'!AD9/'Grupo Real (2014-17)'!AC9-1</f>
        <v>0.20177781541481843</v>
      </c>
      <c r="S32" s="193">
        <f>'Grupo Real (2014-17)'!AE9/'Grupo Real (2014-17)'!AD9-1</f>
        <v>-0.17201264545112749</v>
      </c>
      <c r="T32" s="193">
        <f>'Grupo Real (2014-17)'!AF9/'Grupo Real (2014-17)'!AE9-1</f>
        <v>-1.787981112067194E-2</v>
      </c>
      <c r="U32" s="193">
        <f>'Grupo Real (2014-17)'!AG9/'Grupo Real (2014-17)'!AF9-1</f>
        <v>-4.255645969316102E-2</v>
      </c>
      <c r="V32" s="193">
        <f>'Grupo Real (2014-17)'!AH9/'Grupo Real (2014-17)'!AG9-1</f>
        <v>-0.43107056542081856</v>
      </c>
      <c r="W32" s="193">
        <f>'Grupo Real (2014-17)'!AI9/'Grupo Real (2014-17)'!AH9-1</f>
        <v>2.6779255188497118</v>
      </c>
      <c r="X32" s="193">
        <f>'Grupo Real (2014-17)'!AJ9/'Grupo Real (2014-17)'!AI9-1</f>
        <v>-8.8492456735774438E-2</v>
      </c>
      <c r="Y32" s="193">
        <f>'Grupo Real (2014-17)'!AK9/'Grupo Real (2014-17)'!AJ9-1</f>
        <v>0.12338008664279454</v>
      </c>
      <c r="Z32" s="193">
        <f>'Grupo Real (2014-17)'!AL9/'Grupo Real (2014-17)'!AK9-1</f>
        <v>0.15541162274862863</v>
      </c>
      <c r="AA32" s="193">
        <f>'Grupo Real (2014-17)'!AM9/'Grupo Real (2014-17)'!AL9-1</f>
        <v>-0.56824164668079435</v>
      </c>
      <c r="AB32" s="193">
        <f>'Grupo Real (2014-17)'!AN9/'Grupo Real (2014-17)'!AM9-1</f>
        <v>0.23539859418741482</v>
      </c>
      <c r="AC32" s="193">
        <f>'Grupo Real (2014-17)'!AO9/'Grupo Real (2014-17)'!AN9-1</f>
        <v>0.18021219690956891</v>
      </c>
      <c r="AD32" s="193">
        <f>'Grupo Real (2014-17)'!AP9/'Grupo Real (2014-17)'!AO9-1</f>
        <v>-0.18514509610734819</v>
      </c>
      <c r="AE32" s="193">
        <f>'Grupo Real (2014-17)'!AQ9/'Grupo Real (2014-17)'!AP9-1</f>
        <v>0.1883615493375741</v>
      </c>
      <c r="AF32" s="193">
        <f>'Grupo Real (2014-17)'!AR9/'Grupo Real (2014-17)'!AQ9-1</f>
        <v>0.35047479674850845</v>
      </c>
      <c r="AG32" s="193">
        <f>'Grupo Real (2014-17)'!AS9/'Grupo Real (2014-17)'!AR9-1</f>
        <v>-0.19859718129049742</v>
      </c>
      <c r="AH32" s="193">
        <f>'Grupo Real (2014-17)'!AT9/'Grupo Real (2014-17)'!AS9-1</f>
        <v>-5.5013068859731562E-2</v>
      </c>
      <c r="AI32" s="193">
        <f>'Grupo Real (2014-17)'!AU9/'Grupo Real (2014-17)'!AT9-1</f>
        <v>8.6008784661249837E-2</v>
      </c>
      <c r="AJ32" s="193">
        <f>'Grupo Real (2014-17)'!AV9/'Grupo Real (2014-17)'!AU9-1</f>
        <v>-1</v>
      </c>
      <c r="AK32" s="193" t="e">
        <f>'Grupo Real (2014-17)'!AW9/'Grupo Real (2014-17)'!AV9-1</f>
        <v>#DIV/0!</v>
      </c>
      <c r="AL32" s="193" t="e">
        <f>'Grupo Real (2014-17)'!AX9/'Grupo Real (2014-17)'!AW9-1</f>
        <v>#DIV/0!</v>
      </c>
      <c r="AY32" s="429"/>
    </row>
    <row r="33" spans="1:51" x14ac:dyDescent="0.3">
      <c r="A33" s="453"/>
      <c r="B33" s="139" t="s">
        <v>54</v>
      </c>
      <c r="C33" s="140">
        <f>'Grupo Real (2014-17)'!O10/'Grupo Real (2014-17)'!N10-1</f>
        <v>-0.86907423486075674</v>
      </c>
      <c r="D33" s="140">
        <f>'Grupo Real (2014-17)'!P10/'Grupo Real (2014-17)'!O10-1</f>
        <v>-0.15104623245739091</v>
      </c>
      <c r="E33" s="140">
        <f>'Grupo Real (2014-17)'!Q10/'Grupo Real (2014-17)'!P10-1</f>
        <v>-4.135766591202461E-2</v>
      </c>
      <c r="F33" s="140">
        <f>'Grupo Real (2014-17)'!R10/'Grupo Real (2014-17)'!Q10-1</f>
        <v>5.2410444998205463E-3</v>
      </c>
      <c r="G33" s="140">
        <f>'Grupo Real (2014-17)'!S10/'Grupo Real (2014-17)'!R10-1</f>
        <v>0.73340555338382107</v>
      </c>
      <c r="H33" s="140">
        <f>'Grupo Real (2014-17)'!T10/'Grupo Real (2014-17)'!S10-1</f>
        <v>-0.59135870627758247</v>
      </c>
      <c r="I33" s="140">
        <f>'Grupo Real (2014-17)'!U10/'Grupo Real (2014-17)'!T10-1</f>
        <v>2.1702236689413255</v>
      </c>
      <c r="J33" s="140">
        <f>'Grupo Real (2014-17)'!V10/'Grupo Real (2014-17)'!U10-1</f>
        <v>-0.23217137286129941</v>
      </c>
      <c r="K33" s="140">
        <f>'Grupo Real (2014-17)'!W10/'Grupo Real (2014-17)'!V10-1</f>
        <v>7.6842544991830852E-3</v>
      </c>
      <c r="L33" s="140">
        <f>'Grupo Real (2014-17)'!X10/'Grupo Real (2014-17)'!W10-1</f>
        <v>1.3971658378684984</v>
      </c>
      <c r="M33" s="140">
        <f>'Grupo Real (2014-17)'!Y10/'Grupo Real (2014-17)'!X10-1</f>
        <v>-0.65928295818891414</v>
      </c>
      <c r="N33" s="140">
        <f>'Grupo Real (2014-17)'!Z10/'Grupo Real (2014-17)'!Y10-1</f>
        <v>-0.25739030677639019</v>
      </c>
      <c r="O33" s="140">
        <f>'Grupo Real (2014-17)'!AA10/'Grupo Real (2014-17)'!Z10-1</f>
        <v>0.48058118944448736</v>
      </c>
      <c r="P33" s="140">
        <f>'Grupo Real (2014-17)'!AB10/'Grupo Real (2014-17)'!AA10-1</f>
        <v>2.9874268846463763</v>
      </c>
      <c r="Q33" s="140">
        <f>'Grupo Real (2014-17)'!AC10/'Grupo Real (2014-17)'!AB10-1</f>
        <v>0.56180484973033318</v>
      </c>
      <c r="R33" s="140">
        <f>'Grupo Real (2014-17)'!AD10/'Grupo Real (2014-17)'!AC10-1</f>
        <v>-0.67214779073578113</v>
      </c>
      <c r="S33" s="140">
        <f>'Grupo Real (2014-17)'!AE10/'Grupo Real (2014-17)'!AD10-1</f>
        <v>-0.1206699516535219</v>
      </c>
      <c r="T33" s="140">
        <f>'Grupo Real (2014-17)'!AF10/'Grupo Real (2014-17)'!AE10-1</f>
        <v>-0.39666581771023102</v>
      </c>
      <c r="U33" s="140">
        <f>'Grupo Real (2014-17)'!AG10/'Grupo Real (2014-17)'!AF10-1</f>
        <v>0.10358006546303411</v>
      </c>
      <c r="V33" s="140">
        <f>'Grupo Real (2014-17)'!AH10/'Grupo Real (2014-17)'!AG10-1</f>
        <v>-9.7401146375851289E-2</v>
      </c>
      <c r="W33" s="140">
        <f>'Grupo Real (2014-17)'!AI10/'Grupo Real (2014-17)'!AH10-1</f>
        <v>-0.54365755741363109</v>
      </c>
      <c r="X33" s="140">
        <f>'Grupo Real (2014-17)'!AJ10/'Grupo Real (2014-17)'!AI10-1</f>
        <v>0.69508709543074598</v>
      </c>
      <c r="Y33" s="140">
        <f>'Grupo Real (2014-17)'!AK10/'Grupo Real (2014-17)'!AJ10-1</f>
        <v>0.37887761493862437</v>
      </c>
      <c r="Z33" s="140">
        <f>'Grupo Real (2014-17)'!AL10/'Grupo Real (2014-17)'!AK10-1</f>
        <v>-0.50132842604678829</v>
      </c>
      <c r="AA33" s="140">
        <f>'Grupo Real (2014-17)'!AM10/'Grupo Real (2014-17)'!AL10-1</f>
        <v>0.53903247627888851</v>
      </c>
      <c r="AB33" s="140">
        <f>'Grupo Real (2014-17)'!AN10/'Grupo Real (2014-17)'!AM10-1</f>
        <v>-0.73492853032532424</v>
      </c>
      <c r="AC33" s="140">
        <f>'Grupo Real (2014-17)'!AO10/'Grupo Real (2014-17)'!AN10-1</f>
        <v>1.3930896517592699</v>
      </c>
      <c r="AD33" s="140">
        <f>'Grupo Real (2014-17)'!AP10/'Grupo Real (2014-17)'!AO10-1</f>
        <v>-0.34891566624851889</v>
      </c>
      <c r="AE33" s="140">
        <f>'Grupo Real (2014-17)'!AQ10/'Grupo Real (2014-17)'!AP10-1</f>
        <v>1.6950201832329777</v>
      </c>
      <c r="AF33" s="140">
        <f>'Grupo Real (2014-17)'!AR10/'Grupo Real (2014-17)'!AQ10-1</f>
        <v>-0.10713074854609017</v>
      </c>
      <c r="AG33" s="140">
        <f>'Grupo Real (2014-17)'!AS10/'Grupo Real (2014-17)'!AR10-1</f>
        <v>0.26634970982854167</v>
      </c>
      <c r="AH33" s="140">
        <f>'Grupo Real (2014-17)'!AT10/'Grupo Real (2014-17)'!AS10-1</f>
        <v>-0.5353745325625332</v>
      </c>
      <c r="AI33" s="140">
        <f>'Grupo Real (2014-17)'!AU10/'Grupo Real (2014-17)'!AT10-1</f>
        <v>-5.1571129762471357E-2</v>
      </c>
      <c r="AJ33" s="140">
        <f>'Grupo Real (2014-17)'!AV10/'Grupo Real (2014-17)'!AU10-1</f>
        <v>-1</v>
      </c>
      <c r="AK33" s="140" t="e">
        <f>'Grupo Real (2014-17)'!AW10/'Grupo Real (2014-17)'!AV10-1</f>
        <v>#DIV/0!</v>
      </c>
      <c r="AL33" s="140" t="e">
        <f>'Grupo Real (2014-17)'!AX10/'Grupo Real (2014-17)'!AW10-1</f>
        <v>#DIV/0!</v>
      </c>
      <c r="AY33" s="429"/>
    </row>
    <row r="34" spans="1:51" x14ac:dyDescent="0.3">
      <c r="A34" s="453"/>
      <c r="B34" s="139" t="s">
        <v>55</v>
      </c>
      <c r="C34" s="140">
        <f>'Grupo Real (2014-17)'!O11/'Grupo Real (2014-17)'!N11-1</f>
        <v>0.12182414866286906</v>
      </c>
      <c r="D34" s="140">
        <f>'Grupo Real (2014-17)'!P11/'Grupo Real (2014-17)'!O11-1</f>
        <v>-0.2025092137769019</v>
      </c>
      <c r="E34" s="140">
        <f>'Grupo Real (2014-17)'!Q11/'Grupo Real (2014-17)'!P11-1</f>
        <v>-0.11760783069433844</v>
      </c>
      <c r="F34" s="140">
        <f>'Grupo Real (2014-17)'!R11/'Grupo Real (2014-17)'!Q11-1</f>
        <v>9.099280737658666E-2</v>
      </c>
      <c r="G34" s="140">
        <f>'Grupo Real (2014-17)'!S11/'Grupo Real (2014-17)'!R11-1</f>
        <v>8.6016248018472297E-4</v>
      </c>
      <c r="H34" s="140">
        <f>'Grupo Real (2014-17)'!T11/'Grupo Real (2014-17)'!S11-1</f>
        <v>0.11742561573783306</v>
      </c>
      <c r="I34" s="140">
        <f>'Grupo Real (2014-17)'!U11/'Grupo Real (2014-17)'!T11-1</f>
        <v>-4.6966602310877015E-2</v>
      </c>
      <c r="J34" s="140">
        <f>'Grupo Real (2014-17)'!V11/'Grupo Real (2014-17)'!U11-1</f>
        <v>0.12200394028362616</v>
      </c>
      <c r="K34" s="140">
        <f>'Grupo Real (2014-17)'!W11/'Grupo Real (2014-17)'!V11-1</f>
        <v>-7.4741659451904585E-4</v>
      </c>
      <c r="L34" s="140">
        <f>'Grupo Real (2014-17)'!X11/'Grupo Real (2014-17)'!W11-1</f>
        <v>-2.8108318373664787E-2</v>
      </c>
      <c r="M34" s="140">
        <f>'Grupo Real (2014-17)'!Y11/'Grupo Real (2014-17)'!X11-1</f>
        <v>9.1856726832144853E-2</v>
      </c>
      <c r="N34" s="140">
        <f>'Grupo Real (2014-17)'!Z11/'Grupo Real (2014-17)'!Y11-1</f>
        <v>-1.4934394611184398E-2</v>
      </c>
      <c r="O34" s="140">
        <f>'Grupo Real (2014-17)'!AA11/'Grupo Real (2014-17)'!Z11-1</f>
        <v>0.10120666795218747</v>
      </c>
      <c r="P34" s="140">
        <f>'Grupo Real (2014-17)'!AB11/'Grupo Real (2014-17)'!AA11-1</f>
        <v>-0.16601204750906251</v>
      </c>
      <c r="Q34" s="140">
        <f>'Grupo Real (2014-17)'!AC11/'Grupo Real (2014-17)'!AB11-1</f>
        <v>-0.20423424816493974</v>
      </c>
      <c r="R34" s="140">
        <f>'Grupo Real (2014-17)'!AD11/'Grupo Real (2014-17)'!AC11-1</f>
        <v>0.13678148695105508</v>
      </c>
      <c r="S34" s="140">
        <f>'Grupo Real (2014-17)'!AE11/'Grupo Real (2014-17)'!AD11-1</f>
        <v>-5.871596160447945E-2</v>
      </c>
      <c r="T34" s="140">
        <f>'Grupo Real (2014-17)'!AF11/'Grupo Real (2014-17)'!AE11-1</f>
        <v>4.7716083641460072E-2</v>
      </c>
      <c r="U34" s="140">
        <f>'Grupo Real (2014-17)'!AG11/'Grupo Real (2014-17)'!AF11-1</f>
        <v>8.9953751924085168E-2</v>
      </c>
      <c r="V34" s="140">
        <f>'Grupo Real (2014-17)'!AH11/'Grupo Real (2014-17)'!AG11-1</f>
        <v>7.7701872912911529E-2</v>
      </c>
      <c r="W34" s="140">
        <f>'Grupo Real (2014-17)'!AI11/'Grupo Real (2014-17)'!AH11-1</f>
        <v>2.9213134945156982E-2</v>
      </c>
      <c r="X34" s="140">
        <f>'Grupo Real (2014-17)'!AJ11/'Grupo Real (2014-17)'!AI11-1</f>
        <v>5.4060968679050525E-3</v>
      </c>
      <c r="Y34" s="140">
        <f>'Grupo Real (2014-17)'!AK11/'Grupo Real (2014-17)'!AJ11-1</f>
        <v>-1.6563948680315743E-2</v>
      </c>
      <c r="Z34" s="140">
        <f>'Grupo Real (2014-17)'!AL11/'Grupo Real (2014-17)'!AK11-1</f>
        <v>7.330252085038591E-2</v>
      </c>
      <c r="AA34" s="140">
        <f>'Grupo Real (2014-17)'!AM11/'Grupo Real (2014-17)'!AL11-1</f>
        <v>8.3040862382039782E-2</v>
      </c>
      <c r="AB34" s="140">
        <f>'Grupo Real (2014-17)'!AN11/'Grupo Real (2014-17)'!AM11-1</f>
        <v>-0.19939544376033513</v>
      </c>
      <c r="AC34" s="140">
        <f>'Grupo Real (2014-17)'!AO11/'Grupo Real (2014-17)'!AN11-1</f>
        <v>-9.0366474920912543E-2</v>
      </c>
      <c r="AD34" s="140">
        <f>'Grupo Real (2014-17)'!AP11/'Grupo Real (2014-17)'!AO11-1</f>
        <v>-1.5235372069681508E-2</v>
      </c>
      <c r="AE34" s="140">
        <f>'Grupo Real (2014-17)'!AQ11/'Grupo Real (2014-17)'!AP11-1</f>
        <v>5.6797543920557692E-2</v>
      </c>
      <c r="AF34" s="140">
        <f>'Grupo Real (2014-17)'!AR11/'Grupo Real (2014-17)'!AQ11-1</f>
        <v>0.19461815123929371</v>
      </c>
      <c r="AG34" s="140">
        <f>'Grupo Real (2014-17)'!AS11/'Grupo Real (2014-17)'!AR11-1</f>
        <v>4.8264847091540553E-2</v>
      </c>
      <c r="AH34" s="140">
        <f>'Grupo Real (2014-17)'!AT11/'Grupo Real (2014-17)'!AS11-1</f>
        <v>9.2464722730644322E-2</v>
      </c>
      <c r="AI34" s="140">
        <f>'Grupo Real (2014-17)'!AU11/'Grupo Real (2014-17)'!AT11-1</f>
        <v>2.1056100087171847E-2</v>
      </c>
      <c r="AJ34" s="140">
        <f>'Grupo Real (2014-17)'!AV11/'Grupo Real (2014-17)'!AU11-1</f>
        <v>-1</v>
      </c>
      <c r="AK34" s="140" t="e">
        <f>'Grupo Real (2014-17)'!AW11/'Grupo Real (2014-17)'!AV11-1</f>
        <v>#DIV/0!</v>
      </c>
      <c r="AL34" s="140" t="e">
        <f>'Grupo Real (2014-17)'!AX11/'Grupo Real (2014-17)'!AW11-1</f>
        <v>#DIV/0!</v>
      </c>
      <c r="AY34" s="429"/>
    </row>
    <row r="35" spans="1:51" x14ac:dyDescent="0.3">
      <c r="A35" s="453"/>
      <c r="B35" s="139" t="s">
        <v>56</v>
      </c>
      <c r="C35" s="140">
        <f>'Grupo Real (2014-17)'!O12/'Grupo Real (2014-17)'!N12-1</f>
        <v>-0.16641666812495337</v>
      </c>
      <c r="D35" s="140">
        <f>'Grupo Real (2014-17)'!P12/'Grupo Real (2014-17)'!O12-1</f>
        <v>-1.4574530303361866E-2</v>
      </c>
      <c r="E35" s="140">
        <f>'Grupo Real (2014-17)'!Q12/'Grupo Real (2014-17)'!P12-1</f>
        <v>2.4262541962610351E-2</v>
      </c>
      <c r="F35" s="140">
        <f>'Grupo Real (2014-17)'!R12/'Grupo Real (2014-17)'!Q12-1</f>
        <v>-0.4026798716266119</v>
      </c>
      <c r="G35" s="140">
        <f>'Grupo Real (2014-17)'!S12/'Grupo Real (2014-17)'!R12-1</f>
        <v>-0.15966074609045711</v>
      </c>
      <c r="H35" s="140">
        <f>'Grupo Real (2014-17)'!T12/'Grupo Real (2014-17)'!S12-1</f>
        <v>0.61725558570305039</v>
      </c>
      <c r="I35" s="140">
        <f>'Grupo Real (2014-17)'!U12/'Grupo Real (2014-17)'!T12-1</f>
        <v>-0.30677686413281691</v>
      </c>
      <c r="J35" s="140">
        <f>'Grupo Real (2014-17)'!V12/'Grupo Real (2014-17)'!U12-1</f>
        <v>0.42171084010328586</v>
      </c>
      <c r="K35" s="140">
        <f>'Grupo Real (2014-17)'!W12/'Grupo Real (2014-17)'!V12-1</f>
        <v>-0.25334676232946307</v>
      </c>
      <c r="L35" s="140">
        <f>'Grupo Real (2014-17)'!X12/'Grupo Real (2014-17)'!W12-1</f>
        <v>0.57789588795200952</v>
      </c>
      <c r="M35" s="140">
        <f>'Grupo Real (2014-17)'!Y12/'Grupo Real (2014-17)'!X12-1</f>
        <v>-0.32333036048248776</v>
      </c>
      <c r="N35" s="140">
        <f>'Grupo Real (2014-17)'!Z12/'Grupo Real (2014-17)'!Y12-1</f>
        <v>0.38421634061778343</v>
      </c>
      <c r="O35" s="140">
        <f>'Grupo Real (2014-17)'!AA12/'Grupo Real (2014-17)'!Z12-1</f>
        <v>-9.9594191921306141E-2</v>
      </c>
      <c r="P35" s="140">
        <f>'Grupo Real (2014-17)'!AB12/'Grupo Real (2014-17)'!AA12-1</f>
        <v>-0.36317768489694113</v>
      </c>
      <c r="Q35" s="140">
        <f>'Grupo Real (2014-17)'!AC12/'Grupo Real (2014-17)'!AB12-1</f>
        <v>-7.0628120263427463E-2</v>
      </c>
      <c r="R35" s="140">
        <f>'Grupo Real (2014-17)'!AD12/'Grupo Real (2014-17)'!AC12-1</f>
        <v>0.33203651345746565</v>
      </c>
      <c r="S35" s="140">
        <f>'Grupo Real (2014-17)'!AE12/'Grupo Real (2014-17)'!AD12-1</f>
        <v>0.11603502253166131</v>
      </c>
      <c r="T35" s="140">
        <f>'Grupo Real (2014-17)'!AF12/'Grupo Real (2014-17)'!AE12-1</f>
        <v>-0.17141597227630279</v>
      </c>
      <c r="U35" s="140">
        <f>'Grupo Real (2014-17)'!AG12/'Grupo Real (2014-17)'!AF12-1</f>
        <v>-8.6482124095454305E-2</v>
      </c>
      <c r="V35" s="140">
        <f>'Grupo Real (2014-17)'!AH12/'Grupo Real (2014-17)'!AG12-1</f>
        <v>7.3619263070950014E-2</v>
      </c>
      <c r="W35" s="140">
        <f>'Grupo Real (2014-17)'!AI12/'Grupo Real (2014-17)'!AH12-1</f>
        <v>0.14136515649237791</v>
      </c>
      <c r="X35" s="140">
        <f>'Grupo Real (2014-17)'!AJ12/'Grupo Real (2014-17)'!AI12-1</f>
        <v>1.4561771028316572E-2</v>
      </c>
      <c r="Y35" s="140">
        <f>'Grupo Real (2014-17)'!AK12/'Grupo Real (2014-17)'!AJ12-1</f>
        <v>-0.15936511901011619</v>
      </c>
      <c r="Z35" s="140">
        <f>'Grupo Real (2014-17)'!AL12/'Grupo Real (2014-17)'!AK12-1</f>
        <v>-0.23654276396956497</v>
      </c>
      <c r="AA35" s="140">
        <f>'Grupo Real (2014-17)'!AM12/'Grupo Real (2014-17)'!AL12-1</f>
        <v>-6.1513507963717018E-2</v>
      </c>
      <c r="AB35" s="140">
        <f>'Grupo Real (2014-17)'!AN12/'Grupo Real (2014-17)'!AM12-1</f>
        <v>-0.15991987199701319</v>
      </c>
      <c r="AC35" s="140">
        <f>'Grupo Real (2014-17)'!AO12/'Grupo Real (2014-17)'!AN12-1</f>
        <v>1.9016524529131829E-3</v>
      </c>
      <c r="AD35" s="140">
        <f>'Grupo Real (2014-17)'!AP12/'Grupo Real (2014-17)'!AO12-1</f>
        <v>0.33074939854470942</v>
      </c>
      <c r="AE35" s="140">
        <f>'Grupo Real (2014-17)'!AQ12/'Grupo Real (2014-17)'!AP12-1</f>
        <v>-0.2367149237937104</v>
      </c>
      <c r="AF35" s="140">
        <f>'Grupo Real (2014-17)'!AR12/'Grupo Real (2014-17)'!AQ12-1</f>
        <v>0.30512800736594903</v>
      </c>
      <c r="AG35" s="140">
        <f>'Grupo Real (2014-17)'!AS12/'Grupo Real (2014-17)'!AR12-1</f>
        <v>-4.1492933308340252E-4</v>
      </c>
      <c r="AH35" s="140">
        <f>'Grupo Real (2014-17)'!AT12/'Grupo Real (2014-17)'!AS12-1</f>
        <v>0.22782940361163462</v>
      </c>
      <c r="AI35" s="140">
        <f>'Grupo Real (2014-17)'!AU12/'Grupo Real (2014-17)'!AT12-1</f>
        <v>0.26007371165969051</v>
      </c>
      <c r="AJ35" s="140">
        <f>'Grupo Real (2014-17)'!AV12/'Grupo Real (2014-17)'!AU12-1</f>
        <v>-1</v>
      </c>
      <c r="AK35" s="140" t="e">
        <f>'Grupo Real (2014-17)'!AW12/'Grupo Real (2014-17)'!AV12-1</f>
        <v>#DIV/0!</v>
      </c>
      <c r="AL35" s="140" t="e">
        <f>'Grupo Real (2014-17)'!AX12/'Grupo Real (2014-17)'!AW12-1</f>
        <v>#DIV/0!</v>
      </c>
      <c r="AY35" s="429"/>
    </row>
    <row r="36" spans="1:51" x14ac:dyDescent="0.3">
      <c r="A36" s="453"/>
      <c r="B36" s="139" t="s">
        <v>57</v>
      </c>
      <c r="C36" s="140">
        <f>'Grupo Real (2014-17)'!O13/'Grupo Real (2014-17)'!N13-1</f>
        <v>-0.28631243337742862</v>
      </c>
      <c r="D36" s="140">
        <f>'Grupo Real (2014-17)'!P13/'Grupo Real (2014-17)'!O13-1</f>
        <v>2.3455667332108825</v>
      </c>
      <c r="E36" s="140">
        <f>'Grupo Real (2014-17)'!Q13/'Grupo Real (2014-17)'!P13-1</f>
        <v>-0.50012677044524034</v>
      </c>
      <c r="F36" s="140">
        <f>'Grupo Real (2014-17)'!R13/'Grupo Real (2014-17)'!Q13-1</f>
        <v>-0.3434385640600518</v>
      </c>
      <c r="G36" s="140">
        <f>'Grupo Real (2014-17)'!S13/'Grupo Real (2014-17)'!R13-1</f>
        <v>2.360116911223642E-2</v>
      </c>
      <c r="H36" s="140">
        <f>'Grupo Real (2014-17)'!T13/'Grupo Real (2014-17)'!S13-1</f>
        <v>-0.40282012335247419</v>
      </c>
      <c r="I36" s="140">
        <f>'Grupo Real (2014-17)'!U13/'Grupo Real (2014-17)'!T13-1</f>
        <v>0.82519341446606931</v>
      </c>
      <c r="J36" s="140">
        <f>'Grupo Real (2014-17)'!V13/'Grupo Real (2014-17)'!U13-1</f>
        <v>0.32687556580809485</v>
      </c>
      <c r="K36" s="140">
        <f>'Grupo Real (2014-17)'!W13/'Grupo Real (2014-17)'!V13-1</f>
        <v>-0.37269670531162413</v>
      </c>
      <c r="L36" s="140">
        <f>'Grupo Real (2014-17)'!X13/'Grupo Real (2014-17)'!W13-1</f>
        <v>0.34553898700225405</v>
      </c>
      <c r="M36" s="140">
        <f>'Grupo Real (2014-17)'!Y13/'Grupo Real (2014-17)'!X13-1</f>
        <v>-0.17097265386465699</v>
      </c>
      <c r="N36" s="140">
        <f>'Grupo Real (2014-17)'!Z13/'Grupo Real (2014-17)'!Y13-1</f>
        <v>0.36325467522365273</v>
      </c>
      <c r="O36" s="140">
        <f>'Grupo Real (2014-17)'!AA13/'Grupo Real (2014-17)'!Z13-1</f>
        <v>-0.31577355498516213</v>
      </c>
      <c r="P36" s="140">
        <f>'Grupo Real (2014-17)'!AB13/'Grupo Real (2014-17)'!AA13-1</f>
        <v>0.181393173671903</v>
      </c>
      <c r="Q36" s="140">
        <f>'Grupo Real (2014-17)'!AC13/'Grupo Real (2014-17)'!AB13-1</f>
        <v>-0.37453870110801657</v>
      </c>
      <c r="R36" s="140">
        <f>'Grupo Real (2014-17)'!AD13/'Grupo Real (2014-17)'!AC13-1</f>
        <v>0.84447751065249466</v>
      </c>
      <c r="S36" s="140">
        <f>'Grupo Real (2014-17)'!AE13/'Grupo Real (2014-17)'!AD13-1</f>
        <v>-0.3919418708441802</v>
      </c>
      <c r="T36" s="140">
        <f>'Grupo Real (2014-17)'!AF13/'Grupo Real (2014-17)'!AE13-1</f>
        <v>0.37916923939618274</v>
      </c>
      <c r="U36" s="140">
        <f>'Grupo Real (2014-17)'!AG13/'Grupo Real (2014-17)'!AF13-1</f>
        <v>-2.7898238274737586E-2</v>
      </c>
      <c r="V36" s="140">
        <f>'Grupo Real (2014-17)'!AH13/'Grupo Real (2014-17)'!AG13-1</f>
        <v>0.56459551865782664</v>
      </c>
      <c r="W36" s="140">
        <f>'Grupo Real (2014-17)'!AI13/'Grupo Real (2014-17)'!AH13-1</f>
        <v>0.60868300247918605</v>
      </c>
      <c r="X36" s="140">
        <f>'Grupo Real (2014-17)'!AJ13/'Grupo Real (2014-17)'!AI13-1</f>
        <v>0.39148545332036333</v>
      </c>
      <c r="Y36" s="140">
        <f>'Grupo Real (2014-17)'!AK13/'Grupo Real (2014-17)'!AJ13-1</f>
        <v>-0.66381966999630704</v>
      </c>
      <c r="Z36" s="140">
        <f>'Grupo Real (2014-17)'!AL13/'Grupo Real (2014-17)'!AK13-1</f>
        <v>0.19349208021459985</v>
      </c>
      <c r="AA36" s="140">
        <f>'Grupo Real (2014-17)'!AM13/'Grupo Real (2014-17)'!AL13-1</f>
        <v>0.21800093235195739</v>
      </c>
      <c r="AB36" s="140">
        <f>'Grupo Real (2014-17)'!AN13/'Grupo Real (2014-17)'!AM13-1</f>
        <v>0.55056184120742824</v>
      </c>
      <c r="AC36" s="140">
        <f>'Grupo Real (2014-17)'!AO13/'Grupo Real (2014-17)'!AN13-1</f>
        <v>0.15518005915667854</v>
      </c>
      <c r="AD36" s="140">
        <f>'Grupo Real (2014-17)'!AP13/'Grupo Real (2014-17)'!AO13-1</f>
        <v>-8.1051268780921504E-2</v>
      </c>
      <c r="AE36" s="140">
        <f>'Grupo Real (2014-17)'!AQ13/'Grupo Real (2014-17)'!AP13-1</f>
        <v>-9.2630640393524866E-2</v>
      </c>
      <c r="AF36" s="140">
        <f>'Grupo Real (2014-17)'!AR13/'Grupo Real (2014-17)'!AQ13-1</f>
        <v>9.8416839786230836E-2</v>
      </c>
      <c r="AG36" s="140">
        <f>'Grupo Real (2014-17)'!AS13/'Grupo Real (2014-17)'!AR13-1</f>
        <v>4.2496113007273184E-2</v>
      </c>
      <c r="AH36" s="140">
        <f>'Grupo Real (2014-17)'!AT13/'Grupo Real (2014-17)'!AS13-1</f>
        <v>-1.0791614475080813E-3</v>
      </c>
      <c r="AI36" s="140">
        <f>'Grupo Real (2014-17)'!AU13/'Grupo Real (2014-17)'!AT13-1</f>
        <v>-0.16877682855434173</v>
      </c>
      <c r="AJ36" s="140">
        <f>'Grupo Real (2014-17)'!AV13/'Grupo Real (2014-17)'!AU13-1</f>
        <v>-1</v>
      </c>
      <c r="AK36" s="140" t="e">
        <f>'Grupo Real (2014-17)'!AW13/'Grupo Real (2014-17)'!AV13-1</f>
        <v>#DIV/0!</v>
      </c>
      <c r="AL36" s="140" t="e">
        <f>'Grupo Real (2014-17)'!AX13/'Grupo Real (2014-17)'!AW13-1</f>
        <v>#DIV/0!</v>
      </c>
      <c r="AY36" s="429"/>
    </row>
    <row r="37" spans="1:51" x14ac:dyDescent="0.3">
      <c r="A37" s="455"/>
      <c r="B37" s="141" t="s">
        <v>71</v>
      </c>
      <c r="C37" s="142">
        <f>'Grupo Real (2014-17)'!O14/'Grupo Real (2014-17)'!N14-1</f>
        <v>-0.28186686692548624</v>
      </c>
      <c r="D37" s="142">
        <f>'Grupo Real (2014-17)'!P14/'Grupo Real (2014-17)'!O14-1</f>
        <v>0.49335035477136868</v>
      </c>
      <c r="E37" s="142">
        <f>'Grupo Real (2014-17)'!Q14/'Grupo Real (2014-17)'!P14-1</f>
        <v>-0.21413755664199974</v>
      </c>
      <c r="F37" s="142">
        <f>'Grupo Real (2014-17)'!R14/'Grupo Real (2014-17)'!Q14-1</f>
        <v>-9.8825982106152566E-2</v>
      </c>
      <c r="G37" s="142">
        <f>'Grupo Real (2014-17)'!S14/'Grupo Real (2014-17)'!R14-1</f>
        <v>2.5213069152373535E-2</v>
      </c>
      <c r="H37" s="142">
        <f>'Grupo Real (2014-17)'!T14/'Grupo Real (2014-17)'!S14-1</f>
        <v>0.33857341090296411</v>
      </c>
      <c r="I37" s="142">
        <f>'Grupo Real (2014-17)'!U14/'Grupo Real (2014-17)'!T14-1</f>
        <v>-0.28245509200525543</v>
      </c>
      <c r="J37" s="142">
        <f>'Grupo Real (2014-17)'!V14/'Grupo Real (2014-17)'!U14-1</f>
        <v>0.20540087563296106</v>
      </c>
      <c r="K37" s="142">
        <f>'Grupo Real (2014-17)'!W14/'Grupo Real (2014-17)'!V14-1</f>
        <v>3.7854051783704934E-2</v>
      </c>
      <c r="L37" s="142">
        <f>'Grupo Real (2014-17)'!X14/'Grupo Real (2014-17)'!W14-1</f>
        <v>0.10096581664861759</v>
      </c>
      <c r="M37" s="142">
        <f>'Grupo Real (2014-17)'!Y14/'Grupo Real (2014-17)'!X14-1</f>
        <v>-0.15560182771295938</v>
      </c>
      <c r="N37" s="142">
        <f>'Grupo Real (2014-17)'!Z14/'Grupo Real (2014-17)'!Y14-1</f>
        <v>-0.14743577467964741</v>
      </c>
      <c r="O37" s="142">
        <f>'Grupo Real (2014-17)'!AA14/'Grupo Real (2014-17)'!Z14-1</f>
        <v>0.53120989674519192</v>
      </c>
      <c r="P37" s="142">
        <f>'Grupo Real (2014-17)'!AB14/'Grupo Real (2014-17)'!AA14-1</f>
        <v>-0.16270423232330278</v>
      </c>
      <c r="Q37" s="142">
        <f>'Grupo Real (2014-17)'!AC14/'Grupo Real (2014-17)'!AB14-1</f>
        <v>-0.28452795047364199</v>
      </c>
      <c r="R37" s="142">
        <f>'Grupo Real (2014-17)'!AD14/'Grupo Real (2014-17)'!AC14-1</f>
        <v>0.13530638468165868</v>
      </c>
      <c r="S37" s="142">
        <f>'Grupo Real (2014-17)'!AE14/'Grupo Real (2014-17)'!AD14-1</f>
        <v>-0.131719635164258</v>
      </c>
      <c r="T37" s="142">
        <f>'Grupo Real (2014-17)'!AF14/'Grupo Real (2014-17)'!AE14-1</f>
        <v>-1.1667524643513838E-3</v>
      </c>
      <c r="U37" s="142">
        <f>'Grupo Real (2014-17)'!AG14/'Grupo Real (2014-17)'!AF14-1</f>
        <v>8.6901920067889993E-3</v>
      </c>
      <c r="V37" s="142">
        <f>'Grupo Real (2014-17)'!AH14/'Grupo Real (2014-17)'!AG14-1</f>
        <v>-0.21613163486530307</v>
      </c>
      <c r="W37" s="142">
        <f>'Grupo Real (2014-17)'!AI14/'Grupo Real (2014-17)'!AH14-1</f>
        <v>1.12767773759162</v>
      </c>
      <c r="X37" s="142">
        <f>'Grupo Real (2014-17)'!AJ14/'Grupo Real (2014-17)'!AI14-1</f>
        <v>-6.0347504911183902E-2</v>
      </c>
      <c r="Y37" s="142">
        <f>'Grupo Real (2014-17)'!AK14/'Grupo Real (2014-17)'!AJ14-1</f>
        <v>8.1988188835924403E-2</v>
      </c>
      <c r="Z37" s="142">
        <f>'Grupo Real (2014-17)'!AL14/'Grupo Real (2014-17)'!AK14-1</f>
        <v>0.12843224156688215</v>
      </c>
      <c r="AA37" s="142">
        <f>'Grupo Real (2014-17)'!AM14/'Grupo Real (2014-17)'!AL14-1</f>
        <v>-0.40001854424096761</v>
      </c>
      <c r="AB37" s="142">
        <f>'Grupo Real (2014-17)'!AN14/'Grupo Real (2014-17)'!AM14-1</f>
        <v>2.9996626890792077E-2</v>
      </c>
      <c r="AC37" s="142">
        <f>'Grupo Real (2014-17)'!AO14/'Grupo Real (2014-17)'!AN14-1</f>
        <v>8.605221998399637E-2</v>
      </c>
      <c r="AD37" s="142">
        <f>'Grupo Real (2014-17)'!AP14/'Grupo Real (2014-17)'!AO14-1</f>
        <v>-0.13385928751510412</v>
      </c>
      <c r="AE37" s="142">
        <f>'Grupo Real (2014-17)'!AQ14/'Grupo Real (2014-17)'!AP14-1</f>
        <v>0.14614028472145835</v>
      </c>
      <c r="AF37" s="142">
        <f>'Grupo Real (2014-17)'!AR14/'Grupo Real (2014-17)'!AQ14-1</f>
        <v>0.29889157015274348</v>
      </c>
      <c r="AG37" s="142">
        <f>'Grupo Real (2014-17)'!AS14/'Grupo Real (2014-17)'!AR14-1</f>
        <v>-0.12537785116257771</v>
      </c>
      <c r="AH37" s="142">
        <f>'Grupo Real (2014-17)'!AT14/'Grupo Real (2014-17)'!AS14-1</f>
        <v>-6.6710203874491558E-3</v>
      </c>
      <c r="AI37" s="142">
        <f>'Grupo Real (2014-17)'!AU14/'Grupo Real (2014-17)'!AT14-1</f>
        <v>6.1808741453634797E-2</v>
      </c>
      <c r="AJ37" s="142">
        <f>'Grupo Real (2014-17)'!AV14/'Grupo Real (2014-17)'!AU14-1</f>
        <v>-1</v>
      </c>
      <c r="AK37" s="142" t="e">
        <f>'Grupo Real (2014-17)'!AW14/'Grupo Real (2014-17)'!AV14-1</f>
        <v>#DIV/0!</v>
      </c>
      <c r="AL37" s="142" t="e">
        <f>'Grupo Real (2014-17)'!AX14/'Grupo Real (2014-17)'!AW14-1</f>
        <v>#DIV/0!</v>
      </c>
      <c r="AY37" s="429"/>
    </row>
    <row r="38" spans="1:51" x14ac:dyDescent="0.3">
      <c r="A38" s="452" t="s">
        <v>58</v>
      </c>
      <c r="B38" s="139" t="s">
        <v>53</v>
      </c>
      <c r="C38" s="140">
        <f>'Grupo Real (2014-17)'!O15/'Grupo Real (2014-17)'!N15-1</f>
        <v>-0.39194654899413306</v>
      </c>
      <c r="D38" s="140">
        <f>'Grupo Real (2014-17)'!P15/'Grupo Real (2014-17)'!O15-1</f>
        <v>-0.38377504197814749</v>
      </c>
      <c r="E38" s="140">
        <f>'Grupo Real (2014-17)'!Q15/'Grupo Real (2014-17)'!P15-1</f>
        <v>1.340183963809638E-2</v>
      </c>
      <c r="F38" s="140">
        <f>'Grupo Real (2014-17)'!R15/'Grupo Real (2014-17)'!Q15-1</f>
        <v>-5.5886128672619551E-2</v>
      </c>
      <c r="G38" s="140">
        <f>'Grupo Real (2014-17)'!S15/'Grupo Real (2014-17)'!R15-1</f>
        <v>0.55728955570630712</v>
      </c>
      <c r="H38" s="140">
        <f>'Grupo Real (2014-17)'!T15/'Grupo Real (2014-17)'!S15-1</f>
        <v>-0.30456264755514029</v>
      </c>
      <c r="I38" s="140">
        <f>'Grupo Real (2014-17)'!U15/'Grupo Real (2014-17)'!T15-1</f>
        <v>-5.9656920927419366E-2</v>
      </c>
      <c r="J38" s="140">
        <f>'Grupo Real (2014-17)'!V15/'Grupo Real (2014-17)'!U15-1</f>
        <v>0.65655316785214679</v>
      </c>
      <c r="K38" s="140">
        <f>'Grupo Real (2014-17)'!W15/'Grupo Real (2014-17)'!V15-1</f>
        <v>1.5594800958221633E-2</v>
      </c>
      <c r="L38" s="140">
        <f>'Grupo Real (2014-17)'!X15/'Grupo Real (2014-17)'!W15-1</f>
        <v>-0.15941195978089862</v>
      </c>
      <c r="M38" s="140">
        <f>'Grupo Real (2014-17)'!Y15/'Grupo Real (2014-17)'!X15-1</f>
        <v>0.42509375095452762</v>
      </c>
      <c r="N38" s="140">
        <f>'Grupo Real (2014-17)'!Z15/'Grupo Real (2014-17)'!Y15-1</f>
        <v>1.3091511257610655E-2</v>
      </c>
      <c r="O38" s="140">
        <f>'Grupo Real (2014-17)'!AA15/'Grupo Real (2014-17)'!Z15-1</f>
        <v>0.11289585850920814</v>
      </c>
      <c r="P38" s="140">
        <f>'Grupo Real (2014-17)'!AB15/'Grupo Real (2014-17)'!AA15-1</f>
        <v>-0.2045063921731296</v>
      </c>
      <c r="Q38" s="140">
        <f>'Grupo Real (2014-17)'!AC15/'Grupo Real (2014-17)'!AB15-1</f>
        <v>0.67135299901978573</v>
      </c>
      <c r="R38" s="140">
        <f>'Grupo Real (2014-17)'!AD15/'Grupo Real (2014-17)'!AC15-1</f>
        <v>0.725149038845053</v>
      </c>
      <c r="S38" s="140">
        <f>'Grupo Real (2014-17)'!AE15/'Grupo Real (2014-17)'!AD15-1</f>
        <v>-0.2486859072315124</v>
      </c>
      <c r="T38" s="140">
        <f>'Grupo Real (2014-17)'!AF15/'Grupo Real (2014-17)'!AE15-1</f>
        <v>1.0169845664922472</v>
      </c>
      <c r="U38" s="140">
        <f>'Grupo Real (2014-17)'!AG15/'Grupo Real (2014-17)'!AF15-1</f>
        <v>0.5034726833237646</v>
      </c>
      <c r="V38" s="140">
        <f>'Grupo Real (2014-17)'!AH15/'Grupo Real (2014-17)'!AG15-1</f>
        <v>-0.54471099861996874</v>
      </c>
      <c r="W38" s="140">
        <f>'Grupo Real (2014-17)'!AI15/'Grupo Real (2014-17)'!AH15-1</f>
        <v>-0.66783769124381243</v>
      </c>
      <c r="X38" s="140">
        <f>'Grupo Real (2014-17)'!AJ15/'Grupo Real (2014-17)'!AI15-1</f>
        <v>-0.40586209921300176</v>
      </c>
      <c r="Y38" s="140">
        <f>'Grupo Real (2014-17)'!AK15/'Grupo Real (2014-17)'!AJ15-1</f>
        <v>-3.3991545873012008E-2</v>
      </c>
      <c r="Z38" s="140">
        <f>'Grupo Real (2014-17)'!AL15/'Grupo Real (2014-17)'!AK15-1</f>
        <v>0.40046839239555942</v>
      </c>
      <c r="AA38" s="140">
        <f>'Grupo Real (2014-17)'!AM15/'Grupo Real (2014-17)'!AL15-1</f>
        <v>1.4737520894602563E-2</v>
      </c>
      <c r="AB38" s="140">
        <f>'Grupo Real (2014-17)'!AN15/'Grupo Real (2014-17)'!AM15-1</f>
        <v>-0.12820031903095475</v>
      </c>
      <c r="AC38" s="140">
        <f>'Grupo Real (2014-17)'!AO15/'Grupo Real (2014-17)'!AN15-1</f>
        <v>3.083060031628837E-2</v>
      </c>
      <c r="AD38" s="140">
        <f>'Grupo Real (2014-17)'!AP15/'Grupo Real (2014-17)'!AO15-1</f>
        <v>0.65321899464459032</v>
      </c>
      <c r="AE38" s="140">
        <f>'Grupo Real (2014-17)'!AQ15/'Grupo Real (2014-17)'!AP15-1</f>
        <v>-0.10401852783407572</v>
      </c>
      <c r="AF38" s="140">
        <f>'Grupo Real (2014-17)'!AR15/'Grupo Real (2014-17)'!AQ15-1</f>
        <v>5.9466527869026509E-2</v>
      </c>
      <c r="AG38" s="140">
        <f>'Grupo Real (2014-17)'!AS15/'Grupo Real (2014-17)'!AR15-1</f>
        <v>7.5653616444237626E-2</v>
      </c>
      <c r="AH38" s="140">
        <f>'Grupo Real (2014-17)'!AT15/'Grupo Real (2014-17)'!AS15-1</f>
        <v>-9.2156470404325064E-2</v>
      </c>
      <c r="AI38" s="140">
        <f>'Grupo Real (2014-17)'!AU15/'Grupo Real (2014-17)'!AT15-1</f>
        <v>0.92562034033107032</v>
      </c>
      <c r="AJ38" s="140">
        <f>'Grupo Real (2014-17)'!AV15/'Grupo Real (2014-17)'!AU15-1</f>
        <v>-1</v>
      </c>
      <c r="AK38" s="140" t="e">
        <f>'Grupo Real (2014-17)'!AW15/'Grupo Real (2014-17)'!AV15-1</f>
        <v>#DIV/0!</v>
      </c>
      <c r="AL38" s="140" t="e">
        <f>'Grupo Real (2014-17)'!AX15/'Grupo Real (2014-17)'!AW15-1</f>
        <v>#DIV/0!</v>
      </c>
      <c r="AY38" s="429"/>
    </row>
    <row r="39" spans="1:51" x14ac:dyDescent="0.3">
      <c r="A39" s="453"/>
      <c r="B39" s="139" t="s">
        <v>59</v>
      </c>
      <c r="C39" s="140">
        <f>'Grupo Real (2014-17)'!O16/'Grupo Real (2014-17)'!N16-1</f>
        <v>2.6086989616815659E-2</v>
      </c>
      <c r="D39" s="140">
        <f>'Grupo Real (2014-17)'!P16/'Grupo Real (2014-17)'!O16-1</f>
        <v>-0.14476087234149126</v>
      </c>
      <c r="E39" s="140">
        <f>'Grupo Real (2014-17)'!Q16/'Grupo Real (2014-17)'!P16-1</f>
        <v>5.2910052267505225E-3</v>
      </c>
      <c r="F39" s="140">
        <f>'Grupo Real (2014-17)'!R16/'Grupo Real (2014-17)'!Q16-1</f>
        <v>0.19645162022439489</v>
      </c>
      <c r="G39" s="140">
        <f>'Grupo Real (2014-17)'!S16/'Grupo Real (2014-17)'!R16-1</f>
        <v>-0.15211521231822589</v>
      </c>
      <c r="H39" s="140">
        <f>'Grupo Real (2014-17)'!T16/'Grupo Real (2014-17)'!S16-1</f>
        <v>0.13583547716395938</v>
      </c>
      <c r="I39" s="140">
        <f>'Grupo Real (2014-17)'!U16/'Grupo Real (2014-17)'!T16-1</f>
        <v>-2.5347357667242498E-2</v>
      </c>
      <c r="J39" s="140">
        <f>'Grupo Real (2014-17)'!V16/'Grupo Real (2014-17)'!U16-1</f>
        <v>2.2882197152524375E-2</v>
      </c>
      <c r="K39" s="140">
        <f>'Grupo Real (2014-17)'!W16/'Grupo Real (2014-17)'!V16-1</f>
        <v>4.5420122062288737E-2</v>
      </c>
      <c r="L39" s="140">
        <f>'Grupo Real (2014-17)'!X16/'Grupo Real (2014-17)'!W16-1</f>
        <v>-3.9826376920174211E-2</v>
      </c>
      <c r="M39" s="140">
        <f>'Grupo Real (2014-17)'!Y16/'Grupo Real (2014-17)'!X16-1</f>
        <v>5.226464681862053E-2</v>
      </c>
      <c r="N39" s="140">
        <f>'Grupo Real (2014-17)'!Z16/'Grupo Real (2014-17)'!Y16-1</f>
        <v>-7.3083175203766948E-2</v>
      </c>
      <c r="O39" s="140">
        <f>'Grupo Real (2014-17)'!AA16/'Grupo Real (2014-17)'!Z16-1</f>
        <v>0.15269692954571856</v>
      </c>
      <c r="P39" s="140">
        <f>'Grupo Real (2014-17)'!AB16/'Grupo Real (2014-17)'!AA16-1</f>
        <v>-0.26469236321826373</v>
      </c>
      <c r="Q39" s="140">
        <f>'Grupo Real (2014-17)'!AC16/'Grupo Real (2014-17)'!AB16-1</f>
        <v>0.21534446937651386</v>
      </c>
      <c r="R39" s="140">
        <f>'Grupo Real (2014-17)'!AD16/'Grupo Real (2014-17)'!AC16-1</f>
        <v>7.9634554199302876E-2</v>
      </c>
      <c r="S39" s="140">
        <f>'Grupo Real (2014-17)'!AE16/'Grupo Real (2014-17)'!AD16-1</f>
        <v>0.12066306327680754</v>
      </c>
      <c r="T39" s="140">
        <f>'Grupo Real (2014-17)'!AF16/'Grupo Real (2014-17)'!AE16-1</f>
        <v>-2.8906093268967537E-2</v>
      </c>
      <c r="U39" s="140">
        <f>'Grupo Real (2014-17)'!AG16/'Grupo Real (2014-17)'!AF16-1</f>
        <v>-4.4404594251676421E-2</v>
      </c>
      <c r="V39" s="140">
        <f>'Grupo Real (2014-17)'!AH16/'Grupo Real (2014-17)'!AG16-1</f>
        <v>7.935852178761893E-2</v>
      </c>
      <c r="W39" s="140">
        <f>'Grupo Real (2014-17)'!AI16/'Grupo Real (2014-17)'!AH16-1</f>
        <v>-5.2839422000550695E-2</v>
      </c>
      <c r="X39" s="140">
        <f>'Grupo Real (2014-17)'!AJ16/'Grupo Real (2014-17)'!AI16-1</f>
        <v>-2.7082587117162604E-2</v>
      </c>
      <c r="Y39" s="140">
        <f>'Grupo Real (2014-17)'!AK16/'Grupo Real (2014-17)'!AJ16-1</f>
        <v>-4.6085613379516999E-2</v>
      </c>
      <c r="Z39" s="140">
        <f>'Grupo Real (2014-17)'!AL16/'Grupo Real (2014-17)'!AK16-1</f>
        <v>0.13239320084177875</v>
      </c>
      <c r="AA39" s="140">
        <f>'Grupo Real (2014-17)'!AM16/'Grupo Real (2014-17)'!AL16-1</f>
        <v>-2.0573803537986102E-2</v>
      </c>
      <c r="AB39" s="140">
        <f>'Grupo Real (2014-17)'!AN16/'Grupo Real (2014-17)'!AM16-1</f>
        <v>-0.10237387229159012</v>
      </c>
      <c r="AC39" s="140">
        <f>'Grupo Real (2014-17)'!AO16/'Grupo Real (2014-17)'!AN16-1</f>
        <v>4.0598090377856888E-2</v>
      </c>
      <c r="AD39" s="140">
        <f>'Grupo Real (2014-17)'!AP16/'Grupo Real (2014-17)'!AO16-1</f>
        <v>0.12882610957186325</v>
      </c>
      <c r="AE39" s="140">
        <f>'Grupo Real (2014-17)'!AQ16/'Grupo Real (2014-17)'!AP16-1</f>
        <v>-6.0048703996460673E-2</v>
      </c>
      <c r="AF39" s="140">
        <f>'Grupo Real (2014-17)'!AR16/'Grupo Real (2014-17)'!AQ16-1</f>
        <v>-1.6143125526529745E-2</v>
      </c>
      <c r="AG39" s="140">
        <f>'Grupo Real (2014-17)'!AS16/'Grupo Real (2014-17)'!AR16-1</f>
        <v>-1.3584158686441028E-2</v>
      </c>
      <c r="AH39" s="140">
        <f>'Grupo Real (2014-17)'!AT16/'Grupo Real (2014-17)'!AS16-1</f>
        <v>2.290985015320901E-2</v>
      </c>
      <c r="AI39" s="140">
        <f>'Grupo Real (2014-17)'!AU16/'Grupo Real (2014-17)'!AT16-1</f>
        <v>3.1839463976578664E-2</v>
      </c>
      <c r="AJ39" s="140">
        <f>'Grupo Real (2014-17)'!AV16/'Grupo Real (2014-17)'!AU16-1</f>
        <v>-1</v>
      </c>
      <c r="AK39" s="140" t="e">
        <f>'Grupo Real (2014-17)'!AW16/'Grupo Real (2014-17)'!AV16-1</f>
        <v>#DIV/0!</v>
      </c>
      <c r="AL39" s="140" t="e">
        <f>'Grupo Real (2014-17)'!AX16/'Grupo Real (2014-17)'!AW16-1</f>
        <v>#DIV/0!</v>
      </c>
      <c r="AY39" s="429"/>
    </row>
    <row r="40" spans="1:51" x14ac:dyDescent="0.3">
      <c r="A40" s="453"/>
      <c r="B40" s="139" t="s">
        <v>60</v>
      </c>
      <c r="C40" s="140">
        <f>'Grupo Real (2014-17)'!O17/'Grupo Real (2014-17)'!N17-1</f>
        <v>0.21684580007788723</v>
      </c>
      <c r="D40" s="140">
        <f>'Grupo Real (2014-17)'!P17/'Grupo Real (2014-17)'!O17-1</f>
        <v>-0.3534496799583261</v>
      </c>
      <c r="E40" s="140">
        <f>'Grupo Real (2014-17)'!Q17/'Grupo Real (2014-17)'!P17-1</f>
        <v>-1.3542596801964457E-2</v>
      </c>
      <c r="F40" s="140">
        <f>'Grupo Real (2014-17)'!R17/'Grupo Real (2014-17)'!Q17-1</f>
        <v>6.6833951172183159E-2</v>
      </c>
      <c r="G40" s="140">
        <f>'Grupo Real (2014-17)'!S17/'Grupo Real (2014-17)'!R17-1</f>
        <v>9.6321423492177427E-2</v>
      </c>
      <c r="H40" s="140">
        <f>'Grupo Real (2014-17)'!T17/'Grupo Real (2014-17)'!S17-1</f>
        <v>1.3638094737902229E-3</v>
      </c>
      <c r="I40" s="140">
        <f>'Grupo Real (2014-17)'!U17/'Grupo Real (2014-17)'!T17-1</f>
        <v>3.7930641697605516E-2</v>
      </c>
      <c r="J40" s="140">
        <f>'Grupo Real (2014-17)'!V17/'Grupo Real (2014-17)'!U17-1</f>
        <v>6.9330906124865033E-2</v>
      </c>
      <c r="K40" s="140">
        <f>'Grupo Real (2014-17)'!W17/'Grupo Real (2014-17)'!V17-1</f>
        <v>-8.9808115136672861E-2</v>
      </c>
      <c r="L40" s="140">
        <f>'Grupo Real (2014-17)'!X17/'Grupo Real (2014-17)'!W17-1</f>
        <v>-7.8519455457125242E-2</v>
      </c>
      <c r="M40" s="140">
        <f>'Grupo Real (2014-17)'!Y17/'Grupo Real (2014-17)'!X17-1</f>
        <v>5.8593110824203931E-2</v>
      </c>
      <c r="N40" s="140">
        <f>'Grupo Real (2014-17)'!Z17/'Grupo Real (2014-17)'!Y17-1</f>
        <v>3.0639878032696855E-2</v>
      </c>
      <c r="O40" s="140">
        <f>'Grupo Real (2014-17)'!AA17/'Grupo Real (2014-17)'!Z17-1</f>
        <v>0.29049041614955895</v>
      </c>
      <c r="P40" s="140">
        <f>'Grupo Real (2014-17)'!AB17/'Grupo Real (2014-17)'!AA17-1</f>
        <v>-0.22720552514393688</v>
      </c>
      <c r="Q40" s="140">
        <f>'Grupo Real (2014-17)'!AC17/'Grupo Real (2014-17)'!AB17-1</f>
        <v>-3.2465187065285672E-2</v>
      </c>
      <c r="R40" s="140">
        <f>'Grupo Real (2014-17)'!AD17/'Grupo Real (2014-17)'!AC17-1</f>
        <v>-1.3969764024138298E-2</v>
      </c>
      <c r="S40" s="140">
        <f>'Grupo Real (2014-17)'!AE17/'Grupo Real (2014-17)'!AD17-1</f>
        <v>8.9204018244780858E-2</v>
      </c>
      <c r="T40" s="140">
        <f>'Grupo Real (2014-17)'!AF17/'Grupo Real (2014-17)'!AE17-1</f>
        <v>-4.9487397525280752E-3</v>
      </c>
      <c r="U40" s="140">
        <f>'Grupo Real (2014-17)'!AG17/'Grupo Real (2014-17)'!AF17-1</f>
        <v>1.1525227205920752E-2</v>
      </c>
      <c r="V40" s="140">
        <f>'Grupo Real (2014-17)'!AH17/'Grupo Real (2014-17)'!AG17-1</f>
        <v>0.10558138018087315</v>
      </c>
      <c r="W40" s="140">
        <f>'Grupo Real (2014-17)'!AI17/'Grupo Real (2014-17)'!AH17-1</f>
        <v>-6.0599885725164726E-2</v>
      </c>
      <c r="X40" s="140">
        <f>'Grupo Real (2014-17)'!AJ17/'Grupo Real (2014-17)'!AI17-1</f>
        <v>-4.8917130067221981E-3</v>
      </c>
      <c r="Y40" s="140">
        <f>'Grupo Real (2014-17)'!AK17/'Grupo Real (2014-17)'!AJ17-1</f>
        <v>6.4901695891203648E-2</v>
      </c>
      <c r="Z40" s="140">
        <f>'Grupo Real (2014-17)'!AL17/'Grupo Real (2014-17)'!AK17-1</f>
        <v>5.0762741860026495E-2</v>
      </c>
      <c r="AA40" s="140">
        <f>'Grupo Real (2014-17)'!AM17/'Grupo Real (2014-17)'!AL17-1</f>
        <v>0.26354663850283711</v>
      </c>
      <c r="AB40" s="140">
        <f>'Grupo Real (2014-17)'!AN17/'Grupo Real (2014-17)'!AM17-1</f>
        <v>-0.28805156388413999</v>
      </c>
      <c r="AC40" s="140">
        <f>'Grupo Real (2014-17)'!AO17/'Grupo Real (2014-17)'!AN17-1</f>
        <v>-5.6289287124826615E-3</v>
      </c>
      <c r="AD40" s="140">
        <f>'Grupo Real (2014-17)'!AP17/'Grupo Real (2014-17)'!AO17-1</f>
        <v>1.4996768636699631E-2</v>
      </c>
      <c r="AE40" s="140">
        <f>'Grupo Real (2014-17)'!AQ17/'Grupo Real (2014-17)'!AP17-1</f>
        <v>4.9264226216317653E-2</v>
      </c>
      <c r="AF40" s="140">
        <f>'Grupo Real (2014-17)'!AR17/'Grupo Real (2014-17)'!AQ17-1</f>
        <v>4.4878395855685316E-2</v>
      </c>
      <c r="AG40" s="140">
        <f>'Grupo Real (2014-17)'!AS17/'Grupo Real (2014-17)'!AR17-1</f>
        <v>-1.1419655721681687E-2</v>
      </c>
      <c r="AH40" s="140">
        <f>'Grupo Real (2014-17)'!AT17/'Grupo Real (2014-17)'!AS17-1</f>
        <v>4.1952450338133662E-2</v>
      </c>
      <c r="AI40" s="140">
        <f>'Grupo Real (2014-17)'!AU17/'Grupo Real (2014-17)'!AT17-1</f>
        <v>6.1203071885469473E-3</v>
      </c>
      <c r="AJ40" s="140">
        <f>'Grupo Real (2014-17)'!AV17/'Grupo Real (2014-17)'!AU17-1</f>
        <v>-1</v>
      </c>
      <c r="AK40" s="140" t="e">
        <f>'Grupo Real (2014-17)'!AW17/'Grupo Real (2014-17)'!AV17-1</f>
        <v>#DIV/0!</v>
      </c>
      <c r="AL40" s="140" t="e">
        <f>'Grupo Real (2014-17)'!AX17/'Grupo Real (2014-17)'!AW17-1</f>
        <v>#DIV/0!</v>
      </c>
      <c r="AY40" s="429"/>
    </row>
    <row r="41" spans="1:51" x14ac:dyDescent="0.3">
      <c r="A41" s="453"/>
      <c r="B41" s="139" t="s">
        <v>54</v>
      </c>
      <c r="C41" s="140">
        <f>'Grupo Real (2014-17)'!O18/'Grupo Real (2014-17)'!N18-1</f>
        <v>-4.9048367380096658E-2</v>
      </c>
      <c r="D41" s="140">
        <f>'Grupo Real (2014-17)'!P18/'Grupo Real (2014-17)'!O18-1</f>
        <v>-6.690812868331808E-2</v>
      </c>
      <c r="E41" s="140">
        <f>'Grupo Real (2014-17)'!Q18/'Grupo Real (2014-17)'!P18-1</f>
        <v>0.12857281965645351</v>
      </c>
      <c r="F41" s="140">
        <f>'Grupo Real (2014-17)'!R18/'Grupo Real (2014-17)'!Q18-1</f>
        <v>2.174514850798559E-2</v>
      </c>
      <c r="G41" s="140">
        <f>'Grupo Real (2014-17)'!S18/'Grupo Real (2014-17)'!R18-1</f>
        <v>-6.4220829225099085E-2</v>
      </c>
      <c r="H41" s="140">
        <f>'Grupo Real (2014-17)'!T18/'Grupo Real (2014-17)'!S18-1</f>
        <v>2.3895026073911918E-2</v>
      </c>
      <c r="I41" s="140">
        <f>'Grupo Real (2014-17)'!U18/'Grupo Real (2014-17)'!T18-1</f>
        <v>3.378583932416146E-2</v>
      </c>
      <c r="J41" s="140">
        <f>'Grupo Real (2014-17)'!V18/'Grupo Real (2014-17)'!U18-1</f>
        <v>4.682748883247001E-2</v>
      </c>
      <c r="K41" s="140">
        <f>'Grupo Real (2014-17)'!W18/'Grupo Real (2014-17)'!V18-1</f>
        <v>0.12292963217720843</v>
      </c>
      <c r="L41" s="140">
        <f>'Grupo Real (2014-17)'!X18/'Grupo Real (2014-17)'!W18-1</f>
        <v>8.2656766669607418E-2</v>
      </c>
      <c r="M41" s="140">
        <f>'Grupo Real (2014-17)'!Y18/'Grupo Real (2014-17)'!X18-1</f>
        <v>-7.1295030191825592E-2</v>
      </c>
      <c r="N41" s="140">
        <f>'Grupo Real (2014-17)'!Z18/'Grupo Real (2014-17)'!Y18-1</f>
        <v>-5.7135585384808119E-2</v>
      </c>
      <c r="O41" s="140">
        <f>'Grupo Real (2014-17)'!AA18/'Grupo Real (2014-17)'!Z18-1</f>
        <v>2.5806913637776985E-2</v>
      </c>
      <c r="P41" s="140">
        <f>'Grupo Real (2014-17)'!AB18/'Grupo Real (2014-17)'!AA18-1</f>
        <v>-6.3791643198946812E-2</v>
      </c>
      <c r="Q41" s="140">
        <f>'Grupo Real (2014-17)'!AC18/'Grupo Real (2014-17)'!AB18-1</f>
        <v>3.2871955602947756E-2</v>
      </c>
      <c r="R41" s="140">
        <f>'Grupo Real (2014-17)'!AD18/'Grupo Real (2014-17)'!AC18-1</f>
        <v>-5.3891034008183958E-2</v>
      </c>
      <c r="S41" s="140">
        <f>'Grupo Real (2014-17)'!AE18/'Grupo Real (2014-17)'!AD18-1</f>
        <v>-7.1176713463235841E-2</v>
      </c>
      <c r="T41" s="140">
        <f>'Grupo Real (2014-17)'!AF18/'Grupo Real (2014-17)'!AE18-1</f>
        <v>2.2189441227419282E-2</v>
      </c>
      <c r="U41" s="140">
        <f>'Grupo Real (2014-17)'!AG18/'Grupo Real (2014-17)'!AF18-1</f>
        <v>-1.3217025097519763E-2</v>
      </c>
      <c r="V41" s="140">
        <f>'Grupo Real (2014-17)'!AH18/'Grupo Real (2014-17)'!AG18-1</f>
        <v>2.5689850173391537E-2</v>
      </c>
      <c r="W41" s="140">
        <f>'Grupo Real (2014-17)'!AI18/'Grupo Real (2014-17)'!AH18-1</f>
        <v>-0.13369070232283786</v>
      </c>
      <c r="X41" s="140">
        <f>'Grupo Real (2014-17)'!AJ18/'Grupo Real (2014-17)'!AI18-1</f>
        <v>0.31157974929779542</v>
      </c>
      <c r="Y41" s="140">
        <f>'Grupo Real (2014-17)'!AK18/'Grupo Real (2014-17)'!AJ18-1</f>
        <v>-7.0608708497053585E-2</v>
      </c>
      <c r="Z41" s="140">
        <f>'Grupo Real (2014-17)'!AL18/'Grupo Real (2014-17)'!AK18-1</f>
        <v>0.12595801337055113</v>
      </c>
      <c r="AA41" s="140">
        <f>'Grupo Real (2014-17)'!AM18/'Grupo Real (2014-17)'!AL18-1</f>
        <v>2.6693886697564118E-3</v>
      </c>
      <c r="AB41" s="140">
        <f>'Grupo Real (2014-17)'!AN18/'Grupo Real (2014-17)'!AM18-1</f>
        <v>-0.15534085267994013</v>
      </c>
      <c r="AC41" s="140">
        <f>'Grupo Real (2014-17)'!AO18/'Grupo Real (2014-17)'!AN18-1</f>
        <v>-0.13779859965562558</v>
      </c>
      <c r="AD41" s="140">
        <f>'Grupo Real (2014-17)'!AP18/'Grupo Real (2014-17)'!AO18-1</f>
        <v>0.1202816767063779</v>
      </c>
      <c r="AE41" s="140">
        <f>'Grupo Real (2014-17)'!AQ18/'Grupo Real (2014-17)'!AP18-1</f>
        <v>0.19734069293660972</v>
      </c>
      <c r="AF41" s="140">
        <f>'Grupo Real (2014-17)'!AR18/'Grupo Real (2014-17)'!AQ18-1</f>
        <v>-9.6229954518588512E-3</v>
      </c>
      <c r="AG41" s="140">
        <f>'Grupo Real (2014-17)'!AS18/'Grupo Real (2014-17)'!AR18-1</f>
        <v>0.11980376002363502</v>
      </c>
      <c r="AH41" s="140">
        <f>'Grupo Real (2014-17)'!AT18/'Grupo Real (2014-17)'!AS18-1</f>
        <v>-2.7131834667148969E-2</v>
      </c>
      <c r="AI41" s="140">
        <f>'Grupo Real (2014-17)'!AU18/'Grupo Real (2014-17)'!AT18-1</f>
        <v>8.1878490496732015E-2</v>
      </c>
      <c r="AJ41" s="140">
        <f>'Grupo Real (2014-17)'!AV18/'Grupo Real (2014-17)'!AU18-1</f>
        <v>-1</v>
      </c>
      <c r="AK41" s="140" t="e">
        <f>'Grupo Real (2014-17)'!AW18/'Grupo Real (2014-17)'!AV18-1</f>
        <v>#DIV/0!</v>
      </c>
      <c r="AL41" s="140" t="e">
        <f>'Grupo Real (2014-17)'!AX18/'Grupo Real (2014-17)'!AW18-1</f>
        <v>#DIV/0!</v>
      </c>
      <c r="AY41" s="429"/>
    </row>
    <row r="42" spans="1:51" x14ac:dyDescent="0.3">
      <c r="A42" s="453"/>
      <c r="B42" s="139" t="s">
        <v>61</v>
      </c>
      <c r="C42" s="140">
        <f>'Grupo Real (2014-17)'!O19/'Grupo Real (2014-17)'!N19-1</f>
        <v>0.11438344409486501</v>
      </c>
      <c r="D42" s="140">
        <f>'Grupo Real (2014-17)'!P19/'Grupo Real (2014-17)'!O19-1</f>
        <v>-0.43495618361607835</v>
      </c>
      <c r="E42" s="140">
        <f>'Grupo Real (2014-17)'!Q19/'Grupo Real (2014-17)'!P19-1</f>
        <v>-0.10210542449372118</v>
      </c>
      <c r="F42" s="140">
        <f>'Grupo Real (2014-17)'!R19/'Grupo Real (2014-17)'!Q19-1</f>
        <v>0.19504482470244744</v>
      </c>
      <c r="G42" s="140">
        <f>'Grupo Real (2014-17)'!S19/'Grupo Real (2014-17)'!R19-1</f>
        <v>-8.5303433687363484E-2</v>
      </c>
      <c r="H42" s="140">
        <f>'Grupo Real (2014-17)'!T19/'Grupo Real (2014-17)'!S19-1</f>
        <v>-0.10453955829944472</v>
      </c>
      <c r="I42" s="140">
        <f>'Grupo Real (2014-17)'!U19/'Grupo Real (2014-17)'!T19-1</f>
        <v>0.19139185356950028</v>
      </c>
      <c r="J42" s="140">
        <f>'Grupo Real (2014-17)'!V19/'Grupo Real (2014-17)'!U19-1</f>
        <v>6.5927507462871127E-2</v>
      </c>
      <c r="K42" s="140">
        <f>'Grupo Real (2014-17)'!W19/'Grupo Real (2014-17)'!V19-1</f>
        <v>-2.8627018082176714E-2</v>
      </c>
      <c r="L42" s="140">
        <f>'Grupo Real (2014-17)'!X19/'Grupo Real (2014-17)'!W19-1</f>
        <v>8.5950911226132298E-2</v>
      </c>
      <c r="M42" s="140">
        <f>'Grupo Real (2014-17)'!Y19/'Grupo Real (2014-17)'!X19-1</f>
        <v>-0.15117390403451447</v>
      </c>
      <c r="N42" s="140">
        <f>'Grupo Real (2014-17)'!Z19/'Grupo Real (2014-17)'!Y19-1</f>
        <v>0.11142614182729216</v>
      </c>
      <c r="O42" s="140">
        <f>'Grupo Real (2014-17)'!AA19/'Grupo Real (2014-17)'!Z19-1</f>
        <v>-0.14186820594267546</v>
      </c>
      <c r="P42" s="140">
        <f>'Grupo Real (2014-17)'!AB19/'Grupo Real (2014-17)'!AA19-1</f>
        <v>-4.4781268576494782E-3</v>
      </c>
      <c r="Q42" s="140">
        <f>'Grupo Real (2014-17)'!AC19/'Grupo Real (2014-17)'!AB19-1</f>
        <v>0.28848554780552593</v>
      </c>
      <c r="R42" s="140">
        <f>'Grupo Real (2014-17)'!AD19/'Grupo Real (2014-17)'!AC19-1</f>
        <v>-8.2963682973811514E-2</v>
      </c>
      <c r="S42" s="140">
        <f>'Grupo Real (2014-17)'!AE19/'Grupo Real (2014-17)'!AD19-1</f>
        <v>-1.2746024431794734E-2</v>
      </c>
      <c r="T42" s="140">
        <f>'Grupo Real (2014-17)'!AF19/'Grupo Real (2014-17)'!AE19-1</f>
        <v>0.18250355296575504</v>
      </c>
      <c r="U42" s="140">
        <f>'Grupo Real (2014-17)'!AG19/'Grupo Real (2014-17)'!AF19-1</f>
        <v>-0.10599840312685305</v>
      </c>
      <c r="V42" s="140">
        <f>'Grupo Real (2014-17)'!AH19/'Grupo Real (2014-17)'!AG19-1</f>
        <v>4.5321222480024348E-2</v>
      </c>
      <c r="W42" s="140">
        <f>'Grupo Real (2014-17)'!AI19/'Grupo Real (2014-17)'!AH19-1</f>
        <v>4.8584802075232636E-2</v>
      </c>
      <c r="X42" s="140">
        <f>'Grupo Real (2014-17)'!AJ19/'Grupo Real (2014-17)'!AI19-1</f>
        <v>-5.8777087867516564E-2</v>
      </c>
      <c r="Y42" s="140">
        <f>'Grupo Real (2014-17)'!AK19/'Grupo Real (2014-17)'!AJ19-1</f>
        <v>-9.3445199729085826E-2</v>
      </c>
      <c r="Z42" s="140">
        <f>'Grupo Real (2014-17)'!AL19/'Grupo Real (2014-17)'!AK19-1</f>
        <v>0.15069434156652295</v>
      </c>
      <c r="AA42" s="140">
        <f>'Grupo Real (2014-17)'!AM19/'Grupo Real (2014-17)'!AL19-1</f>
        <v>-5.3491327007209155E-2</v>
      </c>
      <c r="AB42" s="140">
        <f>'Grupo Real (2014-17)'!AN19/'Grupo Real (2014-17)'!AM19-1</f>
        <v>-0.23697116691358078</v>
      </c>
      <c r="AC42" s="140">
        <f>'Grupo Real (2014-17)'!AO19/'Grupo Real (2014-17)'!AN19-1</f>
        <v>0.46955948511918377</v>
      </c>
      <c r="AD42" s="140">
        <f>'Grupo Real (2014-17)'!AP19/'Grupo Real (2014-17)'!AO19-1</f>
        <v>-0.2381261722593585</v>
      </c>
      <c r="AE42" s="140">
        <f>'Grupo Real (2014-17)'!AQ19/'Grupo Real (2014-17)'!AP19-1</f>
        <v>0.17827487445352541</v>
      </c>
      <c r="AF42" s="140">
        <f>'Grupo Real (2014-17)'!AR19/'Grupo Real (2014-17)'!AQ19-1</f>
        <v>-2.6648822664111393E-2</v>
      </c>
      <c r="AG42" s="140">
        <f>'Grupo Real (2014-17)'!AS19/'Grupo Real (2014-17)'!AR19-1</f>
        <v>6.9641244374022637E-2</v>
      </c>
      <c r="AH42" s="140">
        <f>'Grupo Real (2014-17)'!AT19/'Grupo Real (2014-17)'!AS19-1</f>
        <v>0.12534437522589337</v>
      </c>
      <c r="AI42" s="140">
        <f>'Grupo Real (2014-17)'!AU19/'Grupo Real (2014-17)'!AT19-1</f>
        <v>2.8651092533626299E-2</v>
      </c>
      <c r="AJ42" s="140">
        <f>'Grupo Real (2014-17)'!AV19/'Grupo Real (2014-17)'!AU19-1</f>
        <v>-1</v>
      </c>
      <c r="AK42" s="140" t="e">
        <f>'Grupo Real (2014-17)'!AW19/'Grupo Real (2014-17)'!AV19-1</f>
        <v>#DIV/0!</v>
      </c>
      <c r="AL42" s="140" t="e">
        <f>'Grupo Real (2014-17)'!AX19/'Grupo Real (2014-17)'!AW19-1</f>
        <v>#DIV/0!</v>
      </c>
      <c r="AY42" s="429"/>
    </row>
    <row r="43" spans="1:51" x14ac:dyDescent="0.3">
      <c r="A43" s="453"/>
      <c r="B43" s="139" t="s">
        <v>62</v>
      </c>
      <c r="C43" s="140">
        <f>'Grupo Real (2014-17)'!O20/'Grupo Real (2014-17)'!N20-1</f>
        <v>0.11180856811721807</v>
      </c>
      <c r="D43" s="140">
        <f>'Grupo Real (2014-17)'!P20/'Grupo Real (2014-17)'!O20-1</f>
        <v>-3.0554097886080211E-2</v>
      </c>
      <c r="E43" s="140">
        <f>'Grupo Real (2014-17)'!Q20/'Grupo Real (2014-17)'!P20-1</f>
        <v>-0.12171899488421367</v>
      </c>
      <c r="F43" s="140">
        <f>'Grupo Real (2014-17)'!R20/'Grupo Real (2014-17)'!Q20-1</f>
        <v>0.21626399299471655</v>
      </c>
      <c r="G43" s="140">
        <f>'Grupo Real (2014-17)'!S20/'Grupo Real (2014-17)'!R20-1</f>
        <v>-7.4545549489946406E-2</v>
      </c>
      <c r="H43" s="140">
        <f>'Grupo Real (2014-17)'!T20/'Grupo Real (2014-17)'!S20-1</f>
        <v>-9.0270073411520713E-2</v>
      </c>
      <c r="I43" s="140">
        <f>'Grupo Real (2014-17)'!U20/'Grupo Real (2014-17)'!T20-1</f>
        <v>2.1067904511103963E-2</v>
      </c>
      <c r="J43" s="140">
        <f>'Grupo Real (2014-17)'!V20/'Grupo Real (2014-17)'!U20-1</f>
        <v>-1.9690280175899133E-3</v>
      </c>
      <c r="K43" s="140">
        <f>'Grupo Real (2014-17)'!W20/'Grupo Real (2014-17)'!V20-1</f>
        <v>1.560878948613964E-2</v>
      </c>
      <c r="L43" s="140">
        <f>'Grupo Real (2014-17)'!X20/'Grupo Real (2014-17)'!W20-1</f>
        <v>-2.7657298597531077E-2</v>
      </c>
      <c r="M43" s="140">
        <f>'Grupo Real (2014-17)'!Y20/'Grupo Real (2014-17)'!X20-1</f>
        <v>-7.0542444942462978E-3</v>
      </c>
      <c r="N43" s="140">
        <f>'Grupo Real (2014-17)'!Z20/'Grupo Real (2014-17)'!Y20-1</f>
        <v>-0.10283693120580573</v>
      </c>
      <c r="O43" s="140">
        <f>'Grupo Real (2014-17)'!AA20/'Grupo Real (2014-17)'!Z20-1</f>
        <v>0.11770492991715065</v>
      </c>
      <c r="P43" s="140">
        <f>'Grupo Real (2014-17)'!AB20/'Grupo Real (2014-17)'!AA20-1</f>
        <v>-7.3023369958255757E-2</v>
      </c>
      <c r="Q43" s="140">
        <f>'Grupo Real (2014-17)'!AC20/'Grupo Real (2014-17)'!AB20-1</f>
        <v>-2.6976756160931981E-2</v>
      </c>
      <c r="R43" s="140">
        <f>'Grupo Real (2014-17)'!AD20/'Grupo Real (2014-17)'!AC20-1</f>
        <v>7.7644436092677571E-2</v>
      </c>
      <c r="S43" s="140">
        <f>'Grupo Real (2014-17)'!AE20/'Grupo Real (2014-17)'!AD20-1</f>
        <v>-1.7059147499076222E-2</v>
      </c>
      <c r="T43" s="140">
        <f>'Grupo Real (2014-17)'!AF20/'Grupo Real (2014-17)'!AE20-1</f>
        <v>2.141290683112862E-3</v>
      </c>
      <c r="U43" s="140">
        <f>'Grupo Real (2014-17)'!AG20/'Grupo Real (2014-17)'!AF20-1</f>
        <v>-3.3099430172523481E-2</v>
      </c>
      <c r="V43" s="140">
        <f>'Grupo Real (2014-17)'!AH20/'Grupo Real (2014-17)'!AG20-1</f>
        <v>2.5412037846767044E-2</v>
      </c>
      <c r="W43" s="140">
        <f>'Grupo Real (2014-17)'!AI20/'Grupo Real (2014-17)'!AH20-1</f>
        <v>1.3047322402903072E-2</v>
      </c>
      <c r="X43" s="140">
        <f>'Grupo Real (2014-17)'!AJ20/'Grupo Real (2014-17)'!AI20-1</f>
        <v>-4.3893333973846649E-2</v>
      </c>
      <c r="Y43" s="140">
        <f>'Grupo Real (2014-17)'!AK20/'Grupo Real (2014-17)'!AJ20-1</f>
        <v>-1.3793170310818503E-2</v>
      </c>
      <c r="Z43" s="140">
        <f>'Grupo Real (2014-17)'!AL20/'Grupo Real (2014-17)'!AK20-1</f>
        <v>-1.1580967493070471E-2</v>
      </c>
      <c r="AA43" s="140">
        <f>'Grupo Real (2014-17)'!AM20/'Grupo Real (2014-17)'!AL20-1</f>
        <v>5.7855927053962697E-2</v>
      </c>
      <c r="AB43" s="140">
        <f>'Grupo Real (2014-17)'!AN20/'Grupo Real (2014-17)'!AM20-1</f>
        <v>-0.11031468102402975</v>
      </c>
      <c r="AC43" s="140">
        <f>'Grupo Real (2014-17)'!AO20/'Grupo Real (2014-17)'!AN20-1</f>
        <v>5.3193827558382978E-2</v>
      </c>
      <c r="AD43" s="140">
        <f>'Grupo Real (2014-17)'!AP20/'Grupo Real (2014-17)'!AO20-1</f>
        <v>-0.10987725368917467</v>
      </c>
      <c r="AE43" s="140">
        <f>'Grupo Real (2014-17)'!AQ20/'Grupo Real (2014-17)'!AP20-1</f>
        <v>1.489896661347978E-2</v>
      </c>
      <c r="AF43" s="140">
        <f>'Grupo Real (2014-17)'!AR20/'Grupo Real (2014-17)'!AQ20-1</f>
        <v>3.3636710845238227E-2</v>
      </c>
      <c r="AG43" s="140">
        <f>'Grupo Real (2014-17)'!AS20/'Grupo Real (2014-17)'!AR20-1</f>
        <v>-1.525567067127076E-2</v>
      </c>
      <c r="AH43" s="140">
        <f>'Grupo Real (2014-17)'!AT20/'Grupo Real (2014-17)'!AS20-1</f>
        <v>-2.2042742961042583E-3</v>
      </c>
      <c r="AI43" s="140">
        <f>'Grupo Real (2014-17)'!AU20/'Grupo Real (2014-17)'!AT20-1</f>
        <v>1.2222156690085306E-2</v>
      </c>
      <c r="AJ43" s="140">
        <f>'Grupo Real (2014-17)'!AV20/'Grupo Real (2014-17)'!AU20-1</f>
        <v>-1</v>
      </c>
      <c r="AK43" s="140" t="e">
        <f>'Grupo Real (2014-17)'!AW20/'Grupo Real (2014-17)'!AV20-1</f>
        <v>#DIV/0!</v>
      </c>
      <c r="AL43" s="140" t="e">
        <f>'Grupo Real (2014-17)'!AX20/'Grupo Real (2014-17)'!AW20-1</f>
        <v>#DIV/0!</v>
      </c>
      <c r="AY43" s="429"/>
    </row>
    <row r="44" spans="1:51" x14ac:dyDescent="0.3">
      <c r="A44" s="453"/>
      <c r="B44" s="139" t="s">
        <v>63</v>
      </c>
      <c r="C44" s="140">
        <f>'Grupo Real (2014-17)'!O21/'Grupo Real (2014-17)'!N21-1</f>
        <v>-0.19139417176904128</v>
      </c>
      <c r="D44" s="140">
        <f>'Grupo Real (2014-17)'!P21/'Grupo Real (2014-17)'!O21-1</f>
        <v>-4.3425379948359044E-2</v>
      </c>
      <c r="E44" s="140">
        <f>'Grupo Real (2014-17)'!Q21/'Grupo Real (2014-17)'!P21-1</f>
        <v>4.6298398823725329E-3</v>
      </c>
      <c r="F44" s="140">
        <f>'Grupo Real (2014-17)'!R21/'Grupo Real (2014-17)'!Q21-1</f>
        <v>-0.18409328034873762</v>
      </c>
      <c r="G44" s="140">
        <f>'Grupo Real (2014-17)'!S21/'Grupo Real (2014-17)'!R21-1</f>
        <v>6.999431766345654E-2</v>
      </c>
      <c r="H44" s="140">
        <f>'Grupo Real (2014-17)'!T21/'Grupo Real (2014-17)'!S21-1</f>
        <v>3.2259304315370718E-2</v>
      </c>
      <c r="I44" s="140">
        <f>'Grupo Real (2014-17)'!U21/'Grupo Real (2014-17)'!T21-1</f>
        <v>0.17013259837300021</v>
      </c>
      <c r="J44" s="140">
        <f>'Grupo Real (2014-17)'!V21/'Grupo Real (2014-17)'!U21-1</f>
        <v>0.3136553767872301</v>
      </c>
      <c r="K44" s="140">
        <f>'Grupo Real (2014-17)'!W21/'Grupo Real (2014-17)'!V21-1</f>
        <v>-8.2649927967951231E-2</v>
      </c>
      <c r="L44" s="140">
        <f>'Grupo Real (2014-17)'!X21/'Grupo Real (2014-17)'!W21-1</f>
        <v>6.8289154058485346E-2</v>
      </c>
      <c r="M44" s="140">
        <f>'Grupo Real (2014-17)'!Y21/'Grupo Real (2014-17)'!X21-1</f>
        <v>4.7751314426696112E-3</v>
      </c>
      <c r="N44" s="140">
        <f>'Grupo Real (2014-17)'!Z21/'Grupo Real (2014-17)'!Y21-1</f>
        <v>5.7356364619026046E-2</v>
      </c>
      <c r="O44" s="140">
        <f>'Grupo Real (2014-17)'!AA21/'Grupo Real (2014-17)'!Z21-1</f>
        <v>-6.5651728197442472E-2</v>
      </c>
      <c r="P44" s="140">
        <f>'Grupo Real (2014-17)'!AB21/'Grupo Real (2014-17)'!AA21-1</f>
        <v>-4.0768976043940142E-2</v>
      </c>
      <c r="Q44" s="140">
        <f>'Grupo Real (2014-17)'!AC21/'Grupo Real (2014-17)'!AB21-1</f>
        <v>0.66742814286193464</v>
      </c>
      <c r="R44" s="140">
        <f>'Grupo Real (2014-17)'!AD21/'Grupo Real (2014-17)'!AC21-1</f>
        <v>-0.23518949829875391</v>
      </c>
      <c r="S44" s="140">
        <f>'Grupo Real (2014-17)'!AE21/'Grupo Real (2014-17)'!AD21-1</f>
        <v>0.88043835062035458</v>
      </c>
      <c r="T44" s="140">
        <f>'Grupo Real (2014-17)'!AF21/'Grupo Real (2014-17)'!AE21-1</f>
        <v>-7.0507101512500947E-2</v>
      </c>
      <c r="U44" s="140">
        <f>'Grupo Real (2014-17)'!AG21/'Grupo Real (2014-17)'!AF21-1</f>
        <v>-0.5672677543472413</v>
      </c>
      <c r="V44" s="140">
        <f>'Grupo Real (2014-17)'!AH21/'Grupo Real (2014-17)'!AG21-1</f>
        <v>0.27495438630982116</v>
      </c>
      <c r="W44" s="140">
        <f>'Grupo Real (2014-17)'!AI21/'Grupo Real (2014-17)'!AH21-1</f>
        <v>-0.39517457684795287</v>
      </c>
      <c r="X44" s="140">
        <f>'Grupo Real (2014-17)'!AJ21/'Grupo Real (2014-17)'!AI21-1</f>
        <v>0.36302723805016579</v>
      </c>
      <c r="Y44" s="140">
        <f>'Grupo Real (2014-17)'!AK21/'Grupo Real (2014-17)'!AJ21-1</f>
        <v>-8.6460683771863001E-2</v>
      </c>
      <c r="Z44" s="140">
        <f>'Grupo Real (2014-17)'!AL21/'Grupo Real (2014-17)'!AK21-1</f>
        <v>0.45696316039532636</v>
      </c>
      <c r="AA44" s="140">
        <f>'Grupo Real (2014-17)'!AM21/'Grupo Real (2014-17)'!AL21-1</f>
        <v>-0.13697665642770784</v>
      </c>
      <c r="AB44" s="140">
        <f>'Grupo Real (2014-17)'!AN21/'Grupo Real (2014-17)'!AM21-1</f>
        <v>6.9058313462482257E-2</v>
      </c>
      <c r="AC44" s="140">
        <f>'Grupo Real (2014-17)'!AO21/'Grupo Real (2014-17)'!AN21-1</f>
        <v>-5.06105231733045E-2</v>
      </c>
      <c r="AD44" s="140">
        <f>'Grupo Real (2014-17)'!AP21/'Grupo Real (2014-17)'!AO21-1</f>
        <v>0.43852426237934305</v>
      </c>
      <c r="AE44" s="140">
        <f>'Grupo Real (2014-17)'!AQ21/'Grupo Real (2014-17)'!AP21-1</f>
        <v>-0.20953935012277147</v>
      </c>
      <c r="AF44" s="140">
        <f>'Grupo Real (2014-17)'!AR21/'Grupo Real (2014-17)'!AQ21-1</f>
        <v>-0.15567321845315485</v>
      </c>
      <c r="AG44" s="140">
        <f>'Grupo Real (2014-17)'!AS21/'Grupo Real (2014-17)'!AR21-1</f>
        <v>-4.538800386445685E-2</v>
      </c>
      <c r="AH44" s="140">
        <f>'Grupo Real (2014-17)'!AT21/'Grupo Real (2014-17)'!AS21-1</f>
        <v>-0.24340425485119654</v>
      </c>
      <c r="AI44" s="140">
        <f>'Grupo Real (2014-17)'!AU21/'Grupo Real (2014-17)'!AT21-1</f>
        <v>0.53355742488063584</v>
      </c>
      <c r="AJ44" s="140">
        <f>'Grupo Real (2014-17)'!AV21/'Grupo Real (2014-17)'!AU21-1</f>
        <v>-1</v>
      </c>
      <c r="AK44" s="140" t="e">
        <f>'Grupo Real (2014-17)'!AW21/'Grupo Real (2014-17)'!AV21-1</f>
        <v>#DIV/0!</v>
      </c>
      <c r="AL44" s="140" t="e">
        <f>'Grupo Real (2014-17)'!AX21/'Grupo Real (2014-17)'!AW21-1</f>
        <v>#DIV/0!</v>
      </c>
      <c r="AY44" s="429"/>
    </row>
    <row r="45" spans="1:51" x14ac:dyDescent="0.3">
      <c r="A45" s="454"/>
      <c r="B45" s="141" t="s">
        <v>71</v>
      </c>
      <c r="C45" s="176">
        <f>'Grupo Real (2014-17)'!O22/'Grupo Real (2014-17)'!N22-1</f>
        <v>2.5646247651222476E-2</v>
      </c>
      <c r="D45" s="176">
        <f>'Grupo Real (2014-17)'!P22/'Grupo Real (2014-17)'!O22-1</f>
        <v>-0.19528706342414504</v>
      </c>
      <c r="E45" s="176">
        <f>'Grupo Real (2014-17)'!Q22/'Grupo Real (2014-17)'!P22-1</f>
        <v>-5.2037149507307978E-3</v>
      </c>
      <c r="F45" s="176">
        <f>'Grupo Real (2014-17)'!R22/'Grupo Real (2014-17)'!Q22-1</f>
        <v>0.10477378077034349</v>
      </c>
      <c r="G45" s="176">
        <f>'Grupo Real (2014-17)'!S22/'Grupo Real (2014-17)'!R22-1</f>
        <v>-2.7100465157132048E-2</v>
      </c>
      <c r="H45" s="176">
        <f>'Grupo Real (2014-17)'!T22/'Grupo Real (2014-17)'!S22-1</f>
        <v>3.7849866734906978E-3</v>
      </c>
      <c r="I45" s="176">
        <f>'Grupo Real (2014-17)'!U22/'Grupo Real (2014-17)'!T22-1</f>
        <v>1.9535864912583412E-2</v>
      </c>
      <c r="J45" s="176">
        <f>'Grupo Real (2014-17)'!V22/'Grupo Real (2014-17)'!U22-1</f>
        <v>7.482236822830024E-2</v>
      </c>
      <c r="K45" s="176">
        <f>'Grupo Real (2014-17)'!W22/'Grupo Real (2014-17)'!V22-1</f>
        <v>8.2521212539548028E-3</v>
      </c>
      <c r="L45" s="176">
        <f>'Grupo Real (2014-17)'!X22/'Grupo Real (2014-17)'!W22-1</f>
        <v>-2.2471670054638349E-2</v>
      </c>
      <c r="M45" s="176">
        <f>'Grupo Real (2014-17)'!Y22/'Grupo Real (2014-17)'!X22-1</f>
        <v>3.0359771980409844E-2</v>
      </c>
      <c r="N45" s="176">
        <f>'Grupo Real (2014-17)'!Z22/'Grupo Real (2014-17)'!Y22-1</f>
        <v>-3.3847769347819079E-2</v>
      </c>
      <c r="O45" s="176">
        <f>'Grupo Real (2014-17)'!AA22/'Grupo Real (2014-17)'!Z22-1</f>
        <v>0.13517609690773735</v>
      </c>
      <c r="P45" s="176">
        <f>'Grupo Real (2014-17)'!AB22/'Grupo Real (2014-17)'!AA22-1</f>
        <v>-0.17377538416784044</v>
      </c>
      <c r="Q45" s="176">
        <f>'Grupo Real (2014-17)'!AC22/'Grupo Real (2014-17)'!AB22-1</f>
        <v>0.13852926063330617</v>
      </c>
      <c r="R45" s="176">
        <f>'Grupo Real (2014-17)'!AD22/'Grupo Real (2014-17)'!AC22-1</f>
        <v>7.3371459977006115E-2</v>
      </c>
      <c r="S45" s="176">
        <f>'Grupo Real (2014-17)'!AE22/'Grupo Real (2014-17)'!AD22-1</f>
        <v>4.6889032678216536E-2</v>
      </c>
      <c r="T45" s="176">
        <f>'Grupo Real (2014-17)'!AF22/'Grupo Real (2014-17)'!AE22-1</f>
        <v>0.11401927921375488</v>
      </c>
      <c r="U45" s="176">
        <f>'Grupo Real (2014-17)'!AG22/'Grupo Real (2014-17)'!AF22-1</f>
        <v>4.4169303756447453E-2</v>
      </c>
      <c r="V45" s="176">
        <f>'Grupo Real (2014-17)'!AH22/'Grupo Real (2014-17)'!AG22-1</f>
        <v>-0.11999248699704657</v>
      </c>
      <c r="W45" s="176">
        <f>'Grupo Real (2014-17)'!AI22/'Grupo Real (2014-17)'!AH22-1</f>
        <v>-0.1762602877233147</v>
      </c>
      <c r="X45" s="176">
        <f>'Grupo Real (2014-17)'!AJ22/'Grupo Real (2014-17)'!AI22-1</f>
        <v>1.567548004746655E-2</v>
      </c>
      <c r="Y45" s="176">
        <f>'Grupo Real (2014-17)'!AK22/'Grupo Real (2014-17)'!AJ22-1</f>
        <v>-2.0439465428587544E-2</v>
      </c>
      <c r="Z45" s="176">
        <f>'Grupo Real (2014-17)'!AL22/'Grupo Real (2014-17)'!AK22-1</f>
        <v>0.11516319464242497</v>
      </c>
      <c r="AA45" s="176">
        <f>'Grupo Real (2014-17)'!AM22/'Grupo Real (2014-17)'!AL22-1</f>
        <v>6.1577895287863171E-2</v>
      </c>
      <c r="AB45" s="176">
        <f>'Grupo Real (2014-17)'!AN22/'Grupo Real (2014-17)'!AM22-1</f>
        <v>-0.16513819922258777</v>
      </c>
      <c r="AC45" s="176">
        <f>'Grupo Real (2014-17)'!AO22/'Grupo Real (2014-17)'!AN22-1</f>
        <v>-6.0480488057446102E-4</v>
      </c>
      <c r="AD45" s="176">
        <f>'Grupo Real (2014-17)'!AP22/'Grupo Real (2014-17)'!AO22-1</f>
        <v>0.10118663310505993</v>
      </c>
      <c r="AE45" s="176">
        <f>'Grupo Real (2014-17)'!AQ22/'Grupo Real (2014-17)'!AP22-1</f>
        <v>2.5112507839708531E-3</v>
      </c>
      <c r="AF45" s="176">
        <f>'Grupo Real (2014-17)'!AR22/'Grupo Real (2014-17)'!AQ22-1</f>
        <v>1.8798386531750921E-3</v>
      </c>
      <c r="AG45" s="176">
        <f>'Grupo Real (2014-17)'!AS22/'Grupo Real (2014-17)'!AR22-1</f>
        <v>1.6908067952015271E-2</v>
      </c>
      <c r="AH45" s="176">
        <f>'Grupo Real (2014-17)'!AT22/'Grupo Real (2014-17)'!AS22-1</f>
        <v>-5.4276949032334709E-3</v>
      </c>
      <c r="AI45" s="176">
        <f>'Grupo Real (2014-17)'!AU22/'Grupo Real (2014-17)'!AT22-1</f>
        <v>0.1130928541469296</v>
      </c>
      <c r="AJ45" s="176">
        <f>'Grupo Real (2014-17)'!AV22/'Grupo Real (2014-17)'!AU22-1</f>
        <v>-1</v>
      </c>
      <c r="AK45" s="176" t="e">
        <f>'Grupo Real (2014-17)'!AW22/'Grupo Real (2014-17)'!AV22-1</f>
        <v>#DIV/0!</v>
      </c>
      <c r="AL45" s="176" t="e">
        <f>'Grupo Real (2014-17)'!AX22/'Grupo Real (2014-17)'!AW22-1</f>
        <v>#DIV/0!</v>
      </c>
      <c r="AY45" s="429"/>
    </row>
    <row r="46" spans="1:51" x14ac:dyDescent="0.3">
      <c r="A46" s="100" t="str">
        <f>A22</f>
        <v xml:space="preserve">Fonte: bi.sefaz, elaboração NEEF/SEFAZ-MA (consulta 06.10.17). </v>
      </c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2"/>
      <c r="AL46" s="102"/>
      <c r="AM46" s="102"/>
      <c r="AN46" s="102"/>
      <c r="AO46" s="102"/>
      <c r="AP46" s="102"/>
      <c r="AQ46" s="102"/>
      <c r="AR46" s="102"/>
      <c r="AS46" s="102"/>
      <c r="AT46" s="102"/>
      <c r="AU46" s="102"/>
      <c r="AV46" s="102"/>
      <c r="AW46" s="102"/>
      <c r="AX46" s="102"/>
    </row>
    <row r="47" spans="1:51" x14ac:dyDescent="0.3">
      <c r="A47" s="198" t="str">
        <f>A23</f>
        <v xml:space="preserve">(*) Valores Corrigidos a Preços de Setembro/2017, IPCA-IBGE (DEZ 93 = 100). </v>
      </c>
    </row>
  </sheetData>
  <mergeCells count="8">
    <mergeCell ref="A38:A45"/>
    <mergeCell ref="A27:A31"/>
    <mergeCell ref="A32:A37"/>
    <mergeCell ref="A25:N25"/>
    <mergeCell ref="A1:N1"/>
    <mergeCell ref="A3:A7"/>
    <mergeCell ref="A14:A21"/>
    <mergeCell ref="A8:A13"/>
  </mergeCells>
  <conditionalFormatting sqref="C3:AX21 C27:AL45">
    <cfRule type="cellIs" dxfId="0" priority="7" operator="lessThan">
      <formula>0</formula>
    </cfRule>
  </conditionalFormatting>
  <pageMargins left="0.31496062992125984" right="0.31496062992125984" top="0.78740157480314965" bottom="0.78740157480314965" header="0.31496062992125984" footer="0.31496062992125984"/>
  <pageSetup paperSize="9" scale="9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DC77"/>
  <sheetViews>
    <sheetView showGridLines="0" zoomScaleNormal="100" workbookViewId="0">
      <pane xSplit="4" ySplit="1" topLeftCell="CN2" activePane="bottomRight" state="frozen"/>
      <selection pane="topRight" activeCell="C1" sqref="C1"/>
      <selection pane="bottomLeft" activeCell="A2" sqref="A2"/>
      <selection pane="bottomRight" activeCell="DA34" sqref="DA34"/>
    </sheetView>
  </sheetViews>
  <sheetFormatPr defaultColWidth="9.109375" defaultRowHeight="12" x14ac:dyDescent="0.25"/>
  <cols>
    <col min="1" max="4" width="9.33203125" style="111" customWidth="1"/>
    <col min="5" max="5" width="11.44140625" style="112" hidden="1" customWidth="1"/>
    <col min="6" max="16" width="7.5546875" style="112" hidden="1" customWidth="1"/>
    <col min="17" max="17" width="7.33203125" style="115" hidden="1" customWidth="1"/>
    <col min="18" max="29" width="7.5546875" style="112" hidden="1" customWidth="1"/>
    <col min="30" max="30" width="7.33203125" style="112" hidden="1" customWidth="1"/>
    <col min="31" max="42" width="7.5546875" style="112" hidden="1" customWidth="1"/>
    <col min="43" max="43" width="2.109375" style="112" hidden="1" customWidth="1"/>
    <col min="44" max="47" width="7.6640625" style="111" customWidth="1"/>
    <col min="48" max="59" width="7.5546875" style="111" customWidth="1"/>
    <col min="60" max="63" width="7.6640625" style="111" customWidth="1"/>
    <col min="64" max="66" width="7.5546875" style="111" customWidth="1"/>
    <col min="67" max="67" width="7.6640625" style="111" customWidth="1"/>
    <col min="68" max="70" width="7.5546875" style="111" customWidth="1"/>
    <col min="71" max="71" width="7.6640625" style="111" customWidth="1"/>
    <col min="72" max="74" width="7.5546875" style="111" customWidth="1"/>
    <col min="75" max="75" width="9.88671875" style="111" customWidth="1"/>
    <col min="76" max="102" width="7.6640625" style="111" customWidth="1"/>
    <col min="103" max="103" width="6.5546875" style="111" bestFit="1" customWidth="1"/>
    <col min="104" max="106" width="7.6640625" style="111" customWidth="1"/>
    <col min="107" max="107" width="6.5546875" style="111" customWidth="1"/>
    <col min="108" max="16384" width="9.109375" style="111"/>
  </cols>
  <sheetData>
    <row r="1" spans="1:107" ht="24" customHeight="1" x14ac:dyDescent="0.25">
      <c r="A1" s="191" t="s">
        <v>100</v>
      </c>
      <c r="B1" s="425"/>
      <c r="C1" s="425"/>
    </row>
    <row r="2" spans="1:107" ht="20.25" customHeight="1" x14ac:dyDescent="0.25">
      <c r="A2" s="461" t="s">
        <v>68</v>
      </c>
      <c r="B2" s="461" t="s">
        <v>69</v>
      </c>
      <c r="C2" s="486"/>
      <c r="D2" s="487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481" t="s">
        <v>88</v>
      </c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481" t="s">
        <v>89</v>
      </c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481" t="s">
        <v>90</v>
      </c>
      <c r="AR2" s="478" t="s">
        <v>106</v>
      </c>
      <c r="AS2" s="479"/>
      <c r="AT2" s="479"/>
      <c r="AU2" s="479"/>
      <c r="AV2" s="479"/>
      <c r="AW2" s="479"/>
      <c r="AX2" s="479"/>
      <c r="AY2" s="479"/>
      <c r="AZ2" s="479"/>
      <c r="BA2" s="479"/>
      <c r="BB2" s="479"/>
      <c r="BC2" s="479"/>
      <c r="BD2" s="479"/>
      <c r="BE2" s="479"/>
      <c r="BF2" s="479"/>
      <c r="BG2" s="480"/>
      <c r="BH2" s="475" t="s">
        <v>107</v>
      </c>
      <c r="BI2" s="476"/>
      <c r="BJ2" s="476"/>
      <c r="BK2" s="476"/>
      <c r="BL2" s="476"/>
      <c r="BM2" s="476"/>
      <c r="BN2" s="476"/>
      <c r="BO2" s="476"/>
      <c r="BP2" s="476"/>
      <c r="BQ2" s="476"/>
      <c r="BR2" s="476"/>
      <c r="BS2" s="476"/>
      <c r="BT2" s="476"/>
      <c r="BU2" s="476"/>
      <c r="BV2" s="476"/>
      <c r="BW2" s="477"/>
      <c r="BX2" s="472" t="s">
        <v>108</v>
      </c>
      <c r="BY2" s="473"/>
      <c r="BZ2" s="473"/>
      <c r="CA2" s="473"/>
      <c r="CB2" s="473"/>
      <c r="CC2" s="473"/>
      <c r="CD2" s="473"/>
      <c r="CE2" s="473"/>
      <c r="CF2" s="473"/>
      <c r="CG2" s="473"/>
      <c r="CH2" s="473"/>
      <c r="CI2" s="473"/>
      <c r="CJ2" s="473"/>
      <c r="CK2" s="473"/>
      <c r="CL2" s="473"/>
      <c r="CM2" s="474"/>
      <c r="CN2" s="469" t="s">
        <v>139</v>
      </c>
      <c r="CO2" s="470"/>
      <c r="CP2" s="470"/>
      <c r="CQ2" s="470"/>
      <c r="CR2" s="470"/>
      <c r="CS2" s="470"/>
      <c r="CT2" s="470"/>
      <c r="CU2" s="470"/>
      <c r="CV2" s="470"/>
      <c r="CW2" s="470"/>
      <c r="CX2" s="470"/>
      <c r="CY2" s="470"/>
      <c r="CZ2" s="470"/>
      <c r="DA2" s="470"/>
      <c r="DB2" s="470"/>
      <c r="DC2" s="471"/>
    </row>
    <row r="3" spans="1:107" ht="18.75" customHeight="1" x14ac:dyDescent="0.25">
      <c r="A3" s="462"/>
      <c r="B3" s="462"/>
      <c r="C3" s="488"/>
      <c r="D3" s="489"/>
      <c r="E3" s="125">
        <v>40909</v>
      </c>
      <c r="F3" s="123">
        <v>40940</v>
      </c>
      <c r="G3" s="123">
        <v>40969</v>
      </c>
      <c r="H3" s="123">
        <v>41000</v>
      </c>
      <c r="I3" s="123">
        <v>41030</v>
      </c>
      <c r="J3" s="123">
        <v>41061</v>
      </c>
      <c r="K3" s="123">
        <v>41091</v>
      </c>
      <c r="L3" s="123">
        <v>41122</v>
      </c>
      <c r="M3" s="123">
        <v>41153</v>
      </c>
      <c r="N3" s="123">
        <v>41183</v>
      </c>
      <c r="O3" s="123">
        <v>41214</v>
      </c>
      <c r="P3" s="124">
        <v>41244</v>
      </c>
      <c r="Q3" s="481"/>
      <c r="R3" s="134">
        <v>41275</v>
      </c>
      <c r="S3" s="134">
        <v>41306</v>
      </c>
      <c r="T3" s="134">
        <v>41334</v>
      </c>
      <c r="U3" s="134">
        <v>41365</v>
      </c>
      <c r="V3" s="134">
        <v>41395</v>
      </c>
      <c r="W3" s="134">
        <v>41426</v>
      </c>
      <c r="X3" s="134">
        <v>41456</v>
      </c>
      <c r="Y3" s="134">
        <v>41487</v>
      </c>
      <c r="Z3" s="134">
        <v>41518</v>
      </c>
      <c r="AA3" s="134">
        <v>41548</v>
      </c>
      <c r="AB3" s="134">
        <v>41579</v>
      </c>
      <c r="AC3" s="134">
        <v>41609</v>
      </c>
      <c r="AD3" s="481"/>
      <c r="AE3" s="134">
        <v>41640</v>
      </c>
      <c r="AF3" s="134">
        <v>41671</v>
      </c>
      <c r="AG3" s="134">
        <v>41699</v>
      </c>
      <c r="AH3" s="134">
        <v>41730</v>
      </c>
      <c r="AI3" s="134">
        <v>41760</v>
      </c>
      <c r="AJ3" s="134">
        <v>41791</v>
      </c>
      <c r="AK3" s="134">
        <v>41821</v>
      </c>
      <c r="AL3" s="134">
        <v>41852</v>
      </c>
      <c r="AM3" s="134">
        <v>41883</v>
      </c>
      <c r="AN3" s="134">
        <v>41913</v>
      </c>
      <c r="AO3" s="134">
        <v>41944</v>
      </c>
      <c r="AP3" s="134">
        <v>41974</v>
      </c>
      <c r="AQ3" s="481"/>
      <c r="AR3" s="197" t="s">
        <v>13</v>
      </c>
      <c r="AS3" s="197" t="s">
        <v>14</v>
      </c>
      <c r="AT3" s="197" t="s">
        <v>15</v>
      </c>
      <c r="AU3" s="197" t="s">
        <v>102</v>
      </c>
      <c r="AV3" s="197" t="s">
        <v>16</v>
      </c>
      <c r="AW3" s="197" t="s">
        <v>17</v>
      </c>
      <c r="AX3" s="197" t="s">
        <v>18</v>
      </c>
      <c r="AY3" s="197" t="s">
        <v>103</v>
      </c>
      <c r="AZ3" s="197" t="s">
        <v>19</v>
      </c>
      <c r="BA3" s="197" t="s">
        <v>20</v>
      </c>
      <c r="BB3" s="197" t="s">
        <v>21</v>
      </c>
      <c r="BC3" s="197" t="s">
        <v>104</v>
      </c>
      <c r="BD3" s="197" t="s">
        <v>22</v>
      </c>
      <c r="BE3" s="197" t="s">
        <v>23</v>
      </c>
      <c r="BF3" s="197" t="s">
        <v>24</v>
      </c>
      <c r="BG3" s="197" t="s">
        <v>105</v>
      </c>
      <c r="BH3" s="218" t="s">
        <v>13</v>
      </c>
      <c r="BI3" s="218" t="s">
        <v>14</v>
      </c>
      <c r="BJ3" s="218" t="s">
        <v>15</v>
      </c>
      <c r="BK3" s="218" t="s">
        <v>102</v>
      </c>
      <c r="BL3" s="218" t="s">
        <v>16</v>
      </c>
      <c r="BM3" s="218" t="s">
        <v>17</v>
      </c>
      <c r="BN3" s="218" t="s">
        <v>18</v>
      </c>
      <c r="BO3" s="218" t="s">
        <v>103</v>
      </c>
      <c r="BP3" s="196" t="s">
        <v>19</v>
      </c>
      <c r="BQ3" s="196" t="s">
        <v>20</v>
      </c>
      <c r="BR3" s="196" t="s">
        <v>21</v>
      </c>
      <c r="BS3" s="218" t="s">
        <v>104</v>
      </c>
      <c r="BT3" s="196" t="s">
        <v>22</v>
      </c>
      <c r="BU3" s="196" t="s">
        <v>23</v>
      </c>
      <c r="BV3" s="196" t="s">
        <v>24</v>
      </c>
      <c r="BW3" s="218" t="s">
        <v>105</v>
      </c>
      <c r="BX3" s="214" t="s">
        <v>13</v>
      </c>
      <c r="BY3" s="214" t="s">
        <v>14</v>
      </c>
      <c r="BZ3" s="214" t="s">
        <v>15</v>
      </c>
      <c r="CA3" s="197" t="s">
        <v>102</v>
      </c>
      <c r="CB3" s="214" t="s">
        <v>16</v>
      </c>
      <c r="CC3" s="214" t="s">
        <v>17</v>
      </c>
      <c r="CD3" s="214" t="s">
        <v>18</v>
      </c>
      <c r="CE3" s="208" t="s">
        <v>103</v>
      </c>
      <c r="CF3" s="196" t="s">
        <v>19</v>
      </c>
      <c r="CG3" s="196" t="s">
        <v>20</v>
      </c>
      <c r="CH3" s="196" t="s">
        <v>21</v>
      </c>
      <c r="CI3" s="214" t="s">
        <v>104</v>
      </c>
      <c r="CJ3" s="196" t="s">
        <v>22</v>
      </c>
      <c r="CK3" s="196" t="s">
        <v>23</v>
      </c>
      <c r="CL3" s="196" t="s">
        <v>24</v>
      </c>
      <c r="CM3" s="214" t="s">
        <v>105</v>
      </c>
      <c r="CN3" s="360" t="s">
        <v>13</v>
      </c>
      <c r="CO3" s="360" t="s">
        <v>14</v>
      </c>
      <c r="CP3" s="360" t="s">
        <v>15</v>
      </c>
      <c r="CQ3" s="360" t="s">
        <v>102</v>
      </c>
      <c r="CR3" s="360" t="s">
        <v>16</v>
      </c>
      <c r="CS3" s="360" t="s">
        <v>17</v>
      </c>
      <c r="CT3" s="360" t="s">
        <v>18</v>
      </c>
      <c r="CU3" s="360" t="s">
        <v>103</v>
      </c>
      <c r="CV3" s="196" t="s">
        <v>19</v>
      </c>
      <c r="CW3" s="196" t="s">
        <v>20</v>
      </c>
      <c r="CX3" s="196" t="s">
        <v>21</v>
      </c>
      <c r="CY3" s="360" t="s">
        <v>104</v>
      </c>
      <c r="CZ3" s="196" t="s">
        <v>22</v>
      </c>
      <c r="DA3" s="196" t="s">
        <v>23</v>
      </c>
      <c r="DB3" s="196" t="s">
        <v>24</v>
      </c>
      <c r="DC3" s="360" t="s">
        <v>105</v>
      </c>
    </row>
    <row r="4" spans="1:107" ht="15" customHeight="1" x14ac:dyDescent="0.25">
      <c r="A4" s="458" t="s">
        <v>47</v>
      </c>
      <c r="B4" s="463" t="s">
        <v>48</v>
      </c>
      <c r="C4" s="464"/>
      <c r="D4" s="465"/>
      <c r="E4" s="126">
        <f>'2012-17(nom.)'!$C4/'2012-17(nom.)'!$C$8</f>
        <v>0.44390420530885927</v>
      </c>
      <c r="F4" s="126">
        <f>'2012-17(nom.)'!$D4/'2012-17(nom.)'!$D$8</f>
        <v>0.49881091540219002</v>
      </c>
      <c r="G4" s="126">
        <f>'2012-17(nom.)'!$E4/'2012-17(nom.)'!$E$8</f>
        <v>0.61924371030763281</v>
      </c>
      <c r="H4" s="126">
        <f>'2012-17(nom.)'!$F4/'2012-17(nom.)'!$F$8</f>
        <v>0.38315459254241963</v>
      </c>
      <c r="I4" s="126">
        <f>'2012-17(nom.)'!$G4/'2012-17(nom.)'!$G$8</f>
        <v>0.31713032577308575</v>
      </c>
      <c r="J4" s="126">
        <f>'2012-17(nom.)'!$H4/'2012-17(nom.)'!$H$8</f>
        <v>0.4843705706791579</v>
      </c>
      <c r="K4" s="126">
        <f>'2012-17(nom.)'!$I4/'2012-17(nom.)'!$I$8</f>
        <v>0.48325843959202119</v>
      </c>
      <c r="L4" s="126">
        <f>'2012-17(nom.)'!$J4/'2012-17(nom.)'!$J$8</f>
        <v>0.64638764210881849</v>
      </c>
      <c r="M4" s="126">
        <f>'2012-17(nom.)'!$K4/'2012-17(nom.)'!$K$8</f>
        <v>0.44917208697230876</v>
      </c>
      <c r="N4" s="126">
        <f>'2012-17(nom.)'!$L4/'2012-17(nom.)'!$L$8</f>
        <v>0.35024084626045321</v>
      </c>
      <c r="O4" s="126">
        <f>'2012-17(nom.)'!$M4/'2012-17(nom.)'!$M$8</f>
        <v>0.38441367129677734</v>
      </c>
      <c r="P4" s="126">
        <f>'2012-17(nom.)'!$N4/'2012-17(nom.)'!$N$8</f>
        <v>0.3081862218776466</v>
      </c>
      <c r="Q4" s="127">
        <f t="shared" ref="Q4:Q23" si="0">AVERAGE(E4:P4)</f>
        <v>0.44735610234344758</v>
      </c>
      <c r="R4" s="117">
        <f>'2012-17(nom.)'!$C30/'2012-17(nom.)'!$C$34</f>
        <v>0.38586046076436187</v>
      </c>
      <c r="S4" s="126">
        <f>'2012-17(nom.)'!$D30/'2012-17(nom.)'!$D$34</f>
        <v>0.32751144257573017</v>
      </c>
      <c r="T4" s="126">
        <f>'2012-17(nom.)'!$E30/'2012-17(nom.)'!$E$34</f>
        <v>0.40081561626600481</v>
      </c>
      <c r="U4" s="126">
        <f>'2012-17(nom.)'!$F30/'2012-17(nom.)'!$F$34</f>
        <v>0.34554787133211945</v>
      </c>
      <c r="V4" s="126">
        <f>'2012-17(nom.)'!$G30/'2012-17(nom.)'!$G$34</f>
        <v>0.38201951121268329</v>
      </c>
      <c r="W4" s="126">
        <f>'2012-17(nom.)'!$H30/'2012-17(nom.)'!$H$34</f>
        <v>0.31016438947621472</v>
      </c>
      <c r="X4" s="126">
        <f>'2012-17(nom.)'!$I30/'2012-17(nom.)'!$I$34</f>
        <v>0.38027916977847348</v>
      </c>
      <c r="Y4" s="126">
        <f>'2012-17(nom.)'!$J30/'2012-17(nom.)'!$J$34</f>
        <v>0.482236566291872</v>
      </c>
      <c r="Z4" s="126">
        <f>'2012-17(nom.)'!$K30/'2012-17(nom.)'!$K$34</f>
        <v>0.43041278842660285</v>
      </c>
      <c r="AA4" s="126">
        <f>'2012-17(nom.)'!$L30/'2012-17(nom.)'!$L$34</f>
        <v>0.54094393627141135</v>
      </c>
      <c r="AB4" s="126">
        <f>'2012-17(nom.)'!$M30/'2012-17(nom.)'!$M$34</f>
        <v>0.51052242627102939</v>
      </c>
      <c r="AC4" s="126">
        <f>'2012-17(nom.)'!$N30/'2012-17(nom.)'!$N$34</f>
        <v>0.50004556314882864</v>
      </c>
      <c r="AD4" s="127">
        <f>AVERAGE(R4:AC4)</f>
        <v>0.41636331181794434</v>
      </c>
      <c r="AE4" s="126">
        <f>'2012-17(nom.)'!C56/'2012-17(nom.)'!C$60</f>
        <v>0.37011262722554089</v>
      </c>
      <c r="AF4" s="126">
        <f>'2012-17(nom.)'!D56/'2012-17(nom.)'!D$60</f>
        <v>0.33374855269141918</v>
      </c>
      <c r="AG4" s="126">
        <f>'2012-17(nom.)'!E56/'2012-17(nom.)'!E$60</f>
        <v>0.27571935870692343</v>
      </c>
      <c r="AH4" s="126">
        <f>'2012-17(nom.)'!F56/'2012-17(nom.)'!F$60</f>
        <v>0.31846417924260412</v>
      </c>
      <c r="AI4" s="126">
        <f>'2012-17(nom.)'!G56/'2012-17(nom.)'!G$60</f>
        <v>0.2766632467295817</v>
      </c>
      <c r="AJ4" s="126">
        <f>'2012-17(nom.)'!H56/'2012-17(nom.)'!H$60</f>
        <v>0.51493591992106835</v>
      </c>
      <c r="AK4" s="126">
        <f>'2012-17(nom.)'!I56/'2012-17(nom.)'!I$60</f>
        <v>0.55932570095551826</v>
      </c>
      <c r="AL4" s="126">
        <f>'2012-17(nom.)'!J56/'2012-17(nom.)'!J$60</f>
        <v>0.44154278472967723</v>
      </c>
      <c r="AM4" s="126">
        <f>'2012-17(nom.)'!K56/'2012-17(nom.)'!K$60</f>
        <v>0.57410667725289588</v>
      </c>
      <c r="AN4" s="126">
        <f>'2012-17(nom.)'!L56/'2012-17(nom.)'!L$60</f>
        <v>0.5155328472385311</v>
      </c>
      <c r="AO4" s="126">
        <f>'2012-17(nom.)'!M56/'2012-17(nom.)'!M$60</f>
        <v>0.44962538983309347</v>
      </c>
      <c r="AP4" s="126">
        <f>'2012-17(nom.)'!N56/'2012-17(nom.)'!N$60</f>
        <v>0.40254516929877182</v>
      </c>
      <c r="AQ4" s="179">
        <f>AVERAGE(AE4:AP4)</f>
        <v>0.41936020448546873</v>
      </c>
      <c r="AR4" s="126">
        <f t="shared" ref="AR4:AR23" si="1">AVERAGE(E4,R4,AE4)</f>
        <v>0.39995909776625399</v>
      </c>
      <c r="AS4" s="126">
        <f t="shared" ref="AS4:AS23" si="2">AVERAGE(F4,S4,AF4)</f>
        <v>0.38669030355644646</v>
      </c>
      <c r="AT4" s="126">
        <f t="shared" ref="AT4:AT23" si="3">AVERAGE(G4,T4,AG4)</f>
        <v>0.43192622842685369</v>
      </c>
      <c r="AU4" s="180">
        <f>AVERAGE(AR4:AT4)</f>
        <v>0.40619187658318473</v>
      </c>
      <c r="AV4" s="180">
        <f t="shared" ref="AV4:AV23" si="4">AVERAGE(H4,U4,AH4)</f>
        <v>0.3490555477057144</v>
      </c>
      <c r="AW4" s="180">
        <f t="shared" ref="AW4:AW23" si="5">AVERAGE(I4,V4,AI4)</f>
        <v>0.32527102790511692</v>
      </c>
      <c r="AX4" s="180">
        <f t="shared" ref="AX4:AX23" si="6">AVERAGE(J4,W4,AJ4)</f>
        <v>0.43649029335881367</v>
      </c>
      <c r="AY4" s="180">
        <f>AVERAGE(AV4:AX4)</f>
        <v>0.37027228965654829</v>
      </c>
      <c r="AZ4" s="180">
        <f t="shared" ref="AZ4:AZ23" si="7">AVERAGE(K4,X4,AK4)</f>
        <v>0.47428777010867096</v>
      </c>
      <c r="BA4" s="180">
        <f t="shared" ref="BA4:BA23" si="8">AVERAGE(L4,Y4,AL4)</f>
        <v>0.52338899771012259</v>
      </c>
      <c r="BB4" s="180">
        <f t="shared" ref="BB4:BB23" si="9">AVERAGE(M4,Z4,AM4)</f>
        <v>0.48456385088393583</v>
      </c>
      <c r="BC4" s="180">
        <f>AVERAGE(AZ4:BB4)</f>
        <v>0.49408020623424315</v>
      </c>
      <c r="BD4" s="180">
        <f t="shared" ref="BD4:BD23" si="10">AVERAGE(N4,AA4,AN4)</f>
        <v>0.46890587659013194</v>
      </c>
      <c r="BE4" s="180">
        <f t="shared" ref="BE4:BE23" si="11">AVERAGE(O4,AB4,AO4)</f>
        <v>0.44818716246696672</v>
      </c>
      <c r="BF4" s="177">
        <f t="shared" ref="BF4:BF22" si="12">AVERAGE(Q4,AC4,AP4)</f>
        <v>0.44998227826368264</v>
      </c>
      <c r="BG4" s="180">
        <f>AVERAGE(BD4:BF4)</f>
        <v>0.45569177244026043</v>
      </c>
      <c r="BH4" s="126">
        <f>'2012-17(nom.)'!C82/'2012-17(nom.)'!C$86</f>
        <v>0.30644082443206228</v>
      </c>
      <c r="BI4" s="126">
        <f>'2012-17(nom.)'!D82/'2012-17(nom.)'!D$86</f>
        <v>0.30666448199376817</v>
      </c>
      <c r="BJ4" s="126">
        <f>'2012-17(nom.)'!E82/'2012-17(nom.)'!E$86</f>
        <v>0.41433140712876793</v>
      </c>
      <c r="BK4" s="113">
        <f>AVERAGE(BH4:BJ4)</f>
        <v>0.34247890451819946</v>
      </c>
      <c r="BL4" s="126">
        <f>'2012-17(nom.)'!F82/'2012-17(nom.)'!F$86</f>
        <v>0.34165313631421301</v>
      </c>
      <c r="BM4" s="126">
        <f>'2012-17(nom.)'!G82/'2012-17(nom.)'!G$86</f>
        <v>0.31006424046595549</v>
      </c>
      <c r="BN4" s="126">
        <f>'2012-17(nom.)'!H82/'2012-17(nom.)'!H$86</f>
        <v>0.31141028168715862</v>
      </c>
      <c r="BO4" s="113">
        <f>AVERAGE(BL4:BN4)</f>
        <v>0.32104255282244237</v>
      </c>
      <c r="BP4" s="126">
        <f>'2012-17(nom.)'!I82/'2012-17(nom.)'!I$86</f>
        <v>0.19635518808453054</v>
      </c>
      <c r="BQ4" s="126">
        <f>'2012-17(nom.)'!J82/'2012-17(nom.)'!J$86</f>
        <v>0.24576971801956576</v>
      </c>
      <c r="BR4" s="126">
        <f>'2012-17(nom.)'!K82/'2012-17(nom.)'!K$86</f>
        <v>0.31178385749870691</v>
      </c>
      <c r="BS4" s="113">
        <f>AVERAGE(BP4:BR4)</f>
        <v>0.25130292120093439</v>
      </c>
      <c r="BT4" s="126">
        <f>'2012-17(nom.)'!L82/'2012-17(nom.)'!L$86</f>
        <v>0.40785229251882177</v>
      </c>
      <c r="BU4" s="126">
        <f>'2012-17(nom.)'!M82/'2012-17(nom.)'!M$86</f>
        <v>0.40211607741524902</v>
      </c>
      <c r="BV4" s="126">
        <f>'2012-17(nom.)'!N82/'2012-17(nom.)'!N$86</f>
        <v>0.2962665835470436</v>
      </c>
      <c r="BW4" s="113">
        <f>AVERAGE(BT4:BV4)</f>
        <v>0.36874498449370474</v>
      </c>
      <c r="BX4" s="126">
        <f>'2012-17(nom.)'!C108/'2012-17(nom.)'!C$112</f>
        <v>0.17966696403800514</v>
      </c>
      <c r="BY4" s="126">
        <f>'2012-17(nom.)'!D108/'2012-17(nom.)'!D$112</f>
        <v>0.17353546329135336</v>
      </c>
      <c r="BZ4" s="126">
        <f>'2012-17(nom.)'!E108/'2012-17(nom.)'!E$112</f>
        <v>0.10703354681650908</v>
      </c>
      <c r="CA4" s="113">
        <f>AVERAGE(BX4:BZ4)</f>
        <v>0.15341199138195585</v>
      </c>
      <c r="CB4" s="126">
        <f>'2012-17(nom.)'!F108/'2012-17(nom.)'!F$112</f>
        <v>9.472287895373882E-2</v>
      </c>
      <c r="CC4" s="126">
        <f>'2012-17(nom.)'!G108/'2012-17(nom.)'!G$112</f>
        <v>0.17079259011340267</v>
      </c>
      <c r="CD4" s="126">
        <f>'2012-17(nom.)'!H108/'2012-17(nom.)'!H$112</f>
        <v>0.14740549897501837</v>
      </c>
      <c r="CE4" s="113">
        <f>AVERAGE(CB4:CD4)</f>
        <v>0.13764032268071996</v>
      </c>
      <c r="CF4" s="126">
        <f>'2012-17(nom.)'!I108/'2012-17(nom.)'!I$112</f>
        <v>0.13332476001437335</v>
      </c>
      <c r="CG4" s="126">
        <f>'2012-17(nom.)'!J108/'2012-17(nom.)'!J$112</f>
        <v>5.5614863380093346E-2</v>
      </c>
      <c r="CH4" s="126">
        <f>'2012-17(nom.)'!K108/'2012-17(nom.)'!K$112</f>
        <v>9.4644007350907874E-2</v>
      </c>
      <c r="CI4" s="113">
        <f>AVERAGE(CF4:CH4)</f>
        <v>9.4527876915124862E-2</v>
      </c>
      <c r="CJ4" s="126">
        <f>'2012-17(nom.)'!L108/'2012-17(nom.)'!L$112</f>
        <v>0.12631863798804382</v>
      </c>
      <c r="CK4" s="126">
        <f>'2012-17(nom.)'!M108/'2012-17(nom.)'!M$112</f>
        <v>0.22854615965296959</v>
      </c>
      <c r="CL4" s="126">
        <f>'2012-17(nom.)'!N108/'2012-17(nom.)'!N$112</f>
        <v>0.14862998072422648</v>
      </c>
      <c r="CM4" s="113">
        <f>AVERAGE(CJ4:CL4)</f>
        <v>0.16783159278841331</v>
      </c>
      <c r="CN4" s="126">
        <f>'2012-17(nom.)'!C134/'2012-17(nom.)'!D$138</f>
        <v>0.15761438765828006</v>
      </c>
      <c r="CO4" s="126">
        <f>'2012-17(nom.)'!D134/'2012-17(nom.)'!D$138</f>
        <v>0.12099150729865328</v>
      </c>
      <c r="CP4" s="126">
        <f>'2012-17(nom.)'!E134/'2012-17(nom.)'!E$138</f>
        <v>0.12331850117268281</v>
      </c>
      <c r="CQ4" s="113">
        <f>AVERAGE(CN4:CP4)</f>
        <v>0.13397479870987206</v>
      </c>
      <c r="CR4" s="126">
        <f>'2012-17(nom.)'!F134/'2012-17(nom.)'!F$138</f>
        <v>0.14826785844575135</v>
      </c>
      <c r="CS4" s="126">
        <f>'2012-17(nom.)'!G134/'2012-17(nom.)'!G$138</f>
        <v>0.17591650481234927</v>
      </c>
      <c r="CT4" s="126">
        <f>'2012-17(nom.)'!H134/'2012-17(nom.)'!H$138</f>
        <v>0.18039847413902085</v>
      </c>
      <c r="CU4" s="113">
        <f>AVERAGE(CR4:CT4)</f>
        <v>0.16819427913237384</v>
      </c>
      <c r="CV4" s="126">
        <f>'2012-17(nom.)'!I134/'2012-17(nom.)'!I$138</f>
        <v>0.18519762433830189</v>
      </c>
      <c r="CW4" s="126">
        <f>'2012-17(nom.)'!J134/'2012-17(nom.)'!J$138</f>
        <v>0.24924748257961035</v>
      </c>
      <c r="CX4" s="126">
        <f>'2012-17(nom.)'!K134/'2012-17(nom.)'!K$138</f>
        <v>0.20745298528727976</v>
      </c>
      <c r="CY4" s="113">
        <f>AVERAGE(CV4:CX4)</f>
        <v>0.21396603073506401</v>
      </c>
      <c r="CZ4" s="126" t="e">
        <f>'2012-17(nom.)'!L134/'2012-17(nom.)'!L$138</f>
        <v>#DIV/0!</v>
      </c>
      <c r="DA4" s="126" t="e">
        <f>'2012-17(nom.)'!M134/'2012-17(nom.)'!M$138</f>
        <v>#DIV/0!</v>
      </c>
      <c r="DB4" s="126" t="e">
        <f>'2012-17(nom.)'!N134/'2012-17(nom.)'!N$138</f>
        <v>#DIV/0!</v>
      </c>
      <c r="DC4" s="113" t="e">
        <f>AVERAGE(CZ4:DB4)</f>
        <v>#DIV/0!</v>
      </c>
    </row>
    <row r="5" spans="1:107" x14ac:dyDescent="0.25">
      <c r="A5" s="459"/>
      <c r="B5" s="463" t="s">
        <v>49</v>
      </c>
      <c r="C5" s="464"/>
      <c r="D5" s="465"/>
      <c r="E5" s="426">
        <f>'2012-17(nom.)'!$C5/'2012-17(nom.)'!$C$8</f>
        <v>0.29137956736287157</v>
      </c>
      <c r="F5" s="427">
        <f>'2012-17(nom.)'!D5/'2012-17(nom.)'!$D$8</f>
        <v>0.31964273213233974</v>
      </c>
      <c r="G5" s="117">
        <f>'2012-17(nom.)'!E5/'2012-17(nom.)'!$E$8</f>
        <v>0.26662551252784167</v>
      </c>
      <c r="H5" s="117">
        <f>'2012-17(nom.)'!F5/'2012-17(nom.)'!$F$8</f>
        <v>0.25735825396569639</v>
      </c>
      <c r="I5" s="117">
        <f>'2012-17(nom.)'!G5/'2012-17(nom.)'!$G$8</f>
        <v>0.32628553125220466</v>
      </c>
      <c r="J5" s="117">
        <f>'2012-17(nom.)'!H5/'2012-17(nom.)'!$H$8</f>
        <v>0.23334090417649236</v>
      </c>
      <c r="K5" s="117">
        <f>'2012-17(nom.)'!I5/'2012-17(nom.)'!$I$8</f>
        <v>0.25200943602642306</v>
      </c>
      <c r="L5" s="117">
        <f>'2012-17(nom.)'!J5/'2012-17(nom.)'!$J$8</f>
        <v>0.18816861274572613</v>
      </c>
      <c r="M5" s="117">
        <f>'2012-17(nom.)'!K5/'2012-17(nom.)'!$K$8</f>
        <v>0.31730159955486087</v>
      </c>
      <c r="N5" s="117">
        <f>'2012-17(nom.)'!L5/'2012-17(nom.)'!$L$8</f>
        <v>0.42247344089467265</v>
      </c>
      <c r="O5" s="117">
        <f>'2012-17(nom.)'!M5/'2012-17(nom.)'!$M$8</f>
        <v>0.4232491967283899</v>
      </c>
      <c r="P5" s="117">
        <f>'2012-17(nom.)'!$N5/'2012-17(nom.)'!$N$8</f>
        <v>0.39074418722421939</v>
      </c>
      <c r="Q5" s="113">
        <f t="shared" si="0"/>
        <v>0.30738158121597819</v>
      </c>
      <c r="R5" s="117">
        <f>'2012-17(nom.)'!$C31/'2012-17(nom.)'!$C$34</f>
        <v>0.3681728102868933</v>
      </c>
      <c r="S5" s="117">
        <f>'2012-17(nom.)'!$D31/'2012-17(nom.)'!$D$34</f>
        <v>0.37348453931162501</v>
      </c>
      <c r="T5" s="117">
        <f>'2012-17(nom.)'!$E31/'2012-17(nom.)'!$E$34</f>
        <v>0.40619665810315331</v>
      </c>
      <c r="U5" s="117">
        <f>'2012-17(nom.)'!$F31/'2012-17(nom.)'!$F$34</f>
        <v>0.44826510626006999</v>
      </c>
      <c r="V5" s="117">
        <f>'2012-17(nom.)'!$G31/'2012-17(nom.)'!$G$34</f>
        <v>0.44091886192197027</v>
      </c>
      <c r="W5" s="117">
        <f>'2012-17(nom.)'!$H31/'2012-17(nom.)'!$H$34</f>
        <v>0.42251527761598873</v>
      </c>
      <c r="X5" s="117">
        <f>'2012-17(nom.)'!$I31/'2012-17(nom.)'!$I$34</f>
        <v>0.43795717656330418</v>
      </c>
      <c r="Y5" s="117">
        <f>'2012-17(nom.)'!$J31/'2012-17(nom.)'!$J$34</f>
        <v>0.31045276639627961</v>
      </c>
      <c r="Z5" s="117">
        <f>'2012-17(nom.)'!$K31/'2012-17(nom.)'!$K$34</f>
        <v>0.41620579184912759</v>
      </c>
      <c r="AA5" s="117">
        <f>'2012-17(nom.)'!$L31/'2012-17(nom.)'!$L$34</f>
        <v>0.24022234592285069</v>
      </c>
      <c r="AB5" s="117">
        <f>'2012-17(nom.)'!$M31/'2012-17(nom.)'!$M$34</f>
        <v>0.3242593010214459</v>
      </c>
      <c r="AC5" s="117">
        <f>'2012-17(nom.)'!$N31/'2012-17(nom.)'!$N$34</f>
        <v>0.35399410898293304</v>
      </c>
      <c r="AD5" s="113">
        <f t="shared" ref="AD5:AD22" si="13">AVERAGE(R5:AC5)</f>
        <v>0.37855372868630344</v>
      </c>
      <c r="AE5" s="117">
        <f>'2012-17(nom.)'!C57/'2012-17(nom.)'!C$60</f>
        <v>0.4373697737924771</v>
      </c>
      <c r="AF5" s="117">
        <f>'2012-17(nom.)'!D57/'2012-17(nom.)'!D$60</f>
        <v>0.39512707008782766</v>
      </c>
      <c r="AG5" s="117">
        <f>'2012-17(nom.)'!E57/'2012-17(nom.)'!E$60</f>
        <v>0.49885876699188036</v>
      </c>
      <c r="AH5" s="117">
        <f>'2012-17(nom.)'!F57/'2012-17(nom.)'!F$60</f>
        <v>0.39312349906954491</v>
      </c>
      <c r="AI5" s="117">
        <f>'2012-17(nom.)'!G57/'2012-17(nom.)'!G$60</f>
        <v>0.48391659153744321</v>
      </c>
      <c r="AJ5" s="117">
        <f>'2012-17(nom.)'!H57/'2012-17(nom.)'!H$60</f>
        <v>0.289006064857802</v>
      </c>
      <c r="AK5" s="117">
        <f>'2012-17(nom.)'!I57/'2012-17(nom.)'!I$60</f>
        <v>0.33760544850101903</v>
      </c>
      <c r="AL5" s="117">
        <f>'2012-17(nom.)'!J57/'2012-17(nom.)'!J$60</f>
        <v>0.4152676140353086</v>
      </c>
      <c r="AM5" s="117">
        <f>'2012-17(nom.)'!K57/'2012-17(nom.)'!K$60</f>
        <v>0.2792313911543951</v>
      </c>
      <c r="AN5" s="117">
        <f>'2012-17(nom.)'!L57/'2012-17(nom.)'!L$60</f>
        <v>0.35525929789587501</v>
      </c>
      <c r="AO5" s="117">
        <f>'2012-17(nom.)'!M57/'2012-17(nom.)'!M$60</f>
        <v>0.34480802038570824</v>
      </c>
      <c r="AP5" s="117">
        <f>'2012-17(nom.)'!N57/'2012-17(nom.)'!N$60</f>
        <v>0.46351736838643931</v>
      </c>
      <c r="AQ5" s="180">
        <f>AVERAGE(AE5:AP5)</f>
        <v>0.39109090889130999</v>
      </c>
      <c r="AR5" s="117">
        <f t="shared" ref="AR5:AR22" si="14">AVERAGE(E5,R5,AE5)</f>
        <v>0.36564071714741403</v>
      </c>
      <c r="AS5" s="117">
        <f t="shared" si="2"/>
        <v>0.3627514471772641</v>
      </c>
      <c r="AT5" s="117">
        <f t="shared" si="3"/>
        <v>0.39056031254095841</v>
      </c>
      <c r="AU5" s="180">
        <f t="shared" ref="AU5:AU23" si="15">AVERAGE(AR5:AT5)</f>
        <v>0.37298415895521214</v>
      </c>
      <c r="AV5" s="180">
        <f t="shared" si="4"/>
        <v>0.36624895309843714</v>
      </c>
      <c r="AW5" s="180">
        <f t="shared" si="5"/>
        <v>0.4170403282372061</v>
      </c>
      <c r="AX5" s="180">
        <f t="shared" si="6"/>
        <v>0.31495408221676102</v>
      </c>
      <c r="AY5" s="180">
        <f t="shared" ref="AY5:AY23" si="16">AVERAGE(AV5:AX5)</f>
        <v>0.36608112118413477</v>
      </c>
      <c r="AZ5" s="180">
        <f t="shared" si="7"/>
        <v>0.34252402036358215</v>
      </c>
      <c r="BA5" s="180">
        <f t="shared" si="8"/>
        <v>0.30462966439243816</v>
      </c>
      <c r="BB5" s="180">
        <f t="shared" si="9"/>
        <v>0.33757959418612787</v>
      </c>
      <c r="BC5" s="180">
        <f t="shared" ref="BC5:BC23" si="17">AVERAGE(AZ5:BB5)</f>
        <v>0.32824442631404938</v>
      </c>
      <c r="BD5" s="180">
        <f t="shared" si="10"/>
        <v>0.33931836157113282</v>
      </c>
      <c r="BE5" s="180">
        <f t="shared" si="11"/>
        <v>0.36410550604518138</v>
      </c>
      <c r="BF5" s="177">
        <f t="shared" si="12"/>
        <v>0.37496435286178348</v>
      </c>
      <c r="BG5" s="180">
        <f t="shared" ref="BG5:BG23" si="18">AVERAGE(BD5:BF5)</f>
        <v>0.35946274015936591</v>
      </c>
      <c r="BH5" s="117">
        <f>'2012-17(nom.)'!C83/'2012-17(nom.)'!C$86</f>
        <v>0.43628389593867484</v>
      </c>
      <c r="BI5" s="117">
        <f>'2012-17(nom.)'!D83/'2012-17(nom.)'!D$86</f>
        <v>0.50291595734827887</v>
      </c>
      <c r="BJ5" s="117">
        <f>'2012-17(nom.)'!E83/'2012-17(nom.)'!E$86</f>
        <v>0.47266718615005648</v>
      </c>
      <c r="BK5" s="113">
        <f t="shared" ref="BK5:BK23" si="19">AVERAGE(BH5:BJ5)</f>
        <v>0.47062234647900336</v>
      </c>
      <c r="BL5" s="117">
        <f>'2012-17(nom.)'!F83/'2012-17(nom.)'!F$86</f>
        <v>0.53048498279805567</v>
      </c>
      <c r="BM5" s="117">
        <f>'2012-17(nom.)'!G83/'2012-17(nom.)'!G$86</f>
        <v>0.55649830324174854</v>
      </c>
      <c r="BN5" s="117">
        <f>'2012-17(nom.)'!H83/'2012-17(nom.)'!H$86</f>
        <v>0.58065109159869199</v>
      </c>
      <c r="BO5" s="113">
        <f t="shared" ref="BO5:BO22" si="20">AVERAGE(BL5:BN5)</f>
        <v>0.55587812587949881</v>
      </c>
      <c r="BP5" s="117">
        <f>'2012-17(nom.)'!I83/'2012-17(nom.)'!I$86</f>
        <v>0.5063480109156101</v>
      </c>
      <c r="BQ5" s="117">
        <f>'2012-17(nom.)'!J83/'2012-17(nom.)'!J$86</f>
        <v>0.50685494438538081</v>
      </c>
      <c r="BR5" s="117">
        <f>'2012-17(nom.)'!K83/'2012-17(nom.)'!K$86</f>
        <v>0.58065404307209911</v>
      </c>
      <c r="BS5" s="113">
        <f t="shared" ref="BS5:BS22" si="21">AVERAGE(BP5:BR5)</f>
        <v>0.53128566612436334</v>
      </c>
      <c r="BT5" s="117">
        <f>'2012-17(nom.)'!L83/'2012-17(nom.)'!L$86</f>
        <v>0.52879743759161535</v>
      </c>
      <c r="BU5" s="117">
        <f>'2012-17(nom.)'!M83/'2012-17(nom.)'!M$86</f>
        <v>0.5415889189177695</v>
      </c>
      <c r="BV5" s="117">
        <f>'2012-17(nom.)'!N83/'2012-17(nom.)'!N$86</f>
        <v>0.6622999227330969</v>
      </c>
      <c r="BW5" s="113">
        <f t="shared" ref="BW5:BW22" si="22">AVERAGE(BT5:BV5)</f>
        <v>0.57756209308082729</v>
      </c>
      <c r="BX5" s="117">
        <f>'2012-17(nom.)'!C109/'2012-17(nom.)'!C$112</f>
        <v>0.67522587402690781</v>
      </c>
      <c r="BY5" s="117">
        <f>'2012-17(nom.)'!D109/'2012-17(nom.)'!D$112</f>
        <v>0.79915180415177911</v>
      </c>
      <c r="BZ5" s="117">
        <f>'2012-17(nom.)'!E109/'2012-17(nom.)'!E$112</f>
        <v>0.82075824211949122</v>
      </c>
      <c r="CA5" s="113">
        <f t="shared" ref="CA5:CA23" si="23">AVERAGE(BX5:BZ5)</f>
        <v>0.76504530676605942</v>
      </c>
      <c r="CB5" s="117">
        <f>'2012-17(nom.)'!F109/'2012-17(nom.)'!F$112</f>
        <v>0.84145707444712736</v>
      </c>
      <c r="CC5" s="117">
        <f>'2012-17(nom.)'!G109/'2012-17(nom.)'!G$112</f>
        <v>0.81712953489896334</v>
      </c>
      <c r="CD5" s="117">
        <f>'2012-17(nom.)'!H109/'2012-17(nom.)'!H$112</f>
        <v>0.81128469166564343</v>
      </c>
      <c r="CE5" s="113">
        <f t="shared" ref="CE5:CE22" si="24">AVERAGE(CB5:CD5)</f>
        <v>0.82329043367057808</v>
      </c>
      <c r="CF5" s="117">
        <f>'2012-17(nom.)'!I109/'2012-17(nom.)'!I$112</f>
        <v>0.64809610284370778</v>
      </c>
      <c r="CG5" s="117">
        <f>'2012-17(nom.)'!J109/'2012-17(nom.)'!J$112</f>
        <v>0.56991258745373863</v>
      </c>
      <c r="CH5" s="117">
        <f>'2012-17(nom.)'!K109/'2012-17(nom.)'!K$112</f>
        <v>0.78404948144248465</v>
      </c>
      <c r="CI5" s="113">
        <f t="shared" ref="CI5:CI22" si="25">AVERAGE(CF5:CH5)</f>
        <v>0.66735272391331035</v>
      </c>
      <c r="CJ5" s="117">
        <f>'2012-17(nom.)'!L109/'2012-17(nom.)'!L$112</f>
        <v>0.60259636290589402</v>
      </c>
      <c r="CK5" s="117">
        <f>'2012-17(nom.)'!M109/'2012-17(nom.)'!M$112</f>
        <v>0.69816270922368739</v>
      </c>
      <c r="CL5" s="117">
        <f>'2012-17(nom.)'!N109/'2012-17(nom.)'!N$112</f>
        <v>0.6196762925168493</v>
      </c>
      <c r="CM5" s="113">
        <f t="shared" ref="CM5:CM22" si="26">AVERAGE(CJ5:CL5)</f>
        <v>0.6401451215488102</v>
      </c>
      <c r="CN5" s="117">
        <f>'2012-17(nom.)'!C135/'2012-17(nom.)'!C$138</f>
        <v>0.59992920594745081</v>
      </c>
      <c r="CO5" s="117">
        <f>'2012-17(nom.)'!D135/'2012-17(nom.)'!D$138</f>
        <v>0.80638523697751308</v>
      </c>
      <c r="CP5" s="117">
        <f>'2012-17(nom.)'!E135/'2012-17(nom.)'!E$138</f>
        <v>0.53416747645197304</v>
      </c>
      <c r="CQ5" s="113">
        <f t="shared" ref="CQ5:CQ22" si="27">AVERAGE(CN5:CP5)</f>
        <v>0.64682730645897901</v>
      </c>
      <c r="CR5" s="117">
        <f>'2012-17(nom.)'!F135/'2012-17(nom.)'!F$138</f>
        <v>0.77258059362636011</v>
      </c>
      <c r="CS5" s="117">
        <f>'2012-17(nom.)'!G135/'2012-17(nom.)'!G$138</f>
        <v>0.57827766055885721</v>
      </c>
      <c r="CT5" s="117">
        <f>'2012-17(nom.)'!H135/'2012-17(nom.)'!H$138</f>
        <v>0.56360142762220944</v>
      </c>
      <c r="CU5" s="113">
        <f t="shared" ref="CU5:CU13" si="28">AVERAGE(CR5:CT5)</f>
        <v>0.63815322726914225</v>
      </c>
      <c r="CV5" s="117">
        <f>'2012-17(nom.)'!I135/'2012-17(nom.)'!I$138</f>
        <v>0.70997919403567566</v>
      </c>
      <c r="CW5" s="117">
        <f>'2012-17(nom.)'!J135/'2012-17(nom.)'!J$138</f>
        <v>0.70119327531251663</v>
      </c>
      <c r="CX5" s="117">
        <f>'2012-17(nom.)'!K135/'2012-17(nom.)'!K$138</f>
        <v>0.74613464946300501</v>
      </c>
      <c r="CY5" s="113">
        <f t="shared" ref="CY5:CY22" si="29">AVERAGE(CV5:CX5)</f>
        <v>0.71910237293706591</v>
      </c>
      <c r="CZ5" s="117" t="e">
        <f>'2012-17(nom.)'!L135/'2012-17(nom.)'!L$138</f>
        <v>#DIV/0!</v>
      </c>
      <c r="DA5" s="117" t="e">
        <f>'2012-17(nom.)'!M135/'2012-17(nom.)'!M$138</f>
        <v>#DIV/0!</v>
      </c>
      <c r="DB5" s="117" t="e">
        <f>'2012-17(nom.)'!N135/'2012-17(nom.)'!N$138</f>
        <v>#DIV/0!</v>
      </c>
      <c r="DC5" s="113" t="e">
        <f t="shared" ref="DC5:DC22" si="30">AVERAGE(CZ5:DB5)</f>
        <v>#DIV/0!</v>
      </c>
    </row>
    <row r="6" spans="1:107" x14ac:dyDescent="0.25">
      <c r="A6" s="459"/>
      <c r="B6" s="463" t="s">
        <v>50</v>
      </c>
      <c r="C6" s="464"/>
      <c r="D6" s="465"/>
      <c r="E6" s="117">
        <f>'2012-17(nom.)'!$C6/'2012-17(nom.)'!$C$8</f>
        <v>7.3758048881094451E-3</v>
      </c>
      <c r="F6" s="117">
        <f>'2012-17(nom.)'!D6/'2012-17(nom.)'!$D$8</f>
        <v>6.8347631362022732E-3</v>
      </c>
      <c r="G6" s="117">
        <f>'2012-17(nom.)'!E6/'2012-17(nom.)'!$E$8</f>
        <v>9.0081183874468635E-3</v>
      </c>
      <c r="H6" s="117">
        <f>'2012-17(nom.)'!F6/'2012-17(nom.)'!$F$8</f>
        <v>1.6180578631633285E-2</v>
      </c>
      <c r="I6" s="117">
        <f>'2012-17(nom.)'!G6/'2012-17(nom.)'!$G$8</f>
        <v>4.0304635615351539E-2</v>
      </c>
      <c r="J6" s="117">
        <f>'2012-17(nom.)'!H6/'2012-17(nom.)'!$H$8</f>
        <v>1.4594483276002043E-2</v>
      </c>
      <c r="K6" s="117">
        <f>'2012-17(nom.)'!I6/'2012-17(nom.)'!$I$8</f>
        <v>7.0386805575806816E-2</v>
      </c>
      <c r="L6" s="117">
        <f>'2012-17(nom.)'!J6/'2012-17(nom.)'!$J$8</f>
        <v>8.9681659137607009E-3</v>
      </c>
      <c r="M6" s="117">
        <f>'2012-17(nom.)'!K6/'2012-17(nom.)'!$K$8</f>
        <v>2.237379351736039E-2</v>
      </c>
      <c r="N6" s="117">
        <f>'2012-17(nom.)'!L6/'2012-17(nom.)'!$L$8</f>
        <v>4.4842676297766386E-2</v>
      </c>
      <c r="O6" s="117">
        <f>'2012-17(nom.)'!M6/'2012-17(nom.)'!$M$8</f>
        <v>1.3229795252714827E-2</v>
      </c>
      <c r="P6" s="117">
        <f>'2012-17(nom.)'!$N6/'2012-17(nom.)'!$N$8</f>
        <v>7.0741180516748964E-2</v>
      </c>
      <c r="Q6" s="113">
        <f t="shared" si="0"/>
        <v>2.7070066750741962E-2</v>
      </c>
      <c r="R6" s="117">
        <f>'2012-17(nom.)'!$C32/'2012-17(nom.)'!$C$34</f>
        <v>4.4702215542539822E-2</v>
      </c>
      <c r="S6" s="117">
        <f>'2012-17(nom.)'!$D32/'2012-17(nom.)'!$D$34</f>
        <v>4.6540909075571395E-2</v>
      </c>
      <c r="T6" s="117">
        <f>'2012-17(nom.)'!$E32/'2012-17(nom.)'!$E$34</f>
        <v>3.9721813814886708E-2</v>
      </c>
      <c r="U6" s="117">
        <f>'2012-17(nom.)'!$F32/'2012-17(nom.)'!$F$34</f>
        <v>2.146600474873913E-2</v>
      </c>
      <c r="V6" s="117">
        <f>'2012-17(nom.)'!$G32/'2012-17(nom.)'!$G$34</f>
        <v>2.312134340148593E-2</v>
      </c>
      <c r="W6" s="117">
        <f>'2012-17(nom.)'!$H32/'2012-17(nom.)'!$H$34</f>
        <v>1.5310416701123281E-2</v>
      </c>
      <c r="X6" s="117">
        <f>'2012-17(nom.)'!$I32/'2012-17(nom.)'!$I$34</f>
        <v>1.323147318836047E-2</v>
      </c>
      <c r="Y6" s="117">
        <f>'2012-17(nom.)'!$J32/'2012-17(nom.)'!$J$34</f>
        <v>2.4232451548738741E-2</v>
      </c>
      <c r="Z6" s="117">
        <f>'2012-17(nom.)'!$K32/'2012-17(nom.)'!$K$34</f>
        <v>2.3027838051793131E-2</v>
      </c>
      <c r="AA6" s="117">
        <f>'2012-17(nom.)'!$L32/'2012-17(nom.)'!$L$34</f>
        <v>1.761138966718517E-2</v>
      </c>
      <c r="AB6" s="117">
        <f>'2012-17(nom.)'!$M32/'2012-17(nom.)'!$M$34</f>
        <v>2.5028095560743389E-2</v>
      </c>
      <c r="AC6" s="117">
        <f>'2012-17(nom.)'!$N32/'2012-17(nom.)'!$N$34</f>
        <v>2.1673720193087408E-2</v>
      </c>
      <c r="AD6" s="113">
        <f t="shared" si="13"/>
        <v>2.6305639291187875E-2</v>
      </c>
      <c r="AE6" s="117">
        <f>'2012-17(nom.)'!C58/'2012-17(nom.)'!C$60</f>
        <v>1.5218894320051773E-2</v>
      </c>
      <c r="AF6" s="117">
        <f>'2012-17(nom.)'!D58/'2012-17(nom.)'!D$60</f>
        <v>2.0097426101181617E-2</v>
      </c>
      <c r="AG6" s="117">
        <f>'2012-17(nom.)'!E58/'2012-17(nom.)'!E$60</f>
        <v>2.1510447501569205E-2</v>
      </c>
      <c r="AH6" s="117">
        <f>'2012-17(nom.)'!F58/'2012-17(nom.)'!F$60</f>
        <v>2.4008443321725647E-2</v>
      </c>
      <c r="AI6" s="117">
        <f>'2012-17(nom.)'!G58/'2012-17(nom.)'!G$60</f>
        <v>3.3598789470574979E-2</v>
      </c>
      <c r="AJ6" s="117">
        <f>'2012-17(nom.)'!H58/'2012-17(nom.)'!H$60</f>
        <v>1.323045061599722E-2</v>
      </c>
      <c r="AK6" s="117">
        <f>'2012-17(nom.)'!I58/'2012-17(nom.)'!I$60</f>
        <v>7.8289542983714204E-3</v>
      </c>
      <c r="AL6" s="117">
        <f>'2012-17(nom.)'!J58/'2012-17(nom.)'!J$60</f>
        <v>1.0147369204106265E-2</v>
      </c>
      <c r="AM6" s="117">
        <f>'2012-17(nom.)'!K58/'2012-17(nom.)'!K$60</f>
        <v>8.2155758337897709E-3</v>
      </c>
      <c r="AN6" s="117">
        <f>'2012-17(nom.)'!L58/'2012-17(nom.)'!L$60</f>
        <v>1.4235903152539919E-2</v>
      </c>
      <c r="AO6" s="117">
        <f>'2012-17(nom.)'!M58/'2012-17(nom.)'!M$60</f>
        <v>2.620332822634237E-2</v>
      </c>
      <c r="AP6" s="117">
        <f>'2012-17(nom.)'!N58/'2012-17(nom.)'!N$60</f>
        <v>1.2433915901954829E-2</v>
      </c>
      <c r="AQ6" s="180">
        <f t="shared" ref="AQ6:AQ22" si="31">AVERAGE(AE6:AP6)</f>
        <v>1.7227458162350419E-2</v>
      </c>
      <c r="AR6" s="117">
        <f t="shared" si="14"/>
        <v>2.2432304916900347E-2</v>
      </c>
      <c r="AS6" s="117">
        <f t="shared" si="2"/>
        <v>2.4491032770985095E-2</v>
      </c>
      <c r="AT6" s="117">
        <f t="shared" si="3"/>
        <v>2.3413459901300924E-2</v>
      </c>
      <c r="AU6" s="180">
        <f t="shared" si="15"/>
        <v>2.3445599196395453E-2</v>
      </c>
      <c r="AV6" s="180">
        <f t="shared" si="4"/>
        <v>2.0551675567366021E-2</v>
      </c>
      <c r="AW6" s="180">
        <f t="shared" si="5"/>
        <v>3.2341589495804152E-2</v>
      </c>
      <c r="AX6" s="180">
        <f t="shared" si="6"/>
        <v>1.4378450197707513E-2</v>
      </c>
      <c r="AY6" s="180">
        <f t="shared" si="16"/>
        <v>2.2423905086959229E-2</v>
      </c>
      <c r="AZ6" s="180">
        <f t="shared" si="7"/>
        <v>3.0482411020846239E-2</v>
      </c>
      <c r="BA6" s="180">
        <f t="shared" si="8"/>
        <v>1.4449328888868568E-2</v>
      </c>
      <c r="BB6" s="180">
        <f t="shared" si="9"/>
        <v>1.7872402467647763E-2</v>
      </c>
      <c r="BC6" s="180">
        <f t="shared" si="17"/>
        <v>2.0934714125787523E-2</v>
      </c>
      <c r="BD6" s="180">
        <f t="shared" si="10"/>
        <v>2.5563323039163824E-2</v>
      </c>
      <c r="BE6" s="180">
        <f t="shared" si="11"/>
        <v>2.1487073013266866E-2</v>
      </c>
      <c r="BF6" s="177">
        <f t="shared" si="12"/>
        <v>2.0392567615261401E-2</v>
      </c>
      <c r="BG6" s="180">
        <f t="shared" si="18"/>
        <v>2.2480987889230697E-2</v>
      </c>
      <c r="BH6" s="117">
        <f>'2012-17(nom.)'!C84/'2012-17(nom.)'!C$86</f>
        <v>2.9171174431138543E-2</v>
      </c>
      <c r="BI6" s="117">
        <f>'2012-17(nom.)'!D84/'2012-17(nom.)'!D$86</f>
        <v>1.1846453344495876E-2</v>
      </c>
      <c r="BJ6" s="117">
        <f>'2012-17(nom.)'!E84/'2012-17(nom.)'!E$86</f>
        <v>1.6552612258465195E-2</v>
      </c>
      <c r="BK6" s="113">
        <f t="shared" si="19"/>
        <v>1.9190080011366538E-2</v>
      </c>
      <c r="BL6" s="117">
        <f>'2012-17(nom.)'!F84/'2012-17(nom.)'!F$86</f>
        <v>2.1742893865852455E-2</v>
      </c>
      <c r="BM6" s="117">
        <f>'2012-17(nom.)'!G84/'2012-17(nom.)'!G$86</f>
        <v>1.5467110463941051E-2</v>
      </c>
      <c r="BN6" s="117">
        <f>'2012-17(nom.)'!H84/'2012-17(nom.)'!H$86</f>
        <v>1.6491825365600662E-2</v>
      </c>
      <c r="BO6" s="113">
        <f t="shared" si="20"/>
        <v>1.7900609898464721E-2</v>
      </c>
      <c r="BP6" s="117">
        <f>'2012-17(nom.)'!I84/'2012-17(nom.)'!I$86</f>
        <v>1.3432215039202616E-2</v>
      </c>
      <c r="BQ6" s="117">
        <f>'2012-17(nom.)'!J84/'2012-17(nom.)'!J$86</f>
        <v>2.7423830333567711E-2</v>
      </c>
      <c r="BR6" s="117">
        <f>'2012-17(nom.)'!K84/'2012-17(nom.)'!K$86</f>
        <v>1.3878632551661821E-2</v>
      </c>
      <c r="BS6" s="113">
        <f t="shared" si="21"/>
        <v>1.8244892641477384E-2</v>
      </c>
      <c r="BT6" s="117">
        <f>'2012-17(nom.)'!L84/'2012-17(nom.)'!L$86</f>
        <v>2.0105007211779869E-2</v>
      </c>
      <c r="BU6" s="117">
        <f>'2012-17(nom.)'!M84/'2012-17(nom.)'!M$86</f>
        <v>1.790255345883272E-2</v>
      </c>
      <c r="BV6" s="117">
        <f>'2012-17(nom.)'!N84/'2012-17(nom.)'!N$86</f>
        <v>1.3751114621709202E-2</v>
      </c>
      <c r="BW6" s="113">
        <f t="shared" si="22"/>
        <v>1.7252891764107263E-2</v>
      </c>
      <c r="BX6" s="117">
        <f>'2012-17(nom.)'!C110/'2012-17(nom.)'!C$112</f>
        <v>2.1387307924095624E-2</v>
      </c>
      <c r="BY6" s="117">
        <f>'2012-17(nom.)'!D110/'2012-17(nom.)'!D$112</f>
        <v>1.2471637274904999E-2</v>
      </c>
      <c r="BZ6" s="117">
        <f>'2012-17(nom.)'!E110/'2012-17(nom.)'!E$112</f>
        <v>8.5565380115631556E-3</v>
      </c>
      <c r="CA6" s="113">
        <f t="shared" si="23"/>
        <v>1.413849440352126E-2</v>
      </c>
      <c r="CB6" s="117">
        <f>'2012-17(nom.)'!F110/'2012-17(nom.)'!F$112</f>
        <v>1.3102096017537748E-2</v>
      </c>
      <c r="CC6" s="117">
        <f>'2012-17(nom.)'!G110/'2012-17(nom.)'!G$112</f>
        <v>7.8172546651792008E-3</v>
      </c>
      <c r="CD6" s="117">
        <f>'2012-17(nom.)'!H110/'2012-17(nom.)'!H$112</f>
        <v>7.8093496986788892E-3</v>
      </c>
      <c r="CE6" s="113">
        <f t="shared" si="24"/>
        <v>9.5762334604652787E-3</v>
      </c>
      <c r="CF6" s="117">
        <f>'2012-17(nom.)'!I110/'2012-17(nom.)'!I$112</f>
        <v>8.33400909245041E-3</v>
      </c>
      <c r="CG6" s="117">
        <f>'2012-17(nom.)'!J110/'2012-17(nom.)'!J$112</f>
        <v>6.6776411676272964E-3</v>
      </c>
      <c r="CH6" s="117">
        <f>'2012-17(nom.)'!K110/'2012-17(nom.)'!K$112</f>
        <v>7.454229609984292E-3</v>
      </c>
      <c r="CI6" s="113">
        <f t="shared" si="25"/>
        <v>7.4886266233539995E-3</v>
      </c>
      <c r="CJ6" s="117">
        <f>'2012-17(nom.)'!L110/'2012-17(nom.)'!L$112</f>
        <v>8.8312224754475335E-3</v>
      </c>
      <c r="CK6" s="117">
        <f>'2012-17(nom.)'!M110/'2012-17(nom.)'!M$112</f>
        <v>1.1870559295987897E-2</v>
      </c>
      <c r="CL6" s="117">
        <f>'2012-17(nom.)'!N110/'2012-17(nom.)'!N$112</f>
        <v>1.47149392094864E-2</v>
      </c>
      <c r="CM6" s="113">
        <f t="shared" si="26"/>
        <v>1.1805573660307276E-2</v>
      </c>
      <c r="CN6" s="117">
        <f>'2012-17(nom.)'!C136/'2012-17(nom.)'!C$138</f>
        <v>1.6152929311680036E-2</v>
      </c>
      <c r="CO6" s="117">
        <f>'2012-17(nom.)'!D136/'2012-17(nom.)'!D$138</f>
        <v>2.1316050143865114E-2</v>
      </c>
      <c r="CP6" s="117">
        <f>'2012-17(nom.)'!E136/'2012-17(nom.)'!E$138</f>
        <v>1.3060110632665793E-2</v>
      </c>
      <c r="CQ6" s="113">
        <f t="shared" si="27"/>
        <v>1.6843030029403648E-2</v>
      </c>
      <c r="CR6" s="117">
        <f>'2012-17(nom.)'!F136/'2012-17(nom.)'!F$138</f>
        <v>3.2511876639395983E-2</v>
      </c>
      <c r="CS6" s="117">
        <f>'2012-17(nom.)'!G136/'2012-17(nom.)'!G$138</f>
        <v>1.5995806325284207E-2</v>
      </c>
      <c r="CT6" s="117">
        <f>'2012-17(nom.)'!H136/'2012-17(nom.)'!H$138</f>
        <v>1.8055771895770401E-2</v>
      </c>
      <c r="CU6" s="113">
        <f t="shared" si="28"/>
        <v>2.2187818286816863E-2</v>
      </c>
      <c r="CV6" s="117">
        <f>'2012-17(nom.)'!I136/'2012-17(nom.)'!I$138</f>
        <v>2.2734922609622316E-2</v>
      </c>
      <c r="CW6" s="117">
        <f>'2012-17(nom.)'!J136/'2012-17(nom.)'!J$138</f>
        <v>2.1143356674671418E-2</v>
      </c>
      <c r="CX6" s="117">
        <f>'2012-17(nom.)'!K136/'2012-17(nom.)'!K$138</f>
        <v>1.6930063460916401E-2</v>
      </c>
      <c r="CY6" s="113">
        <f t="shared" si="29"/>
        <v>2.026944758173671E-2</v>
      </c>
      <c r="CZ6" s="117" t="e">
        <f>'2012-17(nom.)'!L136/'2012-17(nom.)'!L$138</f>
        <v>#DIV/0!</v>
      </c>
      <c r="DA6" s="117" t="e">
        <f>'2012-17(nom.)'!M136/'2012-17(nom.)'!M$138</f>
        <v>#DIV/0!</v>
      </c>
      <c r="DB6" s="117" t="e">
        <f>'2012-17(nom.)'!N136/'2012-17(nom.)'!N$138</f>
        <v>#DIV/0!</v>
      </c>
      <c r="DC6" s="113" t="e">
        <f t="shared" si="30"/>
        <v>#DIV/0!</v>
      </c>
    </row>
    <row r="7" spans="1:107" ht="12" customHeight="1" x14ac:dyDescent="0.25">
      <c r="A7" s="459"/>
      <c r="B7" s="463" t="s">
        <v>51</v>
      </c>
      <c r="C7" s="464"/>
      <c r="D7" s="465"/>
      <c r="E7" s="117">
        <f>'2012-17(nom.)'!$C7/'2012-17(nom.)'!$C$8</f>
        <v>0.25734042244015981</v>
      </c>
      <c r="F7" s="117">
        <f>'2012-17(nom.)'!D7/'2012-17(nom.)'!$D$8</f>
        <v>0.17471158932926786</v>
      </c>
      <c r="G7" s="117">
        <f>'2012-17(nom.)'!E7/'2012-17(nom.)'!$E$8</f>
        <v>0.10512265877707865</v>
      </c>
      <c r="H7" s="117">
        <f>'2012-17(nom.)'!F7/'2012-17(nom.)'!$F$8</f>
        <v>0.34330657486025068</v>
      </c>
      <c r="I7" s="117">
        <f>'2012-17(nom.)'!G7/'2012-17(nom.)'!$G$8</f>
        <v>0.316279507359358</v>
      </c>
      <c r="J7" s="117">
        <f>'2012-17(nom.)'!H7/'2012-17(nom.)'!$H$8</f>
        <v>0.2676940418683475</v>
      </c>
      <c r="K7" s="117">
        <f>'2012-17(nom.)'!I7/'2012-17(nom.)'!$I$8</f>
        <v>0.19434531880574904</v>
      </c>
      <c r="L7" s="117">
        <f>'2012-17(nom.)'!J7/'2012-17(nom.)'!$J$8</f>
        <v>0.15647557923169469</v>
      </c>
      <c r="M7" s="117">
        <f>'2012-17(nom.)'!K7/'2012-17(nom.)'!$K$8</f>
        <v>0.21115251995547005</v>
      </c>
      <c r="N7" s="117">
        <f>'2012-17(nom.)'!L7/'2012-17(nom.)'!$L$8</f>
        <v>0.18244303654710772</v>
      </c>
      <c r="O7" s="117">
        <f>'2012-17(nom.)'!M7/'2012-17(nom.)'!$M$8</f>
        <v>0.17910733672211809</v>
      </c>
      <c r="P7" s="117">
        <f>'2012-17(nom.)'!$N7/'2012-17(nom.)'!$N$8</f>
        <v>0.23032841038138507</v>
      </c>
      <c r="Q7" s="113">
        <f t="shared" si="0"/>
        <v>0.21819224968983231</v>
      </c>
      <c r="R7" s="117">
        <f>'2012-17(nom.)'!$C33/'2012-17(nom.)'!$C$34</f>
        <v>0.20126451340620491</v>
      </c>
      <c r="S7" s="117">
        <f>'2012-17(nom.)'!$D33/'2012-17(nom.)'!$D$34</f>
        <v>0.25246310903707342</v>
      </c>
      <c r="T7" s="117">
        <f>'2012-17(nom.)'!$E33/'2012-17(nom.)'!$E$34</f>
        <v>0.15326591181595517</v>
      </c>
      <c r="U7" s="117">
        <f>'2012-17(nom.)'!$F33/'2012-17(nom.)'!$F$34</f>
        <v>0.18472101765907151</v>
      </c>
      <c r="V7" s="117">
        <f>'2012-17(nom.)'!$G33/'2012-17(nom.)'!$G$34</f>
        <v>0.15394028346386052</v>
      </c>
      <c r="W7" s="117">
        <f>'2012-17(nom.)'!$H33/'2012-17(nom.)'!$H$34</f>
        <v>0.2520099162066734</v>
      </c>
      <c r="X7" s="117">
        <f>'2012-17(nom.)'!$I33/'2012-17(nom.)'!$I$34</f>
        <v>0.16853218046986182</v>
      </c>
      <c r="Y7" s="117">
        <f>'2012-17(nom.)'!$J33/'2012-17(nom.)'!$J$34</f>
        <v>0.18307821576310956</v>
      </c>
      <c r="Z7" s="117">
        <f>'2012-17(nom.)'!$K33/'2012-17(nom.)'!$K$34</f>
        <v>0.13035358167247646</v>
      </c>
      <c r="AA7" s="117">
        <f>'2012-17(nom.)'!$L33/'2012-17(nom.)'!$L$34</f>
        <v>0.20122232813855287</v>
      </c>
      <c r="AB7" s="117">
        <f>'2012-17(nom.)'!$M33/'2012-17(nom.)'!$M$34</f>
        <v>0.14019017714678139</v>
      </c>
      <c r="AC7" s="117">
        <f>'2012-17(nom.)'!$N33/'2012-17(nom.)'!$N$34</f>
        <v>0.12428660767515073</v>
      </c>
      <c r="AD7" s="113">
        <f t="shared" si="13"/>
        <v>0.1787773202045643</v>
      </c>
      <c r="AE7" s="117">
        <f>'2012-17(nom.)'!C59/'2012-17(nom.)'!C$60</f>
        <v>0.17729870466193018</v>
      </c>
      <c r="AF7" s="117">
        <f>'2012-17(nom.)'!D59/'2012-17(nom.)'!D$60</f>
        <v>0.25102695111957152</v>
      </c>
      <c r="AG7" s="117">
        <f>'2012-17(nom.)'!E59/'2012-17(nom.)'!E$60</f>
        <v>0.20391142679962701</v>
      </c>
      <c r="AH7" s="117">
        <f>'2012-17(nom.)'!F59/'2012-17(nom.)'!F$60</f>
        <v>0.26440387836612528</v>
      </c>
      <c r="AI7" s="117">
        <f>'2012-17(nom.)'!G59/'2012-17(nom.)'!G$60</f>
        <v>0.20582137226240022</v>
      </c>
      <c r="AJ7" s="117">
        <f>'2012-17(nom.)'!H59/'2012-17(nom.)'!H$60</f>
        <v>0.18282756460513233</v>
      </c>
      <c r="AK7" s="117">
        <f>'2012-17(nom.)'!I59/'2012-17(nom.)'!I$60</f>
        <v>9.5239896245091257E-2</v>
      </c>
      <c r="AL7" s="117">
        <f>'2012-17(nom.)'!J59/'2012-17(nom.)'!J$60</f>
        <v>0.13304223203090793</v>
      </c>
      <c r="AM7" s="117">
        <f>'2012-17(nom.)'!K59/'2012-17(nom.)'!K$60</f>
        <v>0.13844635575891923</v>
      </c>
      <c r="AN7" s="117">
        <f>'2012-17(nom.)'!L59/'2012-17(nom.)'!L$60</f>
        <v>0.11497195171305388</v>
      </c>
      <c r="AO7" s="117">
        <f>'2012-17(nom.)'!M59/'2012-17(nom.)'!M$60</f>
        <v>0.17936326155485591</v>
      </c>
      <c r="AP7" s="117">
        <f>'2012-17(nom.)'!N59/'2012-17(nom.)'!N$60</f>
        <v>0.12150354641283406</v>
      </c>
      <c r="AQ7" s="180">
        <f t="shared" si="31"/>
        <v>0.17232142846087076</v>
      </c>
      <c r="AR7" s="117">
        <f t="shared" si="14"/>
        <v>0.21196788016943166</v>
      </c>
      <c r="AS7" s="117">
        <f t="shared" si="2"/>
        <v>0.22606721649530426</v>
      </c>
      <c r="AT7" s="117">
        <f t="shared" si="3"/>
        <v>0.15409999913088693</v>
      </c>
      <c r="AU7" s="180">
        <f t="shared" si="15"/>
        <v>0.19737836526520761</v>
      </c>
      <c r="AV7" s="180">
        <f t="shared" si="4"/>
        <v>0.26414382362848249</v>
      </c>
      <c r="AW7" s="180">
        <f t="shared" si="5"/>
        <v>0.22534705436187288</v>
      </c>
      <c r="AX7" s="180">
        <f t="shared" si="6"/>
        <v>0.23417717422671772</v>
      </c>
      <c r="AY7" s="180">
        <f t="shared" si="16"/>
        <v>0.2412226840723577</v>
      </c>
      <c r="AZ7" s="180">
        <f t="shared" si="7"/>
        <v>0.15270579850690072</v>
      </c>
      <c r="BA7" s="180">
        <f t="shared" si="8"/>
        <v>0.15753200900857073</v>
      </c>
      <c r="BB7" s="180">
        <f t="shared" si="9"/>
        <v>0.15998415246228856</v>
      </c>
      <c r="BC7" s="180">
        <f t="shared" si="17"/>
        <v>0.15674065332592002</v>
      </c>
      <c r="BD7" s="180">
        <f t="shared" si="10"/>
        <v>0.16621243879957148</v>
      </c>
      <c r="BE7" s="180">
        <f t="shared" si="11"/>
        <v>0.16622025847458513</v>
      </c>
      <c r="BF7" s="177">
        <f t="shared" si="12"/>
        <v>0.15466080125927237</v>
      </c>
      <c r="BG7" s="180">
        <f t="shared" si="18"/>
        <v>0.16236449951114298</v>
      </c>
      <c r="BH7" s="117">
        <f>'2012-17(nom.)'!C85/'2012-17(nom.)'!C$86</f>
        <v>0.22810410519812452</v>
      </c>
      <c r="BI7" s="117">
        <f>'2012-17(nom.)'!D85/'2012-17(nom.)'!D$86</f>
        <v>0.17857310731345705</v>
      </c>
      <c r="BJ7" s="117">
        <f>'2012-17(nom.)'!E85/'2012-17(nom.)'!E$86</f>
        <v>9.644879446271036E-2</v>
      </c>
      <c r="BK7" s="113">
        <f t="shared" si="19"/>
        <v>0.16770866899143064</v>
      </c>
      <c r="BL7" s="117">
        <f>'2012-17(nom.)'!F85/'2012-17(nom.)'!F$86</f>
        <v>0.10611898702187897</v>
      </c>
      <c r="BM7" s="117">
        <f>'2012-17(nom.)'!G85/'2012-17(nom.)'!G$86</f>
        <v>0.11797034582835489</v>
      </c>
      <c r="BN7" s="117">
        <f>'2012-17(nom.)'!H85/'2012-17(nom.)'!H$86</f>
        <v>9.1446801348548823E-2</v>
      </c>
      <c r="BO7" s="113">
        <f t="shared" si="20"/>
        <v>0.10517871139959423</v>
      </c>
      <c r="BP7" s="117">
        <f>'2012-17(nom.)'!I85/'2012-17(nom.)'!I$86</f>
        <v>0.28386458596065667</v>
      </c>
      <c r="BQ7" s="117">
        <f>'2012-17(nom.)'!J85/'2012-17(nom.)'!J$86</f>
        <v>0.21995150726148555</v>
      </c>
      <c r="BR7" s="117">
        <f>'2012-17(nom.)'!K85/'2012-17(nom.)'!K$86</f>
        <v>9.3683466877532096E-2</v>
      </c>
      <c r="BS7" s="113">
        <f t="shared" si="21"/>
        <v>0.1991665200332248</v>
      </c>
      <c r="BT7" s="117">
        <f>'2012-17(nom.)'!L85/'2012-17(nom.)'!L$86</f>
        <v>4.3245262677783294E-2</v>
      </c>
      <c r="BU7" s="117">
        <f>'2012-17(nom.)'!M85/'2012-17(nom.)'!M$86</f>
        <v>3.8392450208148882E-2</v>
      </c>
      <c r="BV7" s="117">
        <f>'2012-17(nom.)'!N85/'2012-17(nom.)'!N$86</f>
        <v>2.768237909815011E-2</v>
      </c>
      <c r="BW7" s="113">
        <f t="shared" si="22"/>
        <v>3.6440030661360763E-2</v>
      </c>
      <c r="BX7" s="117">
        <f>'2012-17(nom.)'!C111/'2012-17(nom.)'!C$112</f>
        <v>0.1237198540109912</v>
      </c>
      <c r="BY7" s="117">
        <f>'2012-17(nom.)'!D111/'2012-17(nom.)'!D$112</f>
        <v>1.484109528196254E-2</v>
      </c>
      <c r="BZ7" s="117">
        <f>'2012-17(nom.)'!E111/'2012-17(nom.)'!E$112</f>
        <v>6.3651673052436478E-2</v>
      </c>
      <c r="CA7" s="113">
        <f t="shared" si="23"/>
        <v>6.7404207448463413E-2</v>
      </c>
      <c r="CB7" s="117">
        <f>'2012-17(nom.)'!F111/'2012-17(nom.)'!F$112</f>
        <v>5.071795058159604E-2</v>
      </c>
      <c r="CC7" s="117">
        <f>'2012-17(nom.)'!G111/'2012-17(nom.)'!G$112</f>
        <v>4.2606203224548177E-3</v>
      </c>
      <c r="CD7" s="117">
        <f>'2012-17(nom.)'!H111/'2012-17(nom.)'!H$112</f>
        <v>3.3500459660659405E-2</v>
      </c>
      <c r="CE7" s="113">
        <f t="shared" si="24"/>
        <v>2.9493010188236756E-2</v>
      </c>
      <c r="CF7" s="117">
        <f>'2012-17(nom.)'!I111/'2012-17(nom.)'!I$112</f>
        <v>0.21024512804946846</v>
      </c>
      <c r="CG7" s="117">
        <f>'2012-17(nom.)'!J111/'2012-17(nom.)'!J$112</f>
        <v>0.3677949079985407</v>
      </c>
      <c r="CH7" s="117">
        <f>'2012-17(nom.)'!K111/'2012-17(nom.)'!K$112</f>
        <v>0.11385228159662307</v>
      </c>
      <c r="CI7" s="113">
        <f t="shared" si="25"/>
        <v>0.23063077254821074</v>
      </c>
      <c r="CJ7" s="117">
        <f>'2012-17(nom.)'!L111/'2012-17(nom.)'!L$112</f>
        <v>0.26225377663061461</v>
      </c>
      <c r="CK7" s="117">
        <f>'2012-17(nom.)'!M111/'2012-17(nom.)'!M$112</f>
        <v>6.1420571827355122E-2</v>
      </c>
      <c r="CL7" s="117">
        <f>'2012-17(nom.)'!N111/'2012-17(nom.)'!N$112</f>
        <v>0.21697878754943786</v>
      </c>
      <c r="CM7" s="113">
        <f t="shared" si="26"/>
        <v>0.18021771200246919</v>
      </c>
      <c r="CN7" s="117">
        <f>'2012-17(nom.)'!C137/'2012-17(nom.)'!C$138</f>
        <v>0.26015626150260407</v>
      </c>
      <c r="CO7" s="117">
        <f>'2012-17(nom.)'!D137/'2012-17(nom.)'!D$138</f>
        <v>5.1307205579968498E-2</v>
      </c>
      <c r="CP7" s="117">
        <f>'2012-17(nom.)'!E137/'2012-17(nom.)'!E$138</f>
        <v>0.3294539117426783</v>
      </c>
      <c r="CQ7" s="113">
        <f t="shared" si="27"/>
        <v>0.21363912627508364</v>
      </c>
      <c r="CR7" s="117">
        <f>'2012-17(nom.)'!F137/'2012-17(nom.)'!F$138</f>
        <v>4.6639671288492508E-2</v>
      </c>
      <c r="CS7" s="117">
        <f>'2012-17(nom.)'!G137/'2012-17(nom.)'!G$138</f>
        <v>0.2298100283035093</v>
      </c>
      <c r="CT7" s="117">
        <f>'2012-17(nom.)'!H137/'2012-17(nom.)'!H$138</f>
        <v>0.23794432634299931</v>
      </c>
      <c r="CU7" s="113">
        <f t="shared" si="28"/>
        <v>0.17146467531166706</v>
      </c>
      <c r="CV7" s="117">
        <f>'2012-17(nom.)'!I137/'2012-17(nom.)'!I$138</f>
        <v>8.2088259016400114E-2</v>
      </c>
      <c r="CW7" s="117">
        <f>'2012-17(nom.)'!J137/'2012-17(nom.)'!J$138</f>
        <v>2.8415885433201594E-2</v>
      </c>
      <c r="CX7" s="117">
        <f>'2012-17(nom.)'!K137/'2012-17(nom.)'!K$138</f>
        <v>2.9482301788798782E-2</v>
      </c>
      <c r="CY7" s="113">
        <f t="shared" si="29"/>
        <v>4.6662148746133503E-2</v>
      </c>
      <c r="CZ7" s="117" t="e">
        <f>'2012-17(nom.)'!L137/'2012-17(nom.)'!L$138</f>
        <v>#DIV/0!</v>
      </c>
      <c r="DA7" s="117" t="e">
        <f>'2012-17(nom.)'!M137/'2012-17(nom.)'!M$138</f>
        <v>#DIV/0!</v>
      </c>
      <c r="DB7" s="117" t="e">
        <f>'2012-17(nom.)'!N137/'2012-17(nom.)'!N$138</f>
        <v>#DIV/0!</v>
      </c>
      <c r="DC7" s="113" t="e">
        <f t="shared" si="30"/>
        <v>#DIV/0!</v>
      </c>
    </row>
    <row r="8" spans="1:107" ht="12" customHeight="1" x14ac:dyDescent="0.25">
      <c r="A8" s="460"/>
      <c r="B8" s="466" t="s">
        <v>71</v>
      </c>
      <c r="C8" s="467"/>
      <c r="D8" s="468"/>
      <c r="E8" s="119">
        <f>'2012-17(nom.)'!C8/'2012-17(nom.)'!C24</f>
        <v>2.4419302546683668E-3</v>
      </c>
      <c r="F8" s="119">
        <f>'2012-17(nom.)'!D8/'2012-17(nom.)'!D24</f>
        <v>2.1046415999146149E-3</v>
      </c>
      <c r="G8" s="119">
        <f>'2012-17(nom.)'!E8/'2012-17(nom.)'!E24</f>
        <v>3.0056101210431964E-3</v>
      </c>
      <c r="H8" s="119">
        <f>'2012-17(nom.)'!F8/'2012-17(nom.)'!F24</f>
        <v>2.7870690053806596E-3</v>
      </c>
      <c r="I8" s="119">
        <f>'2012-17(nom.)'!G8/'2012-17(nom.)'!G24</f>
        <v>2.2563635750293318E-3</v>
      </c>
      <c r="J8" s="119">
        <f>'2012-17(nom.)'!H8/'2012-17(nom.)'!H24</f>
        <v>2.3828662049281057E-3</v>
      </c>
      <c r="K8" s="119">
        <f>'2012-17(nom.)'!I8/'2012-17(nom.)'!I24</f>
        <v>2.8207213855904142E-3</v>
      </c>
      <c r="L8" s="119">
        <f>'2012-17(nom.)'!J8/'2012-17(nom.)'!J24</f>
        <v>3.2811034230777079E-3</v>
      </c>
      <c r="M8" s="119">
        <f>'2012-17(nom.)'!K8/'2012-17(nom.)'!K24</f>
        <v>2.192638145832938E-3</v>
      </c>
      <c r="N8" s="119">
        <f>'2012-17(nom.)'!L8/'2012-17(nom.)'!L24</f>
        <v>2.6041210552635863E-3</v>
      </c>
      <c r="O8" s="119">
        <f>'2012-17(nom.)'!M8/'2012-17(nom.)'!M24</f>
        <v>2.2708732892281042E-3</v>
      </c>
      <c r="P8" s="119">
        <f>'2012-17(nom.)'!N8/'2012-17(nom.)'!N24</f>
        <v>2.5296491019029411E-3</v>
      </c>
      <c r="Q8" s="114">
        <f t="shared" si="0"/>
        <v>2.5564655968216641E-3</v>
      </c>
      <c r="R8" s="119">
        <f>'2012-17(nom.)'!C$34/'2012-17(nom.)'!C$50</f>
        <v>2.1570257653257077E-3</v>
      </c>
      <c r="S8" s="119">
        <f>'2012-17(nom.)'!D$34/'2012-17(nom.)'!D$50</f>
        <v>2.1524970698011607E-3</v>
      </c>
      <c r="T8" s="119">
        <f>'2012-17(nom.)'!E$34/'2012-17(nom.)'!E$50</f>
        <v>1.944638491397062E-3</v>
      </c>
      <c r="U8" s="119">
        <f>'2012-17(nom.)'!F$34/'2012-17(nom.)'!F$50</f>
        <v>1.8517797675467462E-3</v>
      </c>
      <c r="V8" s="119">
        <f>'2012-17(nom.)'!G$34/'2012-17(nom.)'!G$50</f>
        <v>2.2676062125366529E-3</v>
      </c>
      <c r="W8" s="119">
        <f>'2012-17(nom.)'!H$34/'2012-17(nom.)'!H$50</f>
        <v>1.5157383922433972E-3</v>
      </c>
      <c r="X8" s="119">
        <f>'2012-17(nom.)'!I$34/'2012-17(nom.)'!I$50</f>
        <v>2.3809854356879124E-3</v>
      </c>
      <c r="Y8" s="119">
        <f>'2012-17(nom.)'!J$34/'2012-17(nom.)'!J$50</f>
        <v>2.0572814417093789E-3</v>
      </c>
      <c r="Z8" s="119">
        <f>'2012-17(nom.)'!K$34/'2012-17(nom.)'!K$50</f>
        <v>2.2169865686139986E-3</v>
      </c>
      <c r="AA8" s="119">
        <f>'2012-17(nom.)'!L$34/'2012-17(nom.)'!L$50</f>
        <v>3.1804516373072208E-3</v>
      </c>
      <c r="AB8" s="119">
        <f>'2012-17(nom.)'!M$34/'2012-17(nom.)'!M$50</f>
        <v>3.3400336282711249E-3</v>
      </c>
      <c r="AC8" s="119">
        <f>'2012-17(nom.)'!N$34/'2012-17(nom.)'!N$50</f>
        <v>3.2616555104995038E-3</v>
      </c>
      <c r="AD8" s="114">
        <f t="shared" si="13"/>
        <v>2.3605566600783221E-3</v>
      </c>
      <c r="AE8" s="119">
        <f>'2012-17(nom.)'!C$60/'2012-17(nom.)'!C$76</f>
        <v>3.5471650191595213E-3</v>
      </c>
      <c r="AF8" s="119">
        <f>'2012-17(nom.)'!D$60/'2012-17(nom.)'!D$76</f>
        <v>3.6124375115268409E-3</v>
      </c>
      <c r="AG8" s="119">
        <f>'2012-17(nom.)'!E$60/'2012-17(nom.)'!E$76</f>
        <v>3.2310857061639171E-3</v>
      </c>
      <c r="AH8" s="119">
        <f>'2012-17(nom.)'!F$60/'2012-17(nom.)'!F$76</f>
        <v>3.5346452789753995E-3</v>
      </c>
      <c r="AI8" s="119">
        <f>'2012-17(nom.)'!G$60/'2012-17(nom.)'!G$76</f>
        <v>2.9098084254441038E-3</v>
      </c>
      <c r="AJ8" s="119">
        <f>'2012-17(nom.)'!H$60/'2012-17(nom.)'!H$76</f>
        <v>3.4507714765751253E-3</v>
      </c>
      <c r="AK8" s="119">
        <f>'2012-17(nom.)'!I$60/'2012-17(nom.)'!I$76</f>
        <v>3.4908146314608516E-3</v>
      </c>
      <c r="AL8" s="119">
        <f>'2012-17(nom.)'!J$60/'2012-17(nom.)'!J$76</f>
        <v>4.2825111500321223E-3</v>
      </c>
      <c r="AM8" s="119">
        <f>'2012-17(nom.)'!K$60/'2012-17(nom.)'!K$76</f>
        <v>4.3036196354102477E-3</v>
      </c>
      <c r="AN8" s="119">
        <f>'2012-17(nom.)'!L$60/'2012-17(nom.)'!L$76</f>
        <v>4.361618716440762E-3</v>
      </c>
      <c r="AO8" s="119">
        <f>'2012-17(nom.)'!M$60/'2012-17(nom.)'!M$76</f>
        <v>2.9945708756580112E-3</v>
      </c>
      <c r="AP8" s="119">
        <f>'2012-17(nom.)'!N$60/'2012-17(nom.)'!N$76</f>
        <v>3.8980660622985157E-3</v>
      </c>
      <c r="AQ8" s="181">
        <f t="shared" si="31"/>
        <v>3.6347595407621182E-3</v>
      </c>
      <c r="AR8" s="119">
        <f t="shared" si="14"/>
        <v>2.7153736797178654E-3</v>
      </c>
      <c r="AS8" s="119">
        <f t="shared" si="2"/>
        <v>2.6231920604142052E-3</v>
      </c>
      <c r="AT8" s="119">
        <f t="shared" si="3"/>
        <v>2.7271114395347254E-3</v>
      </c>
      <c r="AU8" s="181">
        <f t="shared" si="15"/>
        <v>2.688559059888932E-3</v>
      </c>
      <c r="AV8" s="181">
        <f t="shared" si="4"/>
        <v>2.7244980173009351E-3</v>
      </c>
      <c r="AW8" s="181">
        <f t="shared" si="5"/>
        <v>2.477926071003363E-3</v>
      </c>
      <c r="AX8" s="181">
        <f t="shared" si="6"/>
        <v>2.4497920245822092E-3</v>
      </c>
      <c r="AY8" s="181">
        <f t="shared" si="16"/>
        <v>2.5507387042955024E-3</v>
      </c>
      <c r="AZ8" s="181">
        <f t="shared" si="7"/>
        <v>2.8975071509130591E-3</v>
      </c>
      <c r="BA8" s="181">
        <f t="shared" si="8"/>
        <v>3.2069653382730697E-3</v>
      </c>
      <c r="BB8" s="181">
        <f t="shared" si="9"/>
        <v>2.9044147832857276E-3</v>
      </c>
      <c r="BC8" s="181">
        <f t="shared" si="17"/>
        <v>3.0029624241572853E-3</v>
      </c>
      <c r="BD8" s="181">
        <f t="shared" si="10"/>
        <v>3.3820638030038568E-3</v>
      </c>
      <c r="BE8" s="181">
        <f t="shared" si="11"/>
        <v>2.8684925977190798E-3</v>
      </c>
      <c r="BF8" s="178">
        <f t="shared" si="12"/>
        <v>3.2387290565398948E-3</v>
      </c>
      <c r="BG8" s="181">
        <f t="shared" si="18"/>
        <v>3.1630951524209438E-3</v>
      </c>
      <c r="BH8" s="119">
        <f>'2012-17(nom.)'!C$86/'2012-17(nom.)'!C$102</f>
        <v>3.7514735138948437E-3</v>
      </c>
      <c r="BI8" s="119">
        <f>'2012-17(nom.)'!D$86/'2012-17(nom.)'!D$102</f>
        <v>4.031166680127163E-3</v>
      </c>
      <c r="BJ8" s="119">
        <f>'2012-17(nom.)'!E$86/'2012-17(nom.)'!E$102</f>
        <v>4.2434169102128242E-3</v>
      </c>
      <c r="BK8" s="114">
        <f t="shared" si="19"/>
        <v>4.0086857014116108E-3</v>
      </c>
      <c r="BL8" s="119">
        <f>'2012-17(nom.)'!F$86/'2012-17(nom.)'!F$102</f>
        <v>3.8603896818435093E-3</v>
      </c>
      <c r="BM8" s="119">
        <f>'2012-17(nom.)'!G$86/'2012-17(nom.)'!G$102</f>
        <v>3.2618920055044794E-3</v>
      </c>
      <c r="BN8" s="119">
        <f>'2012-17(nom.)'!H$86/'2012-17(nom.)'!H$102</f>
        <v>2.2923782151834291E-3</v>
      </c>
      <c r="BO8" s="114">
        <f t="shared" si="20"/>
        <v>3.1382199675104726E-3</v>
      </c>
      <c r="BP8" s="119">
        <f>'2012-17(nom.)'!I$86/'2012-17(nom.)'!I$102</f>
        <v>3.8431724390739857E-3</v>
      </c>
      <c r="BQ8" s="119">
        <f>'2012-17(nom.)'!J$86/'2012-17(nom.)'!J$102</f>
        <v>3.1569959005594678E-3</v>
      </c>
      <c r="BR8" s="119">
        <f>'2012-17(nom.)'!K$86/'2012-17(nom.)'!K$102</f>
        <v>3.5510621041200518E-3</v>
      </c>
      <c r="BS8" s="114">
        <f t="shared" si="21"/>
        <v>3.5170768145845015E-3</v>
      </c>
      <c r="BT8" s="119">
        <f>'2012-17(nom.)'!L$86/'2012-17(nom.)'!L$102</f>
        <v>2.5751136206566098E-3</v>
      </c>
      <c r="BU8" s="119">
        <f>'2012-17(nom.)'!M$86/'2012-17(nom.)'!M$102</f>
        <v>3.2123943389174817E-3</v>
      </c>
      <c r="BV8" s="119">
        <f>'2012-17(nom.)'!N$86/'2012-17(nom.)'!N$102</f>
        <v>2.8494779612310084E-3</v>
      </c>
      <c r="BW8" s="114">
        <f t="shared" si="22"/>
        <v>2.878995306935033E-3</v>
      </c>
      <c r="BX8" s="119">
        <f>'2012-17(nom.)'!C$112/'2012-17(nom.)'!C$128</f>
        <v>2.69264933297727E-3</v>
      </c>
      <c r="BY8" s="119">
        <f>'2012-17(nom.)'!D$112/'2012-17(nom.)'!D$128</f>
        <v>4.4618925985926081E-3</v>
      </c>
      <c r="BZ8" s="119">
        <f>'2012-17(nom.)'!E$112/'2012-17(nom.)'!E$128</f>
        <v>8.2622001010767537E-3</v>
      </c>
      <c r="CA8" s="114">
        <f t="shared" si="23"/>
        <v>5.1389140108822106E-3</v>
      </c>
      <c r="CB8" s="119">
        <f>'2012-17(nom.)'!F$112/'2012-17(nom.)'!F$128</f>
        <v>5.4866904335308829E-3</v>
      </c>
      <c r="CC8" s="119">
        <f>'2012-17(nom.)'!G$112/'2012-17(nom.)'!G$128</f>
        <v>6.5308747435384043E-3</v>
      </c>
      <c r="CD8" s="119">
        <f>'2012-17(nom.)'!H$112/'2012-17(nom.)'!H$128</f>
        <v>5.6384871219764708E-3</v>
      </c>
      <c r="CE8" s="114">
        <f t="shared" si="24"/>
        <v>5.8853507663485863E-3</v>
      </c>
      <c r="CF8" s="119">
        <f>'2012-17(nom.)'!I$112/'2012-17(nom.)'!I$128</f>
        <v>6.2333253565791287E-3</v>
      </c>
      <c r="CG8" s="119">
        <f>'2012-17(nom.)'!J$112/'2012-17(nom.)'!J$128</f>
        <v>1.0618891796672495E-2</v>
      </c>
      <c r="CH8" s="119">
        <f>'2012-17(nom.)'!K$112/'2012-17(nom.)'!K$128</f>
        <v>7.847756923654579E-3</v>
      </c>
      <c r="CI8" s="114">
        <f t="shared" si="25"/>
        <v>8.2333246923020683E-3</v>
      </c>
      <c r="CJ8" s="119">
        <f>'2012-17(nom.)'!L$112/'2012-17(nom.)'!L$128</f>
        <v>7.5700537545447324E-3</v>
      </c>
      <c r="CK8" s="119">
        <f>'2012-17(nom.)'!M$112/'2012-17(nom.)'!M$128</f>
        <v>5.8085158544805057E-3</v>
      </c>
      <c r="CL8" s="119">
        <f>'2012-17(nom.)'!N$112/'2012-17(nom.)'!N$128</f>
        <v>6.7848850127364291E-3</v>
      </c>
      <c r="CM8" s="114">
        <f t="shared" si="26"/>
        <v>6.7211515405872224E-3</v>
      </c>
      <c r="CN8" s="119">
        <f>'2012-17(nom.)'!C138/'2012-17(nom.)'!C154</f>
        <v>7.4974459878304348E-3</v>
      </c>
      <c r="CO8" s="119">
        <f>'2012-17(nom.)'!D138/'2012-17(nom.)'!D154</f>
        <v>6.525805155150141E-3</v>
      </c>
      <c r="CP8" s="119">
        <f>'2012-17(nom.)'!E138/'2012-17(nom.)'!E154</f>
        <v>1.2035450768382595E-2</v>
      </c>
      <c r="CQ8" s="114">
        <f t="shared" si="27"/>
        <v>8.6862339704543903E-3</v>
      </c>
      <c r="CR8" s="119">
        <f>'2012-17(nom.)'!F138/'2012-17(nom.)'!F$154</f>
        <v>6.5026874820879061E-3</v>
      </c>
      <c r="CS8" s="119">
        <f>'2012-17(nom.)'!G138/'2012-17(nom.)'!G$154</f>
        <v>1.0135988092469489E-2</v>
      </c>
      <c r="CT8" s="119">
        <f>'2012-17(nom.)'!H138/'2012-17(nom.)'!H$154</f>
        <v>8.8494709373520934E-3</v>
      </c>
      <c r="CU8" s="114">
        <f>AVERAGE(CR8:CT8)</f>
        <v>8.4960488373031617E-3</v>
      </c>
      <c r="CV8" s="119">
        <f>'2012-17(nom.)'!I138/'2012-17(nom.)'!I$154</f>
        <v>7.2423885278965466E-3</v>
      </c>
      <c r="CW8" s="119">
        <f>'2012-17(nom.)'!J138/'2012-17(nom.)'!J$154</f>
        <v>7.445901822527694E-3</v>
      </c>
      <c r="CX8" s="119">
        <f>'2012-17(nom.)'!K138/'2012-17(nom.)'!K$154</f>
        <v>6.5186102769149244E-3</v>
      </c>
      <c r="CY8" s="114">
        <f t="shared" si="29"/>
        <v>7.0689668757797225E-3</v>
      </c>
      <c r="CZ8" s="119" t="e">
        <f>'2012-17(nom.)'!L138/'2012-17(nom.)'!L$154</f>
        <v>#DIV/0!</v>
      </c>
      <c r="DA8" s="119" t="e">
        <f>'2012-17(nom.)'!M138/'2012-17(nom.)'!M$154</f>
        <v>#DIV/0!</v>
      </c>
      <c r="DB8" s="119" t="e">
        <f>'2012-17(nom.)'!N138/'2012-17(nom.)'!N$154</f>
        <v>#DIV/0!</v>
      </c>
      <c r="DC8" s="114" t="e">
        <f t="shared" si="30"/>
        <v>#DIV/0!</v>
      </c>
    </row>
    <row r="9" spans="1:107" ht="12" customHeight="1" x14ac:dyDescent="0.25">
      <c r="A9" s="458" t="s">
        <v>52</v>
      </c>
      <c r="B9" s="463" t="s">
        <v>53</v>
      </c>
      <c r="C9" s="464"/>
      <c r="D9" s="465"/>
      <c r="E9" s="117">
        <f>'2012-17(nom.)'!C9/'2012-17(nom.)'!$C$14</f>
        <v>0.6141672817674243</v>
      </c>
      <c r="F9" s="117">
        <f>'2012-17(nom.)'!D9/'2012-17(nom.)'!$D$14</f>
        <v>0.65656396282984797</v>
      </c>
      <c r="G9" s="117">
        <f>'2012-17(nom.)'!E9/'2012-17(nom.)'!$E$14</f>
        <v>0.60827304592327525</v>
      </c>
      <c r="H9" s="117">
        <f>'2012-17(nom.)'!F9/'2012-17(nom.)'!$F$14</f>
        <v>0.60593130840441767</v>
      </c>
      <c r="I9" s="117">
        <f>'2012-17(nom.)'!G9/'2012-17(nom.)'!$G$14</f>
        <v>0.58615993073631634</v>
      </c>
      <c r="J9" s="117">
        <f>'2012-17(nom.)'!H9/'2012-17(nom.)'!$H$14</f>
        <v>0.61884520993218117</v>
      </c>
      <c r="K9" s="117">
        <f>'2012-17(nom.)'!I9/'2012-17(nom.)'!$I$14</f>
        <v>0.6611145337147466</v>
      </c>
      <c r="L9" s="117">
        <f>'2012-17(nom.)'!J9/'2012-17(nom.)'!$J$14</f>
        <v>0.58297438694477344</v>
      </c>
      <c r="M9" s="117">
        <f>'2012-17(nom.)'!K9/'2012-17(nom.)'!$K$14</f>
        <v>0.59123081382499587</v>
      </c>
      <c r="N9" s="117">
        <f>'2012-17(nom.)'!L9/'2012-17(nom.)'!$L$14</f>
        <v>0.53562258116854722</v>
      </c>
      <c r="O9" s="117">
        <f>'2012-17(nom.)'!M9/'2012-17(nom.)'!$M$14</f>
        <v>0.62672184311910106</v>
      </c>
      <c r="P9" s="117">
        <f>'2012-17(nom.)'!N9/'2012-17(nom.)'!$N$14</f>
        <v>0.56975831554960865</v>
      </c>
      <c r="Q9" s="113">
        <f t="shared" si="0"/>
        <v>0.6047802678262697</v>
      </c>
      <c r="R9" s="117">
        <f>'2012-17(nom.)'!$C35/'2012-17(nom.)'!$C$40</f>
        <v>0.50993391795007414</v>
      </c>
      <c r="S9" s="117">
        <f>'2012-17(nom.)'!$D35/'2012-17(nom.)'!$D$40</f>
        <v>0.62675525364993512</v>
      </c>
      <c r="T9" s="117">
        <f>'2012-17(nom.)'!$E35/'2012-17(nom.)'!$E$40</f>
        <v>0.60177699833674925</v>
      </c>
      <c r="U9" s="117">
        <f>'2012-17(nom.)'!$F35/'2012-17(nom.)'!$F$40</f>
        <v>0.54783224695821564</v>
      </c>
      <c r="V9" s="117">
        <f>'2012-17(nom.)'!$G35/'2012-17(nom.)'!$G$40</f>
        <v>0.59187476143927864</v>
      </c>
      <c r="W9" s="117">
        <f>'2012-17(nom.)'!$H35/'2012-17(nom.)'!$H$40</f>
        <v>0.50479482201918369</v>
      </c>
      <c r="X9" s="117">
        <f>'2012-17(nom.)'!$I35/'2012-17(nom.)'!$I$40</f>
        <v>0.55176370338903569</v>
      </c>
      <c r="Y9" s="117">
        <f>'2012-17(nom.)'!$J35/'2012-17(nom.)'!$J$40</f>
        <v>0.60041761925951742</v>
      </c>
      <c r="Z9" s="117">
        <f>'2012-17(nom.)'!$K35/'2012-17(nom.)'!$K$40</f>
        <v>0.63539263313114436</v>
      </c>
      <c r="AA9" s="117">
        <f>'2012-17(nom.)'!$L35/'2012-17(nom.)'!$L$40</f>
        <v>0.59027444887163827</v>
      </c>
      <c r="AB9" s="117">
        <f>'2012-17(nom.)'!$M35/'2012-17(nom.)'!$M$40</f>
        <v>0.64440382752952408</v>
      </c>
      <c r="AC9" s="117">
        <f>'2012-17(nom.)'!$N35/'2012-17(nom.)'!$N$40</f>
        <v>0.57439157358041759</v>
      </c>
      <c r="AD9" s="113">
        <f t="shared" si="13"/>
        <v>0.58163431717622627</v>
      </c>
      <c r="AE9" s="117">
        <f>'2012-17(nom.)'!C61/'2012-17(nom.)'!C$66</f>
        <v>0.63376489888127163</v>
      </c>
      <c r="AF9" s="117">
        <f>'2012-17(nom.)'!D61/'2012-17(nom.)'!D$66</f>
        <v>0.68082215485444919</v>
      </c>
      <c r="AG9" s="117">
        <f>'2012-17(nom.)'!E61/'2012-17(nom.)'!E$66</f>
        <v>0.68887462356975349</v>
      </c>
      <c r="AH9" s="117">
        <f>'2012-17(nom.)'!F61/'2012-17(nom.)'!F$66</f>
        <v>0.60600164816574853</v>
      </c>
      <c r="AI9" s="117">
        <f>'2012-17(nom.)'!G61/'2012-17(nom.)'!G$66</f>
        <v>0.71232626739986216</v>
      </c>
      <c r="AJ9" s="117">
        <f>'2012-17(nom.)'!H61/'2012-17(nom.)'!H$66</f>
        <v>0.68002907460958184</v>
      </c>
      <c r="AK9" s="117">
        <f>'2012-17(nom.)'!I61/'2012-17(nom.)'!I$66</f>
        <v>0.67804945023445606</v>
      </c>
      <c r="AL9" s="117">
        <f>'2012-17(nom.)'!J61/'2012-17(nom.)'!J$66</f>
        <v>0.70501725000459503</v>
      </c>
      <c r="AM9" s="117">
        <f>'2012-17(nom.)'!K61/'2012-17(nom.)'!K$66</f>
        <v>0.63662517238503735</v>
      </c>
      <c r="AN9" s="117">
        <f>'2012-17(nom.)'!L61/'2012-17(nom.)'!L$66</f>
        <v>0.69245242447044264</v>
      </c>
      <c r="AO9" s="117">
        <f>'2012-17(nom.)'!M61/'2012-17(nom.)'!M$66</f>
        <v>0.66405387366868396</v>
      </c>
      <c r="AP9" s="117">
        <f>'2012-17(nom.)'!N61/'2012-17(nom.)'!N$66</f>
        <v>0.66854861881742922</v>
      </c>
      <c r="AQ9" s="180">
        <f t="shared" si="31"/>
        <v>0.67054712142177586</v>
      </c>
      <c r="AR9" s="117">
        <f t="shared" si="14"/>
        <v>0.5859553661995901</v>
      </c>
      <c r="AS9" s="117">
        <f t="shared" si="2"/>
        <v>0.65471379044474409</v>
      </c>
      <c r="AT9" s="117">
        <f t="shared" si="3"/>
        <v>0.63297488927659262</v>
      </c>
      <c r="AU9" s="180">
        <f t="shared" si="15"/>
        <v>0.62454801530697557</v>
      </c>
      <c r="AV9" s="180">
        <f t="shared" si="4"/>
        <v>0.58658840117612732</v>
      </c>
      <c r="AW9" s="180">
        <f t="shared" si="5"/>
        <v>0.63012031985848571</v>
      </c>
      <c r="AX9" s="180">
        <f t="shared" si="6"/>
        <v>0.60122303552031553</v>
      </c>
      <c r="AY9" s="180">
        <f t="shared" si="16"/>
        <v>0.60597725218497622</v>
      </c>
      <c r="AZ9" s="180">
        <f t="shared" si="7"/>
        <v>0.63030922911274612</v>
      </c>
      <c r="BA9" s="180">
        <f t="shared" si="8"/>
        <v>0.62946975206962863</v>
      </c>
      <c r="BB9" s="180">
        <f t="shared" si="9"/>
        <v>0.62108287311372579</v>
      </c>
      <c r="BC9" s="180">
        <f t="shared" si="17"/>
        <v>0.62695395143203347</v>
      </c>
      <c r="BD9" s="180">
        <f t="shared" si="10"/>
        <v>0.60611648483687608</v>
      </c>
      <c r="BE9" s="180">
        <f t="shared" si="11"/>
        <v>0.64505984810576977</v>
      </c>
      <c r="BF9" s="177">
        <f t="shared" si="12"/>
        <v>0.61590682007470543</v>
      </c>
      <c r="BG9" s="180">
        <f t="shared" si="18"/>
        <v>0.62236105100578376</v>
      </c>
      <c r="BH9" s="117">
        <f>'2012-17(nom.)'!C87/'2012-17(nom.)'!C$92</f>
        <v>0.53318166822109736</v>
      </c>
      <c r="BI9" s="117">
        <f>'2012-17(nom.)'!D87/'2012-17(nom.)'!D$92</f>
        <v>0.7488175262307406</v>
      </c>
      <c r="BJ9" s="117">
        <f>'2012-17(nom.)'!E87/'2012-17(nom.)'!E$92</f>
        <v>0.71653160515991743</v>
      </c>
      <c r="BK9" s="113">
        <f t="shared" si="19"/>
        <v>0.66617693320391858</v>
      </c>
      <c r="BL9" s="117">
        <f>'2012-17(nom.)'!F87/'2012-17(nom.)'!F$92</f>
        <v>0.66245700412231612</v>
      </c>
      <c r="BM9" s="117">
        <f>'2012-17(nom.)'!G87/'2012-17(nom.)'!G$92</f>
        <v>0.66799596983965459</v>
      </c>
      <c r="BN9" s="117">
        <f>'2012-17(nom.)'!H87/'2012-17(nom.)'!H$92</f>
        <v>0.72534374923609835</v>
      </c>
      <c r="BO9" s="113">
        <f t="shared" si="20"/>
        <v>0.68526557439935643</v>
      </c>
      <c r="BP9" s="117">
        <f>'2012-17(nom.)'!I87/'2012-17(nom.)'!I$92</f>
        <v>0.62963431216035892</v>
      </c>
      <c r="BQ9" s="117">
        <f>'2012-17(nom.)'!J87/'2012-17(nom.)'!J$92</f>
        <v>0.65698105556765463</v>
      </c>
      <c r="BR9" s="117">
        <f>'2012-17(nom.)'!K87/'2012-17(nom.)'!K$92</f>
        <v>0.6714611601834124</v>
      </c>
      <c r="BS9" s="113">
        <f t="shared" si="21"/>
        <v>0.65269217597047535</v>
      </c>
      <c r="BT9" s="117">
        <f>'2012-17(nom.)'!L87/'2012-17(nom.)'!L$92</f>
        <v>0.69838194345673543</v>
      </c>
      <c r="BU9" s="117">
        <f>'2012-17(nom.)'!M87/'2012-17(nom.)'!M$92</f>
        <v>0.62672638409833847</v>
      </c>
      <c r="BV9" s="117">
        <f>'2012-17(nom.)'!N87/'2012-17(nom.)'!N$92</f>
        <v>0.56764228541120076</v>
      </c>
      <c r="BW9" s="113">
        <f t="shared" si="22"/>
        <v>0.63091687098875815</v>
      </c>
      <c r="BX9" s="117">
        <f>'2012-17(nom.)'!C113/'2012-17(nom.)'!C$118</f>
        <v>0.68907111091610296</v>
      </c>
      <c r="BY9" s="117">
        <f>'2012-17(nom.)'!D113/'2012-17(nom.)'!D$118</f>
        <v>0.6726155978866607</v>
      </c>
      <c r="BZ9" s="117">
        <f>'2012-17(nom.)'!E113/'2012-17(nom.)'!E$118</f>
        <v>0.60951415527139485</v>
      </c>
      <c r="CA9" s="113">
        <f t="shared" si="23"/>
        <v>0.65706695469138621</v>
      </c>
      <c r="CB9" s="117">
        <f>'2012-17(nom.)'!F113/'2012-17(nom.)'!F$118</f>
        <v>0.64520080206530284</v>
      </c>
      <c r="CC9" s="117">
        <f>'2012-17(nom.)'!G113/'2012-17(nom.)'!G$118</f>
        <v>0.61525991706137684</v>
      </c>
      <c r="CD9" s="117">
        <f>'2012-17(nom.)'!H113/'2012-17(nom.)'!H$118</f>
        <v>0.6049650303942582</v>
      </c>
      <c r="CE9" s="113">
        <f t="shared" si="24"/>
        <v>0.62180858317364596</v>
      </c>
      <c r="CF9" s="117">
        <f>'2012-17(nom.)'!I113/'2012-17(nom.)'!I$118</f>
        <v>0.57422969416422609</v>
      </c>
      <c r="CG9" s="117">
        <f>'2012-17(nom.)'!J113/'2012-17(nom.)'!J$118</f>
        <v>0.41677428220143981</v>
      </c>
      <c r="CH9" s="117">
        <f>'2012-17(nom.)'!K113/'2012-17(nom.)'!K$118</f>
        <v>0.7204402908515839</v>
      </c>
      <c r="CI9" s="113">
        <f t="shared" si="25"/>
        <v>0.57048142240574995</v>
      </c>
      <c r="CJ9" s="117">
        <f>'2012-17(nom.)'!L113/'2012-17(nom.)'!L$118</f>
        <v>0.69886129501589966</v>
      </c>
      <c r="CK9" s="117">
        <f>'2012-17(nom.)'!M113/'2012-17(nom.)'!M$118</f>
        <v>0.72559651782419754</v>
      </c>
      <c r="CL9" s="117">
        <f>'2012-17(nom.)'!N113/'2012-17(nom.)'!N$118</f>
        <v>0.74294460866866363</v>
      </c>
      <c r="CM9" s="113">
        <f t="shared" si="26"/>
        <v>0.72246747383625365</v>
      </c>
      <c r="CN9" s="117">
        <f>'2012-17(nom.)'!C139/'2012-17(nom.)'!C$144</f>
        <v>0.53463742548568727</v>
      </c>
      <c r="CO9" s="117">
        <f>'2012-17(nom.)'!D139/'2012-17(nom.)'!D$144</f>
        <v>0.64125484161903656</v>
      </c>
      <c r="CP9" s="117">
        <f>'2012-17(nom.)'!E139/'2012-17(nom.)'!E$144</f>
        <v>0.69685119323014966</v>
      </c>
      <c r="CQ9" s="113">
        <f t="shared" si="27"/>
        <v>0.6242478201116245</v>
      </c>
      <c r="CR9" s="117">
        <f>'2012-17(nom.)'!F139/'2012-17(nom.)'!F$144</f>
        <v>0.65558933312112988</v>
      </c>
      <c r="CS9" s="117">
        <f>'2012-17(nom.)'!G139/'2012-17(nom.)'!G$144</f>
        <v>0.67973978929320078</v>
      </c>
      <c r="CT9" s="117">
        <f>'2012-17(nom.)'!H139/'2012-17(nom.)'!H$144</f>
        <v>0.70673447644260268</v>
      </c>
      <c r="CU9" s="113">
        <f t="shared" si="28"/>
        <v>0.68068786628564448</v>
      </c>
      <c r="CV9" s="117">
        <f>'2012-17(nom.)'!I139/'2012-17(nom.)'!I$144</f>
        <v>0.64756992748598541</v>
      </c>
      <c r="CW9" s="117">
        <f>'2012-17(nom.)'!J139/'2012-17(nom.)'!J$144</f>
        <v>0.61605483282325801</v>
      </c>
      <c r="CX9" s="117">
        <f>'2012-17(nom.)'!K139/'2012-17(nom.)'!K$144</f>
        <v>0.63009554749299501</v>
      </c>
      <c r="CY9" s="113">
        <f t="shared" si="29"/>
        <v>0.63124010260074614</v>
      </c>
      <c r="CZ9" s="117" t="e">
        <f>'2012-17(nom.)'!L139/'2012-17(nom.)'!L$144</f>
        <v>#DIV/0!</v>
      </c>
      <c r="DA9" s="117" t="e">
        <f>'2012-17(nom.)'!M139/'2012-17(nom.)'!M$144</f>
        <v>#DIV/0!</v>
      </c>
      <c r="DB9" s="117" t="e">
        <f>'2012-17(nom.)'!N139/'2012-17(nom.)'!N$144</f>
        <v>#DIV/0!</v>
      </c>
      <c r="DC9" s="113" t="e">
        <f t="shared" si="30"/>
        <v>#DIV/0!</v>
      </c>
    </row>
    <row r="10" spans="1:107" ht="12" customHeight="1" x14ac:dyDescent="0.25">
      <c r="A10" s="459"/>
      <c r="B10" s="463" t="s">
        <v>54</v>
      </c>
      <c r="C10" s="464"/>
      <c r="D10" s="465"/>
      <c r="E10" s="117">
        <f>'2012-17(nom.)'!C10/'2012-17(nom.)'!$C$14</f>
        <v>5.6662711403689808E-3</v>
      </c>
      <c r="F10" s="117">
        <f>'2012-17(nom.)'!D10/'2012-17(nom.)'!$D$14</f>
        <v>2.4319642572040792E-3</v>
      </c>
      <c r="G10" s="117">
        <f>'2012-17(nom.)'!E10/'2012-17(nom.)'!$E$14</f>
        <v>3.6123147643344062E-3</v>
      </c>
      <c r="H10" s="117">
        <f>'2012-17(nom.)'!F10/'2012-17(nom.)'!$F$14</f>
        <v>8.7156839919847028E-3</v>
      </c>
      <c r="I10" s="117">
        <f>'2012-17(nom.)'!G10/'2012-17(nom.)'!$G$14</f>
        <v>9.4283445645669157E-3</v>
      </c>
      <c r="J10" s="117">
        <f>'2012-17(nom.)'!H10/'2012-17(nom.)'!$H$14</f>
        <v>2.7158979972371228E-3</v>
      </c>
      <c r="K10" s="117">
        <f>'2012-17(nom.)'!I10/'2012-17(nom.)'!$I$14</f>
        <v>1.5554324471197733E-3</v>
      </c>
      <c r="L10" s="117">
        <f>'2012-17(nom.)'!J10/'2012-17(nom.)'!$J$14</f>
        <v>2.5538637734061997E-3</v>
      </c>
      <c r="M10" s="117">
        <f>'2012-17(nom.)'!K10/'2012-17(nom.)'!$K$14</f>
        <v>8.7690891807588045E-3</v>
      </c>
      <c r="N10" s="117">
        <f>'2012-17(nom.)'!L10/'2012-17(nom.)'!$L$14</f>
        <v>5.3733792875418239E-3</v>
      </c>
      <c r="O10" s="117">
        <f>'2012-17(nom.)'!M10/'2012-17(nom.)'!$M$14</f>
        <v>1.0074386668474057E-2</v>
      </c>
      <c r="P10" s="117">
        <f>'2012-17(nom.)'!N10/'2012-17(nom.)'!$N$14</f>
        <v>2.7107617548170395E-3</v>
      </c>
      <c r="Q10" s="113">
        <f t="shared" si="0"/>
        <v>5.300615818984492E-3</v>
      </c>
      <c r="R10" s="117">
        <f>'2012-17(nom.)'!$C36/'2012-17(nom.)'!$C$40</f>
        <v>9.9780358455499214E-3</v>
      </c>
      <c r="S10" s="117">
        <f>'2012-17(nom.)'!$D36/'2012-17(nom.)'!$D$40</f>
        <v>5.6236433555863219E-3</v>
      </c>
      <c r="T10" s="117">
        <f>'2012-17(nom.)'!$E36/'2012-17(nom.)'!$E$40</f>
        <v>4.6473562270242831E-3</v>
      </c>
      <c r="U10" s="117">
        <f>'2012-17(nom.)'!$F36/'2012-17(nom.)'!$F$40</f>
        <v>6.0705412452829481E-3</v>
      </c>
      <c r="V10" s="117">
        <f>'2012-17(nom.)'!$G36/'2012-17(nom.)'!$G$40</f>
        <v>2.9297523332107965E-3</v>
      </c>
      <c r="W10" s="117">
        <f>'2012-17(nom.)'!$H36/'2012-17(nom.)'!$H$40</f>
        <v>6.2362067885989312E-3</v>
      </c>
      <c r="X10" s="117">
        <f>'2012-17(nom.)'!$I36/'2012-17(nom.)'!$I$40</f>
        <v>2.73647386202985E-3</v>
      </c>
      <c r="Y10" s="117">
        <f>'2012-17(nom.)'!$J36/'2012-17(nom.)'!$J$40</f>
        <v>5.7197527518536963E-3</v>
      </c>
      <c r="Z10" s="117">
        <f>'2012-17(nom.)'!$K36/'2012-17(nom.)'!$K$40</f>
        <v>1.6766162730677016E-3</v>
      </c>
      <c r="AA10" s="117">
        <f>'2012-17(nom.)'!$L36/'2012-17(nom.)'!$L$40</f>
        <v>4.4604137460327762E-3</v>
      </c>
      <c r="AB10" s="117">
        <f>'2012-17(nom.)'!$M36/'2012-17(nom.)'!$M$40</f>
        <v>4.2819816112083121E-3</v>
      </c>
      <c r="AC10" s="117">
        <f>'2012-17(nom.)'!$N36/'2012-17(nom.)'!$N$40</f>
        <v>1.5247981369811097E-2</v>
      </c>
      <c r="AD10" s="113">
        <f t="shared" si="13"/>
        <v>5.8007296174380522E-3</v>
      </c>
      <c r="AE10" s="117">
        <f>'2012-17(nom.)'!C62/'2012-17(nom.)'!C$66</f>
        <v>1.1314305228241794E-2</v>
      </c>
      <c r="AF10" s="117">
        <f>'2012-17(nom.)'!D62/'2012-17(nom.)'!D$66</f>
        <v>7.6063454786261288E-3</v>
      </c>
      <c r="AG10" s="117">
        <f>'2012-17(nom.)'!E62/'2012-17(nom.)'!E$66</f>
        <v>3.3977703015515693E-3</v>
      </c>
      <c r="AH10" s="117">
        <f>'2012-17(nom.)'!F62/'2012-17(nom.)'!F$66</f>
        <v>6.5171977969763614E-3</v>
      </c>
      <c r="AI10" s="117">
        <f>'2012-17(nom.)'!G62/'2012-17(nom.)'!G$66</f>
        <v>4.502628563819379E-3</v>
      </c>
      <c r="AJ10" s="117">
        <f>'2012-17(nom.)'!H62/'2012-17(nom.)'!H$66</f>
        <v>9.8337560519860413E-3</v>
      </c>
      <c r="AK10" s="117">
        <f>'2012-17(nom.)'!I62/'2012-17(nom.)'!I$66</f>
        <v>3.7290143844554333E-3</v>
      </c>
      <c r="AL10" s="117">
        <f>'2012-17(nom.)'!J62/'2012-17(nom.)'!J$66</f>
        <v>5.0587523511349333E-3</v>
      </c>
      <c r="AM10" s="117">
        <f>'2012-17(nom.)'!K62/'2012-17(nom.)'!K$66</f>
        <v>4.2935408016485767E-3</v>
      </c>
      <c r="AN10" s="117">
        <f>'2012-17(nom.)'!L62/'2012-17(nom.)'!L$66</f>
        <v>4.4636427944473381E-3</v>
      </c>
      <c r="AO10" s="117">
        <f>'2012-17(nom.)'!M62/'2012-17(nom.)'!M$66</f>
        <v>3.1370849108429554E-3</v>
      </c>
      <c r="AP10" s="117">
        <f>'2012-17(nom.)'!N62/'2012-17(nom.)'!N$66</f>
        <v>3.4141485095476744E-2</v>
      </c>
      <c r="AQ10" s="180">
        <f t="shared" si="31"/>
        <v>8.1662936466006045E-3</v>
      </c>
      <c r="AR10" s="117">
        <f t="shared" si="14"/>
        <v>8.9862040713868992E-3</v>
      </c>
      <c r="AS10" s="117">
        <f t="shared" si="2"/>
        <v>5.2206510304721766E-3</v>
      </c>
      <c r="AT10" s="117">
        <f t="shared" si="3"/>
        <v>3.8858137643034197E-3</v>
      </c>
      <c r="AU10" s="180">
        <f t="shared" si="15"/>
        <v>6.0308896220541653E-3</v>
      </c>
      <c r="AV10" s="180">
        <f t="shared" si="4"/>
        <v>7.1011410114146705E-3</v>
      </c>
      <c r="AW10" s="180">
        <f t="shared" si="5"/>
        <v>5.6202418205323632E-3</v>
      </c>
      <c r="AX10" s="180">
        <f t="shared" si="6"/>
        <v>6.2619536126073657E-3</v>
      </c>
      <c r="AY10" s="180">
        <f t="shared" si="16"/>
        <v>6.3277788148514667E-3</v>
      </c>
      <c r="AZ10" s="180">
        <f t="shared" si="7"/>
        <v>2.6736402312016855E-3</v>
      </c>
      <c r="BA10" s="180">
        <f t="shared" si="8"/>
        <v>4.444122958798276E-3</v>
      </c>
      <c r="BB10" s="180">
        <f t="shared" si="9"/>
        <v>4.9130820851583613E-3</v>
      </c>
      <c r="BC10" s="180">
        <f t="shared" si="17"/>
        <v>4.0102817583861075E-3</v>
      </c>
      <c r="BD10" s="180">
        <f t="shared" si="10"/>
        <v>4.7658119426739797E-3</v>
      </c>
      <c r="BE10" s="180">
        <f t="shared" si="11"/>
        <v>5.8311510635084413E-3</v>
      </c>
      <c r="BF10" s="177">
        <f t="shared" si="12"/>
        <v>1.8230027428090777E-2</v>
      </c>
      <c r="BG10" s="180">
        <f t="shared" si="18"/>
        <v>9.6089968114243998E-3</v>
      </c>
      <c r="BH10" s="117">
        <f>'2012-17(nom.)'!C88/'2012-17(nom.)'!C$92</f>
        <v>6.2244726684286735E-3</v>
      </c>
      <c r="BI10" s="117">
        <f>'2012-17(nom.)'!D88/'2012-17(nom.)'!D$92</f>
        <v>3.5385464006787225E-3</v>
      </c>
      <c r="BJ10" s="117">
        <f>'2012-17(nom.)'!E88/'2012-17(nom.)'!E$92</f>
        <v>4.3165319955109941E-3</v>
      </c>
      <c r="BK10" s="113">
        <f t="shared" si="19"/>
        <v>4.6931836882061302E-3</v>
      </c>
      <c r="BL10" s="117">
        <f>'2012-17(nom.)'!F88/'2012-17(nom.)'!F$92</f>
        <v>4.8150024807922182E-3</v>
      </c>
      <c r="BM10" s="117">
        <f>'2012-17(nom.)'!G88/'2012-17(nom.)'!G$92</f>
        <v>8.1410901703220708E-3</v>
      </c>
      <c r="BN10" s="117">
        <f>'2012-17(nom.)'!H88/'2012-17(nom.)'!H$92</f>
        <v>2.4853217555450397E-3</v>
      </c>
      <c r="BO10" s="113">
        <f t="shared" si="20"/>
        <v>5.1471381355531103E-3</v>
      </c>
      <c r="BP10" s="117">
        <f>'2012-17(nom.)'!I88/'2012-17(nom.)'!I$92</f>
        <v>1.0980533436412322E-2</v>
      </c>
      <c r="BQ10" s="117">
        <f>'2012-17(nom.)'!J88/'2012-17(nom.)'!J$92</f>
        <v>6.9944929393749022E-3</v>
      </c>
      <c r="BR10" s="117">
        <f>'2012-17(nom.)'!K88/'2012-17(nom.)'!K$92</f>
        <v>6.7911672080485297E-3</v>
      </c>
      <c r="BS10" s="113">
        <f t="shared" si="21"/>
        <v>8.255397861278586E-3</v>
      </c>
      <c r="BT10" s="117">
        <f>'2012-17(nom.)'!L88/'2012-17(nom.)'!L$92</f>
        <v>1.4786611704205596E-2</v>
      </c>
      <c r="BU10" s="117">
        <f>'2012-17(nom.)'!M88/'2012-17(nom.)'!M$92</f>
        <v>5.9664394874524912E-3</v>
      </c>
      <c r="BV10" s="117">
        <f>'2012-17(nom.)'!N88/'2012-17(nom.)'!N$92</f>
        <v>5.1969525178580753E-3</v>
      </c>
      <c r="BW10" s="113">
        <f t="shared" si="22"/>
        <v>8.6500012365053874E-3</v>
      </c>
      <c r="BX10" s="117">
        <f>'2012-17(nom.)'!C114/'2012-17(nom.)'!C$118</f>
        <v>5.0251178213598455E-3</v>
      </c>
      <c r="BY10" s="117">
        <f>'2012-17(nom.)'!D114/'2012-17(nom.)'!D$118</f>
        <v>2.393095805918706E-2</v>
      </c>
      <c r="BZ10" s="117">
        <f>'2012-17(nom.)'!E114/'2012-17(nom.)'!E$118</f>
        <v>5.2238918879184873E-2</v>
      </c>
      <c r="CA10" s="113">
        <f t="shared" si="23"/>
        <v>2.7064998253243922E-2</v>
      </c>
      <c r="CB10" s="117">
        <f>'2012-17(nom.)'!F114/'2012-17(nom.)'!F$118</f>
        <v>1.5085482822258071E-2</v>
      </c>
      <c r="CC10" s="117">
        <f>'2012-17(nom.)'!G114/'2012-17(nom.)'!G$118</f>
        <v>1.5277459766046416E-2</v>
      </c>
      <c r="CD10" s="117">
        <f>'2012-17(nom.)'!H114/'2012-17(nom.)'!H$118</f>
        <v>9.2281806979833143E-3</v>
      </c>
      <c r="CE10" s="113">
        <f t="shared" si="24"/>
        <v>1.3197041095429267E-2</v>
      </c>
      <c r="CF10" s="117">
        <f>'2012-17(nom.)'!I114/'2012-17(nom.)'!I$118</f>
        <v>1.0096297494995956E-2</v>
      </c>
      <c r="CG10" s="117">
        <f>'2012-17(nom.)'!J114/'2012-17(nom.)'!J$118</f>
        <v>1.1625557236597738E-2</v>
      </c>
      <c r="CH10" s="117">
        <f>'2012-17(nom.)'!K114/'2012-17(nom.)'!K$118</f>
        <v>2.4934392516518023E-3</v>
      </c>
      <c r="CI10" s="113">
        <f t="shared" si="25"/>
        <v>8.071764661081832E-3</v>
      </c>
      <c r="CJ10" s="117">
        <f>'2012-17(nom.)'!L114/'2012-17(nom.)'!L$118</f>
        <v>4.4980423303361402E-3</v>
      </c>
      <c r="CK10" s="117">
        <f>'2012-17(nom.)'!M114/'2012-17(nom.)'!M$118</f>
        <v>5.7322713356230499E-3</v>
      </c>
      <c r="CL10" s="117">
        <f>'2012-17(nom.)'!N114/'2012-17(nom.)'!N$118</f>
        <v>2.5331789220173584E-3</v>
      </c>
      <c r="CM10" s="113">
        <f t="shared" si="26"/>
        <v>4.254497529325516E-3</v>
      </c>
      <c r="CN10" s="117">
        <f>'2012-17(nom.)'!C140/'2012-17(nom.)'!C$144</f>
        <v>6.4979418810164917E-3</v>
      </c>
      <c r="CO10" s="117">
        <f>'2012-17(nom.)'!D140/'2012-17(nom.)'!D$144</f>
        <v>1.6722569368611069E-3</v>
      </c>
      <c r="CP10" s="117">
        <f>'2012-17(nom.)'!E140/'2012-17(nom.)'!E$144</f>
        <v>3.6847774877196418E-3</v>
      </c>
      <c r="CQ10" s="113">
        <f t="shared" si="27"/>
        <v>3.9516587685324142E-3</v>
      </c>
      <c r="CR10" s="117">
        <f>'2012-17(nom.)'!F140/'2012-17(nom.)'!F$144</f>
        <v>2.7698742952880599E-3</v>
      </c>
      <c r="CS10" s="117">
        <f>'2012-17(nom.)'!G140/'2012-17(nom.)'!G$144</f>
        <v>6.5130483853760536E-3</v>
      </c>
      <c r="CT10" s="117">
        <f>'2012-17(nom.)'!H140/'2012-17(nom.)'!H$144</f>
        <v>4.4771255508648496E-3</v>
      </c>
      <c r="CU10" s="113">
        <f t="shared" si="28"/>
        <v>4.586682743842988E-3</v>
      </c>
      <c r="CV10" s="117">
        <f>'2012-17(nom.)'!I140/'2012-17(nom.)'!I$144</f>
        <v>6.482349720664961E-3</v>
      </c>
      <c r="CW10" s="117">
        <f>'2012-17(nom.)'!J140/'2012-17(nom.)'!J$144</f>
        <v>3.032091916045651E-3</v>
      </c>
      <c r="CX10" s="117">
        <f>'2012-17(nom.)'!K140/'2012-17(nom.)'!K$144</f>
        <v>2.7083253302799181E-3</v>
      </c>
      <c r="CY10" s="113">
        <f t="shared" si="29"/>
        <v>4.0742556556635093E-3</v>
      </c>
      <c r="CZ10" s="117" t="e">
        <f>'2012-17(nom.)'!L140/'2012-17(nom.)'!L$144</f>
        <v>#DIV/0!</v>
      </c>
      <c r="DA10" s="117" t="e">
        <f>'2012-17(nom.)'!M140/'2012-17(nom.)'!M$144</f>
        <v>#DIV/0!</v>
      </c>
      <c r="DB10" s="117" t="e">
        <f>'2012-17(nom.)'!N140/'2012-17(nom.)'!N$144</f>
        <v>#DIV/0!</v>
      </c>
      <c r="DC10" s="113" t="e">
        <f t="shared" si="30"/>
        <v>#DIV/0!</v>
      </c>
    </row>
    <row r="11" spans="1:107" ht="12" customHeight="1" x14ac:dyDescent="0.25">
      <c r="A11" s="459"/>
      <c r="B11" s="463" t="s">
        <v>55</v>
      </c>
      <c r="C11" s="464"/>
      <c r="D11" s="465"/>
      <c r="E11" s="117">
        <f>'2012-17(nom.)'!C11/'2012-17(nom.)'!$C$14</f>
        <v>0.36541261887055487</v>
      </c>
      <c r="F11" s="117">
        <f>'2012-17(nom.)'!D11/'2012-17(nom.)'!$D$14</f>
        <v>0.32675054851989666</v>
      </c>
      <c r="G11" s="117">
        <f>'2012-17(nom.)'!E11/'2012-17(nom.)'!$E$14</f>
        <v>0.38072651169352928</v>
      </c>
      <c r="H11" s="117">
        <f>'2012-17(nom.)'!F11/'2012-17(nom.)'!$F$14</f>
        <v>0.3759568276652695</v>
      </c>
      <c r="I11" s="117">
        <f>'2012-17(nom.)'!G11/'2012-17(nom.)'!$G$14</f>
        <v>0.39018272209829385</v>
      </c>
      <c r="J11" s="117">
        <f>'2012-17(nom.)'!H11/'2012-17(nom.)'!$H$14</f>
        <v>0.3668291709240174</v>
      </c>
      <c r="K11" s="117">
        <f>'2012-17(nom.)'!I11/'2012-17(nom.)'!$I$14</f>
        <v>0.3254966928586715</v>
      </c>
      <c r="L11" s="117">
        <f>'2012-17(nom.)'!J11/'2012-17(nom.)'!$J$14</f>
        <v>0.39953067547197835</v>
      </c>
      <c r="M11" s="117">
        <f>'2012-17(nom.)'!K11/'2012-17(nom.)'!$K$14</f>
        <v>0.39194012342333073</v>
      </c>
      <c r="N11" s="117">
        <f>'2012-17(nom.)'!L11/'2012-17(nom.)'!$L$14</f>
        <v>0.44514902768796921</v>
      </c>
      <c r="O11" s="117">
        <f>'2012-17(nom.)'!M11/'2012-17(nom.)'!$M$14</f>
        <v>0.35337525212124232</v>
      </c>
      <c r="P11" s="117">
        <f>'2012-17(nom.)'!N11/'2012-17(nom.)'!$N$14</f>
        <v>0.41633692695595959</v>
      </c>
      <c r="Q11" s="113">
        <f t="shared" si="0"/>
        <v>0.37814059152422602</v>
      </c>
      <c r="R11" s="117">
        <f>'2012-17(nom.)'!$C37/'2012-17(nom.)'!$C$40</f>
        <v>0.47067956766197938</v>
      </c>
      <c r="S11" s="117">
        <f>'2012-17(nom.)'!$D37/'2012-17(nom.)'!$D$40</f>
        <v>0.35991266524100701</v>
      </c>
      <c r="T11" s="117">
        <f>'2012-17(nom.)'!$E37/'2012-17(nom.)'!$E$40</f>
        <v>0.38616158859343097</v>
      </c>
      <c r="U11" s="117">
        <f>'2012-17(nom.)'!$F37/'2012-17(nom.)'!$F$40</f>
        <v>0.434092786184121</v>
      </c>
      <c r="V11" s="117">
        <f>'2012-17(nom.)'!$G37/'2012-17(nom.)'!$G$40</f>
        <v>0.39813911845137839</v>
      </c>
      <c r="W11" s="117">
        <f>'2012-17(nom.)'!$H37/'2012-17(nom.)'!$H$40</f>
        <v>0.48039476557047622</v>
      </c>
      <c r="X11" s="117">
        <f>'2012-17(nom.)'!$I37/'2012-17(nom.)'!$I$40</f>
        <v>0.43856866813218648</v>
      </c>
      <c r="Y11" s="117">
        <f>'2012-17(nom.)'!$J37/'2012-17(nom.)'!$J$40</f>
        <v>0.38650504209090997</v>
      </c>
      <c r="Z11" s="117">
        <f>'2012-17(nom.)'!$K37/'2012-17(nom.)'!$K$40</f>
        <v>0.3570386106914149</v>
      </c>
      <c r="AA11" s="117">
        <f>'2012-17(nom.)'!$L37/'2012-17(nom.)'!$L$40</f>
        <v>0.39747896497154878</v>
      </c>
      <c r="AB11" s="117">
        <f>'2012-17(nom.)'!$M37/'2012-17(nom.)'!$M$40</f>
        <v>0.33309795663465319</v>
      </c>
      <c r="AC11" s="117">
        <f>'2012-17(nom.)'!$N37/'2012-17(nom.)'!$N$40</f>
        <v>0.40001619401596367</v>
      </c>
      <c r="AD11" s="113">
        <f t="shared" si="13"/>
        <v>0.40350716068658921</v>
      </c>
      <c r="AE11" s="117">
        <f>'2012-17(nom.)'!C63/'2012-17(nom.)'!C$66</f>
        <v>0.34704151244892573</v>
      </c>
      <c r="AF11" s="117">
        <f>'2012-17(nom.)'!D63/'2012-17(nom.)'!D$66</f>
        <v>0.30037727167678169</v>
      </c>
      <c r="AG11" s="117">
        <f>'2012-17(nom.)'!E63/'2012-17(nom.)'!E$66</f>
        <v>0.29574414882820682</v>
      </c>
      <c r="AH11" s="117">
        <f>'2012-17(nom.)'!F63/'2012-17(nom.)'!F$66</f>
        <v>0.37557596798444154</v>
      </c>
      <c r="AI11" s="117">
        <f>'2012-17(nom.)'!G63/'2012-17(nom.)'!G$66</f>
        <v>0.27449493395789842</v>
      </c>
      <c r="AJ11" s="117">
        <f>'2012-17(nom.)'!H63/'2012-17(nom.)'!H$66</f>
        <v>0.30187005104864101</v>
      </c>
      <c r="AK11" s="117">
        <f>'2012-17(nom.)'!I63/'2012-17(nom.)'!I$66</f>
        <v>0.3084839134502414</v>
      </c>
      <c r="AL11" s="117">
        <f>'2012-17(nom.)'!J63/'2012-17(nom.)'!J$66</f>
        <v>0.28067761560476562</v>
      </c>
      <c r="AM11" s="117">
        <f>'2012-17(nom.)'!K63/'2012-17(nom.)'!K$66</f>
        <v>0.3454732576654867</v>
      </c>
      <c r="AN11" s="117">
        <f>'2012-17(nom.)'!L63/'2012-17(nom.)'!L$66</f>
        <v>0.28917188087249823</v>
      </c>
      <c r="AO11" s="117">
        <f>'2012-17(nom.)'!M63/'2012-17(nom.)'!M$66</f>
        <v>0.31846602562756959</v>
      </c>
      <c r="AP11" s="117">
        <f>'2012-17(nom.)'!N63/'2012-17(nom.)'!N$66</f>
        <v>0.28780527565584924</v>
      </c>
      <c r="AQ11" s="180">
        <f t="shared" si="31"/>
        <v>0.31043182123510887</v>
      </c>
      <c r="AR11" s="117">
        <f t="shared" si="14"/>
        <v>0.3943778996604867</v>
      </c>
      <c r="AS11" s="117">
        <f t="shared" si="2"/>
        <v>0.32901349514589512</v>
      </c>
      <c r="AT11" s="117">
        <f t="shared" si="3"/>
        <v>0.35421074970505573</v>
      </c>
      <c r="AU11" s="180">
        <f t="shared" si="15"/>
        <v>0.35920071483714588</v>
      </c>
      <c r="AV11" s="180">
        <f t="shared" si="4"/>
        <v>0.39520852727794398</v>
      </c>
      <c r="AW11" s="180">
        <f t="shared" si="5"/>
        <v>0.35427225816919022</v>
      </c>
      <c r="AX11" s="180">
        <f t="shared" si="6"/>
        <v>0.38303132918104482</v>
      </c>
      <c r="AY11" s="180">
        <f t="shared" si="16"/>
        <v>0.37750403820939299</v>
      </c>
      <c r="AZ11" s="180">
        <f t="shared" si="7"/>
        <v>0.35751642481369977</v>
      </c>
      <c r="BA11" s="180">
        <f t="shared" si="8"/>
        <v>0.35557111105588463</v>
      </c>
      <c r="BB11" s="180">
        <f t="shared" si="9"/>
        <v>0.36481733059341076</v>
      </c>
      <c r="BC11" s="180">
        <f t="shared" si="17"/>
        <v>0.3593016221543317</v>
      </c>
      <c r="BD11" s="180">
        <f t="shared" si="10"/>
        <v>0.377266624510672</v>
      </c>
      <c r="BE11" s="180">
        <f t="shared" si="11"/>
        <v>0.33497974479448839</v>
      </c>
      <c r="BF11" s="177">
        <f t="shared" si="12"/>
        <v>0.35532068706534625</v>
      </c>
      <c r="BG11" s="180">
        <f t="shared" si="18"/>
        <v>0.35585568545683555</v>
      </c>
      <c r="BH11" s="117">
        <f>'2012-17(nom.)'!C89/'2012-17(nom.)'!C$92</f>
        <v>0.44959199551346229</v>
      </c>
      <c r="BI11" s="117">
        <f>'2012-17(nom.)'!D89/'2012-17(nom.)'!D$92</f>
        <v>0.24009467894527387</v>
      </c>
      <c r="BJ11" s="117">
        <f>'2012-17(nom.)'!E89/'2012-17(nom.)'!E$92</f>
        <v>0.26958619333937889</v>
      </c>
      <c r="BK11" s="113">
        <f t="shared" si="19"/>
        <v>0.31975762259937168</v>
      </c>
      <c r="BL11" s="117">
        <f>'2012-17(nom.)'!F89/'2012-17(nom.)'!F$92</f>
        <v>0.32637048124032947</v>
      </c>
      <c r="BM11" s="117">
        <f>'2012-17(nom.)'!G89/'2012-17(nom.)'!G$92</f>
        <v>0.31861787828456117</v>
      </c>
      <c r="BN11" s="117">
        <f>'2012-17(nom.)'!H89/'2012-17(nom.)'!H$92</f>
        <v>0.26597852305092368</v>
      </c>
      <c r="BO11" s="113">
        <f t="shared" si="20"/>
        <v>0.30365562752527148</v>
      </c>
      <c r="BP11" s="117">
        <f>'2012-17(nom.)'!I89/'2012-17(nom.)'!I$92</f>
        <v>0.35326906053023405</v>
      </c>
      <c r="BQ11" s="117">
        <f>'2012-17(nom.)'!J89/'2012-17(nom.)'!J$92</f>
        <v>0.32882776668557029</v>
      </c>
      <c r="BR11" s="117">
        <f>'2012-17(nom.)'!K89/'2012-17(nom.)'!K$92</f>
        <v>0.31659749729867537</v>
      </c>
      <c r="BS11" s="113">
        <f t="shared" si="21"/>
        <v>0.33289810817149323</v>
      </c>
      <c r="BT11" s="117">
        <f>'2012-17(nom.)'!L89/'2012-17(nom.)'!L$92</f>
        <v>0.27948049739177611</v>
      </c>
      <c r="BU11" s="117">
        <f>'2012-17(nom.)'!M89/'2012-17(nom.)'!M$92</f>
        <v>0.36138479583524302</v>
      </c>
      <c r="BV11" s="117">
        <f>'2012-17(nom.)'!N89/'2012-17(nom.)'!N$92</f>
        <v>0.41754946092652917</v>
      </c>
      <c r="BW11" s="113">
        <f t="shared" si="22"/>
        <v>0.35280491805118275</v>
      </c>
      <c r="BX11" s="117">
        <f>'2012-17(nom.)'!C115/'2012-17(nom.)'!C$118</f>
        <v>0.30029080372947181</v>
      </c>
      <c r="BY11" s="117">
        <f>'2012-17(nom.)'!D115/'2012-17(nom.)'!D$118</f>
        <v>0.29910447684348207</v>
      </c>
      <c r="BZ11" s="117">
        <f>'2012-17(nom.)'!E115/'2012-17(nom.)'!E$118</f>
        <v>0.3326714146976853</v>
      </c>
      <c r="CA11" s="113">
        <f t="shared" si="23"/>
        <v>0.31068889842354636</v>
      </c>
      <c r="CB11" s="117">
        <f>'2012-17(nom.)'!F115/'2012-17(nom.)'!F$118</f>
        <v>0.3331036542811186</v>
      </c>
      <c r="CC11" s="117">
        <f>'2012-17(nom.)'!G115/'2012-17(nom.)'!G$118</f>
        <v>0.3611104956465897</v>
      </c>
      <c r="CD11" s="117">
        <f>'2012-17(nom.)'!H115/'2012-17(nom.)'!H$118</f>
        <v>0.37878322051666424</v>
      </c>
      <c r="CE11" s="113">
        <f t="shared" si="24"/>
        <v>0.35766579014812416</v>
      </c>
      <c r="CF11" s="117">
        <f>'2012-17(nom.)'!I115/'2012-17(nom.)'!I$118</f>
        <v>0.40929930283811822</v>
      </c>
      <c r="CG11" s="117">
        <f>'2012-17(nom.)'!J115/'2012-17(nom.)'!J$118</f>
        <v>0.56272538205415612</v>
      </c>
      <c r="CH11" s="117">
        <f>'2012-17(nom.)'!K115/'2012-17(nom.)'!K$118</f>
        <v>0.2722049229281977</v>
      </c>
      <c r="CI11" s="113">
        <f t="shared" si="25"/>
        <v>0.41474320260682401</v>
      </c>
      <c r="CJ11" s="117">
        <f>'2012-17(nom.)'!L115/'2012-17(nom.)'!L$118</f>
        <v>0.2912528733120644</v>
      </c>
      <c r="CK11" s="117">
        <f>'2012-17(nom.)'!M115/'2012-17(nom.)'!M$118</f>
        <v>0.26472430902752087</v>
      </c>
      <c r="CL11" s="117">
        <f>'2012-17(nom.)'!N115/'2012-17(nom.)'!N$118</f>
        <v>0.25179116454089229</v>
      </c>
      <c r="CM11" s="113">
        <f t="shared" si="26"/>
        <v>0.26925611562682583</v>
      </c>
      <c r="CN11" s="117">
        <f>'2012-17(nom.)'!C141/'2012-17(nom.)'!C$144</f>
        <v>0.45451424767713028</v>
      </c>
      <c r="CO11" s="117">
        <f>'2012-17(nom.)'!D141/'2012-17(nom.)'!D$144</f>
        <v>0.35328870800732814</v>
      </c>
      <c r="CP11" s="117">
        <f>'2012-17(nom.)'!E141/'2012-17(nom.)'!E$144</f>
        <v>0.29590036917384865</v>
      </c>
      <c r="CQ11" s="113">
        <f t="shared" si="27"/>
        <v>0.36790110828610234</v>
      </c>
      <c r="CR11" s="117">
        <f>'2012-17(nom.)'!F141/'2012-17(nom.)'!F$144</f>
        <v>0.33642595568328088</v>
      </c>
      <c r="CS11" s="117">
        <f>'2012-17(nom.)'!G141/'2012-17(nom.)'!G$144</f>
        <v>0.3102012279095675</v>
      </c>
      <c r="CT11" s="117">
        <f>'2012-17(nom.)'!H141/'2012-17(nom.)'!H$144</f>
        <v>0.28529865457045717</v>
      </c>
      <c r="CU11" s="113">
        <f t="shared" si="28"/>
        <v>0.31064194605443518</v>
      </c>
      <c r="CV11" s="117">
        <f>'2012-17(nom.)'!I141/'2012-17(nom.)'!I$144</f>
        <v>0.34194028919374453</v>
      </c>
      <c r="CW11" s="117">
        <f>'2012-17(nom.)'!J141/'2012-17(nom.)'!J$144</f>
        <v>0.37606645018067136</v>
      </c>
      <c r="CX11" s="117">
        <f>'2012-17(nom.)'!K141/'2012-17(nom.)'!K$144</f>
        <v>0.361632870406982</v>
      </c>
      <c r="CY11" s="113">
        <f t="shared" si="29"/>
        <v>0.35987986992713261</v>
      </c>
      <c r="CZ11" s="117" t="e">
        <f>'2012-17(nom.)'!L141/'2012-17(nom.)'!L$144</f>
        <v>#DIV/0!</v>
      </c>
      <c r="DA11" s="117" t="e">
        <f>'2012-17(nom.)'!M141/'2012-17(nom.)'!M$144</f>
        <v>#DIV/0!</v>
      </c>
      <c r="DB11" s="117" t="e">
        <f>'2012-17(nom.)'!N141/'2012-17(nom.)'!N$144</f>
        <v>#DIV/0!</v>
      </c>
      <c r="DC11" s="113" t="e">
        <f t="shared" si="30"/>
        <v>#DIV/0!</v>
      </c>
    </row>
    <row r="12" spans="1:107" ht="12" customHeight="1" x14ac:dyDescent="0.25">
      <c r="A12" s="459"/>
      <c r="B12" s="463" t="s">
        <v>56</v>
      </c>
      <c r="C12" s="464"/>
      <c r="D12" s="465"/>
      <c r="E12" s="117">
        <f>'2012-17(nom.)'!C12/'2012-17(nom.)'!$C$14</f>
        <v>1.4248377626584612E-2</v>
      </c>
      <c r="F12" s="117">
        <f>'2012-17(nom.)'!D12/'2012-17(nom.)'!$D$14</f>
        <v>1.3922170926021989E-2</v>
      </c>
      <c r="G12" s="117">
        <f>'2012-17(nom.)'!E12/'2012-17(nom.)'!$E$14</f>
        <v>6.8135456441025749E-3</v>
      </c>
      <c r="H12" s="117">
        <f>'2012-17(nom.)'!F12/'2012-17(nom.)'!$F$14</f>
        <v>8.8834147928750253E-3</v>
      </c>
      <c r="I12" s="117">
        <f>'2012-17(nom.)'!G12/'2012-17(nom.)'!$G$14</f>
        <v>1.3433624686147339E-2</v>
      </c>
      <c r="J12" s="117">
        <f>'2012-17(nom.)'!H12/'2012-17(nom.)'!$H$14</f>
        <v>1.0892099141995487E-2</v>
      </c>
      <c r="K12" s="117">
        <f>'2012-17(nom.)'!I12/'2012-17(nom.)'!$I$14</f>
        <v>1.0845180937693674E-2</v>
      </c>
      <c r="L12" s="117">
        <f>'2012-17(nom.)'!J12/'2012-17(nom.)'!$J$14</f>
        <v>1.3586872862886023E-2</v>
      </c>
      <c r="M12" s="117">
        <f>'2012-17(nom.)'!K12/'2012-17(nom.)'!$K$14</f>
        <v>7.2001808542039199E-3</v>
      </c>
      <c r="N12" s="117">
        <f>'2012-17(nom.)'!L12/'2012-17(nom.)'!$L$14</f>
        <v>1.3235510174900012E-2</v>
      </c>
      <c r="O12" s="117">
        <f>'2012-17(nom.)'!M12/'2012-17(nom.)'!$M$14</f>
        <v>9.4094183849968219E-3</v>
      </c>
      <c r="P12" s="117">
        <f>'2012-17(nom.)'!N12/'2012-17(nom.)'!$N$14</f>
        <v>1.0795648569672186E-2</v>
      </c>
      <c r="Q12" s="113">
        <f t="shared" si="0"/>
        <v>1.1105503716839972E-2</v>
      </c>
      <c r="R12" s="117">
        <f>'2012-17(nom.)'!$C38/'2012-17(nom.)'!$C$40</f>
        <v>8.8331987736266944E-3</v>
      </c>
      <c r="S12" s="117">
        <f>'2012-17(nom.)'!$D38/'2012-17(nom.)'!$D$40</f>
        <v>7.4165053627087479E-3</v>
      </c>
      <c r="T12" s="117">
        <f>'2012-17(nom.)'!$E38/'2012-17(nom.)'!$E$40</f>
        <v>7.2571885688175264E-3</v>
      </c>
      <c r="U12" s="117">
        <f>'2012-17(nom.)'!$F38/'2012-17(nom.)'!$F$40</f>
        <v>1.1666486877070196E-2</v>
      </c>
      <c r="V12" s="117">
        <f>'2012-17(nom.)'!$G38/'2012-17(nom.)'!$G$40</f>
        <v>6.7543620316964726E-3</v>
      </c>
      <c r="W12" s="117">
        <f>'2012-17(nom.)'!$H38/'2012-17(nom.)'!$H$40</f>
        <v>8.182868003853731E-3</v>
      </c>
      <c r="X12" s="117">
        <f>'2012-17(nom.)'!$I38/'2012-17(nom.)'!$I$40</f>
        <v>6.5605628449013735E-3</v>
      </c>
      <c r="Y12" s="117">
        <f>'2012-17(nom.)'!$J38/'2012-17(nom.)'!$J$40</f>
        <v>7.0111130419744398E-3</v>
      </c>
      <c r="Z12" s="117">
        <f>'2012-17(nom.)'!$K38/'2012-17(nom.)'!$K$40</f>
        <v>5.6195240493048509E-3</v>
      </c>
      <c r="AA12" s="117">
        <f>'2012-17(nom.)'!$L38/'2012-17(nom.)'!$L$40</f>
        <v>7.4224646468714758E-3</v>
      </c>
      <c r="AB12" s="117">
        <f>'2012-17(nom.)'!$M38/'2012-17(nom.)'!$M$40</f>
        <v>1.8010043451774822E-2</v>
      </c>
      <c r="AC12" s="117">
        <f>'2012-17(nom.)'!$N38/'2012-17(nom.)'!$N$40</f>
        <v>9.9488191199838278E-3</v>
      </c>
      <c r="AD12" s="113">
        <f t="shared" si="13"/>
        <v>8.7235947310486794E-3</v>
      </c>
      <c r="AE12" s="117">
        <f>'2012-17(nom.)'!C64/'2012-17(nom.)'!C$66</f>
        <v>7.5268708431401859E-3</v>
      </c>
      <c r="AF12" s="117">
        <f>'2012-17(nom.)'!D64/'2012-17(nom.)'!D$66</f>
        <v>1.0880408091989872E-2</v>
      </c>
      <c r="AG12" s="117">
        <f>'2012-17(nom.)'!E64/'2012-17(nom.)'!E$66</f>
        <v>1.1774151951459479E-2</v>
      </c>
      <c r="AH12" s="117">
        <f>'2012-17(nom.)'!F64/'2012-17(nom.)'!F$66</f>
        <v>1.1395311493178753E-2</v>
      </c>
      <c r="AI12" s="117">
        <f>'2012-17(nom.)'!G64/'2012-17(nom.)'!G$66</f>
        <v>8.2411289278789945E-3</v>
      </c>
      <c r="AJ12" s="117">
        <f>'2012-17(nom.)'!H64/'2012-17(nom.)'!H$66</f>
        <v>7.65699590410186E-3</v>
      </c>
      <c r="AK12" s="117">
        <f>'2012-17(nom.)'!I64/'2012-17(nom.)'!I$66</f>
        <v>9.0819971224293007E-3</v>
      </c>
      <c r="AL12" s="117">
        <f>'2012-17(nom.)'!J64/'2012-17(nom.)'!J$66</f>
        <v>8.8332824829705833E-3</v>
      </c>
      <c r="AM12" s="117">
        <f>'2012-17(nom.)'!K64/'2012-17(nom.)'!K$66</f>
        <v>1.2977349560536712E-2</v>
      </c>
      <c r="AN12" s="117">
        <f>'2012-17(nom.)'!L64/'2012-17(nom.)'!L$66</f>
        <v>1.3516838867360071E-2</v>
      </c>
      <c r="AO12" s="117">
        <f>'2012-17(nom.)'!M64/'2012-17(nom.)'!M$66</f>
        <v>1.3957963267927158E-2</v>
      </c>
      <c r="AP12" s="117">
        <f>'2012-17(nom.)'!N64/'2012-17(nom.)'!N$66</f>
        <v>9.3203737845205317E-3</v>
      </c>
      <c r="AQ12" s="180">
        <f t="shared" si="31"/>
        <v>1.0430222691457791E-2</v>
      </c>
      <c r="AR12" s="117">
        <f t="shared" si="14"/>
        <v>1.0202815747783832E-2</v>
      </c>
      <c r="AS12" s="117">
        <f t="shared" si="2"/>
        <v>1.0739694793573536E-2</v>
      </c>
      <c r="AT12" s="117">
        <f t="shared" si="3"/>
        <v>8.6149620547931929E-3</v>
      </c>
      <c r="AU12" s="180">
        <f t="shared" si="15"/>
        <v>9.8524908653835203E-3</v>
      </c>
      <c r="AV12" s="180">
        <f t="shared" si="4"/>
        <v>1.0648404387707991E-2</v>
      </c>
      <c r="AW12" s="180">
        <f t="shared" si="5"/>
        <v>9.4763718819076016E-3</v>
      </c>
      <c r="AX12" s="180">
        <f t="shared" si="6"/>
        <v>8.9106543499836936E-3</v>
      </c>
      <c r="AY12" s="180">
        <f t="shared" si="16"/>
        <v>9.6784768731997609E-3</v>
      </c>
      <c r="AZ12" s="180">
        <f t="shared" si="7"/>
        <v>8.8292469683414494E-3</v>
      </c>
      <c r="BA12" s="180">
        <f t="shared" si="8"/>
        <v>9.8104227959436834E-3</v>
      </c>
      <c r="BB12" s="180">
        <f t="shared" si="9"/>
        <v>8.599018154681828E-3</v>
      </c>
      <c r="BC12" s="180">
        <f t="shared" si="17"/>
        <v>9.0795626396556542E-3</v>
      </c>
      <c r="BD12" s="180">
        <f t="shared" si="10"/>
        <v>1.1391604563043852E-2</v>
      </c>
      <c r="BE12" s="180">
        <f t="shared" si="11"/>
        <v>1.3792475034899601E-2</v>
      </c>
      <c r="BF12" s="177">
        <f t="shared" si="12"/>
        <v>1.0124898873781443E-2</v>
      </c>
      <c r="BG12" s="180">
        <f t="shared" si="18"/>
        <v>1.1769659490574966E-2</v>
      </c>
      <c r="BH12" s="117">
        <f>'2012-17(nom.)'!C90/'2012-17(nom.)'!C$92</f>
        <v>1.0818757519735992E-2</v>
      </c>
      <c r="BI12" s="117">
        <f>'2012-17(nom.)'!D90/'2012-17(nom.)'!D$92</f>
        <v>7.1390341699500807E-3</v>
      </c>
      <c r="BJ12" s="117">
        <f>'2012-17(nom.)'!E90/'2012-17(nom.)'!E$92</f>
        <v>9.3047394590148463E-3</v>
      </c>
      <c r="BK12" s="113">
        <f t="shared" si="19"/>
        <v>9.087510382900307E-3</v>
      </c>
      <c r="BL12" s="117">
        <f>'2012-17(nom.)'!F90/'2012-17(nom.)'!F$92</f>
        <v>6.1674083559678959E-3</v>
      </c>
      <c r="BM12" s="117">
        <f>'2012-17(nom.)'!G90/'2012-17(nom.)'!G$92</f>
        <v>5.0552567971987646E-3</v>
      </c>
      <c r="BN12" s="117">
        <f>'2012-17(nom.)'!H90/'2012-17(nom.)'!H$92</f>
        <v>6.1077279929816876E-3</v>
      </c>
      <c r="BO12" s="113">
        <f t="shared" si="20"/>
        <v>5.7767977153827818E-3</v>
      </c>
      <c r="BP12" s="117">
        <f>'2012-17(nom.)'!I90/'2012-17(nom.)'!I$92</f>
        <v>5.9007015521174242E-3</v>
      </c>
      <c r="BQ12" s="117">
        <f>'2012-17(nom.)'!J90/'2012-17(nom.)'!J$92</f>
        <v>6.959586250884775E-3</v>
      </c>
      <c r="BR12" s="117">
        <f>'2012-17(nom.)'!K90/'2012-17(nom.)'!K$92</f>
        <v>5.0068673896292992E-3</v>
      </c>
      <c r="BS12" s="113">
        <f t="shared" si="21"/>
        <v>5.9557183975438325E-3</v>
      </c>
      <c r="BT12" s="117">
        <f>'2012-17(nom.)'!L90/'2012-17(nom.)'!L$92</f>
        <v>7.1758045037819138E-3</v>
      </c>
      <c r="BU12" s="117">
        <f>'2012-17(nom.)'!M90/'2012-17(nom.)'!M$92</f>
        <v>5.7504258135362748E-3</v>
      </c>
      <c r="BV12" s="117">
        <f>'2012-17(nom.)'!N90/'2012-17(nom.)'!N$92</f>
        <v>9.3363445711275306E-3</v>
      </c>
      <c r="BW12" s="113">
        <f t="shared" si="22"/>
        <v>7.4208582961485733E-3</v>
      </c>
      <c r="BX12" s="117">
        <f>'2012-17(nom.)'!C116/'2012-17(nom.)'!C$118</f>
        <v>5.4901022361052128E-3</v>
      </c>
      <c r="BY12" s="117">
        <f>'2012-17(nom.)'!D116/'2012-17(nom.)'!D$118</f>
        <v>4.1756088482928864E-3</v>
      </c>
      <c r="BZ12" s="117">
        <f>'2012-17(nom.)'!E116/'2012-17(nom.)'!E$118</f>
        <v>5.4239623294182367E-3</v>
      </c>
      <c r="CA12" s="113">
        <f t="shared" si="23"/>
        <v>5.0298911379387792E-3</v>
      </c>
      <c r="CB12" s="117">
        <f>'2012-17(nom.)'!F116/'2012-17(nom.)'!F$118</f>
        <v>6.3638467711328662E-3</v>
      </c>
      <c r="CC12" s="117">
        <f>'2012-17(nom.)'!G116/'2012-17(nom.)'!G$118</f>
        <v>8.1797034255783156E-3</v>
      </c>
      <c r="CD12" s="117">
        <f>'2012-17(nom.)'!H116/'2012-17(nom.)'!H$118</f>
        <v>6.7854885954916223E-3</v>
      </c>
      <c r="CE12" s="113">
        <f t="shared" si="24"/>
        <v>7.109679597400935E-3</v>
      </c>
      <c r="CF12" s="117">
        <f>'2012-17(nom.)'!I116/'2012-17(nom.)'!I$118</f>
        <v>6.1452616252724553E-3</v>
      </c>
      <c r="CG12" s="117">
        <f>'2012-17(nom.)'!J116/'2012-17(nom.)'!J$118</f>
        <v>8.4168102081393255E-3</v>
      </c>
      <c r="CH12" s="117">
        <f>'2012-17(nom.)'!K116/'2012-17(nom.)'!K$118</f>
        <v>4.5150887893641431E-3</v>
      </c>
      <c r="CI12" s="113">
        <f t="shared" si="25"/>
        <v>6.3590535409253079E-3</v>
      </c>
      <c r="CJ12" s="117">
        <f>'2012-17(nom.)'!L116/'2012-17(nom.)'!L$118</f>
        <v>4.8750325279074596E-3</v>
      </c>
      <c r="CK12" s="117">
        <f>'2012-17(nom.)'!M116/'2012-17(nom.)'!M$118</f>
        <v>3.7875851429841718E-3</v>
      </c>
      <c r="CL12" s="117">
        <f>'2012-17(nom.)'!N116/'2012-17(nom.)'!N$118</f>
        <v>2.5625457851837239E-3</v>
      </c>
      <c r="CM12" s="113">
        <f t="shared" si="26"/>
        <v>3.7417211520251181E-3</v>
      </c>
      <c r="CN12" s="117">
        <f>'2012-17(nom.)'!C142/'2012-17(nom.)'!C$144</f>
        <v>4.0083148929611415E-3</v>
      </c>
      <c r="CO12" s="117">
        <f>'2012-17(nom.)'!D142/'2012-17(nom.)'!D$144</f>
        <v>3.2692395299582862E-3</v>
      </c>
      <c r="CP12" s="117">
        <f>'2012-17(nom.)'!E142/'2012-17(nom.)'!E$144</f>
        <v>3.0159290935180432E-3</v>
      </c>
      <c r="CQ12" s="113">
        <f t="shared" si="27"/>
        <v>3.4311611721458235E-3</v>
      </c>
      <c r="CR12" s="117">
        <f>'2012-17(nom.)'!F142/'2012-17(nom.)'!F$144</f>
        <v>4.6337110926679987E-3</v>
      </c>
      <c r="CS12" s="117">
        <f>'2012-17(nom.)'!G142/'2012-17(nom.)'!G$144</f>
        <v>3.0858722720356765E-3</v>
      </c>
      <c r="CT12" s="117">
        <f>'2012-17(nom.)'!H142/'2012-17(nom.)'!H$144</f>
        <v>3.1006886347827679E-3</v>
      </c>
      <c r="CU12" s="113">
        <f t="shared" si="28"/>
        <v>3.606757333162148E-3</v>
      </c>
      <c r="CV12" s="117">
        <f>'2012-17(nom.)'!I142/'2012-17(nom.)'!I$144</f>
        <v>3.543704069506208E-3</v>
      </c>
      <c r="CW12" s="117">
        <f>'2012-17(nom.)'!J142/'2012-17(nom.)'!J$144</f>
        <v>4.380285024942158E-3</v>
      </c>
      <c r="CX12" s="117">
        <f>'2012-17(nom.)'!K142/'2012-17(nom.)'!K$144</f>
        <v>5.1981885192901667E-3</v>
      </c>
      <c r="CY12" s="113">
        <f t="shared" si="29"/>
        <v>4.37405920457951E-3</v>
      </c>
      <c r="CZ12" s="117" t="e">
        <f>'2012-17(nom.)'!L142/'2012-17(nom.)'!L$144</f>
        <v>#DIV/0!</v>
      </c>
      <c r="DA12" s="117" t="e">
        <f>'2012-17(nom.)'!M142/'2012-17(nom.)'!M$144</f>
        <v>#DIV/0!</v>
      </c>
      <c r="DB12" s="117" t="e">
        <f>'2012-17(nom.)'!N142/'2012-17(nom.)'!N$144</f>
        <v>#DIV/0!</v>
      </c>
      <c r="DC12" s="113" t="e">
        <f t="shared" si="30"/>
        <v>#DIV/0!</v>
      </c>
    </row>
    <row r="13" spans="1:107" ht="12" customHeight="1" x14ac:dyDescent="0.25">
      <c r="A13" s="459"/>
      <c r="B13" s="463" t="s">
        <v>57</v>
      </c>
      <c r="C13" s="464"/>
      <c r="D13" s="465"/>
      <c r="E13" s="117">
        <f>'2012-17(nom.)'!C13/'2012-17(nom.)'!$C$14</f>
        <v>5.0545059506716076E-4</v>
      </c>
      <c r="F13" s="117">
        <f>'2012-17(nom.)'!D13/'2012-17(nom.)'!$D$14</f>
        <v>3.3135346702933079E-4</v>
      </c>
      <c r="G13" s="117">
        <f>'2012-17(nom.)'!E13/'2012-17(nom.)'!$E$14</f>
        <v>5.7458197475846026E-4</v>
      </c>
      <c r="H13" s="117">
        <f>'2012-17(nom.)'!F13/'2012-17(nom.)'!$F$14</f>
        <v>5.1276514545316458E-4</v>
      </c>
      <c r="I13" s="117">
        <f>'2012-17(nom.)'!G13/'2012-17(nom.)'!$G$14</f>
        <v>7.9537791467544107E-4</v>
      </c>
      <c r="J13" s="117">
        <f>'2012-17(nom.)'!H13/'2012-17(nom.)'!$H$14</f>
        <v>7.1762200456884574E-4</v>
      </c>
      <c r="K13" s="117">
        <f>'2012-17(nom.)'!I13/'2012-17(nom.)'!$I$14</f>
        <v>9.8816004176846442E-4</v>
      </c>
      <c r="L13" s="117">
        <f>'2012-17(nom.)'!J13/'2012-17(nom.)'!$J$14</f>
        <v>1.3542009469558658E-3</v>
      </c>
      <c r="M13" s="117">
        <f>'2012-17(nom.)'!K13/'2012-17(nom.)'!$K$14</f>
        <v>8.5979271671079126E-4</v>
      </c>
      <c r="N13" s="117">
        <f>'2012-17(nom.)'!L13/'2012-17(nom.)'!$L$14</f>
        <v>6.1950168104186283E-4</v>
      </c>
      <c r="O13" s="117">
        <f>'2012-17(nom.)'!M13/'2012-17(nom.)'!$M$14</f>
        <v>4.1909970618559799E-4</v>
      </c>
      <c r="P13" s="117">
        <f>'2012-17(nom.)'!N13/'2012-17(nom.)'!$N$14</f>
        <v>3.9834716994244105E-4</v>
      </c>
      <c r="Q13" s="113">
        <f t="shared" si="0"/>
        <v>6.7302111367978552E-4</v>
      </c>
      <c r="R13" s="117">
        <f>'2012-17(nom.)'!$C39/'2012-17(nom.)'!$C$40</f>
        <v>5.7527976876985175E-4</v>
      </c>
      <c r="S13" s="117">
        <f>'2012-17(nom.)'!$D39/'2012-17(nom.)'!$D$40</f>
        <v>2.9193239076296518E-4</v>
      </c>
      <c r="T13" s="117">
        <f>'2012-17(nom.)'!$E39/'2012-17(nom.)'!$E$40</f>
        <v>1.568682739779808E-4</v>
      </c>
      <c r="U13" s="117">
        <f>'2012-17(nom.)'!$F39/'2012-17(nom.)'!$F$40</f>
        <v>3.379387353101933E-4</v>
      </c>
      <c r="V13" s="117">
        <f>'2012-17(nom.)'!$G39/'2012-17(nom.)'!$G$40</f>
        <v>3.0200574443568383E-4</v>
      </c>
      <c r="W13" s="117">
        <f>'2012-17(nom.)'!$H39/'2012-17(nom.)'!$H$40</f>
        <v>3.9133761788733744E-4</v>
      </c>
      <c r="X13" s="117">
        <f>'2012-17(nom.)'!$I39/'2012-17(nom.)'!$I$40</f>
        <v>3.7059177184654987E-4</v>
      </c>
      <c r="Y13" s="117">
        <f>'2012-17(nom.)'!$J39/'2012-17(nom.)'!$J$40</f>
        <v>3.4647285574443361E-4</v>
      </c>
      <c r="Z13" s="117">
        <f>'2012-17(nom.)'!$K39/'2012-17(nom.)'!$K$40</f>
        <v>2.7261585506804814E-4</v>
      </c>
      <c r="AA13" s="117">
        <f>'2012-17(nom.)'!$L39/'2012-17(nom.)'!$L$40</f>
        <v>3.6370776390888922E-4</v>
      </c>
      <c r="AB13" s="117">
        <f>'2012-17(nom.)'!$M39/'2012-17(nom.)'!$M$40</f>
        <v>2.0619077283966336E-4</v>
      </c>
      <c r="AC13" s="117">
        <f>'2012-17(nom.)'!$N39/'2012-17(nom.)'!$N$40</f>
        <v>3.9543191382372135E-4</v>
      </c>
      <c r="AD13" s="113">
        <f t="shared" si="13"/>
        <v>3.3419778869794316E-4</v>
      </c>
      <c r="AE13" s="117">
        <f>'2012-17(nom.)'!C65/'2012-17(nom.)'!C$66</f>
        <v>3.5241259842086026E-4</v>
      </c>
      <c r="AF13" s="117">
        <f>'2012-17(nom.)'!D65/'2012-17(nom.)'!D$66</f>
        <v>3.1381989815313261E-4</v>
      </c>
      <c r="AG13" s="117">
        <f>'2012-17(nom.)'!E65/'2012-17(nom.)'!E$66</f>
        <v>2.0930534902856225E-4</v>
      </c>
      <c r="AH13" s="117">
        <f>'2012-17(nom.)'!F65/'2012-17(nom.)'!F$66</f>
        <v>5.098745596547248E-4</v>
      </c>
      <c r="AI13" s="117">
        <f>'2012-17(nom.)'!G65/'2012-17(nom.)'!G$66</f>
        <v>4.3504115054107461E-4</v>
      </c>
      <c r="AJ13" s="117">
        <f>'2012-17(nom.)'!H65/'2012-17(nom.)'!H$66</f>
        <v>6.1012238568923874E-4</v>
      </c>
      <c r="AK13" s="117">
        <f>'2012-17(nom.)'!I65/'2012-17(nom.)'!I$66</f>
        <v>6.5562480841782698E-4</v>
      </c>
      <c r="AL13" s="117">
        <f>'2012-17(nom.)'!J65/'2012-17(nom.)'!J$66</f>
        <v>4.1309955653380802E-4</v>
      </c>
      <c r="AM13" s="117">
        <f>'2012-17(nom.)'!K65/'2012-17(nom.)'!K$66</f>
        <v>6.306795872906692E-4</v>
      </c>
      <c r="AN13" s="117">
        <f>'2012-17(nom.)'!L65/'2012-17(nom.)'!L$66</f>
        <v>3.9521299525174813E-4</v>
      </c>
      <c r="AO13" s="117">
        <f>'2012-17(nom.)'!M65/'2012-17(nom.)'!M$66</f>
        <v>3.8505252497634678E-4</v>
      </c>
      <c r="AP13" s="117">
        <f>'2012-17(nom.)'!N65/'2012-17(nom.)'!N$66</f>
        <v>1.8424664672431185E-4</v>
      </c>
      <c r="AQ13" s="180">
        <f t="shared" si="31"/>
        <v>4.2454100505685865E-4</v>
      </c>
      <c r="AR13" s="117">
        <f t="shared" si="14"/>
        <v>4.7771432075262424E-4</v>
      </c>
      <c r="AS13" s="117">
        <f t="shared" si="2"/>
        <v>3.1236858531514286E-4</v>
      </c>
      <c r="AT13" s="117">
        <f t="shared" si="3"/>
        <v>3.1358519925500113E-4</v>
      </c>
      <c r="AU13" s="180">
        <f t="shared" si="15"/>
        <v>3.6788936844092272E-4</v>
      </c>
      <c r="AV13" s="180">
        <f t="shared" si="4"/>
        <v>4.5352614680602751E-4</v>
      </c>
      <c r="AW13" s="180">
        <f t="shared" si="5"/>
        <v>5.1080826988406656E-4</v>
      </c>
      <c r="AX13" s="180">
        <f t="shared" si="6"/>
        <v>5.7302733604847403E-4</v>
      </c>
      <c r="AY13" s="180">
        <f t="shared" si="16"/>
        <v>5.1245391757952273E-4</v>
      </c>
      <c r="AZ13" s="180">
        <f t="shared" si="7"/>
        <v>6.7145887401094716E-4</v>
      </c>
      <c r="BA13" s="180">
        <f t="shared" si="8"/>
        <v>7.0459111974470251E-4</v>
      </c>
      <c r="BB13" s="180">
        <f t="shared" si="9"/>
        <v>5.8769605302316959E-4</v>
      </c>
      <c r="BC13" s="180">
        <f t="shared" si="17"/>
        <v>6.5458201559293972E-4</v>
      </c>
      <c r="BD13" s="180">
        <f t="shared" si="10"/>
        <v>4.5947414673416673E-4</v>
      </c>
      <c r="BE13" s="180">
        <f t="shared" si="11"/>
        <v>3.3678100133386935E-4</v>
      </c>
      <c r="BF13" s="177">
        <f t="shared" si="12"/>
        <v>4.1756655807593954E-4</v>
      </c>
      <c r="BG13" s="180">
        <f t="shared" si="18"/>
        <v>4.0460723538132524E-4</v>
      </c>
      <c r="BH13" s="117">
        <f>'2012-17(nom.)'!C91/'2012-17(nom.)'!C$92</f>
        <v>1.8310607727578388E-4</v>
      </c>
      <c r="BI13" s="117">
        <f>'2012-17(nom.)'!D91/'2012-17(nom.)'!D$92</f>
        <v>4.1021425335676932E-4</v>
      </c>
      <c r="BJ13" s="117">
        <f>'2012-17(nom.)'!E91/'2012-17(nom.)'!E$92</f>
        <v>2.6093004617785211E-4</v>
      </c>
      <c r="BK13" s="113">
        <f t="shared" si="19"/>
        <v>2.8475012560346845E-4</v>
      </c>
      <c r="BL13" s="117">
        <f>'2012-17(nom.)'!F91/'2012-17(nom.)'!F$92</f>
        <v>1.9010380059424612E-4</v>
      </c>
      <c r="BM13" s="117">
        <f>'2012-17(nom.)'!G91/'2012-17(nom.)'!G$92</f>
        <v>1.8980490826344374E-4</v>
      </c>
      <c r="BN13" s="117">
        <f>'2012-17(nom.)'!H91/'2012-17(nom.)'!H$92</f>
        <v>8.4677964451271412E-5</v>
      </c>
      <c r="BO13" s="113">
        <f t="shared" si="20"/>
        <v>1.5486222443632044E-4</v>
      </c>
      <c r="BP13" s="117">
        <f>'2012-17(nom.)'!I91/'2012-17(nom.)'!I$92</f>
        <v>2.1539232087754501E-4</v>
      </c>
      <c r="BQ13" s="117">
        <f>'2012-17(nom.)'!J91/'2012-17(nom.)'!J$92</f>
        <v>2.3709855651551359E-4</v>
      </c>
      <c r="BR13" s="117">
        <f>'2012-17(nom.)'!K91/'2012-17(nom.)'!K$92</f>
        <v>1.4330792023446913E-4</v>
      </c>
      <c r="BS13" s="113">
        <f t="shared" si="21"/>
        <v>1.9859959920917592E-4</v>
      </c>
      <c r="BT13" s="117">
        <f>'2012-17(nom.)'!L91/'2012-17(nom.)'!L$92</f>
        <v>1.7514294350087846E-4</v>
      </c>
      <c r="BU13" s="117">
        <f>'2012-17(nom.)'!M91/'2012-17(nom.)'!M$92</f>
        <v>1.719547654296765E-4</v>
      </c>
      <c r="BV13" s="117">
        <f>'2012-17(nom.)'!N91/'2012-17(nom.)'!N$92</f>
        <v>2.7495657328444669E-4</v>
      </c>
      <c r="BW13" s="113">
        <f t="shared" si="22"/>
        <v>2.0735142740500057E-4</v>
      </c>
      <c r="BX13" s="117">
        <f>'2012-17(nom.)'!C117/'2012-17(nom.)'!C$118</f>
        <v>1.2286529696012391E-4</v>
      </c>
      <c r="BY13" s="117">
        <f>'2012-17(nom.)'!D117/'2012-17(nom.)'!D$118</f>
        <v>1.7335836237728224E-4</v>
      </c>
      <c r="BZ13" s="117">
        <f>'2012-17(nom.)'!E117/'2012-17(nom.)'!E$118</f>
        <v>1.5154882231676554E-4</v>
      </c>
      <c r="CA13" s="113">
        <f t="shared" si="23"/>
        <v>1.4925749388472389E-4</v>
      </c>
      <c r="CB13" s="117">
        <f>'2012-17(nom.)'!F117/'2012-17(nom.)'!F$118</f>
        <v>2.4621406018739611E-4</v>
      </c>
      <c r="CC13" s="117">
        <f>'2012-17(nom.)'!G117/'2012-17(nom.)'!G$118</f>
        <v>1.7242410040877582E-4</v>
      </c>
      <c r="CD13" s="117">
        <f>'2012-17(nom.)'!H117/'2012-17(nom.)'!H$118</f>
        <v>2.3807979560257401E-4</v>
      </c>
      <c r="CE13" s="113">
        <f t="shared" si="24"/>
        <v>2.1890598539958198E-4</v>
      </c>
      <c r="CF13" s="117">
        <f>'2012-17(nom.)'!I117/'2012-17(nom.)'!I$118</f>
        <v>2.2944387738717584E-4</v>
      </c>
      <c r="CG13" s="117">
        <f>'2012-17(nom.)'!J117/'2012-17(nom.)'!J$118</f>
        <v>4.5796829966695271E-4</v>
      </c>
      <c r="CH13" s="117">
        <f>'2012-17(nom.)'!K117/'2012-17(nom.)'!K$118</f>
        <v>3.4625817920266546E-4</v>
      </c>
      <c r="CI13" s="113">
        <f t="shared" si="25"/>
        <v>3.4455678541893132E-4</v>
      </c>
      <c r="CJ13" s="117">
        <f>'2012-17(nom.)'!L117/'2012-17(nom.)'!L$118</f>
        <v>5.1275681379227701E-4</v>
      </c>
      <c r="CK13" s="117">
        <f>'2012-17(nom.)'!M117/'2012-17(nom.)'!M$118</f>
        <v>1.5931666967435796E-4</v>
      </c>
      <c r="CL13" s="117">
        <f>'2012-17(nom.)'!N117/'2012-17(nom.)'!N$118</f>
        <v>1.6850208324293257E-4</v>
      </c>
      <c r="CM13" s="113">
        <f t="shared" si="26"/>
        <v>2.8019185556985585E-4</v>
      </c>
      <c r="CN13" s="117">
        <f>'2012-17(nom.)'!C143/'2012-17(nom.)'!C$144</f>
        <v>3.4207006320469808E-4</v>
      </c>
      <c r="CO13" s="117">
        <f>'2012-17(nom.)'!D143/'2012-17(nom.)'!D$144</f>
        <v>5.1495390681590553E-4</v>
      </c>
      <c r="CP13" s="117">
        <f>'2012-17(nom.)'!E143/'2012-17(nom.)'!E$144</f>
        <v>5.4773101476402863E-4</v>
      </c>
      <c r="CQ13" s="113">
        <f t="shared" si="27"/>
        <v>4.6825166159487739E-4</v>
      </c>
      <c r="CR13" s="117">
        <f>'2012-17(nom.)'!F143/'2012-17(nom.)'!F$144</f>
        <v>5.8112580763315625E-4</v>
      </c>
      <c r="CS13" s="117">
        <f>'2012-17(nom.)'!G143/'2012-17(nom.)'!G$144</f>
        <v>4.6006213982003008E-4</v>
      </c>
      <c r="CT13" s="117">
        <f>'2012-17(nom.)'!H143/'2012-17(nom.)'!H$144</f>
        <v>3.8905480129259982E-4</v>
      </c>
      <c r="CU13" s="113">
        <f t="shared" si="28"/>
        <v>4.7674758291526203E-4</v>
      </c>
      <c r="CV13" s="117">
        <f>'2012-17(nom.)'!I143/'2012-17(nom.)'!I$144</f>
        <v>4.6372953009876769E-4</v>
      </c>
      <c r="CW13" s="117">
        <f>'2012-17(nom.)'!J143/'2012-17(nom.)'!J$144</f>
        <v>4.6634005508275534E-4</v>
      </c>
      <c r="CX13" s="117">
        <f>'2012-17(nom.)'!K143/'2012-17(nom.)'!K$144</f>
        <v>3.6506825045285927E-4</v>
      </c>
      <c r="CY13" s="113">
        <f t="shared" si="29"/>
        <v>4.3171261187812743E-4</v>
      </c>
      <c r="CZ13" s="117" t="e">
        <f>'2012-17(nom.)'!L143/'2012-17(nom.)'!L$144</f>
        <v>#DIV/0!</v>
      </c>
      <c r="DA13" s="117" t="e">
        <f>'2012-17(nom.)'!M143/'2012-17(nom.)'!M$144</f>
        <v>#DIV/0!</v>
      </c>
      <c r="DB13" s="117" t="e">
        <f>'2012-17(nom.)'!N143/'2012-17(nom.)'!N$144</f>
        <v>#DIV/0!</v>
      </c>
      <c r="DC13" s="113" t="e">
        <f t="shared" si="30"/>
        <v>#DIV/0!</v>
      </c>
    </row>
    <row r="14" spans="1:107" ht="12" customHeight="1" x14ac:dyDescent="0.25">
      <c r="A14" s="460"/>
      <c r="B14" s="466" t="s">
        <v>71</v>
      </c>
      <c r="C14" s="467"/>
      <c r="D14" s="468"/>
      <c r="E14" s="119">
        <f>'2012-17(nom.)'!C14/'2012-17(nom.)'!C24</f>
        <v>0.39316836650365217</v>
      </c>
      <c r="F14" s="119">
        <f>'2012-17(nom.)'!D14/'2012-17(nom.)'!D24</f>
        <v>0.41401354250733374</v>
      </c>
      <c r="G14" s="119">
        <f>'2012-17(nom.)'!E14/'2012-17(nom.)'!E24</f>
        <v>0.43540682190678198</v>
      </c>
      <c r="H14" s="119">
        <f>'2012-17(nom.)'!F14/'2012-17(nom.)'!E24</f>
        <v>0.35968617641926942</v>
      </c>
      <c r="I14" s="119">
        <f>'2012-17(nom.)'!G14/'2012-17(nom.)'!G24</f>
        <v>0.38756841736033681</v>
      </c>
      <c r="J14" s="119">
        <f>'2012-17(nom.)'!H14/'2012-17(nom.)'!H24</f>
        <v>0.40628102580448477</v>
      </c>
      <c r="K14" s="119">
        <f>'2012-17(nom.)'!I14/'2012-17(nom.)'!I24</f>
        <v>0.43335449667248588</v>
      </c>
      <c r="L14" s="119">
        <f>'2012-17(nom.)'!J14/'2012-17(nom.)'!J24</f>
        <v>0.39921852743157454</v>
      </c>
      <c r="M14" s="119">
        <f>'2012-17(nom.)'!K14/'2012-17(nom.)'!K24</f>
        <v>0.44767027938538806</v>
      </c>
      <c r="N14" s="119">
        <f>'2012-17(nom.)'!L14/'2012-17(nom.)'!L24</f>
        <v>0.38860525519859879</v>
      </c>
      <c r="O14" s="119">
        <f>'2012-17(nom.)'!M14/'2012-17(nom.)'!M24</f>
        <v>0.43851445482039098</v>
      </c>
      <c r="P14" s="119">
        <f>'2012-17(nom.)'!N14/'2012-17(nom.)'!N24</f>
        <v>0.42412821438420828</v>
      </c>
      <c r="Q14" s="114">
        <f t="shared" si="0"/>
        <v>0.41063463153287549</v>
      </c>
      <c r="R14" s="119">
        <f>'2012-17(nom.)'!C$40/'2012-17(nom.)'!C$50</f>
        <v>0.36859765621134455</v>
      </c>
      <c r="S14" s="119">
        <f>'2012-17(nom.)'!D$40/'2012-17(nom.)'!D$50</f>
        <v>0.42065912148776635</v>
      </c>
      <c r="T14" s="119">
        <f>'2012-17(nom.)'!E$40/'2012-17(nom.)'!E$50</f>
        <v>0.41391242492546099</v>
      </c>
      <c r="U14" s="119">
        <f>'2012-17(nom.)'!F$40/'2012-17(nom.)'!F$50</f>
        <v>0.38977470636991657</v>
      </c>
      <c r="V14" s="119">
        <f>'2012-17(nom.)'!G$40/'2012-17(nom.)'!G$50</f>
        <v>0.41899552259293776</v>
      </c>
      <c r="W14" s="119">
        <f>'2012-17(nom.)'!H$40/'2012-17(nom.)'!H$50</f>
        <v>0.40137295999411632</v>
      </c>
      <c r="X14" s="119">
        <f>'2012-17(nom.)'!I$40/'2012-17(nom.)'!I$50</f>
        <v>0.39080268947391422</v>
      </c>
      <c r="Y14" s="119">
        <f>'2012-17(nom.)'!J$40/'2012-17(nom.)'!J$50</f>
        <v>0.44900811429062154</v>
      </c>
      <c r="Z14" s="119">
        <f>'2012-17(nom.)'!K$40/'2012-17(nom.)'!K$50</f>
        <v>0.46118455962104227</v>
      </c>
      <c r="AA14" s="119">
        <f>'2012-17(nom.)'!L$40/'2012-17(nom.)'!L$50</f>
        <v>0.41631180447707594</v>
      </c>
      <c r="AB14" s="119">
        <f>'2012-17(nom.)'!M$40/'2012-17(nom.)'!M$50</f>
        <v>0.44118862881571863</v>
      </c>
      <c r="AC14" s="119">
        <f>'2012-17(nom.)'!N$40/'2012-17(nom.)'!N$50</f>
        <v>0.41968884306908233</v>
      </c>
      <c r="AD14" s="114">
        <f t="shared" si="13"/>
        <v>0.41595808594408318</v>
      </c>
      <c r="AE14" s="119">
        <f>'2012-17(nom.)'!C$66/'2012-17(nom.)'!C$76</f>
        <v>0.42999241366181878</v>
      </c>
      <c r="AF14" s="119">
        <f>'2012-17(nom.)'!D$66/'2012-17(nom.)'!D$76</f>
        <v>0.4561785007591036</v>
      </c>
      <c r="AG14" s="119">
        <f>'2012-17(nom.)'!E$66/'2012-17(nom.)'!E$76</f>
        <v>0.45650310403293576</v>
      </c>
      <c r="AH14" s="119">
        <f>'2012-17(nom.)'!F$66/'2012-17(nom.)'!F$76</f>
        <v>0.38254518840851615</v>
      </c>
      <c r="AI14" s="119">
        <f>'2012-17(nom.)'!G$66/'2012-17(nom.)'!G$76</f>
        <v>0.44338339451176173</v>
      </c>
      <c r="AJ14" s="119">
        <f>'2012-17(nom.)'!H$66/'2012-17(nom.)'!H$76</f>
        <v>0.42946476033106001</v>
      </c>
      <c r="AK14" s="119">
        <f>'2012-17(nom.)'!I$66/'2012-17(nom.)'!I$76</f>
        <v>0.43349812005850691</v>
      </c>
      <c r="AL14" s="119">
        <f>'2012-17(nom.)'!J$66/'2012-17(nom.)'!J$76</f>
        <v>0.44533942154232853</v>
      </c>
      <c r="AM14" s="119">
        <f>'2012-17(nom.)'!K$66/'2012-17(nom.)'!K$76</f>
        <v>0.40796567901560649</v>
      </c>
      <c r="AN14" s="119">
        <f>'2012-17(nom.)'!L$66/'2012-17(nom.)'!L$76</f>
        <v>0.4565927771079083</v>
      </c>
      <c r="AO14" s="119">
        <f>'2012-17(nom.)'!M$66/'2012-17(nom.)'!M$76</f>
        <v>0.41009036368213503</v>
      </c>
      <c r="AP14" s="119">
        <f>'2012-17(nom.)'!N$66/'2012-17(nom.)'!N$76</f>
        <v>0.43228769129852784</v>
      </c>
      <c r="AQ14" s="181">
        <f t="shared" si="31"/>
        <v>0.43198678453418421</v>
      </c>
      <c r="AR14" s="119">
        <f t="shared" si="14"/>
        <v>0.39725281212560515</v>
      </c>
      <c r="AS14" s="119">
        <f t="shared" si="2"/>
        <v>0.43028372158473455</v>
      </c>
      <c r="AT14" s="119">
        <f t="shared" si="3"/>
        <v>0.43527411695505958</v>
      </c>
      <c r="AU14" s="181">
        <f t="shared" si="15"/>
        <v>0.42093688355513309</v>
      </c>
      <c r="AV14" s="181">
        <f t="shared" si="4"/>
        <v>0.37733535706590066</v>
      </c>
      <c r="AW14" s="181">
        <f t="shared" si="5"/>
        <v>0.41664911148834544</v>
      </c>
      <c r="AX14" s="181">
        <f t="shared" si="6"/>
        <v>0.41237291537655368</v>
      </c>
      <c r="AY14" s="181">
        <f t="shared" si="16"/>
        <v>0.40211912797693322</v>
      </c>
      <c r="AZ14" s="181">
        <f t="shared" si="7"/>
        <v>0.41921843540163567</v>
      </c>
      <c r="BA14" s="181">
        <f t="shared" si="8"/>
        <v>0.43118868775484148</v>
      </c>
      <c r="BB14" s="181">
        <f t="shared" si="9"/>
        <v>0.43894017267401231</v>
      </c>
      <c r="BC14" s="181">
        <f t="shared" si="17"/>
        <v>0.42978243194349647</v>
      </c>
      <c r="BD14" s="181">
        <f t="shared" si="10"/>
        <v>0.42050327892786105</v>
      </c>
      <c r="BE14" s="181">
        <f t="shared" si="11"/>
        <v>0.42993114910608154</v>
      </c>
      <c r="BF14" s="178">
        <f t="shared" si="12"/>
        <v>0.42087038863349524</v>
      </c>
      <c r="BG14" s="181">
        <f t="shared" si="18"/>
        <v>0.42376827222247931</v>
      </c>
      <c r="BH14" s="119">
        <f>'2012-17(nom.)'!C$92/'2012-17(nom.)'!C$102</f>
        <v>0.35013190958506379</v>
      </c>
      <c r="BI14" s="119">
        <f>'2012-17(nom.)'!D$92/'2012-17(nom.)'!D$102</f>
        <v>0.49806860978641815</v>
      </c>
      <c r="BJ14" s="119">
        <f>'2012-17(nom.)'!E$92/'2012-17(nom.)'!E$102</f>
        <v>0.43486241097190087</v>
      </c>
      <c r="BK14" s="114">
        <f t="shared" si="19"/>
        <v>0.42768764344779425</v>
      </c>
      <c r="BL14" s="119">
        <f>'2012-17(nom.)'!F$92/'2012-17(nom.)'!F$102</f>
        <v>0.38955886741416512</v>
      </c>
      <c r="BM14" s="119">
        <f>'2012-17(nom.)'!G$92/'2012-17(nom.)'!G$102</f>
        <v>0.40200170860320972</v>
      </c>
      <c r="BN14" s="119">
        <f>'2012-17(nom.)'!H$92/'2012-17(nom.)'!H$102</f>
        <v>0.47515726275098963</v>
      </c>
      <c r="BO14" s="114">
        <f t="shared" si="20"/>
        <v>0.42223927958945479</v>
      </c>
      <c r="BP14" s="119">
        <f>'2012-17(nom.)'!I$92/'2012-17(nom.)'!I$102</f>
        <v>0.38852286886665943</v>
      </c>
      <c r="BQ14" s="119">
        <f>'2012-17(nom.)'!J$92/'2012-17(nom.)'!J$102</f>
        <v>0.41714046486022194</v>
      </c>
      <c r="BR14" s="119">
        <f>'2012-17(nom.)'!K$92/'2012-17(nom.)'!K$102</f>
        <v>0.42535981150449897</v>
      </c>
      <c r="BS14" s="114">
        <f t="shared" si="21"/>
        <v>0.4103410484104601</v>
      </c>
      <c r="BT14" s="119">
        <f>'2012-17(nom.)'!L$92/'2012-17(nom.)'!L$102</f>
        <v>0.45258563101024013</v>
      </c>
      <c r="BU14" s="119">
        <f>'2012-17(nom.)'!M$92/'2012-17(nom.)'!M$102</f>
        <v>0.40540591494704858</v>
      </c>
      <c r="BV14" s="119">
        <f>'2012-17(nom.)'!N$92/'2012-17(nom.)'!N$102</f>
        <v>0.37557317160681497</v>
      </c>
      <c r="BW14" s="114">
        <f t="shared" si="22"/>
        <v>0.41118823918803454</v>
      </c>
      <c r="BX14" s="119">
        <f>'2012-17(nom.)'!C$118/'2012-17(nom.)'!C$128</f>
        <v>0.44826274312305209</v>
      </c>
      <c r="BY14" s="119">
        <f>'2012-17(nom.)'!D$118/'2012-17(nom.)'!D$128</f>
        <v>0.44524483252016589</v>
      </c>
      <c r="BZ14" s="119">
        <f>'2012-17(nom.)'!E$118/'2012-17(nom.)'!E$128</f>
        <v>0.34110646305205822</v>
      </c>
      <c r="CA14" s="114">
        <f t="shared" si="23"/>
        <v>0.4115380128984254</v>
      </c>
      <c r="CB14" s="119">
        <f>'2012-17(nom.)'!F$118/'2012-17(nom.)'!F$128</f>
        <v>0.35598823749454622</v>
      </c>
      <c r="CC14" s="119">
        <f>'2012-17(nom.)'!G$118/'2012-17(nom.)'!G$128</f>
        <v>0.31458593817493224</v>
      </c>
      <c r="CD14" s="119">
        <f>'2012-17(nom.)'!H$118/'2012-17(nom.)'!H$128</f>
        <v>0.29210330017116304</v>
      </c>
      <c r="CE14" s="114">
        <f>AVERAGE(CB14:CD14)</f>
        <v>0.32089249194688052</v>
      </c>
      <c r="CF14" s="119">
        <f>'2012-17(nom.)'!I$118/'2012-17(nom.)'!I$128</f>
        <v>0.28560898420705472</v>
      </c>
      <c r="CG14" s="119">
        <f>'2012-17(nom.)'!J$118/'2012-17(nom.)'!J$128</f>
        <v>0.25854154568930887</v>
      </c>
      <c r="CH14" s="119">
        <f>'2012-17(nom.)'!K$118/'2012-17(nom.)'!K$128</f>
        <v>0.47236761217070511</v>
      </c>
      <c r="CI14" s="114">
        <f t="shared" si="25"/>
        <v>0.33883938068902292</v>
      </c>
      <c r="CJ14" s="119">
        <f>'2012-17(nom.)'!L$118/'2012-17(nom.)'!L$128</f>
        <v>0.45401109845072096</v>
      </c>
      <c r="CK14" s="119">
        <f>'2012-17(nom.)'!M$118/'2012-17(nom.)'!M$128</f>
        <v>0.47601180902116585</v>
      </c>
      <c r="CL14" s="119">
        <f>'2012-17(nom.)'!N$118/'2012-17(nom.)'!N$128</f>
        <v>0.48192097456928418</v>
      </c>
      <c r="CM14" s="114">
        <f t="shared" si="26"/>
        <v>0.47064796068039039</v>
      </c>
      <c r="CN14" s="119">
        <f>'2012-17(nom.)'!C144/'2012-17(nom.)'!C$154</f>
        <v>0.3458530224820251</v>
      </c>
      <c r="CO14" s="119">
        <f>'2012-17(nom.)'!D144/'2012-17(nom.)'!D$154</f>
        <v>0.39487357090467851</v>
      </c>
      <c r="CP14" s="119">
        <f>'2012-17(nom.)'!E144/'2012-17(nom.)'!E$154</f>
        <v>0.40895631739640381</v>
      </c>
      <c r="CQ14" s="114">
        <f t="shared" si="27"/>
        <v>0.38322763692770251</v>
      </c>
      <c r="CR14" s="119">
        <f>'2012-17(nom.)'!F144/'2012-17(nom.)'!F$154</f>
        <v>0.35925259658798386</v>
      </c>
      <c r="CS14" s="119">
        <f>'2012-17(nom.)'!G144/'2012-17(nom.)'!G$154</f>
        <v>0.3859927532101658</v>
      </c>
      <c r="CT14" s="119">
        <f>'2012-17(nom.)'!H144/'2012-17(nom.)'!H$154</f>
        <v>0.44976093950102169</v>
      </c>
      <c r="CU14" s="114">
        <f>AVERAGE(CR14:CT14)</f>
        <v>0.39833542976639053</v>
      </c>
      <c r="CV14" s="119">
        <f>'2012-17(nom.)'!I144/'2012-17(nom.)'!I$154</f>
        <v>0.41405854467830799</v>
      </c>
      <c r="CW14" s="119">
        <f>'2012-17(nom.)'!J144/'2012-17(nom.)'!J$154</f>
        <v>0.41168685506534786</v>
      </c>
      <c r="CX14" s="119">
        <f>'2012-17(nom.)'!K144/'2012-17(nom.)'!K$154</f>
        <v>0.4039009838262681</v>
      </c>
      <c r="CY14" s="114">
        <f t="shared" si="29"/>
        <v>0.40988212785664135</v>
      </c>
      <c r="CZ14" s="119" t="e">
        <f>'2012-17(nom.)'!L144/'2012-17(nom.)'!L$154</f>
        <v>#DIV/0!</v>
      </c>
      <c r="DA14" s="119" t="e">
        <f>'2012-17(nom.)'!M144/'2012-17(nom.)'!M$154</f>
        <v>#DIV/0!</v>
      </c>
      <c r="DB14" s="119" t="e">
        <f>'2012-17(nom.)'!N144/'2012-17(nom.)'!N$154</f>
        <v>#DIV/0!</v>
      </c>
      <c r="DC14" s="114" t="e">
        <f t="shared" si="30"/>
        <v>#DIV/0!</v>
      </c>
    </row>
    <row r="15" spans="1:107" ht="12" customHeight="1" x14ac:dyDescent="0.25">
      <c r="A15" s="458" t="s">
        <v>58</v>
      </c>
      <c r="B15" s="463" t="s">
        <v>53</v>
      </c>
      <c r="C15" s="464"/>
      <c r="D15" s="465"/>
      <c r="E15" s="117">
        <f>'2012-17(nom.)'!C15/'2012-17(nom.)'!$C$22</f>
        <v>3.9016503546715174E-2</v>
      </c>
      <c r="F15" s="117">
        <f>'2012-17(nom.)'!D15/'2012-17(nom.)'!$D$22</f>
        <v>4.6016392240896209E-2</v>
      </c>
      <c r="G15" s="117">
        <f>'2012-17(nom.)'!E15/'2012-17(nom.)'!$E$22</f>
        <v>4.6963858391071263E-2</v>
      </c>
      <c r="H15" s="117">
        <f>'2012-17(nom.)'!F15/'2012-17(nom.)'!$F$22</f>
        <v>3.6463585130127998E-2</v>
      </c>
      <c r="I15" s="117">
        <f>'2012-17(nom.)'!G15/'2012-17(nom.)'!$G$22</f>
        <v>3.7493390467025572E-2</v>
      </c>
      <c r="J15" s="117">
        <f>'2012-17(nom.)'!H15/'2012-17(nom.)'!$H$22</f>
        <v>4.0781760700319289E-2</v>
      </c>
      <c r="K15" s="117">
        <f>'2012-17(nom.)'!I15/'2012-17(nom.)'!$I$22</f>
        <v>4.2316627445070053E-2</v>
      </c>
      <c r="L15" s="117">
        <f>'2012-17(nom.)'!J15/'2012-17(nom.)'!$J$22</f>
        <v>5.2216439000878988E-2</v>
      </c>
      <c r="M15" s="117">
        <f>'2012-17(nom.)'!K15/'2012-17(nom.)'!$K$22</f>
        <v>4.1943211977239513E-2</v>
      </c>
      <c r="N15" s="117">
        <f>'2012-17(nom.)'!L15/'2012-17(nom.)'!$L$22</f>
        <v>4.3055997455265525E-2</v>
      </c>
      <c r="O15" s="117">
        <f>'2012-17(nom.)'!M15/'2012-17(nom.)'!$M$22</f>
        <v>4.0800768411765317E-2</v>
      </c>
      <c r="P15" s="117">
        <f>'2012-17(nom.)'!N15/'2012-17(nom.)'!$N$22</f>
        <v>4.6797693104196444E-2</v>
      </c>
      <c r="Q15" s="113">
        <f t="shared" si="0"/>
        <v>4.2822185655880939E-2</v>
      </c>
      <c r="R15" s="117">
        <f>'2012-17(nom.)'!$C41/'2012-17(nom.)'!$C$48</f>
        <v>9.6376791558190039E-2</v>
      </c>
      <c r="S15" s="117">
        <f>'2012-17(nom.)'!$D41/'2012-17(nom.)'!$D$48</f>
        <v>0.12807654672540775</v>
      </c>
      <c r="T15" s="117">
        <f>'2012-17(nom.)'!$E41/'2012-17(nom.)'!$E$48</f>
        <v>9.5847321335620989E-2</v>
      </c>
      <c r="U15" s="117">
        <f>'2012-17(nom.)'!$F41/'2012-17(nom.)'!$F$48</f>
        <v>7.4062176231468227E-2</v>
      </c>
      <c r="V15" s="117">
        <f>'2012-17(nom.)'!$G41/'2012-17(nom.)'!$G$48</f>
        <v>8.0287170374548258E-2</v>
      </c>
      <c r="W15" s="117">
        <f>'2012-17(nom.)'!$H41/'2012-17(nom.)'!$H$48</f>
        <v>8.9598256869771714E-2</v>
      </c>
      <c r="X15" s="117">
        <f>'2012-17(nom.)'!$I41/'2012-17(nom.)'!$I$48</f>
        <v>8.4853961493715768E-2</v>
      </c>
      <c r="Y15" s="117">
        <f>'2012-17(nom.)'!$J41/'2012-17(nom.)'!$J$48</f>
        <v>5.8267685885538989E-2</v>
      </c>
      <c r="Z15" s="117">
        <f>'2012-17(nom.)'!$K41/'2012-17(nom.)'!$K$48</f>
        <v>5.7872934816606748E-2</v>
      </c>
      <c r="AA15" s="117">
        <f>'2012-17(nom.)'!$L41/'2012-17(nom.)'!$L$48</f>
        <v>7.1800149616701794E-2</v>
      </c>
      <c r="AB15" s="117">
        <f>'2012-17(nom.)'!$M41/'2012-17(nom.)'!$M$48</f>
        <v>5.9954961912892742E-2</v>
      </c>
      <c r="AC15" s="117">
        <f>'2012-17(nom.)'!$N41/'2012-17(nom.)'!$N$48</f>
        <v>6.2658436848432045E-2</v>
      </c>
      <c r="AD15" s="113">
        <f t="shared" si="13"/>
        <v>7.9971366139074587E-2</v>
      </c>
      <c r="AE15" s="117">
        <f>'2012-17(nom.)'!C67/'2012-17(nom.)'!C$74</f>
        <v>7.7692245395859408E-2</v>
      </c>
      <c r="AF15" s="117">
        <f>'2012-17(nom.)'!D67/'2012-17(nom.)'!D$74</f>
        <v>8.3796973228363492E-2</v>
      </c>
      <c r="AG15" s="117">
        <f>'2012-17(nom.)'!E67/'2012-17(nom.)'!E$74</f>
        <v>9.6665716326375856E-2</v>
      </c>
      <c r="AH15" s="117">
        <f>'2012-17(nom.)'!F67/'2012-17(nom.)'!F$74</f>
        <v>0.1206793747838919</v>
      </c>
      <c r="AI15" s="117">
        <f>'2012-17(nom.)'!G67/'2012-17(nom.)'!G$74</f>
        <v>0.11451004909716847</v>
      </c>
      <c r="AJ15" s="117">
        <f>'2012-17(nom.)'!H67/'2012-17(nom.)'!H$74</f>
        <v>8.7402624869210799E-2</v>
      </c>
      <c r="AK15" s="117">
        <f>'2012-17(nom.)'!I67/'2012-17(nom.)'!I$74</f>
        <v>9.4408899765763471E-2</v>
      </c>
      <c r="AL15" s="117">
        <f>'2012-17(nom.)'!J67/'2012-17(nom.)'!J$74</f>
        <v>0.10639630869033095</v>
      </c>
      <c r="AM15" s="117">
        <f>'2012-17(nom.)'!K67/'2012-17(nom.)'!K$74</f>
        <v>0.12822059391301083</v>
      </c>
      <c r="AN15" s="117">
        <f>'2012-17(nom.)'!L67/'2012-17(nom.)'!L$74</f>
        <v>0.12637158926125919</v>
      </c>
      <c r="AO15" s="117">
        <f>'2012-17(nom.)'!M67/'2012-17(nom.)'!M$74</f>
        <v>0.10983731124411343</v>
      </c>
      <c r="AP15" s="117">
        <f>'2012-17(nom.)'!N67/'2012-17(nom.)'!N$74</f>
        <v>9.7776473608896089E-2</v>
      </c>
      <c r="AQ15" s="180">
        <f t="shared" si="31"/>
        <v>0.10364651334868698</v>
      </c>
      <c r="AR15" s="117">
        <f t="shared" si="14"/>
        <v>7.1028513500254867E-2</v>
      </c>
      <c r="AS15" s="117">
        <f t="shared" si="2"/>
        <v>8.5963304064889154E-2</v>
      </c>
      <c r="AT15" s="117">
        <f t="shared" si="3"/>
        <v>7.9825632017689371E-2</v>
      </c>
      <c r="AU15" s="180">
        <f t="shared" si="15"/>
        <v>7.8939149860944469E-2</v>
      </c>
      <c r="AV15" s="180">
        <f t="shared" si="4"/>
        <v>7.7068378715162714E-2</v>
      </c>
      <c r="AW15" s="180">
        <f t="shared" si="5"/>
        <v>7.74302033129141E-2</v>
      </c>
      <c r="AX15" s="180">
        <f t="shared" si="6"/>
        <v>7.2594214146433925E-2</v>
      </c>
      <c r="AY15" s="180">
        <f t="shared" si="16"/>
        <v>7.5697598724836904E-2</v>
      </c>
      <c r="AZ15" s="180">
        <f t="shared" si="7"/>
        <v>7.38598295681831E-2</v>
      </c>
      <c r="BA15" s="180">
        <f t="shared" si="8"/>
        <v>7.2293477858916308E-2</v>
      </c>
      <c r="BB15" s="180">
        <f t="shared" si="9"/>
        <v>7.6012246902285696E-2</v>
      </c>
      <c r="BC15" s="180">
        <f t="shared" si="17"/>
        <v>7.405518477646171E-2</v>
      </c>
      <c r="BD15" s="180">
        <f t="shared" si="10"/>
        <v>8.0409245444408833E-2</v>
      </c>
      <c r="BE15" s="180">
        <f t="shared" si="11"/>
        <v>7.0197680522923842E-2</v>
      </c>
      <c r="BF15" s="177">
        <f t="shared" si="12"/>
        <v>6.7752365371069698E-2</v>
      </c>
      <c r="BG15" s="180">
        <f t="shared" si="18"/>
        <v>7.2786430446134129E-2</v>
      </c>
      <c r="BH15" s="117">
        <f>'2012-17(nom.)'!C93/'2012-17(nom.)'!C$100</f>
        <v>5.7966694014845964E-2</v>
      </c>
      <c r="BI15" s="117">
        <f>'2012-17(nom.)'!D93/'2012-17(nom.)'!D$100</f>
        <v>4.4389150419227648E-2</v>
      </c>
      <c r="BJ15" s="117">
        <f>'2012-17(nom.)'!E93/'2012-17(nom.)'!E$100</f>
        <v>4.5219355330211701E-2</v>
      </c>
      <c r="BK15" s="113">
        <f t="shared" si="19"/>
        <v>4.9191733254761776E-2</v>
      </c>
      <c r="BL15" s="117">
        <f>'2012-17(nom.)'!F93/'2012-17(nom.)'!F$100</f>
        <v>3.8643404978316843E-2</v>
      </c>
      <c r="BM15" s="117">
        <f>'2012-17(nom.)'!G93/'2012-17(nom.)'!G$100</f>
        <v>6.1855277769642864E-2</v>
      </c>
      <c r="BN15" s="117">
        <f>'2012-17(nom.)'!H93/'2012-17(nom.)'!H$100</f>
        <v>4.285426777443338E-2</v>
      </c>
      <c r="BO15" s="113">
        <f t="shared" si="20"/>
        <v>4.7784316840797696E-2</v>
      </c>
      <c r="BP15" s="117">
        <f>'2012-17(nom.)'!I93/'2012-17(nom.)'!I$100</f>
        <v>3.9525548337494477E-2</v>
      </c>
      <c r="BQ15" s="117">
        <f>'2012-17(nom.)'!J93/'2012-17(nom.)'!J$100</f>
        <v>6.0918133307458308E-2</v>
      </c>
      <c r="BR15" s="117">
        <f>'2012-17(nom.)'!K93/'2012-17(nom.)'!K$100</f>
        <v>6.1361774666230939E-2</v>
      </c>
      <c r="BS15" s="113">
        <f t="shared" si="21"/>
        <v>5.3935152103727908E-2</v>
      </c>
      <c r="BT15" s="117">
        <f>'2012-17(nom.)'!L93/'2012-17(nom.)'!L$100</f>
        <v>5.2765707479737384E-2</v>
      </c>
      <c r="BU15" s="117">
        <f>'2012-17(nom.)'!M93/'2012-17(nom.)'!M$100</f>
        <v>7.2980411346550519E-2</v>
      </c>
      <c r="BV15" s="117">
        <f>'2012-17(nom.)'!N93/'2012-17(nom.)'!N$100</f>
        <v>7.6526072059441522E-2</v>
      </c>
      <c r="BW15" s="113">
        <f t="shared" si="22"/>
        <v>6.7424063628576461E-2</v>
      </c>
      <c r="BX15" s="117">
        <f>'2012-17(nom.)'!C119/'2012-17(nom.)'!C$126</f>
        <v>7.5024085597753393E-2</v>
      </c>
      <c r="BY15" s="117">
        <f>'2012-17(nom.)'!D119/'2012-17(nom.)'!D$126</f>
        <v>7.2233602560919707E-2</v>
      </c>
      <c r="BZ15" s="117">
        <f>'2012-17(nom.)'!E119/'2012-17(nom.)'!E$126</f>
        <v>0.10603842381972835</v>
      </c>
      <c r="CA15" s="113">
        <f t="shared" si="23"/>
        <v>8.4432037326133816E-2</v>
      </c>
      <c r="CB15" s="117">
        <f>'2012-17(nom.)'!F119/'2012-17(nom.)'!F$126</f>
        <v>0.17042756562315106</v>
      </c>
      <c r="CC15" s="117">
        <f>'2012-17(nom.)'!G119/'2012-17(nom.)'!G$126</f>
        <v>0.12230965064303702</v>
      </c>
      <c r="CD15" s="117">
        <f>'2012-17(nom.)'!H119/'2012-17(nom.)'!H$126</f>
        <v>0.22144740426231774</v>
      </c>
      <c r="CE15" s="113">
        <f t="shared" si="24"/>
        <v>0.17139487350950197</v>
      </c>
      <c r="CF15" s="117">
        <f>'2012-17(nom.)'!I119/'2012-17(nom.)'!I$126</f>
        <v>0.31885645546520264</v>
      </c>
      <c r="CG15" s="117">
        <f>'2012-17(nom.)'!J119/'2012-17(nom.)'!J$126</f>
        <v>0.16496658840666203</v>
      </c>
      <c r="CH15" s="117">
        <f>'2012-17(nom.)'!K119/'2012-17(nom.)'!K$126</f>
        <v>6.6520627882977815E-2</v>
      </c>
      <c r="CI15" s="113">
        <f t="shared" si="25"/>
        <v>0.18344789058494751</v>
      </c>
      <c r="CJ15" s="117">
        <f>'2012-17(nom.)'!L119/'2012-17(nom.)'!L$126</f>
        <v>3.8912454800600745E-2</v>
      </c>
      <c r="CK15" s="117">
        <f>'2012-17(nom.)'!M119/'2012-17(nom.)'!M$126</f>
        <v>3.8374106532028954E-2</v>
      </c>
      <c r="CL15" s="117">
        <f>'2012-17(nom.)'!N119/'2012-17(nom.)'!N$126</f>
        <v>4.8191801471495585E-2</v>
      </c>
      <c r="CM15" s="113">
        <f t="shared" si="26"/>
        <v>4.1826120934708423E-2</v>
      </c>
      <c r="CN15" s="117">
        <f>'2012-17(nom.)'!C145/'2012-17(nom.)'!C$152</f>
        <v>4.6065417685971832E-2</v>
      </c>
      <c r="CO15" s="117">
        <f>'2012-17(nom.)'!D145/'2012-17(nom.)'!D$152</f>
        <v>4.810355007851571E-2</v>
      </c>
      <c r="CP15" s="117">
        <f>'2012-17(nom.)'!E145/'2012-17(nom.)'!E$152</f>
        <v>4.9616619778580673E-2</v>
      </c>
      <c r="CQ15" s="113">
        <f t="shared" si="27"/>
        <v>4.7928529181022743E-2</v>
      </c>
      <c r="CR15" s="117">
        <f>'2012-17(nom.)'!F145/'2012-17(nom.)'!F$152</f>
        <v>7.4489769310686987E-2</v>
      </c>
      <c r="CS15" s="117">
        <f>'2012-17(nom.)'!G145/'2012-17(nom.)'!G$152</f>
        <v>6.6574268484365762E-2</v>
      </c>
      <c r="CT15" s="117">
        <f>'2012-17(nom.)'!H145/'2012-17(nom.)'!H$152</f>
        <v>7.0400866805912579E-2</v>
      </c>
      <c r="CU15" s="113">
        <f t="shared" ref="CU15:CU22" si="32">AVERAGE(CR15:CT15)</f>
        <v>7.0488301533655109E-2</v>
      </c>
      <c r="CV15" s="117">
        <f>'2012-17(nom.)'!I145/'2012-17(nom.)'!I$152</f>
        <v>7.4467839686922693E-2</v>
      </c>
      <c r="CW15" s="117">
        <f>'2012-17(nom.)'!J145/'2012-17(nom.)'!J$152</f>
        <v>6.7974089039371702E-2</v>
      </c>
      <c r="CX15" s="117">
        <f>'2012-17(nom.)'!K145/'2012-17(nom.)'!K$152</f>
        <v>0.11759332384718689</v>
      </c>
      <c r="CY15" s="113">
        <f t="shared" si="29"/>
        <v>8.6678417524493775E-2</v>
      </c>
      <c r="CZ15" s="117" t="e">
        <f>'2012-17(nom.)'!L145/'2012-17(nom.)'!L$152</f>
        <v>#DIV/0!</v>
      </c>
      <c r="DA15" s="117" t="e">
        <f>'2012-17(nom.)'!M145/'2012-17(nom.)'!M$152</f>
        <v>#DIV/0!</v>
      </c>
      <c r="DB15" s="117" t="e">
        <f>'2012-17(nom.)'!N145/'2012-17(nom.)'!N$152</f>
        <v>#DIV/0!</v>
      </c>
      <c r="DC15" s="113" t="e">
        <f t="shared" si="30"/>
        <v>#DIV/0!</v>
      </c>
    </row>
    <row r="16" spans="1:107" ht="12" customHeight="1" x14ac:dyDescent="0.25">
      <c r="A16" s="459"/>
      <c r="B16" s="463" t="s">
        <v>59</v>
      </c>
      <c r="C16" s="464"/>
      <c r="D16" s="465"/>
      <c r="E16" s="117">
        <f>'2012-17(nom.)'!C16/'2012-17(nom.)'!$C$22</f>
        <v>0.24368106024258074</v>
      </c>
      <c r="F16" s="117">
        <f>'2012-17(nom.)'!D16/'2012-17(nom.)'!$D$22</f>
        <v>0.28718262273406697</v>
      </c>
      <c r="G16" s="117">
        <f>'2012-17(nom.)'!E16/'2012-17(nom.)'!$E$22</f>
        <v>0.25815461329950051</v>
      </c>
      <c r="H16" s="117">
        <f>'2012-17(nom.)'!F16/'2012-17(nom.)'!$F$22</f>
        <v>0.28953353743082971</v>
      </c>
      <c r="I16" s="117">
        <f>'2012-17(nom.)'!G16/'2012-17(nom.)'!$G$22</f>
        <v>0.27108057006000008</v>
      </c>
      <c r="J16" s="117">
        <f>'2012-17(nom.)'!H16/'2012-17(nom.)'!$H$22</f>
        <v>0.29007447324263846</v>
      </c>
      <c r="K16" s="117">
        <f>'2012-17(nom.)'!I16/'2012-17(nom.)'!$I$22</f>
        <v>0.27459401099304859</v>
      </c>
      <c r="L16" s="117">
        <f>'2012-17(nom.)'!J16/'2012-17(nom.)'!$J$22</f>
        <v>0.27902918623409195</v>
      </c>
      <c r="M16" s="117">
        <f>'2012-17(nom.)'!K16/'2012-17(nom.)'!$K$22</f>
        <v>0.28708809046100237</v>
      </c>
      <c r="N16" s="117">
        <f>'2012-17(nom.)'!L16/'2012-17(nom.)'!$L$22</f>
        <v>0.27913007583594784</v>
      </c>
      <c r="O16" s="117">
        <f>'2012-17(nom.)'!M16/'2012-17(nom.)'!$M$22</f>
        <v>0.29041323157725363</v>
      </c>
      <c r="P16" s="117">
        <f>'2012-17(nom.)'!N16/'2012-17(nom.)'!$N$22</f>
        <v>0.29771322341515616</v>
      </c>
      <c r="Q16" s="113">
        <f t="shared" si="0"/>
        <v>0.27897289129384306</v>
      </c>
      <c r="R16" s="117">
        <f>'2012-17(nom.)'!$C42/'2012-17(nom.)'!$C$48</f>
        <v>0.24015542537273737</v>
      </c>
      <c r="S16" s="117">
        <f>'2012-17(nom.)'!$D42/'2012-17(nom.)'!$D$48</f>
        <v>0.26153798804174383</v>
      </c>
      <c r="T16" s="117">
        <f>'2012-17(nom.)'!$E42/'2012-17(nom.)'!$E$48</f>
        <v>0.27447259800282947</v>
      </c>
      <c r="U16" s="117">
        <f>'2012-17(nom.)'!$F42/'2012-17(nom.)'!$F$48</f>
        <v>0.29221360092296206</v>
      </c>
      <c r="V16" s="117">
        <f>'2012-17(nom.)'!$G42/'2012-17(nom.)'!$G$48</f>
        <v>0.30547415905370667</v>
      </c>
      <c r="W16" s="117">
        <f>'2012-17(nom.)'!$H42/'2012-17(nom.)'!$H$48</f>
        <v>0.28223319763912635</v>
      </c>
      <c r="X16" s="117">
        <f>'2012-17(nom.)'!$I42/'2012-17(nom.)'!$I$48</f>
        <v>0.27528229217076855</v>
      </c>
      <c r="Y16" s="117">
        <f>'2012-17(nom.)'!$J42/'2012-17(nom.)'!$J$48</f>
        <v>0.29483624858962659</v>
      </c>
      <c r="Z16" s="117">
        <f>'2012-17(nom.)'!$K42/'2012-17(nom.)'!$K$48</f>
        <v>0.29784579533579175</v>
      </c>
      <c r="AA16" s="117">
        <f>'2012-17(nom.)'!$L42/'2012-17(nom.)'!$L$48</f>
        <v>0.28786058330627612</v>
      </c>
      <c r="AB16" s="117">
        <f>'2012-17(nom.)'!$M42/'2012-17(nom.)'!$M$48</f>
        <v>0.31135346387031448</v>
      </c>
      <c r="AC16" s="117">
        <f>'2012-17(nom.)'!$N42/'2012-17(nom.)'!$N$48</f>
        <v>0.29498409487038918</v>
      </c>
      <c r="AD16" s="113">
        <f t="shared" si="13"/>
        <v>0.28485412059802268</v>
      </c>
      <c r="AE16" s="117">
        <f>'2012-17(nom.)'!C68/'2012-17(nom.)'!C$74</f>
        <v>0.27005546641233386</v>
      </c>
      <c r="AF16" s="117">
        <f>'2012-17(nom.)'!D68/'2012-17(nom.)'!D$74</f>
        <v>0.28166381562228104</v>
      </c>
      <c r="AG16" s="117">
        <f>'2012-17(nom.)'!E68/'2012-17(nom.)'!E$74</f>
        <v>0.27609753887365146</v>
      </c>
      <c r="AH16" s="117">
        <f>'2012-17(nom.)'!F68/'2012-17(nom.)'!F$74</f>
        <v>0.27876990868171336</v>
      </c>
      <c r="AI16" s="117">
        <f>'2012-17(nom.)'!G68/'2012-17(nom.)'!G$74</f>
        <v>0.27225028597155099</v>
      </c>
      <c r="AJ16" s="117">
        <f>'2012-17(nom.)'!H68/'2012-17(nom.)'!H$74</f>
        <v>0.27865801891084802</v>
      </c>
      <c r="AK16" s="117">
        <f>'2012-17(nom.)'!I68/'2012-17(nom.)'!I$74</f>
        <v>0.28130813734872895</v>
      </c>
      <c r="AL16" s="117">
        <f>'2012-17(nom.)'!J68/'2012-17(nom.)'!J$74</f>
        <v>0.28590379353574474</v>
      </c>
      <c r="AM16" s="117">
        <f>'2012-17(nom.)'!K68/'2012-17(nom.)'!K$74</f>
        <v>0.28287539171909248</v>
      </c>
      <c r="AN16" s="117">
        <f>'2012-17(nom.)'!L68/'2012-17(nom.)'!L$74</f>
        <v>0.28316623266589069</v>
      </c>
      <c r="AO16" s="117">
        <f>'2012-17(nom.)'!M68/'2012-17(nom.)'!M$74</f>
        <v>0.26951568897413447</v>
      </c>
      <c r="AP16" s="117">
        <f>'2012-17(nom.)'!N68/'2012-17(nom.)'!N$74</f>
        <v>0.25747945924272042</v>
      </c>
      <c r="AQ16" s="180">
        <f t="shared" si="31"/>
        <v>0.27647864482989087</v>
      </c>
      <c r="AR16" s="117">
        <f t="shared" si="14"/>
        <v>0.25129731734255062</v>
      </c>
      <c r="AS16" s="117">
        <f t="shared" si="2"/>
        <v>0.27679480879936397</v>
      </c>
      <c r="AT16" s="117">
        <f t="shared" si="3"/>
        <v>0.26957491672532718</v>
      </c>
      <c r="AU16" s="180">
        <f t="shared" si="15"/>
        <v>0.26588901428908057</v>
      </c>
      <c r="AV16" s="180">
        <f t="shared" si="4"/>
        <v>0.28683901567850173</v>
      </c>
      <c r="AW16" s="180">
        <f t="shared" si="5"/>
        <v>0.28293500502841923</v>
      </c>
      <c r="AX16" s="180">
        <f t="shared" si="6"/>
        <v>0.28365522993087094</v>
      </c>
      <c r="AY16" s="180">
        <f t="shared" si="16"/>
        <v>0.28447641687926395</v>
      </c>
      <c r="AZ16" s="180">
        <f t="shared" si="7"/>
        <v>0.2770614801708487</v>
      </c>
      <c r="BA16" s="180">
        <f t="shared" si="8"/>
        <v>0.2865897427864878</v>
      </c>
      <c r="BB16" s="180">
        <f t="shared" si="9"/>
        <v>0.28926975917196218</v>
      </c>
      <c r="BC16" s="180">
        <f t="shared" si="17"/>
        <v>0.28430699404309956</v>
      </c>
      <c r="BD16" s="180">
        <f t="shared" si="10"/>
        <v>0.28338563060270489</v>
      </c>
      <c r="BE16" s="180">
        <f t="shared" si="11"/>
        <v>0.29042746147390086</v>
      </c>
      <c r="BF16" s="177">
        <f t="shared" si="12"/>
        <v>0.27714548180231752</v>
      </c>
      <c r="BG16" s="180">
        <f t="shared" si="18"/>
        <v>0.28365285795964112</v>
      </c>
      <c r="BH16" s="117">
        <f>'2012-17(nom.)'!C94/'2012-17(nom.)'!C$100</f>
        <v>0.25759010363227131</v>
      </c>
      <c r="BI16" s="117">
        <f>'2012-17(nom.)'!D94/'2012-17(nom.)'!D$100</f>
        <v>0.27376363111712226</v>
      </c>
      <c r="BJ16" s="117">
        <f>'2012-17(nom.)'!E94/'2012-17(nom.)'!E$100</f>
        <v>0.2766517326777379</v>
      </c>
      <c r="BK16" s="113">
        <f t="shared" si="19"/>
        <v>0.26933515580904382</v>
      </c>
      <c r="BL16" s="117">
        <f>'2012-17(nom.)'!F94/'2012-17(nom.)'!F$100</f>
        <v>0.29960922277623558</v>
      </c>
      <c r="BM16" s="117">
        <f>'2012-17(nom.)'!G94/'2012-17(nom.)'!G$100</f>
        <v>0.26111031318578914</v>
      </c>
      <c r="BN16" s="117">
        <f>'2012-17(nom.)'!H94/'2012-17(nom.)'!H$100</f>
        <v>0.29546004483755262</v>
      </c>
      <c r="BO16" s="113">
        <f t="shared" si="20"/>
        <v>0.2853931935998591</v>
      </c>
      <c r="BP16" s="117">
        <f>'2012-17(nom.)'!I94/'2012-17(nom.)'!I$100</f>
        <v>0.28245295071534016</v>
      </c>
      <c r="BQ16" s="117">
        <f>'2012-17(nom.)'!J94/'2012-17(nom.)'!J$100</f>
        <v>0.26880357476757771</v>
      </c>
      <c r="BR16" s="117">
        <f>'2012-17(nom.)'!K94/'2012-17(nom.)'!K$100</f>
        <v>0.27871269499022483</v>
      </c>
      <c r="BS16" s="113">
        <f t="shared" si="21"/>
        <v>0.27665640682438086</v>
      </c>
      <c r="BT16" s="117">
        <f>'2012-17(nom.)'!L94/'2012-17(nom.)'!L$100</f>
        <v>0.27376452420776853</v>
      </c>
      <c r="BU16" s="117">
        <f>'2012-17(nom.)'!M94/'2012-17(nom.)'!M$100</f>
        <v>0.27958460550460273</v>
      </c>
      <c r="BV16" s="117">
        <f>'2012-17(nom.)'!N94/'2012-17(nom.)'!N$100</f>
        <v>0.2682306851595207</v>
      </c>
      <c r="BW16" s="113">
        <f t="shared" si="22"/>
        <v>0.27385993829063066</v>
      </c>
      <c r="BX16" s="117">
        <f>'2012-17(nom.)'!C120/'2012-17(nom.)'!C$126</f>
        <v>0.27237068154937855</v>
      </c>
      <c r="BY16" s="117">
        <f>'2012-17(nom.)'!D120/'2012-17(nom.)'!D$126</f>
        <v>0.242399268117895</v>
      </c>
      <c r="BZ16" s="117">
        <f>'2012-17(nom.)'!E120/'2012-17(nom.)'!E$126</f>
        <v>0.25875365708574599</v>
      </c>
      <c r="CA16" s="113">
        <f t="shared" si="23"/>
        <v>0.25784120225100654</v>
      </c>
      <c r="CB16" s="117">
        <f>'2012-17(nom.)'!F120/'2012-17(nom.)'!F$126</f>
        <v>0.26026347786552206</v>
      </c>
      <c r="CC16" s="117">
        <f>'2012-17(nom.)'!G120/'2012-17(nom.)'!G$126</f>
        <v>0.27860418560092198</v>
      </c>
      <c r="CD16" s="117">
        <f>'2012-17(nom.)'!H120/'2012-17(nom.)'!H$126</f>
        <v>0.24286009414286308</v>
      </c>
      <c r="CE16" s="113">
        <f t="shared" si="24"/>
        <v>0.26057591920310236</v>
      </c>
      <c r="CF16" s="117">
        <f>'2012-17(nom.)'!I120/'2012-17(nom.)'!I$126</f>
        <v>0.22225896640288231</v>
      </c>
      <c r="CG16" s="117">
        <f>'2012-17(nom.)'!J120/'2012-17(nom.)'!J$126</f>
        <v>0.27260802423382718</v>
      </c>
      <c r="CH16" s="117">
        <f>'2012-17(nom.)'!K120/'2012-17(nom.)'!K$126</f>
        <v>0.31345286618143747</v>
      </c>
      <c r="CI16" s="113">
        <f t="shared" si="25"/>
        <v>0.26943995227271561</v>
      </c>
      <c r="CJ16" s="117">
        <f>'2012-17(nom.)'!L120/'2012-17(nom.)'!L$126</f>
        <v>0.30025707779388577</v>
      </c>
      <c r="CK16" s="117">
        <f>'2012-17(nom.)'!M120/'2012-17(nom.)'!M$126</f>
        <v>0.29239596337711832</v>
      </c>
      <c r="CL16" s="117">
        <f>'2012-17(nom.)'!N120/'2012-17(nom.)'!N$126</f>
        <v>0.29691367368701532</v>
      </c>
      <c r="CM16" s="113">
        <f t="shared" si="26"/>
        <v>0.29652223828600643</v>
      </c>
      <c r="CN16" s="117">
        <f>'2012-17(nom.)'!C146/'2012-17(nom.)'!C$152</f>
        <v>0.27393659135864046</v>
      </c>
      <c r="CO16" s="117">
        <f>'2012-17(nom.)'!D146/'2012-17(nom.)'!D$152</f>
        <v>0.29453095291930409</v>
      </c>
      <c r="CP16" s="117">
        <f>'2012-17(nom.)'!E146/'2012-17(nom.)'!E$152</f>
        <v>0.30667382499109741</v>
      </c>
      <c r="CQ16" s="113">
        <f t="shared" si="27"/>
        <v>0.29171378975634732</v>
      </c>
      <c r="CR16" s="117">
        <f>'2012-17(nom.)'!F146/'2012-17(nom.)'!F$152</f>
        <v>0.31437125221551343</v>
      </c>
      <c r="CS16" s="117">
        <f>'2012-17(nom.)'!G146/'2012-17(nom.)'!G$152</f>
        <v>0.29475346607347225</v>
      </c>
      <c r="CT16" s="117">
        <f>'2012-17(nom.)'!H146/'2012-17(nom.)'!H$152</f>
        <v>0.28945110250058376</v>
      </c>
      <c r="CU16" s="113">
        <f t="shared" si="32"/>
        <v>0.29952527359652309</v>
      </c>
      <c r="CV16" s="117">
        <f>'2012-17(nom.)'!I146/'2012-17(nom.)'!I$152</f>
        <v>0.28077184338527966</v>
      </c>
      <c r="CW16" s="117">
        <f>'2012-17(nom.)'!J146/'2012-17(nom.)'!J$152</f>
        <v>0.28877164865005295</v>
      </c>
      <c r="CX16" s="117">
        <f>'2012-17(nom.)'!K146/'2012-17(nom.)'!K$152</f>
        <v>0.26769193786897827</v>
      </c>
      <c r="CY16" s="113">
        <f t="shared" si="29"/>
        <v>0.27907847663477031</v>
      </c>
      <c r="CZ16" s="117" t="e">
        <f>'2012-17(nom.)'!L146/'2012-17(nom.)'!L$152</f>
        <v>#DIV/0!</v>
      </c>
      <c r="DA16" s="117" t="e">
        <f>'2012-17(nom.)'!M146/'2012-17(nom.)'!M$152</f>
        <v>#DIV/0!</v>
      </c>
      <c r="DB16" s="117" t="e">
        <f>'2012-17(nom.)'!N146/'2012-17(nom.)'!N$152</f>
        <v>#DIV/0!</v>
      </c>
      <c r="DC16" s="113" t="e">
        <f t="shared" si="30"/>
        <v>#DIV/0!</v>
      </c>
    </row>
    <row r="17" spans="1:107" ht="12" customHeight="1" x14ac:dyDescent="0.25">
      <c r="A17" s="459"/>
      <c r="B17" s="463" t="s">
        <v>60</v>
      </c>
      <c r="C17" s="464"/>
      <c r="D17" s="465"/>
      <c r="E17" s="117">
        <f>'2012-17(nom.)'!C17/'2012-17(nom.)'!$C$22</f>
        <v>0.31849746192924439</v>
      </c>
      <c r="F17" s="117">
        <f>'2012-17(nom.)'!D17/'2012-17(nom.)'!$D$22</f>
        <v>0.20944584232050764</v>
      </c>
      <c r="G17" s="117">
        <f>'2012-17(nom.)'!E17/'2012-17(nom.)'!$E$22</f>
        <v>0.26249959751356977</v>
      </c>
      <c r="H17" s="117">
        <f>'2012-17(nom.)'!F17/'2012-17(nom.)'!$F$22</f>
        <v>0.2483101917022032</v>
      </c>
      <c r="I17" s="117">
        <f>'2012-17(nom.)'!G17/'2012-17(nom.)'!$G$22</f>
        <v>0.24987692516816179</v>
      </c>
      <c r="J17" s="117">
        <f>'2012-17(nom.)'!H17/'2012-17(nom.)'!$H$22</f>
        <v>0.23839946385718247</v>
      </c>
      <c r="K17" s="117">
        <f>'2012-17(nom.)'!I17/'2012-17(nom.)'!$I$22</f>
        <v>0.24584974185163574</v>
      </c>
      <c r="L17" s="117">
        <f>'2012-17(nom.)'!J17/'2012-17(nom.)'!$J$22</f>
        <v>0.26105543007773663</v>
      </c>
      <c r="M17" s="117">
        <f>'2012-17(nom.)'!K17/'2012-17(nom.)'!$K$22</f>
        <v>0.24230188720321683</v>
      </c>
      <c r="N17" s="117">
        <f>'2012-17(nom.)'!L17/'2012-17(nom.)'!$L$22</f>
        <v>0.25048756050335547</v>
      </c>
      <c r="O17" s="117">
        <f>'2012-17(nom.)'!M17/'2012-17(nom.)'!$M$22</f>
        <v>0.23780094609717239</v>
      </c>
      <c r="P17" s="117">
        <f>'2012-17(nom.)'!N17/'2012-17(nom.)'!$N$22</f>
        <v>0.24782651785264306</v>
      </c>
      <c r="Q17" s="113">
        <f t="shared" si="0"/>
        <v>0.25102929717305245</v>
      </c>
      <c r="R17" s="117">
        <f>'2012-17(nom.)'!$C43/'2012-17(nom.)'!$C$48</f>
        <v>0.30911132093070803</v>
      </c>
      <c r="S17" s="117">
        <f>'2012-17(nom.)'!$D43/'2012-17(nom.)'!$D$48</f>
        <v>0.23001045368345285</v>
      </c>
      <c r="T17" s="117">
        <f>'2012-17(nom.)'!$E43/'2012-17(nom.)'!$E$48</f>
        <v>0.23912468706205334</v>
      </c>
      <c r="U17" s="117">
        <f>'2012-17(nom.)'!$F43/'2012-17(nom.)'!$F$48</f>
        <v>0.26127880506477924</v>
      </c>
      <c r="V17" s="117">
        <f>'2012-17(nom.)'!$G43/'2012-17(nom.)'!$G$48</f>
        <v>0.24653216751643611</v>
      </c>
      <c r="W17" s="117">
        <f>'2012-17(nom.)'!$H43/'2012-17(nom.)'!$H$48</f>
        <v>0.25771515175944409</v>
      </c>
      <c r="X17" s="117">
        <f>'2012-17(nom.)'!$I43/'2012-17(nom.)'!$I$48</f>
        <v>0.26081908022622341</v>
      </c>
      <c r="Y17" s="117">
        <f>'2012-17(nom.)'!$J43/'2012-17(nom.)'!$J$48</f>
        <v>0.25250752868615178</v>
      </c>
      <c r="Z17" s="117">
        <f>'2012-17(nom.)'!$K43/'2012-17(nom.)'!$K$48</f>
        <v>0.25100918332198008</v>
      </c>
      <c r="AA17" s="117">
        <f>'2012-17(nom.)'!$L43/'2012-17(nom.)'!$L$48</f>
        <v>0.24446816750030653</v>
      </c>
      <c r="AB17" s="117">
        <f>'2012-17(nom.)'!$M43/'2012-17(nom.)'!$M$48</f>
        <v>0.22877059382463302</v>
      </c>
      <c r="AC17" s="117">
        <f>'2012-17(nom.)'!$N43/'2012-17(nom.)'!$N$48</f>
        <v>0.24154754471264503</v>
      </c>
      <c r="AD17" s="113">
        <f t="shared" si="13"/>
        <v>0.25190789035740108</v>
      </c>
      <c r="AE17" s="117">
        <f>'2012-17(nom.)'!C69/'2012-17(nom.)'!C$74</f>
        <v>0.29822079938683227</v>
      </c>
      <c r="AF17" s="117">
        <f>'2012-17(nom.)'!D69/'2012-17(nom.)'!D$74</f>
        <v>0.22739275610268883</v>
      </c>
      <c r="AG17" s="117">
        <f>'2012-17(nom.)'!E69/'2012-17(nom.)'!E$74</f>
        <v>0.22240850955988883</v>
      </c>
      <c r="AH17" s="117">
        <f>'2012-17(nom.)'!F69/'2012-17(nom.)'!F$74</f>
        <v>0.22395555120043703</v>
      </c>
      <c r="AI17" s="117">
        <f>'2012-17(nom.)'!G69/'2012-17(nom.)'!G$74</f>
        <v>0.25039596292572014</v>
      </c>
      <c r="AJ17" s="117">
        <f>'2012-17(nom.)'!H69/'2012-17(nom.)'!H$74</f>
        <v>0.25440741175664594</v>
      </c>
      <c r="AK17" s="117">
        <f>'2012-17(nom.)'!I69/'2012-17(nom.)'!I$74</f>
        <v>0.23657365678142081</v>
      </c>
      <c r="AL17" s="117">
        <f>'2012-17(nom.)'!J69/'2012-17(nom.)'!J$74</f>
        <v>0.23911474135669905</v>
      </c>
      <c r="AM17" s="117">
        <f>'2012-17(nom.)'!K69/'2012-17(nom.)'!K$74</f>
        <v>0.23841204376665859</v>
      </c>
      <c r="AN17" s="117">
        <f>'2012-17(nom.)'!L69/'2012-17(nom.)'!L$74</f>
        <v>0.22338988753800751</v>
      </c>
      <c r="AO17" s="117">
        <f>'2012-17(nom.)'!M69/'2012-17(nom.)'!M$74</f>
        <v>0.23400777595948119</v>
      </c>
      <c r="AP17" s="117">
        <f>'2012-17(nom.)'!N69/'2012-17(nom.)'!N$74</f>
        <v>0.25268610261891855</v>
      </c>
      <c r="AQ17" s="180">
        <f t="shared" si="31"/>
        <v>0.2417470999127832</v>
      </c>
      <c r="AR17" s="117">
        <f t="shared" si="14"/>
        <v>0.30860986074892821</v>
      </c>
      <c r="AS17" s="117">
        <f t="shared" si="2"/>
        <v>0.22228301736888312</v>
      </c>
      <c r="AT17" s="117">
        <f t="shared" si="3"/>
        <v>0.24134426471183734</v>
      </c>
      <c r="AU17" s="180">
        <f t="shared" si="15"/>
        <v>0.25741238094321622</v>
      </c>
      <c r="AV17" s="180">
        <f t="shared" si="4"/>
        <v>0.24451484932247314</v>
      </c>
      <c r="AW17" s="180">
        <f t="shared" si="5"/>
        <v>0.24893501853677269</v>
      </c>
      <c r="AX17" s="180">
        <f t="shared" si="6"/>
        <v>0.25017400912442417</v>
      </c>
      <c r="AY17" s="180">
        <f t="shared" si="16"/>
        <v>0.24787462566122334</v>
      </c>
      <c r="AZ17" s="180">
        <f t="shared" si="7"/>
        <v>0.24774749295309331</v>
      </c>
      <c r="BA17" s="180">
        <f t="shared" si="8"/>
        <v>0.2508925667068625</v>
      </c>
      <c r="BB17" s="180">
        <f t="shared" si="9"/>
        <v>0.24390770476395182</v>
      </c>
      <c r="BC17" s="180">
        <f t="shared" si="17"/>
        <v>0.24751592147463589</v>
      </c>
      <c r="BD17" s="180">
        <f t="shared" si="10"/>
        <v>0.23944853851388984</v>
      </c>
      <c r="BE17" s="180">
        <f t="shared" si="11"/>
        <v>0.23352643862709555</v>
      </c>
      <c r="BF17" s="177">
        <f t="shared" si="12"/>
        <v>0.24842098150153868</v>
      </c>
      <c r="BG17" s="180">
        <f t="shared" si="18"/>
        <v>0.24046531954750802</v>
      </c>
      <c r="BH17" s="117">
        <f>'2012-17(nom.)'!C95/'2012-17(nom.)'!C$100</f>
        <v>0.29979149576574232</v>
      </c>
      <c r="BI17" s="117">
        <f>'2012-17(nom.)'!D95/'2012-17(nom.)'!D$100</f>
        <v>0.24086885984197393</v>
      </c>
      <c r="BJ17" s="117">
        <f>'2012-17(nom.)'!E95/'2012-17(nom.)'!E$100</f>
        <v>0.23884977614207439</v>
      </c>
      <c r="BK17" s="113">
        <f t="shared" si="19"/>
        <v>0.25983671058326357</v>
      </c>
      <c r="BL17" s="117">
        <f>'2012-17(nom.)'!F95/'2012-17(nom.)'!F$100</f>
        <v>0.23064726449297449</v>
      </c>
      <c r="BM17" s="117">
        <f>'2012-17(nom.)'!G95/'2012-17(nom.)'!G$100</f>
        <v>0.25990714177322966</v>
      </c>
      <c r="BN17" s="117">
        <f>'2012-17(nom.)'!H95/'2012-17(nom.)'!H$100</f>
        <v>0.25928023336749018</v>
      </c>
      <c r="BO17" s="113">
        <f t="shared" si="20"/>
        <v>0.24994487987789812</v>
      </c>
      <c r="BP17" s="117">
        <f>'2012-17(nom.)'!I95/'2012-17(nom.)'!I$100</f>
        <v>0.2639582463552651</v>
      </c>
      <c r="BQ17" s="117">
        <f>'2012-17(nom.)'!J95/'2012-17(nom.)'!J$100</f>
        <v>0.26260963587822556</v>
      </c>
      <c r="BR17" s="117">
        <f>'2012-17(nom.)'!K95/'2012-17(nom.)'!K$100</f>
        <v>0.23706883866110845</v>
      </c>
      <c r="BS17" s="113">
        <f t="shared" si="21"/>
        <v>0.25454557363153302</v>
      </c>
      <c r="BT17" s="117">
        <f>'2012-17(nom.)'!L95/'2012-17(nom.)'!L$100</f>
        <v>0.2234762061124054</v>
      </c>
      <c r="BU17" s="117">
        <f>'2012-17(nom.)'!M95/'2012-17(nom.)'!M$100</f>
        <v>0.22959977539594795</v>
      </c>
      <c r="BV17" s="117">
        <f>'2012-17(nom.)'!N95/'2012-17(nom.)'!N$100</f>
        <v>0.24492484414250032</v>
      </c>
      <c r="BW17" s="113">
        <f t="shared" si="22"/>
        <v>0.23266694188361789</v>
      </c>
      <c r="BX17" s="117">
        <f>'2012-17(nom.)'!C121/'2012-17(nom.)'!C$126</f>
        <v>0.27843535897541921</v>
      </c>
      <c r="BY17" s="117">
        <f>'2012-17(nom.)'!D121/'2012-17(nom.)'!D$126</f>
        <v>0.26042955256670675</v>
      </c>
      <c r="BZ17" s="117">
        <f>'2012-17(nom.)'!E121/'2012-17(nom.)'!E$126</f>
        <v>0.22131592672913764</v>
      </c>
      <c r="CA17" s="113">
        <f t="shared" si="23"/>
        <v>0.25339361275708788</v>
      </c>
      <c r="CB17" s="117">
        <f>'2012-17(nom.)'!F121/'2012-17(nom.)'!F$126</f>
        <v>0.20330724599536384</v>
      </c>
      <c r="CC17" s="117">
        <f>'2012-17(nom.)'!G121/'2012-17(nom.)'!G$126</f>
        <v>0.21152487261225872</v>
      </c>
      <c r="CD17" s="117">
        <f>'2012-17(nom.)'!H121/'2012-17(nom.)'!H$126</f>
        <v>0.18893577067630621</v>
      </c>
      <c r="CE17" s="113">
        <f t="shared" si="24"/>
        <v>0.20125596309464291</v>
      </c>
      <c r="CF17" s="117">
        <f>'2012-17(nom.)'!I121/'2012-17(nom.)'!I$126</f>
        <v>0.18302903338868268</v>
      </c>
      <c r="CG17" s="117">
        <f>'2012-17(nom.)'!J121/'2012-17(nom.)'!J$126</f>
        <v>0.2299451861001916</v>
      </c>
      <c r="CH17" s="117">
        <f>'2012-17(nom.)'!K121/'2012-17(nom.)'!K$126</f>
        <v>0.26223154095903611</v>
      </c>
      <c r="CI17" s="113">
        <f t="shared" si="25"/>
        <v>0.22506858681597011</v>
      </c>
      <c r="CJ17" s="117">
        <f>'2012-17(nom.)'!L121/'2012-17(nom.)'!L$126</f>
        <v>0.25692141303554838</v>
      </c>
      <c r="CK17" s="117">
        <f>'2012-17(nom.)'!M121/'2012-17(nom.)'!M$126</f>
        <v>0.27930489111836915</v>
      </c>
      <c r="CL17" s="117">
        <f>'2012-17(nom.)'!N121/'2012-17(nom.)'!N$126</f>
        <v>0.26317508918554172</v>
      </c>
      <c r="CM17" s="113">
        <f t="shared" si="26"/>
        <v>0.26646713111315307</v>
      </c>
      <c r="CN17" s="117">
        <f>'2012-17(nom.)'!C147/'2012-17(nom.)'!C$152</f>
        <v>0.31324502964325929</v>
      </c>
      <c r="CO17" s="117">
        <f>'2012-17(nom.)'!D147/'2012-17(nom.)'!D$152</f>
        <v>0.26712721646614651</v>
      </c>
      <c r="CP17" s="117">
        <f>'2012-17(nom.)'!E147/'2012-17(nom.)'!E$152</f>
        <v>0.26578432406386865</v>
      </c>
      <c r="CQ17" s="113">
        <f t="shared" si="27"/>
        <v>0.28205219005775817</v>
      </c>
      <c r="CR17" s="117">
        <f>'2012-17(nom.)'!F147/'2012-17(nom.)'!F$152</f>
        <v>0.24498138823065274</v>
      </c>
      <c r="CS17" s="117">
        <f>'2012-17(nom.)'!G147/'2012-17(nom.)'!G$152</f>
        <v>0.25640630622172089</v>
      </c>
      <c r="CT17" s="117">
        <f>'2012-17(nom.)'!H147/'2012-17(nom.)'!H$152</f>
        <v>0.2674107209227693</v>
      </c>
      <c r="CU17" s="113">
        <f t="shared" si="32"/>
        <v>0.25626613845838098</v>
      </c>
      <c r="CV17" s="117">
        <f>'2012-17(nom.)'!I147/'2012-17(nom.)'!I$152</f>
        <v>0.25996153525061699</v>
      </c>
      <c r="CW17" s="117">
        <f>'2012-17(nom.)'!J147/'2012-17(nom.)'!J$152</f>
        <v>0.272345768387035</v>
      </c>
      <c r="CX17" s="117">
        <f>'2012-17(nom.)'!K147/'2012-17(nom.)'!K$152</f>
        <v>0.24617228215077067</v>
      </c>
      <c r="CY17" s="113">
        <f t="shared" si="29"/>
        <v>0.25949319526280756</v>
      </c>
      <c r="CZ17" s="117" t="e">
        <f>'2012-17(nom.)'!L147/'2012-17(nom.)'!L$152</f>
        <v>#DIV/0!</v>
      </c>
      <c r="DA17" s="117" t="e">
        <f>'2012-17(nom.)'!M147/'2012-17(nom.)'!M$152</f>
        <v>#DIV/0!</v>
      </c>
      <c r="DB17" s="117" t="e">
        <f>'2012-17(nom.)'!N147/'2012-17(nom.)'!N$152</f>
        <v>#DIV/0!</v>
      </c>
      <c r="DC17" s="113" t="e">
        <f t="shared" si="30"/>
        <v>#DIV/0!</v>
      </c>
    </row>
    <row r="18" spans="1:107" ht="12" customHeight="1" x14ac:dyDescent="0.25">
      <c r="A18" s="459"/>
      <c r="B18" s="463" t="s">
        <v>54</v>
      </c>
      <c r="C18" s="464"/>
      <c r="D18" s="465"/>
      <c r="E18" s="117">
        <f>'2012-17(nom.)'!C18/'2012-17(nom.)'!$C$22</f>
        <v>0.15526003114191217</v>
      </c>
      <c r="F18" s="117">
        <f>'2012-17(nom.)'!D18/'2012-17(nom.)'!$D$22</f>
        <v>0.16911589166750873</v>
      </c>
      <c r="G18" s="117">
        <f>'2012-17(nom.)'!E18/'2012-17(nom.)'!$E$22</f>
        <v>0.16448206268514701</v>
      </c>
      <c r="H18" s="117">
        <f>'2012-17(nom.)'!F18/'2012-17(nom.)'!$F$22</f>
        <v>0.16280066543822008</v>
      </c>
      <c r="I18" s="117">
        <f>'2012-17(nom.)'!G18/'2012-17(nom.)'!$G$22</f>
        <v>0.15713339810942248</v>
      </c>
      <c r="J18" s="117">
        <f>'2012-17(nom.)'!H18/'2012-17(nom.)'!$H$22</f>
        <v>0.17201464305660316</v>
      </c>
      <c r="K18" s="117">
        <f>'2012-17(nom.)'!I18/'2012-17(nom.)'!$I$22</f>
        <v>0.17115734525882889</v>
      </c>
      <c r="L18" s="117">
        <f>'2012-17(nom.)'!J18/'2012-17(nom.)'!$J$22</f>
        <v>0.14365350228052887</v>
      </c>
      <c r="M18" s="117">
        <f>'2012-17(nom.)'!K18/'2012-17(nom.)'!$K$22</f>
        <v>0.16646798311958666</v>
      </c>
      <c r="N18" s="117">
        <f>'2012-17(nom.)'!L18/'2012-17(nom.)'!$L$22</f>
        <v>0.17742578660325048</v>
      </c>
      <c r="O18" s="117">
        <f>'2012-17(nom.)'!M18/'2012-17(nom.)'!$M$22</f>
        <v>0.16428341549127409</v>
      </c>
      <c r="P18" s="117">
        <f>'2012-17(nom.)'!N18/'2012-17(nom.)'!$N$22</f>
        <v>0.16325251737936383</v>
      </c>
      <c r="Q18" s="113">
        <f t="shared" si="0"/>
        <v>0.16392060351930385</v>
      </c>
      <c r="R18" s="117">
        <f>'2012-17(nom.)'!$C44/'2012-17(nom.)'!$C$48</f>
        <v>0.12655203518129127</v>
      </c>
      <c r="S18" s="117">
        <f>'2012-17(nom.)'!$D44/'2012-17(nom.)'!$D$48</f>
        <v>0.14730522130547938</v>
      </c>
      <c r="T18" s="117">
        <f>'2012-17(nom.)'!$E44/'2012-17(nom.)'!$E$48</f>
        <v>0.13832998701707971</v>
      </c>
      <c r="U18" s="117">
        <f>'2012-17(nom.)'!$F44/'2012-17(nom.)'!$F$48</f>
        <v>0.12191254265401841</v>
      </c>
      <c r="V18" s="117">
        <f>'2012-17(nom.)'!$G44/'2012-17(nom.)'!$G$48</f>
        <v>0.11885748529276244</v>
      </c>
      <c r="W18" s="117">
        <f>'2012-17(nom.)'!$H44/'2012-17(nom.)'!$H$48</f>
        <v>0.12222777422825433</v>
      </c>
      <c r="X18" s="117">
        <f>'2012-17(nom.)'!$I44/'2012-17(nom.)'!$I$48</f>
        <v>0.13721644070969458</v>
      </c>
      <c r="Y18" s="117">
        <f>'2012-17(nom.)'!$J44/'2012-17(nom.)'!$J$48</f>
        <v>0.13457002937631843</v>
      </c>
      <c r="Z18" s="117">
        <f>'2012-17(nom.)'!$K44/'2012-17(nom.)'!$K$48</f>
        <v>0.12780490398098124</v>
      </c>
      <c r="AA18" s="117">
        <f>'2012-17(nom.)'!$L44/'2012-17(nom.)'!$L$48</f>
        <v>0.12975893333886968</v>
      </c>
      <c r="AB18" s="117">
        <f>'2012-17(nom.)'!$M44/'2012-17(nom.)'!$M$48</f>
        <v>0.14339922415708312</v>
      </c>
      <c r="AC18" s="117">
        <f>'2012-17(nom.)'!$N44/'2012-17(nom.)'!$N$48</f>
        <v>0.12697089486737276</v>
      </c>
      <c r="AD18" s="113">
        <f t="shared" si="13"/>
        <v>0.1312421226757671</v>
      </c>
      <c r="AE18" s="117">
        <f>'2012-17(nom.)'!C70/'2012-17(nom.)'!C$74</f>
        <v>0.11741545490714128</v>
      </c>
      <c r="AF18" s="117">
        <f>'2012-17(nom.)'!D70/'2012-17(nom.)'!D$74</f>
        <v>0.14555209387209583</v>
      </c>
      <c r="AG18" s="117">
        <f>'2012-17(nom.)'!E70/'2012-17(nom.)'!E$74</f>
        <v>0.13361462609297964</v>
      </c>
      <c r="AH18" s="117">
        <f>'2012-17(nom.)'!F70/'2012-17(nom.)'!F$74</f>
        <v>0.12645892131820907</v>
      </c>
      <c r="AI18" s="117">
        <f>'2012-17(nom.)'!G70/'2012-17(nom.)'!G$74</f>
        <v>0.12284148749491199</v>
      </c>
      <c r="AJ18" s="117">
        <f>'2012-17(nom.)'!H70/'2012-17(nom.)'!H$74</f>
        <v>0.12398406750982634</v>
      </c>
      <c r="AK18" s="117">
        <f>'2012-17(nom.)'!I70/'2012-17(nom.)'!I$74</f>
        <v>0.1330628935974317</v>
      </c>
      <c r="AL18" s="117">
        <f>'2012-17(nom.)'!J70/'2012-17(nom.)'!J$74</f>
        <v>0.1314954440841799</v>
      </c>
      <c r="AM18" s="117">
        <f>'2012-17(nom.)'!K70/'2012-17(nom.)'!K$74</f>
        <v>0.12134374393592651</v>
      </c>
      <c r="AN18" s="117">
        <f>'2012-17(nom.)'!L70/'2012-17(nom.)'!L$74</f>
        <v>0.1460370556838696</v>
      </c>
      <c r="AO18" s="117">
        <f>'2012-17(nom.)'!M70/'2012-17(nom.)'!M$74</f>
        <v>0.16223222920421645</v>
      </c>
      <c r="AP18" s="117">
        <f>'2012-17(nom.)'!N70/'2012-17(nom.)'!N$74</f>
        <v>0.16043047032095767</v>
      </c>
      <c r="AQ18" s="180">
        <f t="shared" si="31"/>
        <v>0.13537237400181215</v>
      </c>
      <c r="AR18" s="117">
        <f t="shared" si="14"/>
        <v>0.13307584041011492</v>
      </c>
      <c r="AS18" s="117">
        <f t="shared" si="2"/>
        <v>0.15399106894836131</v>
      </c>
      <c r="AT18" s="117">
        <f t="shared" si="3"/>
        <v>0.14547555859840214</v>
      </c>
      <c r="AU18" s="180">
        <f t="shared" si="15"/>
        <v>0.14418082265229279</v>
      </c>
      <c r="AV18" s="180">
        <f t="shared" si="4"/>
        <v>0.13705737647014918</v>
      </c>
      <c r="AW18" s="180">
        <f t="shared" si="5"/>
        <v>0.13294412363236563</v>
      </c>
      <c r="AX18" s="180">
        <f t="shared" si="6"/>
        <v>0.13940882826489462</v>
      </c>
      <c r="AY18" s="180">
        <f t="shared" si="16"/>
        <v>0.13647010945580315</v>
      </c>
      <c r="AZ18" s="180">
        <f t="shared" si="7"/>
        <v>0.14714555985531841</v>
      </c>
      <c r="BA18" s="180">
        <f t="shared" si="8"/>
        <v>0.13657299191367575</v>
      </c>
      <c r="BB18" s="180">
        <f t="shared" si="9"/>
        <v>0.1385388770121648</v>
      </c>
      <c r="BC18" s="180">
        <f t="shared" si="17"/>
        <v>0.14075247626038634</v>
      </c>
      <c r="BD18" s="180">
        <f t="shared" si="10"/>
        <v>0.15107392520866325</v>
      </c>
      <c r="BE18" s="180">
        <f t="shared" si="11"/>
        <v>0.15663828961752455</v>
      </c>
      <c r="BF18" s="177">
        <f t="shared" si="12"/>
        <v>0.1504406562358781</v>
      </c>
      <c r="BG18" s="180">
        <f t="shared" si="18"/>
        <v>0.15271762368735531</v>
      </c>
      <c r="BH18" s="117">
        <f>'2012-17(nom.)'!C96/'2012-17(nom.)'!C$100</f>
        <v>0.14874681989337629</v>
      </c>
      <c r="BI18" s="117">
        <f>'2012-17(nom.)'!D96/'2012-17(nom.)'!D$100</f>
        <v>0.17247696938650209</v>
      </c>
      <c r="BJ18" s="117">
        <f>'2012-17(nom.)'!E96/'2012-17(nom.)'!E$100</f>
        <v>0.19567103596158275</v>
      </c>
      <c r="BK18" s="113">
        <f t="shared" si="19"/>
        <v>0.17229827508048703</v>
      </c>
      <c r="BL18" s="117">
        <f>'2012-17(nom.)'!F96/'2012-17(nom.)'!F$100</f>
        <v>0.18096549282503183</v>
      </c>
      <c r="BM18" s="117">
        <f>'2012-17(nom.)'!G96/'2012-17(nom.)'!G$100</f>
        <v>0.17406086933943299</v>
      </c>
      <c r="BN18" s="117">
        <f>'2012-17(nom.)'!H96/'2012-17(nom.)'!H$100</f>
        <v>0.17754804138021796</v>
      </c>
      <c r="BO18" s="113">
        <f t="shared" si="20"/>
        <v>0.17752480118156092</v>
      </c>
      <c r="BP18" s="117">
        <f>'2012-17(nom.)'!I96/'2012-17(nom.)'!I$100</f>
        <v>0.18002961670636977</v>
      </c>
      <c r="BQ18" s="117">
        <f>'2012-17(nom.)'!J96/'2012-17(nom.)'!J$100</f>
        <v>0.17534055593097858</v>
      </c>
      <c r="BR18" s="117">
        <f>'2012-17(nom.)'!K96/'2012-17(nom.)'!K$100</f>
        <v>0.19528360201458766</v>
      </c>
      <c r="BS18" s="113">
        <f t="shared" si="21"/>
        <v>0.183551258217312</v>
      </c>
      <c r="BT18" s="117">
        <f>'2012-17(nom.)'!L96/'2012-17(nom.)'!L$100</f>
        <v>0.21628540745466202</v>
      </c>
      <c r="BU18" s="117">
        <f>'2012-17(nom.)'!M96/'2012-17(nom.)'!M$100</f>
        <v>0.19494679262764311</v>
      </c>
      <c r="BV18" s="117">
        <f>'2012-17(nom.)'!N96/'2012-17(nom.)'!N$100</f>
        <v>0.19024785916800704</v>
      </c>
      <c r="BW18" s="113">
        <f t="shared" si="22"/>
        <v>0.20049335308343738</v>
      </c>
      <c r="BX18" s="117">
        <f>'2012-17(nom.)'!C122/'2012-17(nom.)'!C$126</f>
        <v>0.1719183215458327</v>
      </c>
      <c r="BY18" s="117">
        <f>'2012-17(nom.)'!D122/'2012-17(nom.)'!D$126</f>
        <v>0.19480340604027102</v>
      </c>
      <c r="BZ18" s="117">
        <f>'2012-17(nom.)'!E122/'2012-17(nom.)'!E$126</f>
        <v>0.17672534375006629</v>
      </c>
      <c r="CA18" s="113">
        <f t="shared" si="23"/>
        <v>0.18114902377872333</v>
      </c>
      <c r="CB18" s="117">
        <f>'2012-17(nom.)'!F122/'2012-17(nom.)'!F$126</f>
        <v>0.15577219860448424</v>
      </c>
      <c r="CC18" s="117">
        <f>'2012-17(nom.)'!G122/'2012-17(nom.)'!G$126</f>
        <v>0.13820456700050901</v>
      </c>
      <c r="CD18" s="117">
        <f>'2012-17(nom.)'!H122/'2012-17(nom.)'!H$126</f>
        <v>0.12681221209836979</v>
      </c>
      <c r="CE18" s="113">
        <f t="shared" si="24"/>
        <v>0.14026299256778768</v>
      </c>
      <c r="CF18" s="117">
        <f>'2012-17(nom.)'!I122/'2012-17(nom.)'!I$126</f>
        <v>0.11984276061191473</v>
      </c>
      <c r="CG18" s="117">
        <f>'2012-17(nom.)'!J122/'2012-17(nom.)'!J$126</f>
        <v>0.1396823337984251</v>
      </c>
      <c r="CH18" s="117">
        <f>'2012-17(nom.)'!K122/'2012-17(nom.)'!K$126</f>
        <v>0.14690089926145902</v>
      </c>
      <c r="CI18" s="113">
        <f t="shared" si="25"/>
        <v>0.13547533122393296</v>
      </c>
      <c r="CJ18" s="117">
        <f>'2012-17(nom.)'!L122/'2012-17(nom.)'!L$126</f>
        <v>0.18969862757340641</v>
      </c>
      <c r="CK18" s="117">
        <f>'2012-17(nom.)'!M122/'2012-17(nom.)'!M$126</f>
        <v>0.17998300896628416</v>
      </c>
      <c r="CL18" s="117">
        <f>'2012-17(nom.)'!N122/'2012-17(nom.)'!N$126</f>
        <v>0.18172525078816992</v>
      </c>
      <c r="CM18" s="113">
        <f t="shared" si="26"/>
        <v>0.1838022957759535</v>
      </c>
      <c r="CN18" s="117">
        <f>'2012-17(nom.)'!C148/'2012-17(nom.)'!C$152</f>
        <v>0.17164105142206579</v>
      </c>
      <c r="CO18" s="117">
        <f>'2012-17(nom.)'!D148/'2012-17(nom.)'!D$152</f>
        <v>0.1736553091832431</v>
      </c>
      <c r="CP18" s="117">
        <f>'2012-17(nom.)'!E148/'2012-17(nom.)'!E$152</f>
        <v>0.14981646048151714</v>
      </c>
      <c r="CQ18" s="113">
        <f t="shared" si="27"/>
        <v>0.16503760702894202</v>
      </c>
      <c r="CR18" s="117">
        <f>'2012-17(nom.)'!F148/'2012-17(nom.)'!F$152</f>
        <v>0.15241434149376942</v>
      </c>
      <c r="CS18" s="117">
        <f>'2012-17(nom.)'!G148/'2012-17(nom.)'!G$152</f>
        <v>0.18203475832806568</v>
      </c>
      <c r="CT18" s="117">
        <f>'2012-17(nom.)'!H148/'2012-17(nom.)'!H$152</f>
        <v>0.17994477153961752</v>
      </c>
      <c r="CU18" s="113">
        <f t="shared" si="32"/>
        <v>0.17146462378715088</v>
      </c>
      <c r="CV18" s="117">
        <f>'2012-17(nom.)'!I148/'2012-17(nom.)'!I$152</f>
        <v>0.19815245656617803</v>
      </c>
      <c r="CW18" s="117">
        <f>'2012-17(nom.)'!J148/'2012-17(nom.)'!J$152</f>
        <v>0.19382825752118543</v>
      </c>
      <c r="CX18" s="117">
        <f>'2012-17(nom.)'!K148/'2012-17(nom.)'!K$152</f>
        <v>0.1883927489799081</v>
      </c>
      <c r="CY18" s="113">
        <f t="shared" si="29"/>
        <v>0.19345782102242384</v>
      </c>
      <c r="CZ18" s="117" t="e">
        <f>'2012-17(nom.)'!L148/'2012-17(nom.)'!L$152</f>
        <v>#DIV/0!</v>
      </c>
      <c r="DA18" s="117" t="e">
        <f>'2012-17(nom.)'!M148/'2012-17(nom.)'!M$152</f>
        <v>#DIV/0!</v>
      </c>
      <c r="DB18" s="117" t="e">
        <f>'2012-17(nom.)'!N148/'2012-17(nom.)'!N$152</f>
        <v>#DIV/0!</v>
      </c>
      <c r="DC18" s="113" t="e">
        <f t="shared" si="30"/>
        <v>#DIV/0!</v>
      </c>
    </row>
    <row r="19" spans="1:107" ht="12" customHeight="1" x14ac:dyDescent="0.25">
      <c r="A19" s="459"/>
      <c r="B19" s="463" t="s">
        <v>61</v>
      </c>
      <c r="C19" s="464"/>
      <c r="D19" s="465"/>
      <c r="E19" s="117">
        <f>'2012-17(nom.)'!C19/'2012-17(nom.)'!$C$22</f>
        <v>1.7590132873417423E-2</v>
      </c>
      <c r="F19" s="117">
        <f>'2012-17(nom.)'!D19/'2012-17(nom.)'!$D$22</f>
        <v>1.5202715960098695E-2</v>
      </c>
      <c r="G19" s="117">
        <f>'2012-17(nom.)'!E19/'2012-17(nom.)'!$E$22</f>
        <v>1.6708413223085306E-2</v>
      </c>
      <c r="H19" s="117">
        <f>'2012-17(nom.)'!F19/'2012-17(nom.)'!$F$22</f>
        <v>1.5808998136435951E-2</v>
      </c>
      <c r="I19" s="117">
        <f>'2012-17(nom.)'!G19/'2012-17(nom.)'!$G$22</f>
        <v>1.8511613222677168E-2</v>
      </c>
      <c r="J19" s="117">
        <f>'2012-17(nom.)'!H19/'2012-17(nom.)'!$H$22</f>
        <v>2.1279230275039907E-2</v>
      </c>
      <c r="K19" s="117">
        <f>'2012-17(nom.)'!I19/'2012-17(nom.)'!$I$22</f>
        <v>2.0412567600903726E-2</v>
      </c>
      <c r="L19" s="117">
        <f>'2012-17(nom.)'!J19/'2012-17(nom.)'!$J$22</f>
        <v>2.2490824469197049E-2</v>
      </c>
      <c r="M19" s="117">
        <f>'2012-17(nom.)'!K19/'2012-17(nom.)'!$K$22</f>
        <v>2.1028122051338621E-2</v>
      </c>
      <c r="N19" s="117">
        <f>'2012-17(nom.)'!L19/'2012-17(nom.)'!$L$22</f>
        <v>1.9934514233567329E-2</v>
      </c>
      <c r="O19" s="117">
        <f>'2012-17(nom.)'!M19/'2012-17(nom.)'!$M$22</f>
        <v>2.3266784125415198E-2</v>
      </c>
      <c r="P19" s="117">
        <f>'2012-17(nom.)'!N19/'2012-17(nom.)'!$N$22</f>
        <v>2.2810280240902654E-2</v>
      </c>
      <c r="Q19" s="113">
        <f t="shared" si="0"/>
        <v>1.9587016367673248E-2</v>
      </c>
      <c r="R19" s="117">
        <f>'2012-17(nom.)'!$C45/'2012-17(nom.)'!$C$48</f>
        <v>2.0426907757663901E-2</v>
      </c>
      <c r="S19" s="117">
        <f>'2012-17(nom.)'!$D45/'2012-17(nom.)'!$D$48</f>
        <v>1.8606621305245322E-2</v>
      </c>
      <c r="T19" s="117">
        <f>'2012-17(nom.)'!$E45/'2012-17(nom.)'!$E$48</f>
        <v>2.1356969672826322E-2</v>
      </c>
      <c r="U19" s="117">
        <f>'2012-17(nom.)'!$F45/'2012-17(nom.)'!$F$48</f>
        <v>2.4138999424748824E-2</v>
      </c>
      <c r="V19" s="117">
        <f>'2012-17(nom.)'!$G45/'2012-17(nom.)'!$G$48</f>
        <v>2.286097946762965E-2</v>
      </c>
      <c r="W19" s="117">
        <f>'2012-17(nom.)'!$H45/'2012-17(nom.)'!$H$48</f>
        <v>1.8654552206260364E-2</v>
      </c>
      <c r="X19" s="117">
        <f>'2012-17(nom.)'!$I45/'2012-17(nom.)'!$I$48</f>
        <v>2.3200165566756092E-2</v>
      </c>
      <c r="Y19" s="117">
        <f>'2012-17(nom.)'!$J45/'2012-17(nom.)'!$J$48</f>
        <v>2.4782816456706672E-2</v>
      </c>
      <c r="Z19" s="117">
        <f>'2012-17(nom.)'!$K45/'2012-17(nom.)'!$K$48</f>
        <v>3.5167710755956039E-2</v>
      </c>
      <c r="AA19" s="117">
        <f>'2012-17(nom.)'!$L45/'2012-17(nom.)'!$L$48</f>
        <v>2.9111429836071859E-2</v>
      </c>
      <c r="AB19" s="117">
        <f>'2012-17(nom.)'!$M45/'2012-17(nom.)'!$M$48</f>
        <v>3.0131137571293414E-2</v>
      </c>
      <c r="AC19" s="117">
        <f>'2012-17(nom.)'!$N45/'2012-17(nom.)'!$N$48</f>
        <v>2.2344952541838874E-2</v>
      </c>
      <c r="AD19" s="113">
        <f t="shared" si="13"/>
        <v>2.4231936880249775E-2</v>
      </c>
      <c r="AE19" s="117">
        <f>'2012-17(nom.)'!C71/'2012-17(nom.)'!C$74</f>
        <v>2.4877250895238106E-2</v>
      </c>
      <c r="AF19" s="117">
        <f>'2012-17(nom.)'!D71/'2012-17(nom.)'!D$74</f>
        <v>3.0486786830675974E-2</v>
      </c>
      <c r="AG19" s="117">
        <f>'2012-17(nom.)'!E71/'2012-17(nom.)'!E$74</f>
        <v>2.5018961413511179E-2</v>
      </c>
      <c r="AH19" s="117">
        <f>'2012-17(nom.)'!F71/'2012-17(nom.)'!F$74</f>
        <v>2.8589934881253692E-2</v>
      </c>
      <c r="AI19" s="117">
        <f>'2012-17(nom.)'!G71/'2012-17(nom.)'!G$74</f>
        <v>2.5877242674253592E-2</v>
      </c>
      <c r="AJ19" s="117">
        <f>'2012-17(nom.)'!H71/'2012-17(nom.)'!H$74</f>
        <v>2.4798912497856349E-2</v>
      </c>
      <c r="AK19" s="117">
        <f>'2012-17(nom.)'!I71/'2012-17(nom.)'!I$74</f>
        <v>2.9813439315531071E-2</v>
      </c>
      <c r="AL19" s="117">
        <f>'2012-17(nom.)'!J71/'2012-17(nom.)'!J$74</f>
        <v>3.2310099428641506E-2</v>
      </c>
      <c r="AM19" s="117">
        <f>'2012-17(nom.)'!K71/'2012-17(nom.)'!K$74</f>
        <v>2.4148060159169822E-2</v>
      </c>
      <c r="AN19" s="117">
        <f>'2012-17(nom.)'!L71/'2012-17(nom.)'!L$74</f>
        <v>2.4268689357858673E-2</v>
      </c>
      <c r="AO19" s="117">
        <f>'2012-17(nom.)'!M71/'2012-17(nom.)'!M$74</f>
        <v>2.4274197441605316E-2</v>
      </c>
      <c r="AP19" s="117">
        <f>'2012-17(nom.)'!N71/'2012-17(nom.)'!N$74</f>
        <v>2.7554090452258838E-2</v>
      </c>
      <c r="AQ19" s="180">
        <f t="shared" si="31"/>
        <v>2.6834805445654506E-2</v>
      </c>
      <c r="AR19" s="117">
        <f t="shared" si="14"/>
        <v>2.0964763842106479E-2</v>
      </c>
      <c r="AS19" s="117">
        <f t="shared" si="2"/>
        <v>2.1432041365339997E-2</v>
      </c>
      <c r="AT19" s="117">
        <f t="shared" si="3"/>
        <v>2.1028114769807604E-2</v>
      </c>
      <c r="AU19" s="180">
        <f t="shared" si="15"/>
        <v>2.1141639992418026E-2</v>
      </c>
      <c r="AV19" s="180">
        <f t="shared" si="4"/>
        <v>2.2845977480812824E-2</v>
      </c>
      <c r="AW19" s="180">
        <f t="shared" si="5"/>
        <v>2.2416611788186807E-2</v>
      </c>
      <c r="AX19" s="180">
        <f t="shared" si="6"/>
        <v>2.1577564993052207E-2</v>
      </c>
      <c r="AY19" s="180">
        <f t="shared" si="16"/>
        <v>2.2280051420683945E-2</v>
      </c>
      <c r="AZ19" s="180">
        <f t="shared" si="7"/>
        <v>2.4475390827730297E-2</v>
      </c>
      <c r="BA19" s="180">
        <f t="shared" si="8"/>
        <v>2.6527913451515076E-2</v>
      </c>
      <c r="BB19" s="180">
        <f t="shared" si="9"/>
        <v>2.6781297655488163E-2</v>
      </c>
      <c r="BC19" s="180">
        <f t="shared" si="17"/>
        <v>2.5928200644911178E-2</v>
      </c>
      <c r="BD19" s="180">
        <f t="shared" si="10"/>
        <v>2.4438211142499288E-2</v>
      </c>
      <c r="BE19" s="180">
        <f t="shared" si="11"/>
        <v>2.5890706379437977E-2</v>
      </c>
      <c r="BF19" s="177">
        <f t="shared" si="12"/>
        <v>2.3162019787256988E-2</v>
      </c>
      <c r="BG19" s="180">
        <f t="shared" si="18"/>
        <v>2.4496979103064753E-2</v>
      </c>
      <c r="BH19" s="117">
        <f>'2012-17(nom.)'!C97/'2012-17(nom.)'!C$100</f>
        <v>2.9938024233411267E-2</v>
      </c>
      <c r="BI19" s="117">
        <f>'2012-17(nom.)'!D97/'2012-17(nom.)'!D$100</f>
        <v>2.1021527925003659E-2</v>
      </c>
      <c r="BJ19" s="117">
        <f>'2012-17(nom.)'!E97/'2012-17(nom.)'!E$100</f>
        <v>1.8973850401722919E-2</v>
      </c>
      <c r="BK19" s="113">
        <f t="shared" si="19"/>
        <v>2.3311134186712615E-2</v>
      </c>
      <c r="BL19" s="117">
        <f>'2012-17(nom.)'!F97/'2012-17(nom.)'!F$100</f>
        <v>2.0524203345454801E-2</v>
      </c>
      <c r="BM19" s="117">
        <f>'2012-17(nom.)'!G97/'2012-17(nom.)'!G$100</f>
        <v>1.9296358620853809E-2</v>
      </c>
      <c r="BN19" s="117">
        <f>'2012-17(nom.)'!H97/'2012-17(nom.)'!H$100</f>
        <v>1.7213971162394554E-2</v>
      </c>
      <c r="BO19" s="113">
        <f t="shared" si="20"/>
        <v>1.9011511042901053E-2</v>
      </c>
      <c r="BP19" s="117">
        <f>'2012-17(nom.)'!I97/'2012-17(nom.)'!I$100</f>
        <v>2.011560918675049E-2</v>
      </c>
      <c r="BQ19" s="117">
        <f>'2012-17(nom.)'!J97/'2012-17(nom.)'!J$100</f>
        <v>1.9949139313944559E-2</v>
      </c>
      <c r="BR19" s="117">
        <f>'2012-17(nom.)'!K97/'2012-17(nom.)'!K$100</f>
        <v>1.9219453679879279E-2</v>
      </c>
      <c r="BS19" s="113">
        <f t="shared" si="21"/>
        <v>1.976140072685811E-2</v>
      </c>
      <c r="BT19" s="117">
        <f>'2012-17(nom.)'!L97/'2012-17(nom.)'!L$100</f>
        <v>2.1351179907082522E-2</v>
      </c>
      <c r="BU19" s="117">
        <f>'2012-17(nom.)'!M97/'2012-17(nom.)'!M$100</f>
        <v>1.758942767141549E-2</v>
      </c>
      <c r="BV19" s="117">
        <f>'2012-17(nom.)'!N97/'2012-17(nom.)'!N$100</f>
        <v>2.0234233398804195E-2</v>
      </c>
      <c r="BW19" s="113">
        <f t="shared" si="22"/>
        <v>1.9724946992434069E-2</v>
      </c>
      <c r="BX19" s="117">
        <f>'2012-17(nom.)'!C123/'2012-17(nom.)'!C$126</f>
        <v>1.5295987164625548E-2</v>
      </c>
      <c r="BY19" s="117">
        <f>'2012-17(nom.)'!D123/'2012-17(nom.)'!D$126</f>
        <v>1.8430205905149058E-2</v>
      </c>
      <c r="BZ19" s="117">
        <f>'2012-17(nom.)'!E123/'2012-17(nom.)'!E$126</f>
        <v>2.0857658009294677E-2</v>
      </c>
      <c r="CA19" s="113">
        <f t="shared" si="23"/>
        <v>1.8194617026356427E-2</v>
      </c>
      <c r="CB19" s="117">
        <f>'2012-17(nom.)'!F123/'2012-17(nom.)'!F$126</f>
        <v>1.7819767523020516E-2</v>
      </c>
      <c r="CC19" s="117">
        <f>'2012-17(nom.)'!G123/'2012-17(nom.)'!G$126</f>
        <v>1.6804681090025964E-2</v>
      </c>
      <c r="CD19" s="117">
        <f>'2012-17(nom.)'!H123/'2012-17(nom.)'!H$126</f>
        <v>1.7837747933264651E-2</v>
      </c>
      <c r="CE19" s="113">
        <f t="shared" si="24"/>
        <v>1.7487398848770375E-2</v>
      </c>
      <c r="CF19" s="117">
        <f>'2012-17(nom.)'!I123/'2012-17(nom.)'!I$126</f>
        <v>1.5272403698891834E-2</v>
      </c>
      <c r="CG19" s="117">
        <f>'2012-17(nom.)'!J123/'2012-17(nom.)'!J$126</f>
        <v>1.8141399327667417E-2</v>
      </c>
      <c r="CH19" s="117">
        <f>'2012-17(nom.)'!K123/'2012-17(nom.)'!K$126</f>
        <v>2.3093211775348208E-2</v>
      </c>
      <c r="CI19" s="113">
        <f t="shared" si="25"/>
        <v>1.8835671600635817E-2</v>
      </c>
      <c r="CJ19" s="117">
        <f>'2012-17(nom.)'!L123/'2012-17(nom.)'!L$126</f>
        <v>2.1400398517713155E-2</v>
      </c>
      <c r="CK19" s="117">
        <f>'2012-17(nom.)'!M123/'2012-17(nom.)'!M$126</f>
        <v>1.9805446748047871E-2</v>
      </c>
      <c r="CL19" s="117">
        <f>'2012-17(nom.)'!N123/'2012-17(nom.)'!N$126</f>
        <v>2.0436484646073127E-2</v>
      </c>
      <c r="CM19" s="113">
        <f t="shared" si="26"/>
        <v>2.0547443303944719E-2</v>
      </c>
      <c r="CN19" s="117">
        <f>'2012-17(nom.)'!C149/'2012-17(nom.)'!C$152</f>
        <v>1.8221281781443825E-2</v>
      </c>
      <c r="CO19" s="117">
        <f>'2012-17(nom.)'!D149/'2012-17(nom.)'!D$152</f>
        <v>1.6653490867694846E-2</v>
      </c>
      <c r="CP19" s="117">
        <f>'2012-17(nom.)'!E149/'2012-17(nom.)'!E$152</f>
        <v>2.4488105990986043E-2</v>
      </c>
      <c r="CQ19" s="113">
        <f t="shared" si="27"/>
        <v>1.9787626213374904E-2</v>
      </c>
      <c r="CR19" s="117">
        <f>'2012-17(nom.)'!F149/'2012-17(nom.)'!F$152</f>
        <v>1.6942493201959424E-2</v>
      </c>
      <c r="CS19" s="117">
        <f>'2012-17(nom.)'!G149/'2012-17(nom.)'!G$152</f>
        <v>1.9912907745281972E-2</v>
      </c>
      <c r="CT19" s="117">
        <f>'2012-17(nom.)'!H149/'2012-17(nom.)'!H$152</f>
        <v>1.9345885055543844E-2</v>
      </c>
      <c r="CU19" s="113">
        <f t="shared" si="32"/>
        <v>1.8733762000928411E-2</v>
      </c>
      <c r="CV19" s="117">
        <f>'2012-17(nom.)'!I149/'2012-17(nom.)'!I$152</f>
        <v>2.0349092721826233E-2</v>
      </c>
      <c r="CW19" s="117">
        <f>'2012-17(nom.)'!J149/'2012-17(nom.)'!J$152</f>
        <v>2.3024708126403438E-2</v>
      </c>
      <c r="CX19" s="117">
        <f>'2012-17(nom.)'!K149/'2012-17(nom.)'!K$152</f>
        <v>2.127800127478529E-2</v>
      </c>
      <c r="CY19" s="113">
        <f t="shared" si="29"/>
        <v>2.1550600707671657E-2</v>
      </c>
      <c r="CZ19" s="117" t="e">
        <f>'2012-17(nom.)'!L149/'2012-17(nom.)'!L$152</f>
        <v>#DIV/0!</v>
      </c>
      <c r="DA19" s="117" t="e">
        <f>'2012-17(nom.)'!M149/'2012-17(nom.)'!M$152</f>
        <v>#DIV/0!</v>
      </c>
      <c r="DB19" s="117" t="e">
        <f>'2012-17(nom.)'!N149/'2012-17(nom.)'!N$152</f>
        <v>#DIV/0!</v>
      </c>
      <c r="DC19" s="113" t="e">
        <f t="shared" si="30"/>
        <v>#DIV/0!</v>
      </c>
    </row>
    <row r="20" spans="1:107" ht="12" customHeight="1" x14ac:dyDescent="0.25">
      <c r="A20" s="459"/>
      <c r="B20" s="463" t="s">
        <v>62</v>
      </c>
      <c r="C20" s="464"/>
      <c r="D20" s="465"/>
      <c r="E20" s="117">
        <f>'2012-17(nom.)'!C20/'2012-17(nom.)'!$C$22</f>
        <v>0.19479128101891985</v>
      </c>
      <c r="F20" s="117">
        <f>'2012-17(nom.)'!D20/'2012-17(nom.)'!$D$22</f>
        <v>0.22087978162506272</v>
      </c>
      <c r="G20" s="117">
        <f>'2012-17(nom.)'!E20/'2012-17(nom.)'!$E$22</f>
        <v>0.21015479023644629</v>
      </c>
      <c r="H20" s="117">
        <f>'2012-17(nom.)'!F20/'2012-17(nom.)'!$F$22</f>
        <v>0.21490231117665951</v>
      </c>
      <c r="I20" s="117">
        <f>'2012-17(nom.)'!G20/'2012-17(nom.)'!$G$22</f>
        <v>0.20622388457843191</v>
      </c>
      <c r="J20" s="117">
        <f>'2012-17(nom.)'!H20/'2012-17(nom.)'!$H$22</f>
        <v>0.20300444188507633</v>
      </c>
      <c r="K20" s="117">
        <f>'2012-17(nom.)'!I20/'2012-17(nom.)'!$I$22</f>
        <v>0.20150303451026616</v>
      </c>
      <c r="L20" s="117">
        <f>'2012-17(nom.)'!J20/'2012-17(nom.)'!$J$22</f>
        <v>0.20378659813360092</v>
      </c>
      <c r="M20" s="117">
        <f>'2012-17(nom.)'!K20/'2012-17(nom.)'!$K$22</f>
        <v>0.20845361892687803</v>
      </c>
      <c r="N20" s="117">
        <f>'2012-17(nom.)'!L20/'2012-17(nom.)'!$L$22</f>
        <v>0.19046921119401461</v>
      </c>
      <c r="O20" s="117">
        <f>'2012-17(nom.)'!M20/'2012-17(nom.)'!$M$22</f>
        <v>0.19843024176534346</v>
      </c>
      <c r="P20" s="117">
        <f>'2012-17(nom.)'!N20/'2012-17(nom.)'!$N$22</f>
        <v>0.18586594379226715</v>
      </c>
      <c r="Q20" s="113">
        <f t="shared" si="0"/>
        <v>0.2032054282369139</v>
      </c>
      <c r="R20" s="117">
        <f>'2012-17(nom.)'!$C46/'2012-17(nom.)'!$C$48</f>
        <v>0.16954527020468743</v>
      </c>
      <c r="S20" s="117">
        <f>'2012-17(nom.)'!$D46/'2012-17(nom.)'!$D$48</f>
        <v>0.18740309371468863</v>
      </c>
      <c r="T20" s="117">
        <f>'2012-17(nom.)'!$E46/'2012-17(nom.)'!$E$48</f>
        <v>0.20541849311573249</v>
      </c>
      <c r="U20" s="117">
        <f>'2012-17(nom.)'!$F46/'2012-17(nom.)'!$F$48</f>
        <v>0.19320784740353322</v>
      </c>
      <c r="V20" s="117">
        <f>'2012-17(nom.)'!$G46/'2012-17(nom.)'!$G$48</f>
        <v>0.2004012616106744</v>
      </c>
      <c r="W20" s="117">
        <f>'2012-17(nom.)'!$H46/'2012-17(nom.)'!$H$48</f>
        <v>0.20207741104519714</v>
      </c>
      <c r="X20" s="117">
        <f>'2012-17(nom.)'!$I46/'2012-17(nom.)'!$I$48</f>
        <v>0.18324675735442525</v>
      </c>
      <c r="Y20" s="117">
        <f>'2012-17(nom.)'!$J46/'2012-17(nom.)'!$J$48</f>
        <v>0.20035106745580061</v>
      </c>
      <c r="Z20" s="117">
        <f>'2012-17(nom.)'!$K46/'2012-17(nom.)'!$K$48</f>
        <v>0.19684867481352455</v>
      </c>
      <c r="AA20" s="117">
        <f>'2012-17(nom.)'!$L46/'2012-17(nom.)'!$L$48</f>
        <v>0.2052521581923189</v>
      </c>
      <c r="AB20" s="117">
        <f>'2012-17(nom.)'!$M46/'2012-17(nom.)'!$M$48</f>
        <v>0.19298538223955952</v>
      </c>
      <c r="AC20" s="117">
        <f>'2012-17(nom.)'!$N46/'2012-17(nom.)'!$N$48</f>
        <v>0.18775070697676749</v>
      </c>
      <c r="AD20" s="113">
        <f t="shared" si="13"/>
        <v>0.19370734367724249</v>
      </c>
      <c r="AE20" s="117">
        <f>'2012-17(nom.)'!C72/'2012-17(nom.)'!C$74</f>
        <v>0.1831272176331758</v>
      </c>
      <c r="AF20" s="117">
        <f>'2012-17(nom.)'!D72/'2012-17(nom.)'!D$74</f>
        <v>0.20603734594961212</v>
      </c>
      <c r="AG20" s="117">
        <f>'2012-17(nom.)'!E72/'2012-17(nom.)'!E$74</f>
        <v>0.22045605663827011</v>
      </c>
      <c r="AH20" s="117">
        <f>'2012-17(nom.)'!F72/'2012-17(nom.)'!F$74</f>
        <v>0.19557536340800391</v>
      </c>
      <c r="AI20" s="117">
        <f>'2012-17(nom.)'!G72/'2012-17(nom.)'!G$74</f>
        <v>0.18394234866874395</v>
      </c>
      <c r="AJ20" s="117">
        <f>'2012-17(nom.)'!H72/'2012-17(nom.)'!H$74</f>
        <v>0.2007080298699204</v>
      </c>
      <c r="AK20" s="117">
        <f>'2012-17(nom.)'!I72/'2012-17(nom.)'!I$74</f>
        <v>0.18730677149554598</v>
      </c>
      <c r="AL20" s="117">
        <f>'2012-17(nom.)'!J72/'2012-17(nom.)'!J$74</f>
        <v>0.1751904129554501</v>
      </c>
      <c r="AM20" s="117">
        <f>'2012-17(nom.)'!K72/'2012-17(nom.)'!K$74</f>
        <v>0.1696103414026357</v>
      </c>
      <c r="AN20" s="117">
        <f>'2012-17(nom.)'!L72/'2012-17(nom.)'!L$74</f>
        <v>0.16423891261701071</v>
      </c>
      <c r="AO20" s="117">
        <f>'2012-17(nom.)'!M72/'2012-17(nom.)'!M$74</f>
        <v>0.16276533717849997</v>
      </c>
      <c r="AP20" s="117">
        <f>'2012-17(nom.)'!N72/'2012-17(nom.)'!N$74</f>
        <v>0.15248607573951387</v>
      </c>
      <c r="AQ20" s="180">
        <f t="shared" si="31"/>
        <v>0.1834536844630319</v>
      </c>
      <c r="AR20" s="117">
        <f t="shared" si="14"/>
        <v>0.18248792295226104</v>
      </c>
      <c r="AS20" s="117">
        <f t="shared" si="2"/>
        <v>0.2047734070964545</v>
      </c>
      <c r="AT20" s="117">
        <f t="shared" si="3"/>
        <v>0.21200977999681628</v>
      </c>
      <c r="AU20" s="180">
        <f t="shared" si="15"/>
        <v>0.19975703668184394</v>
      </c>
      <c r="AV20" s="180">
        <f t="shared" si="4"/>
        <v>0.2012285073293989</v>
      </c>
      <c r="AW20" s="180">
        <f t="shared" si="5"/>
        <v>0.19685583161928341</v>
      </c>
      <c r="AX20" s="180">
        <f t="shared" si="6"/>
        <v>0.20192996093339796</v>
      </c>
      <c r="AY20" s="180">
        <f t="shared" si="16"/>
        <v>0.20000476662736011</v>
      </c>
      <c r="AZ20" s="180">
        <f t="shared" si="7"/>
        <v>0.19068552112007911</v>
      </c>
      <c r="BA20" s="180">
        <f t="shared" si="8"/>
        <v>0.19310935951495056</v>
      </c>
      <c r="BB20" s="180">
        <f t="shared" si="9"/>
        <v>0.19163754504767941</v>
      </c>
      <c r="BC20" s="180">
        <f t="shared" si="17"/>
        <v>0.19181080856090302</v>
      </c>
      <c r="BD20" s="180">
        <f t="shared" si="10"/>
        <v>0.18665342733444809</v>
      </c>
      <c r="BE20" s="180">
        <f t="shared" si="11"/>
        <v>0.18472698706113433</v>
      </c>
      <c r="BF20" s="177">
        <f t="shared" si="12"/>
        <v>0.18114740365106508</v>
      </c>
      <c r="BG20" s="180">
        <f t="shared" si="18"/>
        <v>0.18417593934888252</v>
      </c>
      <c r="BH20" s="117">
        <f>'2012-17(nom.)'!C98/'2012-17(nom.)'!C$100</f>
        <v>0.16529610078914275</v>
      </c>
      <c r="BI20" s="117">
        <f>'2012-17(nom.)'!D98/'2012-17(nom.)'!D$100</f>
        <v>0.19913390261539382</v>
      </c>
      <c r="BJ20" s="117">
        <f>'2012-17(nom.)'!E98/'2012-17(nom.)'!E$100</f>
        <v>0.17581039130339651</v>
      </c>
      <c r="BK20" s="113">
        <f t="shared" si="19"/>
        <v>0.18008013156931102</v>
      </c>
      <c r="BL20" s="117">
        <f>'2012-17(nom.)'!F98/'2012-17(nom.)'!F$100</f>
        <v>0.19355260982708217</v>
      </c>
      <c r="BM20" s="117">
        <f>'2012-17(nom.)'!G98/'2012-17(nom.)'!G$100</f>
        <v>0.18411369083575449</v>
      </c>
      <c r="BN20" s="117">
        <f>'2012-17(nom.)'!H98/'2012-17(nom.)'!H$100</f>
        <v>0.16686216338322954</v>
      </c>
      <c r="BO20" s="113">
        <f t="shared" si="20"/>
        <v>0.18150948801535541</v>
      </c>
      <c r="BP20" s="117">
        <f>'2012-17(nom.)'!I98/'2012-17(nom.)'!I$100</f>
        <v>0.1671129043827331</v>
      </c>
      <c r="BQ20" s="117">
        <f>'2012-17(nom.)'!J98/'2012-17(nom.)'!J$100</f>
        <v>0.15517341220468214</v>
      </c>
      <c r="BR20" s="117">
        <f>'2012-17(nom.)'!K98/'2012-17(nom.)'!K$100</f>
        <v>0.15630562833196007</v>
      </c>
      <c r="BS20" s="113">
        <f t="shared" si="21"/>
        <v>0.15953064830645844</v>
      </c>
      <c r="BT20" s="117">
        <f>'2012-17(nom.)'!L98/'2012-17(nom.)'!L$100</f>
        <v>0.15547645243714142</v>
      </c>
      <c r="BU20" s="117">
        <f>'2012-17(nom.)'!M98/'2012-17(nom.)'!M$100</f>
        <v>0.14983085299596399</v>
      </c>
      <c r="BV20" s="117">
        <f>'2012-17(nom.)'!N98/'2012-17(nom.)'!N$100</f>
        <v>0.13913201626949784</v>
      </c>
      <c r="BW20" s="113">
        <f t="shared" si="22"/>
        <v>0.14814644056753443</v>
      </c>
      <c r="BX20" s="117">
        <f>'2012-17(nom.)'!C124/'2012-17(nom.)'!C$126</f>
        <v>0.13699067564701381</v>
      </c>
      <c r="BY20" s="117">
        <f>'2012-17(nom.)'!D124/'2012-17(nom.)'!D$126</f>
        <v>0.15369568084159677</v>
      </c>
      <c r="BZ20" s="117">
        <f>'2012-17(nom.)'!E124/'2012-17(nom.)'!E$126</f>
        <v>0.13135320725385469</v>
      </c>
      <c r="CA20" s="113">
        <f t="shared" si="23"/>
        <v>0.14067985458082174</v>
      </c>
      <c r="CB20" s="117">
        <f>'2012-17(nom.)'!F124/'2012-17(nom.)'!F$126</f>
        <v>0.13187611021731205</v>
      </c>
      <c r="CC20" s="117">
        <f>'2012-17(nom.)'!G124/'2012-17(nom.)'!G$126</f>
        <v>0.12382058857746572</v>
      </c>
      <c r="CD20" s="117">
        <f>'2012-17(nom.)'!H124/'2012-17(nom.)'!H$126</f>
        <v>0.1113856167172803</v>
      </c>
      <c r="CE20" s="113">
        <f t="shared" si="24"/>
        <v>0.12236077183735268</v>
      </c>
      <c r="CF20" s="117">
        <f>'2012-17(nom.)'!I124/'2012-17(nom.)'!I$126</f>
        <v>0.10314305916394186</v>
      </c>
      <c r="CG20" s="117">
        <f>'2012-17(nom.)'!J124/'2012-17(nom.)'!J$126</f>
        <v>0.12018549037852624</v>
      </c>
      <c r="CH20" s="117">
        <f>'2012-17(nom.)'!K124/'2012-17(nom.)'!K$126</f>
        <v>0.14780589961255886</v>
      </c>
      <c r="CI20" s="113">
        <f t="shared" si="25"/>
        <v>0.12371148305167566</v>
      </c>
      <c r="CJ20" s="117">
        <f>'2012-17(nom.)'!L124/'2012-17(nom.)'!L$126</f>
        <v>0.13913716405849988</v>
      </c>
      <c r="CK20" s="117">
        <f>'2012-17(nom.)'!M124/'2012-17(nom.)'!M$126</f>
        <v>0.14008120643418298</v>
      </c>
      <c r="CL20" s="117">
        <f>'2012-17(nom.)'!N124/'2012-17(nom.)'!N$126</f>
        <v>0.12416024058297156</v>
      </c>
      <c r="CM20" s="113">
        <f t="shared" si="26"/>
        <v>0.13445953702521815</v>
      </c>
      <c r="CN20" s="117">
        <f>'2012-17(nom.)'!C150/'2012-17(nom.)'!C$152</f>
        <v>0.12372492587510647</v>
      </c>
      <c r="CO20" s="117">
        <f>'2012-17(nom.)'!D150/'2012-17(nom.)'!D$152</f>
        <v>0.13184966666335773</v>
      </c>
      <c r="CP20" s="117">
        <f>'2012-17(nom.)'!E150/'2012-17(nom.)'!E$152</f>
        <v>0.13894729109527568</v>
      </c>
      <c r="CQ20" s="113">
        <f t="shared" si="27"/>
        <v>0.13150729454457996</v>
      </c>
      <c r="CR20" s="117">
        <f>'2012-17(nom.)'!F150/'2012-17(nom.)'!F$152</f>
        <v>0.11231533386255391</v>
      </c>
      <c r="CS20" s="117">
        <f>'2012-17(nom.)'!G150/'2012-17(nom.)'!G$152</f>
        <v>0.11370317907436346</v>
      </c>
      <c r="CT20" s="117">
        <f>'2012-17(nom.)'!H150/'2012-17(nom.)'!H$152</f>
        <v>0.11730726130696922</v>
      </c>
      <c r="CU20" s="113">
        <f t="shared" si="32"/>
        <v>0.11444192474796221</v>
      </c>
      <c r="CV20" s="117">
        <f>'2012-17(nom.)'!I150/'2012-17(nom.)'!I$152</f>
        <v>0.11359695532140505</v>
      </c>
      <c r="CW20" s="117">
        <f>'2012-17(nom.)'!J150/'2012-17(nom.)'!J$152</f>
        <v>0.11396512439751313</v>
      </c>
      <c r="CX20" s="117">
        <f>'2012-17(nom.)'!K150/'2012-17(nom.)'!K$152</f>
        <v>0.10363737721909518</v>
      </c>
      <c r="CY20" s="113">
        <f t="shared" si="29"/>
        <v>0.11039981897933777</v>
      </c>
      <c r="CZ20" s="117" t="e">
        <f>'2012-17(nom.)'!L150/'2012-17(nom.)'!L$152</f>
        <v>#DIV/0!</v>
      </c>
      <c r="DA20" s="117" t="e">
        <f>'2012-17(nom.)'!M150/'2012-17(nom.)'!M$152</f>
        <v>#DIV/0!</v>
      </c>
      <c r="DB20" s="117" t="e">
        <f>'2012-17(nom.)'!N150/'2012-17(nom.)'!N$152</f>
        <v>#DIV/0!</v>
      </c>
      <c r="DC20" s="113" t="e">
        <f t="shared" si="30"/>
        <v>#DIV/0!</v>
      </c>
    </row>
    <row r="21" spans="1:107" ht="12" customHeight="1" x14ac:dyDescent="0.25">
      <c r="A21" s="459"/>
      <c r="B21" s="463" t="s">
        <v>63</v>
      </c>
      <c r="C21" s="464"/>
      <c r="D21" s="465"/>
      <c r="E21" s="117">
        <f>'2012-17(nom.)'!C21/'2012-17(nom.)'!$C$22</f>
        <v>3.1163529247210074E-2</v>
      </c>
      <c r="F21" s="117">
        <f>'2012-17(nom.)'!D21/'2012-17(nom.)'!$D$22</f>
        <v>5.2156753451858981E-2</v>
      </c>
      <c r="G21" s="117">
        <f>'2012-17(nom.)'!E21/'2012-17(nom.)'!$E$22</f>
        <v>4.103666465117984E-2</v>
      </c>
      <c r="H21" s="117">
        <f>'2012-17(nom.)'!F21/'2012-17(nom.)'!$F$22</f>
        <v>3.2180710985523477E-2</v>
      </c>
      <c r="I21" s="117">
        <f>'2012-17(nom.)'!G21/'2012-17(nom.)'!$G$22</f>
        <v>5.9680218394280976E-2</v>
      </c>
      <c r="J21" s="117">
        <f>'2012-17(nom.)'!H21/'2012-17(nom.)'!$H$22</f>
        <v>3.4445986983140407E-2</v>
      </c>
      <c r="K21" s="117">
        <f>'2012-17(nom.)'!I21/'2012-17(nom.)'!$I$22</f>
        <v>4.4166672340246849E-2</v>
      </c>
      <c r="L21" s="117">
        <f>'2012-17(nom.)'!J21/'2012-17(nom.)'!$J$22</f>
        <v>3.7768019803965713E-2</v>
      </c>
      <c r="M21" s="117">
        <f>'2012-17(nom.)'!K21/'2012-17(nom.)'!$K$22</f>
        <v>3.2717086260737833E-2</v>
      </c>
      <c r="N21" s="117">
        <f>'2012-17(nom.)'!L21/'2012-17(nom.)'!$L$22</f>
        <v>3.9496854174598618E-2</v>
      </c>
      <c r="O21" s="117">
        <f>'2012-17(nom.)'!M21/'2012-17(nom.)'!$M$22</f>
        <v>4.5004612531775894E-2</v>
      </c>
      <c r="P21" s="117">
        <f>'2012-17(nom.)'!N21/'2012-17(nom.)'!$N$22</f>
        <v>3.5733824215470798E-2</v>
      </c>
      <c r="Q21" s="113">
        <f t="shared" si="0"/>
        <v>4.0462577753332452E-2</v>
      </c>
      <c r="R21" s="117">
        <f>'2012-17(nom.)'!$C47/'2012-17(nom.)'!$C$48</f>
        <v>3.7832248994722061E-2</v>
      </c>
      <c r="S21" s="117">
        <f>'2012-17(nom.)'!$D47/'2012-17(nom.)'!$D$48</f>
        <v>2.706007522398212E-2</v>
      </c>
      <c r="T21" s="117">
        <f>'2012-17(nom.)'!$E47/'2012-17(nom.)'!$E$48</f>
        <v>2.5449943793857767E-2</v>
      </c>
      <c r="U21" s="117">
        <f>'2012-17(nom.)'!$F47/'2012-17(nom.)'!$F$48</f>
        <v>3.3186028298490031E-2</v>
      </c>
      <c r="V21" s="117">
        <f>'2012-17(nom.)'!$G47/'2012-17(nom.)'!$G$48</f>
        <v>2.5586776684242415E-2</v>
      </c>
      <c r="W21" s="117">
        <f>'2012-17(nom.)'!$H47/'2012-17(nom.)'!$H$48</f>
        <v>2.7493656251946115E-2</v>
      </c>
      <c r="X21" s="117">
        <f>'2012-17(nom.)'!$I47/'2012-17(nom.)'!$I$48</f>
        <v>3.538130247841649E-2</v>
      </c>
      <c r="Y21" s="117">
        <f>'2012-17(nom.)'!$J47/'2012-17(nom.)'!$J$48</f>
        <v>3.4684623549857227E-2</v>
      </c>
      <c r="Z21" s="117">
        <f>'2012-17(nom.)'!$K47/'2012-17(nom.)'!$K$48</f>
        <v>3.3450796975159638E-2</v>
      </c>
      <c r="AA21" s="117">
        <f>'2012-17(nom.)'!$L47/'2012-17(nom.)'!$L$48</f>
        <v>3.1748578209455099E-2</v>
      </c>
      <c r="AB21" s="117">
        <f>'2012-17(nom.)'!$M47/'2012-17(nom.)'!$M$48</f>
        <v>3.3405236424223599E-2</v>
      </c>
      <c r="AC21" s="117">
        <f>'2012-17(nom.)'!$N47/'2012-17(nom.)'!$N$48</f>
        <v>6.3743369182554646E-2</v>
      </c>
      <c r="AD21" s="113">
        <f t="shared" si="13"/>
        <v>3.4085219672242269E-2</v>
      </c>
      <c r="AE21" s="117">
        <f>'2012-17(nom.)'!C73/'2012-17(nom.)'!C$74</f>
        <v>2.861156536941923E-2</v>
      </c>
      <c r="AF21" s="117">
        <f>'2012-17(nom.)'!D73/'2012-17(nom.)'!D$74</f>
        <v>2.5070228394282627E-2</v>
      </c>
      <c r="AG21" s="117">
        <f>'2012-17(nom.)'!E73/'2012-17(nom.)'!E$74</f>
        <v>2.5738591095322689E-2</v>
      </c>
      <c r="AH21" s="117">
        <f>'2012-17(nom.)'!F73/'2012-17(nom.)'!F$74</f>
        <v>2.5970945726491047E-2</v>
      </c>
      <c r="AI21" s="117">
        <f>'2012-17(nom.)'!G73/'2012-17(nom.)'!G$74</f>
        <v>3.0182623167650947E-2</v>
      </c>
      <c r="AJ21" s="117">
        <f>'2012-17(nom.)'!H73/'2012-17(nom.)'!H$74</f>
        <v>3.0040934585692066E-2</v>
      </c>
      <c r="AK21" s="117">
        <f>'2012-17(nom.)'!I73/'2012-17(nom.)'!I$74</f>
        <v>3.7526201695578063E-2</v>
      </c>
      <c r="AL21" s="117">
        <f>'2012-17(nom.)'!J73/'2012-17(nom.)'!J$74</f>
        <v>2.958919994895385E-2</v>
      </c>
      <c r="AM21" s="117">
        <f>'2012-17(nom.)'!K73/'2012-17(nom.)'!K$74</f>
        <v>3.5389825103506148E-2</v>
      </c>
      <c r="AN21" s="117">
        <f>'2012-17(nom.)'!L73/'2012-17(nom.)'!L$74</f>
        <v>3.2527632876103704E-2</v>
      </c>
      <c r="AO21" s="117">
        <f>'2012-17(nom.)'!M73/'2012-17(nom.)'!M$74</f>
        <v>3.7367459997949236E-2</v>
      </c>
      <c r="AP21" s="117">
        <f>'2012-17(nom.)'!N73/'2012-17(nom.)'!N$74</f>
        <v>5.1587328016734532E-2</v>
      </c>
      <c r="AQ21" s="180">
        <f t="shared" si="31"/>
        <v>3.2466877998140346E-2</v>
      </c>
      <c r="AR21" s="117">
        <f t="shared" si="14"/>
        <v>3.2535781203783788E-2</v>
      </c>
      <c r="AS21" s="117">
        <f t="shared" si="2"/>
        <v>3.476235235670791E-2</v>
      </c>
      <c r="AT21" s="117">
        <f t="shared" si="3"/>
        <v>3.0741733180120096E-2</v>
      </c>
      <c r="AU21" s="180">
        <f t="shared" si="15"/>
        <v>3.267995558020393E-2</v>
      </c>
      <c r="AV21" s="180">
        <f t="shared" si="4"/>
        <v>3.0445895003501519E-2</v>
      </c>
      <c r="AW21" s="182">
        <f t="shared" si="5"/>
        <v>3.8483206082058109E-2</v>
      </c>
      <c r="AX21" s="180">
        <f t="shared" si="6"/>
        <v>3.0660192606926196E-2</v>
      </c>
      <c r="AY21" s="180">
        <f t="shared" si="16"/>
        <v>3.3196431230828612E-2</v>
      </c>
      <c r="AZ21" s="180">
        <f t="shared" si="7"/>
        <v>3.9024725504747136E-2</v>
      </c>
      <c r="BA21" s="180">
        <f t="shared" si="8"/>
        <v>3.4013947767592263E-2</v>
      </c>
      <c r="BB21" s="180">
        <f t="shared" si="9"/>
        <v>3.3852569446467876E-2</v>
      </c>
      <c r="BC21" s="180">
        <f t="shared" si="17"/>
        <v>3.5630414239602427E-2</v>
      </c>
      <c r="BD21" s="180">
        <f t="shared" si="10"/>
        <v>3.4591021753385805E-2</v>
      </c>
      <c r="BE21" s="180">
        <f t="shared" si="11"/>
        <v>3.8592436317982905E-2</v>
      </c>
      <c r="BF21" s="177">
        <f t="shared" si="12"/>
        <v>5.1931091650873874E-2</v>
      </c>
      <c r="BG21" s="180">
        <f t="shared" si="18"/>
        <v>4.1704849907414195E-2</v>
      </c>
      <c r="BH21" s="117">
        <f>'2012-17(nom.)'!C99/'2012-17(nom.)'!C$100</f>
        <v>4.0670761671210073E-2</v>
      </c>
      <c r="BI21" s="117">
        <f>'2012-17(nom.)'!D99/'2012-17(nom.)'!D$100</f>
        <v>4.8345958694776529E-2</v>
      </c>
      <c r="BJ21" s="117">
        <f>'2012-17(nom.)'!E99/'2012-17(nom.)'!E$100</f>
        <v>4.8823858183273811E-2</v>
      </c>
      <c r="BK21" s="113">
        <f t="shared" si="19"/>
        <v>4.5946859516420135E-2</v>
      </c>
      <c r="BL21" s="117">
        <f>'2012-17(nom.)'!F99/'2012-17(nom.)'!F$100</f>
        <v>3.6057801754904521E-2</v>
      </c>
      <c r="BM21" s="117">
        <f>'2012-17(nom.)'!G99/'2012-17(nom.)'!G$100</f>
        <v>3.9656348475297122E-2</v>
      </c>
      <c r="BN21" s="117">
        <f>'2012-17(nom.)'!H99/'2012-17(nom.)'!H$100</f>
        <v>4.0781278094681829E-2</v>
      </c>
      <c r="BO21" s="113">
        <f t="shared" si="20"/>
        <v>3.883180944162782E-2</v>
      </c>
      <c r="BP21" s="117">
        <f>'2012-17(nom.)'!I99/'2012-17(nom.)'!I$100</f>
        <v>4.6805124316046984E-2</v>
      </c>
      <c r="BQ21" s="117">
        <f>'2012-17(nom.)'!J99/'2012-17(nom.)'!J$100</f>
        <v>5.720554859713322E-2</v>
      </c>
      <c r="BR21" s="117">
        <f>'2012-17(nom.)'!K99/'2012-17(nom.)'!K$100</f>
        <v>5.2048007656008873E-2</v>
      </c>
      <c r="BS21" s="113">
        <f t="shared" si="21"/>
        <v>5.201956018972969E-2</v>
      </c>
      <c r="BT21" s="117">
        <f>'2012-17(nom.)'!L99/'2012-17(nom.)'!L$100</f>
        <v>5.6880522401202581E-2</v>
      </c>
      <c r="BU21" s="117">
        <f>'2012-17(nom.)'!M99/'2012-17(nom.)'!M$100</f>
        <v>5.5468134457876191E-2</v>
      </c>
      <c r="BV21" s="117">
        <f>'2012-17(nom.)'!N99/'2012-17(nom.)'!N$100</f>
        <v>6.070428980222832E-2</v>
      </c>
      <c r="BW21" s="113">
        <f t="shared" si="22"/>
        <v>5.7684315553769037E-2</v>
      </c>
      <c r="BX21" s="117">
        <f>'2012-17(nom.)'!C125/'2012-17(nom.)'!C$126</f>
        <v>4.9964889519976852E-2</v>
      </c>
      <c r="BY21" s="117">
        <f>'2012-17(nom.)'!D125/'2012-17(nom.)'!D$126</f>
        <v>5.8008283967461632E-2</v>
      </c>
      <c r="BZ21" s="117">
        <f>'2012-17(nom.)'!E125/'2012-17(nom.)'!E$126</f>
        <v>8.4955783352172506E-2</v>
      </c>
      <c r="CA21" s="113">
        <f t="shared" si="23"/>
        <v>6.430965227987033E-2</v>
      </c>
      <c r="CB21" s="117">
        <f>'2012-17(nom.)'!F125/'2012-17(nom.)'!F$126</f>
        <v>6.0533634171146405E-2</v>
      </c>
      <c r="CC21" s="117">
        <f>'2012-17(nom.)'!G125/'2012-17(nom.)'!G$126</f>
        <v>0.10873145447578159</v>
      </c>
      <c r="CD21" s="117">
        <f>'2012-17(nom.)'!H125/'2012-17(nom.)'!H$126</f>
        <v>9.0721154169598223E-2</v>
      </c>
      <c r="CE21" s="113">
        <f t="shared" si="24"/>
        <v>8.6662080938842076E-2</v>
      </c>
      <c r="CF21" s="117">
        <f>'2012-17(nom.)'!I125/'2012-17(nom.)'!I$126</f>
        <v>3.7597321268483974E-2</v>
      </c>
      <c r="CG21" s="117">
        <f>'2012-17(nom.)'!J125/'2012-17(nom.)'!J$126</f>
        <v>5.4470977754700479E-2</v>
      </c>
      <c r="CH21" s="117">
        <f>'2012-17(nom.)'!K125/'2012-17(nom.)'!K$126</f>
        <v>3.9994954327182482E-2</v>
      </c>
      <c r="CI21" s="113">
        <f t="shared" si="25"/>
        <v>4.4021084450122309E-2</v>
      </c>
      <c r="CJ21" s="117">
        <f>'2012-17(nom.)'!L125/'2012-17(nom.)'!L$126</f>
        <v>5.3672864220345666E-2</v>
      </c>
      <c r="CK21" s="117">
        <f>'2012-17(nom.)'!M125/'2012-17(nom.)'!M$126</f>
        <v>5.0055376823968635E-2</v>
      </c>
      <c r="CL21" s="117">
        <f>'2012-17(nom.)'!N125/'2012-17(nom.)'!N$126</f>
        <v>6.5397459638732794E-2</v>
      </c>
      <c r="CM21" s="113">
        <f t="shared" si="26"/>
        <v>5.6375233561015703E-2</v>
      </c>
      <c r="CN21" s="117">
        <f>'2012-17(nom.)'!C151/'2012-17(nom.)'!C$152</f>
        <v>5.3165702233512274E-2</v>
      </c>
      <c r="CO21" s="117">
        <f>'2012-17(nom.)'!D151/'2012-17(nom.)'!D$152</f>
        <v>6.8079813821738014E-2</v>
      </c>
      <c r="CP21" s="117">
        <f>'2012-17(nom.)'!E151/'2012-17(nom.)'!E$152</f>
        <v>6.467337359867438E-2</v>
      </c>
      <c r="CQ21" s="113">
        <f t="shared" si="27"/>
        <v>6.1972963217974887E-2</v>
      </c>
      <c r="CR21" s="117">
        <f>'2012-17(nom.)'!F151/'2012-17(nom.)'!F$152</f>
        <v>8.4485421684864101E-2</v>
      </c>
      <c r="CS21" s="117">
        <f>'2012-17(nom.)'!G151/'2012-17(nom.)'!G$152</f>
        <v>6.6615114072729936E-2</v>
      </c>
      <c r="CT21" s="117">
        <f>'2012-17(nom.)'!H151/'2012-17(nom.)'!H$152</f>
        <v>5.6139391868603665E-2</v>
      </c>
      <c r="CU21" s="113">
        <f t="shared" si="32"/>
        <v>6.9079975875399227E-2</v>
      </c>
      <c r="CV21" s="117">
        <f>'2012-17(nom.)'!I151/'2012-17(nom.)'!I$152</f>
        <v>5.2700277067771334E-2</v>
      </c>
      <c r="CW21" s="117">
        <f>'2012-17(nom.)'!J151/'2012-17(nom.)'!J$152</f>
        <v>4.0090403878438416E-2</v>
      </c>
      <c r="CX21" s="117">
        <f>'2012-17(nom.)'!K151/'2012-17(nom.)'!K$152</f>
        <v>5.5234328659275654E-2</v>
      </c>
      <c r="CY21" s="113">
        <f t="shared" si="29"/>
        <v>4.9341669868495135E-2</v>
      </c>
      <c r="CZ21" s="117" t="e">
        <f>'2012-17(nom.)'!L151/'2012-17(nom.)'!L$152</f>
        <v>#DIV/0!</v>
      </c>
      <c r="DA21" s="117" t="e">
        <f>'2012-17(nom.)'!M151/'2012-17(nom.)'!M$152</f>
        <v>#DIV/0!</v>
      </c>
      <c r="DB21" s="117" t="e">
        <f>'2012-17(nom.)'!N151/'2012-17(nom.)'!N$152</f>
        <v>#DIV/0!</v>
      </c>
      <c r="DC21" s="113" t="e">
        <f t="shared" si="30"/>
        <v>#DIV/0!</v>
      </c>
    </row>
    <row r="22" spans="1:107" s="118" customFormat="1" ht="12" customHeight="1" x14ac:dyDescent="0.25">
      <c r="A22" s="460"/>
      <c r="B22" s="466" t="s">
        <v>71</v>
      </c>
      <c r="C22" s="467"/>
      <c r="D22" s="468"/>
      <c r="E22" s="199">
        <f>'2012-17(nom.)'!C22/'2012-17(nom.)'!C24</f>
        <v>0.57654111781773398</v>
      </c>
      <c r="F22" s="199">
        <f>'2012-17(nom.)'!D22/'2012-17(nom.)'!D24</f>
        <v>0.55426796117549781</v>
      </c>
      <c r="G22" s="199">
        <f>'2012-17(nom.)'!E22/'2012-17(nom.)'!E24</f>
        <v>0.52274397640371473</v>
      </c>
      <c r="H22" s="199">
        <f>'2012-17(nom.)'!F22/'2012-17(nom.)'!E24</f>
        <v>0.52913469663131651</v>
      </c>
      <c r="I22" s="199">
        <f>'2012-17(nom.)'!G22/'2012-17(nom.)'!G24</f>
        <v>0.57265321172879347</v>
      </c>
      <c r="J22" s="199">
        <f>'2012-17(nom.)'!H22/'2012-17(nom.)'!H24</f>
        <v>0.55249926261627869</v>
      </c>
      <c r="K22" s="199">
        <f>'2012-17(nom.)'!I22/'2012-17(nom.)'!I24</f>
        <v>0.52370985261123482</v>
      </c>
      <c r="L22" s="199">
        <f>'2012-17(nom.)'!J22/'2012-17(nom.)'!J24</f>
        <v>0.55226150818157815</v>
      </c>
      <c r="M22" s="199">
        <f>'2012-17(nom.)'!K22/'2012-17(nom.)'!K24</f>
        <v>0.51130406602528977</v>
      </c>
      <c r="N22" s="199">
        <f>'2012-17(nom.)'!L22/'2012-17(nom.)'!L24</f>
        <v>0.56092535719148073</v>
      </c>
      <c r="O22" s="199">
        <f>'2012-17(nom.)'!M22/'2012-17(nom.)'!M24</f>
        <v>0.51678346044957957</v>
      </c>
      <c r="P22" s="199">
        <f>'2012-17(nom.)'!N22/'2012-17(nom.)'!N24</f>
        <v>0.52872617325882554</v>
      </c>
      <c r="Q22" s="200">
        <f t="shared" si="0"/>
        <v>0.54179588700761028</v>
      </c>
      <c r="R22" s="199">
        <f>'2012-17(nom.)'!C$48/'2012-17(nom.)'!C$50</f>
        <v>0.58394966891522504</v>
      </c>
      <c r="S22" s="199">
        <f>'2012-17(nom.)'!D$48/'2012-17(nom.)'!D$50</f>
        <v>0.54114429469255587</v>
      </c>
      <c r="T22" s="199">
        <f>'2012-17(nom.)'!E$48/'2012-17(nom.)'!E$50</f>
        <v>0.53600944266032358</v>
      </c>
      <c r="U22" s="199">
        <f>'2012-17(nom.)'!F$48/'2012-17(nom.)'!F$50</f>
        <v>0.55566536655471654</v>
      </c>
      <c r="V22" s="199">
        <f>'2012-17(nom.)'!G$48/'2012-17(nom.)'!G$50</f>
        <v>0.53060613512501698</v>
      </c>
      <c r="W22" s="199">
        <f>'2012-17(nom.)'!H$48/'2012-17(nom.)'!H$50</f>
        <v>0.55185708992545579</v>
      </c>
      <c r="X22" s="199">
        <f>'2012-17(nom.)'!I$48/'2012-17(nom.)'!I$50</f>
        <v>0.56152865040026234</v>
      </c>
      <c r="Y22" s="199">
        <f>'2012-17(nom.)'!J$48/'2012-17(nom.)'!J$50</f>
        <v>0.50284938910781762</v>
      </c>
      <c r="Z22" s="199">
        <f>'2012-17(nom.)'!K$48/'2012-17(nom.)'!K$50</f>
        <v>0.49039775000826885</v>
      </c>
      <c r="AA22" s="199">
        <f>'2012-17(nom.)'!L$48/'2012-17(nom.)'!L$50</f>
        <v>0.52327505838710953</v>
      </c>
      <c r="AB22" s="199">
        <f>'2012-17(nom.)'!M$48/'2012-17(nom.)'!M$50</f>
        <v>0.50674295138804171</v>
      </c>
      <c r="AC22" s="199">
        <f>'2012-17(nom.)'!N$48/'2012-17(nom.)'!N$50</f>
        <v>0.52723464738113923</v>
      </c>
      <c r="AD22" s="200">
        <f t="shared" si="13"/>
        <v>0.53427170371216104</v>
      </c>
      <c r="AE22" s="199">
        <f>'2012-17(nom.)'!C$74/'2012-17(nom.)'!C$76</f>
        <v>0.52736851076569558</v>
      </c>
      <c r="AF22" s="199">
        <f>'2012-17(nom.)'!D$74/'2012-17(nom.)'!D$76</f>
        <v>0.49984536024644105</v>
      </c>
      <c r="AG22" s="199">
        <f>'2012-17(nom.)'!E$74/'2012-17(nom.)'!E$76</f>
        <v>0.50119617790259519</v>
      </c>
      <c r="AH22" s="199">
        <f>'2012-17(nom.)'!F$74/'2012-17(nom.)'!F$76</f>
        <v>0.57234172902950198</v>
      </c>
      <c r="AI22" s="199">
        <f>'2012-17(nom.)'!G$74/'2012-17(nom.)'!G$76</f>
        <v>0.51731094247863707</v>
      </c>
      <c r="AJ22" s="199">
        <f>'2012-17(nom.)'!H$74/'2012-17(nom.)'!H$76</f>
        <v>0.53135007488100539</v>
      </c>
      <c r="AK22" s="199">
        <f>'2012-17(nom.)'!I$74/'2012-17(nom.)'!I$76</f>
        <v>0.5219115319991563</v>
      </c>
      <c r="AL22" s="199">
        <f>'2012-17(nom.)'!J$74/'2012-17(nom.)'!J$76</f>
        <v>0.51089570371859971</v>
      </c>
      <c r="AM22" s="199">
        <f>'2012-17(nom.)'!K$74/'2012-17(nom.)'!K$76</f>
        <v>0.54465876362515175</v>
      </c>
      <c r="AN22" s="199">
        <f>'2012-17(nom.)'!L$74/'2012-17(nom.)'!L$76</f>
        <v>0.49904483431304919</v>
      </c>
      <c r="AO22" s="199">
        <f>'2012-17(nom.)'!M$74/'2012-17(nom.)'!M$76</f>
        <v>0.54565630546241006</v>
      </c>
      <c r="AP22" s="199">
        <f>'2012-17(nom.)'!N$74/'2012-17(nom.)'!N$76</f>
        <v>0.52547982135802074</v>
      </c>
      <c r="AQ22" s="201">
        <f t="shared" si="31"/>
        <v>0.52475497964835527</v>
      </c>
      <c r="AR22" s="199">
        <f t="shared" si="14"/>
        <v>0.56261976583288487</v>
      </c>
      <c r="AS22" s="199">
        <f t="shared" si="2"/>
        <v>0.53175253870483152</v>
      </c>
      <c r="AT22" s="199">
        <f t="shared" si="3"/>
        <v>0.51998319898887779</v>
      </c>
      <c r="AU22" s="201">
        <f t="shared" si="15"/>
        <v>0.53811850117553128</v>
      </c>
      <c r="AV22" s="201">
        <f t="shared" si="4"/>
        <v>0.55238059740517842</v>
      </c>
      <c r="AW22" s="201">
        <f t="shared" si="5"/>
        <v>0.54019009644414917</v>
      </c>
      <c r="AX22" s="201">
        <f t="shared" si="6"/>
        <v>0.54523547580758003</v>
      </c>
      <c r="AY22" s="201">
        <f t="shared" si="16"/>
        <v>0.54593538988563584</v>
      </c>
      <c r="AZ22" s="201">
        <f t="shared" si="7"/>
        <v>0.53571667833688452</v>
      </c>
      <c r="BA22" s="201">
        <f t="shared" si="8"/>
        <v>0.52200220033599842</v>
      </c>
      <c r="BB22" s="201">
        <f t="shared" si="9"/>
        <v>0.51545352655290344</v>
      </c>
      <c r="BC22" s="201">
        <f t="shared" si="17"/>
        <v>0.52439080174192876</v>
      </c>
      <c r="BD22" s="201">
        <f t="shared" si="10"/>
        <v>0.5277484166305465</v>
      </c>
      <c r="BE22" s="201">
        <f t="shared" si="11"/>
        <v>0.52306090576667719</v>
      </c>
      <c r="BF22" s="199">
        <f t="shared" si="12"/>
        <v>0.53150345191559001</v>
      </c>
      <c r="BG22" s="201">
        <f t="shared" si="18"/>
        <v>0.5274375914376046</v>
      </c>
      <c r="BH22" s="199">
        <f>'2012-17(nom.)'!C$100/'2012-17(nom.)'!C$102</f>
        <v>0.6078655024496733</v>
      </c>
      <c r="BI22" s="199">
        <f>'2012-17(nom.)'!D$100/'2012-17(nom.)'!D$102</f>
        <v>0.46595529354955789</v>
      </c>
      <c r="BJ22" s="199">
        <f>'2012-17(nom.)'!E$100/'2012-17(nom.)'!E$102</f>
        <v>0.51498498663497383</v>
      </c>
      <c r="BK22" s="200">
        <f t="shared" si="19"/>
        <v>0.52960192754473501</v>
      </c>
      <c r="BL22" s="199">
        <f>'2012-17(nom.)'!F$100/'2012-17(nom.)'!F$102</f>
        <v>0.56556234978480069</v>
      </c>
      <c r="BM22" s="199">
        <f>'2012-17(nom.)'!G$100/'2012-17(nom.)'!G$102</f>
        <v>0.55384616971009637</v>
      </c>
      <c r="BN22" s="199">
        <f>'2012-17(nom.)'!H$100/'2012-17(nom.)'!H$102</f>
        <v>0.49090463337227319</v>
      </c>
      <c r="BO22" s="200">
        <f t="shared" si="20"/>
        <v>0.53677105095572342</v>
      </c>
      <c r="BP22" s="199">
        <f>'2012-17(nom.)'!I$100/'2012-17(nom.)'!I$102</f>
        <v>0.57033466295684754</v>
      </c>
      <c r="BQ22" s="199">
        <f>'2012-17(nom.)'!J$100/'2012-17(nom.)'!J$102</f>
        <v>0.54601012295159634</v>
      </c>
      <c r="BR22" s="199">
        <f>'2012-17(nom.)'!K$100/'2012-17(nom.)'!K$102</f>
        <v>0.54088842524908398</v>
      </c>
      <c r="BS22" s="200">
        <f t="shared" si="21"/>
        <v>0.55241107038584258</v>
      </c>
      <c r="BT22" s="199">
        <f>'2012-17(nom.)'!L$100/'2012-17(nom.)'!L$102</f>
        <v>0.51098424772780016</v>
      </c>
      <c r="BU22" s="199">
        <f>'2012-17(nom.)'!M$100/'2012-17(nom.)'!M$102</f>
        <v>0.55851962943315447</v>
      </c>
      <c r="BV22" s="199">
        <f>'2012-17(nom.)'!N$100/'2012-17(nom.)'!N$102</f>
        <v>0.58635600577257152</v>
      </c>
      <c r="BW22" s="200">
        <f t="shared" si="22"/>
        <v>0.55195329431117546</v>
      </c>
      <c r="BX22" s="199">
        <f>'2012-17(nom.)'!C$126/'2012-17(nom.)'!C$128</f>
        <v>0.5188334534723118</v>
      </c>
      <c r="BY22" s="199">
        <f>'2012-17(nom.)'!D$126/'2012-17(nom.)'!D$128</f>
        <v>0.50852633436393957</v>
      </c>
      <c r="BZ22" s="199">
        <f>'2012-17(nom.)'!E$126/'2012-17(nom.)'!E$128</f>
        <v>0.61994909840336254</v>
      </c>
      <c r="CA22" s="200">
        <f t="shared" si="23"/>
        <v>0.5491029620798713</v>
      </c>
      <c r="CB22" s="199">
        <f>'2012-17(nom.)'!F$126/'2012-17(nom.)'!F$128</f>
        <v>0.61170030384964758</v>
      </c>
      <c r="CC22" s="199">
        <f>'2012-17(nom.)'!G$126/'2012-17(nom.)'!G$128</f>
        <v>0.6517529775654316</v>
      </c>
      <c r="CD22" s="199">
        <f>'2012-17(nom.)'!H$126/'2012-17(nom.)'!H$128</f>
        <v>0.67496289428979339</v>
      </c>
      <c r="CE22" s="200">
        <f t="shared" si="24"/>
        <v>0.64613872523495752</v>
      </c>
      <c r="CF22" s="199">
        <f>'2012-17(nom.)'!I$126/'2012-17(nom.)'!I$128</f>
        <v>0.68316942772737688</v>
      </c>
      <c r="CG22" s="199">
        <f>'2012-17(nom.)'!J$126/'2012-17(nom.)'!J$128</f>
        <v>0.69427278498796963</v>
      </c>
      <c r="CH22" s="199">
        <f>'2012-17(nom.)'!K$126/'2012-17(nom.)'!K$128</f>
        <v>0.49109336604784681</v>
      </c>
      <c r="CI22" s="200">
        <f t="shared" si="25"/>
        <v>0.62284519292106444</v>
      </c>
      <c r="CJ22" s="199">
        <f>'2012-17(nom.)'!L$126/'2012-17(nom.)'!L$128</f>
        <v>0.51019725903281898</v>
      </c>
      <c r="CK22" s="199">
        <f>'2012-17(nom.)'!M$126/'2012-17(nom.)'!M$128</f>
        <v>0.4842817890866426</v>
      </c>
      <c r="CL22" s="199">
        <f>'2012-17(nom.)'!N$126/'2012-17(nom.)'!N$128</f>
        <v>0.48452833633700626</v>
      </c>
      <c r="CM22" s="200">
        <f t="shared" si="26"/>
        <v>0.49300246148548932</v>
      </c>
      <c r="CN22" s="199">
        <f>'2012-17(nom.)'!C152/'2012-17(nom.)'!C$154</f>
        <v>0.61524623837354209</v>
      </c>
      <c r="CO22" s="199">
        <f>'2012-17(nom.)'!D152/'2012-17(nom.)'!D$154</f>
        <v>0.5693695623341376</v>
      </c>
      <c r="CP22" s="199">
        <f>'2012-17(nom.)'!E152/'2012-17(nom.)'!E$154</f>
        <v>0.54262481448069666</v>
      </c>
      <c r="CQ22" s="200">
        <f t="shared" si="27"/>
        <v>0.57574687172945882</v>
      </c>
      <c r="CR22" s="199">
        <f>'2012-17(nom.)'!F152/'2012-17(nom.)'!F$154</f>
        <v>0.60603139481828538</v>
      </c>
      <c r="CS22" s="199">
        <f>'2012-17(nom.)'!G152/'2012-17(nom.)'!G$154</f>
        <v>0.56954210498892899</v>
      </c>
      <c r="CT22" s="199">
        <f>'2012-17(nom.)'!H152/'2012-17(nom.)'!H$154</f>
        <v>0.51188353363032524</v>
      </c>
      <c r="CU22" s="200">
        <f t="shared" si="32"/>
        <v>0.56248567781251324</v>
      </c>
      <c r="CV22" s="199">
        <f>'2012-17(nom.)'!I152/'2012-17(nom.)'!I$154</f>
        <v>0.54791399942260255</v>
      </c>
      <c r="CW22" s="199">
        <f>'2012-17(nom.)'!J152/'2012-17(nom.)'!J$154</f>
        <v>0.54545748019681728</v>
      </c>
      <c r="CX22" s="199">
        <f>'2012-17(nom.)'!K152/'2012-17(nom.)'!K$154</f>
        <v>0.56098843829871259</v>
      </c>
      <c r="CY22" s="200">
        <f t="shared" si="29"/>
        <v>0.55145330597271081</v>
      </c>
      <c r="CZ22" s="199" t="e">
        <f>'2012-17(nom.)'!L152/'2012-17(nom.)'!L$154</f>
        <v>#DIV/0!</v>
      </c>
      <c r="DA22" s="199" t="e">
        <f>'2012-17(nom.)'!M152/'2012-17(nom.)'!M$154</f>
        <v>#DIV/0!</v>
      </c>
      <c r="DB22" s="199" t="e">
        <f>'2012-17(nom.)'!N152/'2012-17(nom.)'!N$154</f>
        <v>#DIV/0!</v>
      </c>
      <c r="DC22" s="200" t="e">
        <f t="shared" si="30"/>
        <v>#DIV/0!</v>
      </c>
    </row>
    <row r="23" spans="1:107" s="122" customFormat="1" hidden="1" x14ac:dyDescent="0.25">
      <c r="A23" s="482" t="s">
        <v>91</v>
      </c>
      <c r="B23" s="483"/>
      <c r="C23" s="483"/>
      <c r="D23" s="484"/>
      <c r="E23" s="130" t="e">
        <f>'2012-17(nom.)'!C23/'Part.%'!#REF!</f>
        <v>#REF!</v>
      </c>
      <c r="F23" s="130" t="e">
        <f>'2012-17(nom.)'!D23/'Part.%'!#REF!</f>
        <v>#REF!</v>
      </c>
      <c r="G23" s="130" t="e">
        <f>'2012-17(nom.)'!E23/'Part.%'!#REF!</f>
        <v>#REF!</v>
      </c>
      <c r="H23" s="130" t="e">
        <f>'2012-17(nom.)'!F23/'Part.%'!#REF!</f>
        <v>#REF!</v>
      </c>
      <c r="I23" s="130" t="e">
        <f>'2012-17(nom.)'!G23/'Part.%'!#REF!</f>
        <v>#REF!</v>
      </c>
      <c r="J23" s="130" t="e">
        <f>'2012-17(nom.)'!H23/'Part.%'!#REF!</f>
        <v>#REF!</v>
      </c>
      <c r="K23" s="130" t="e">
        <f>'2012-17(nom.)'!I23/'Part.%'!#REF!</f>
        <v>#REF!</v>
      </c>
      <c r="L23" s="130" t="e">
        <f>'2012-17(nom.)'!J23/'Part.%'!#REF!</f>
        <v>#REF!</v>
      </c>
      <c r="M23" s="130" t="e">
        <f>'2012-17(nom.)'!K23/'Part.%'!#REF!</f>
        <v>#REF!</v>
      </c>
      <c r="N23" s="130" t="e">
        <f>'2012-17(nom.)'!L23/'Part.%'!#REF!</f>
        <v>#REF!</v>
      </c>
      <c r="O23" s="130" t="e">
        <f>'2012-17(nom.)'!M23/'Part.%'!#REF!</f>
        <v>#REF!</v>
      </c>
      <c r="P23" s="130" t="e">
        <f>'2012-17(nom.)'!N23/'Part.%'!#REF!</f>
        <v>#REF!</v>
      </c>
      <c r="Q23" s="121" t="e">
        <f t="shared" si="0"/>
        <v>#REF!</v>
      </c>
      <c r="R23" s="130" t="e">
        <f>'2012-17(nom.)'!C49/'Part.%'!#REF!</f>
        <v>#REF!</v>
      </c>
      <c r="S23" s="130" t="e">
        <f>'2012-17(nom.)'!D49/'Part.%'!#REF!</f>
        <v>#REF!</v>
      </c>
      <c r="T23" s="130" t="e">
        <f>'2012-17(nom.)'!E49/'Part.%'!#REF!</f>
        <v>#REF!</v>
      </c>
      <c r="U23" s="130" t="e">
        <f>'2012-17(nom.)'!F49/'Part.%'!#REF!</f>
        <v>#REF!</v>
      </c>
      <c r="V23" s="130" t="e">
        <f>'2012-17(nom.)'!G49/'Part.%'!#REF!</f>
        <v>#REF!</v>
      </c>
      <c r="W23" s="130" t="e">
        <f>'2012-17(nom.)'!H49/'Part.%'!#REF!</f>
        <v>#REF!</v>
      </c>
      <c r="X23" s="130" t="e">
        <f>'2012-17(nom.)'!I49/'Part.%'!#REF!</f>
        <v>#REF!</v>
      </c>
      <c r="Y23" s="130" t="e">
        <f>'2012-17(nom.)'!J49/'Part.%'!#REF!</f>
        <v>#REF!</v>
      </c>
      <c r="Z23" s="130" t="e">
        <f>'2012-17(nom.)'!K49/'Part.%'!#REF!</f>
        <v>#REF!</v>
      </c>
      <c r="AA23" s="130" t="e">
        <f>'2012-17(nom.)'!L49/'Part.%'!#REF!</f>
        <v>#REF!</v>
      </c>
      <c r="AB23" s="130" t="e">
        <f>'2012-17(nom.)'!M49/'Part.%'!#REF!</f>
        <v>#REF!</v>
      </c>
      <c r="AC23" s="130" t="e">
        <f>'2012-17(nom.)'!N49/'Part.%'!#REF!</f>
        <v>#REF!</v>
      </c>
      <c r="AD23" s="120" t="e">
        <f>AVERAGE(R23:AC23)</f>
        <v>#REF!</v>
      </c>
      <c r="AE23" s="130" t="e">
        <f>'2012-17(nom.)'!C75/'Part.%'!#REF!</f>
        <v>#REF!</v>
      </c>
      <c r="AF23" s="130" t="e">
        <f>'2012-17(nom.)'!D75/'Part.%'!#REF!</f>
        <v>#REF!</v>
      </c>
      <c r="AG23" s="130" t="e">
        <f>'2012-17(nom.)'!E75/'Part.%'!#REF!</f>
        <v>#REF!</v>
      </c>
      <c r="AH23" s="130" t="e">
        <f>'2012-17(nom.)'!F75/'Part.%'!#REF!</f>
        <v>#REF!</v>
      </c>
      <c r="AI23" s="130" t="e">
        <f>'2012-17(nom.)'!G75/'Part.%'!#REF!</f>
        <v>#REF!</v>
      </c>
      <c r="AJ23" s="130" t="e">
        <f>'2012-17(nom.)'!H75/'Part.%'!#REF!</f>
        <v>#REF!</v>
      </c>
      <c r="AK23" s="130" t="e">
        <f>'2012-17(nom.)'!I75/'Part.%'!#REF!</f>
        <v>#REF!</v>
      </c>
      <c r="AL23" s="130" t="e">
        <f>'2012-17(nom.)'!J75/'Part.%'!#REF!</f>
        <v>#REF!</v>
      </c>
      <c r="AM23" s="130" t="e">
        <f>'2012-17(nom.)'!K75/'Part.%'!#REF!</f>
        <v>#REF!</v>
      </c>
      <c r="AN23" s="130" t="e">
        <f>'2012-17(nom.)'!L75/'Part.%'!#REF!</f>
        <v>#REF!</v>
      </c>
      <c r="AO23" s="130" t="e">
        <f>'2012-17(nom.)'!M75/'Part.%'!#REF!</f>
        <v>#REF!</v>
      </c>
      <c r="AP23" s="130" t="e">
        <f>'2012-17(nom.)'!N75/'Part.%'!#REF!</f>
        <v>#REF!</v>
      </c>
      <c r="AQ23" s="183" t="e">
        <f>AVERAGE(AE23:AP23)</f>
        <v>#REF!</v>
      </c>
      <c r="AR23" s="184" t="e">
        <f t="shared" si="1"/>
        <v>#REF!</v>
      </c>
      <c r="AS23" s="184" t="e">
        <f t="shared" si="2"/>
        <v>#REF!</v>
      </c>
      <c r="AT23" s="184" t="e">
        <f t="shared" si="3"/>
        <v>#REF!</v>
      </c>
      <c r="AU23" s="180" t="e">
        <f t="shared" si="15"/>
        <v>#REF!</v>
      </c>
      <c r="AV23" s="184" t="e">
        <f t="shared" si="4"/>
        <v>#REF!</v>
      </c>
      <c r="AW23" s="184" t="e">
        <f t="shared" si="5"/>
        <v>#REF!</v>
      </c>
      <c r="AX23" s="184" t="e">
        <f t="shared" si="6"/>
        <v>#REF!</v>
      </c>
      <c r="AY23" s="180" t="e">
        <f t="shared" si="16"/>
        <v>#REF!</v>
      </c>
      <c r="AZ23" s="184" t="e">
        <f t="shared" si="7"/>
        <v>#REF!</v>
      </c>
      <c r="BA23" s="184" t="e">
        <f t="shared" si="8"/>
        <v>#REF!</v>
      </c>
      <c r="BB23" s="184" t="e">
        <f t="shared" si="9"/>
        <v>#REF!</v>
      </c>
      <c r="BC23" s="180" t="e">
        <f t="shared" si="17"/>
        <v>#REF!</v>
      </c>
      <c r="BD23" s="184" t="e">
        <f t="shared" si="10"/>
        <v>#REF!</v>
      </c>
      <c r="BE23" s="184" t="e">
        <f t="shared" si="11"/>
        <v>#REF!</v>
      </c>
      <c r="BF23" s="184" t="e">
        <f>AVERAGE(P23,AC23,AP23)</f>
        <v>#REF!</v>
      </c>
      <c r="BG23" s="180" t="e">
        <f t="shared" si="18"/>
        <v>#REF!</v>
      </c>
      <c r="BH23" s="130" t="e">
        <f>'2012-17(nom.)'!C101/'Part.%'!#REF!</f>
        <v>#REF!</v>
      </c>
      <c r="BI23" s="130" t="e">
        <f>'2012-17(nom.)'!D101/'Part.%'!#REF!</f>
        <v>#REF!</v>
      </c>
      <c r="BJ23" s="130" t="e">
        <f>'2012-17(nom.)'!E101/'Part.%'!#REF!</f>
        <v>#REF!</v>
      </c>
      <c r="BK23" s="180" t="e">
        <f t="shared" si="19"/>
        <v>#REF!</v>
      </c>
      <c r="BL23" s="130" t="e">
        <f>'2012-17(nom.)'!F101/'Part.%'!#REF!</f>
        <v>#REF!</v>
      </c>
      <c r="BM23" s="130" t="e">
        <f>'2012-17(nom.)'!G101/'Part.%'!#REF!</f>
        <v>#REF!</v>
      </c>
      <c r="BN23" s="130" t="e">
        <f>'2012-17(nom.)'!H101/'Part.%'!#REF!</f>
        <v>#REF!</v>
      </c>
      <c r="BO23" s="130"/>
      <c r="BP23" s="130" t="e">
        <f>'2012-17(nom.)'!I101/'Part.%'!#REF!</f>
        <v>#REF!</v>
      </c>
      <c r="BQ23" s="130" t="e">
        <f>'2012-17(nom.)'!J101/'Part.%'!#REF!</f>
        <v>#REF!</v>
      </c>
      <c r="BR23" s="130" t="e">
        <f>'2012-17(nom.)'!K101/'Part.%'!#REF!</f>
        <v>#REF!</v>
      </c>
      <c r="BS23" s="130"/>
      <c r="BT23" s="130" t="e">
        <f>'2012-17(nom.)'!L101/'Part.%'!#REF!</f>
        <v>#REF!</v>
      </c>
      <c r="BU23" s="130" t="e">
        <f>'2012-17(nom.)'!M101/'Part.%'!#REF!</f>
        <v>#REF!</v>
      </c>
      <c r="BV23" s="130" t="e">
        <f>'2012-17(nom.)'!N101/'Part.%'!#REF!</f>
        <v>#REF!</v>
      </c>
      <c r="BW23" s="130"/>
      <c r="BX23" s="130" t="e">
        <f>'2012-17(nom.)'!C127/'Part.%'!#REF!</f>
        <v>#REF!</v>
      </c>
      <c r="BY23" s="130" t="e">
        <f>'2012-17(nom.)'!D127/'Part.%'!#REF!</f>
        <v>#REF!</v>
      </c>
      <c r="BZ23" s="130" t="e">
        <f>'2012-17(nom.)'!E127/'Part.%'!#REF!</f>
        <v>#REF!</v>
      </c>
      <c r="CA23" s="180" t="e">
        <f t="shared" si="23"/>
        <v>#REF!</v>
      </c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90"/>
      <c r="CR23" s="126">
        <f>'2012-17(nom.)'!F153/'2012-17(nom.)'!F$152</f>
        <v>4.6554223680280456E-2</v>
      </c>
    </row>
    <row r="24" spans="1:107" ht="16.5" customHeight="1" x14ac:dyDescent="0.25">
      <c r="A24" s="100" t="str">
        <f>'Grupo Real (2014-17)'!A24</f>
        <v xml:space="preserve">Fonte: bi.sefaz, elaboração NEEF/SEFAZ-MA (consulta 06.10.17). </v>
      </c>
      <c r="B24" s="100"/>
      <c r="C24" s="100"/>
      <c r="D24" s="131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85"/>
      <c r="BF24" s="185"/>
      <c r="BG24" s="185"/>
      <c r="BH24" s="185"/>
      <c r="BI24" s="185"/>
      <c r="BJ24" s="185"/>
      <c r="BK24" s="185"/>
      <c r="BL24" s="185"/>
      <c r="BM24" s="185"/>
      <c r="BN24" s="185"/>
      <c r="BO24" s="185"/>
      <c r="BP24" s="185"/>
      <c r="BQ24" s="185"/>
      <c r="BR24" s="185"/>
      <c r="BS24" s="185"/>
      <c r="BT24" s="185"/>
      <c r="BU24" s="185"/>
      <c r="BV24" s="185"/>
      <c r="BW24" s="185"/>
      <c r="BX24" s="185"/>
      <c r="BY24" s="185"/>
      <c r="BZ24" s="185"/>
      <c r="CA24" s="185"/>
      <c r="CB24" s="185"/>
      <c r="CC24" s="185"/>
      <c r="CD24" s="185"/>
      <c r="CE24" s="185"/>
      <c r="CF24" s="185"/>
      <c r="CG24" s="185"/>
      <c r="CH24" s="185"/>
      <c r="CI24" s="185"/>
      <c r="CJ24" s="185"/>
      <c r="CK24" s="185"/>
      <c r="CL24" s="185"/>
      <c r="CM24" s="185"/>
    </row>
    <row r="25" spans="1:107" x14ac:dyDescent="0.25">
      <c r="AS25" s="144"/>
      <c r="BE25" s="144"/>
      <c r="BF25" s="144"/>
      <c r="BX25" s="144"/>
      <c r="BY25" s="144"/>
      <c r="BZ25" s="144"/>
      <c r="CA25" s="144"/>
      <c r="CB25" s="144"/>
      <c r="CC25" s="144"/>
      <c r="CD25" s="144"/>
      <c r="CE25" s="144"/>
      <c r="CF25" s="144"/>
      <c r="CG25" s="144"/>
      <c r="CH25" s="144"/>
      <c r="CI25" s="144"/>
      <c r="CJ25" s="144"/>
      <c r="CK25" s="144"/>
      <c r="CL25" s="144"/>
      <c r="CM25" s="144"/>
      <c r="CN25" s="144"/>
      <c r="CO25" s="144"/>
      <c r="CP25" s="144"/>
      <c r="CQ25" s="144"/>
    </row>
    <row r="26" spans="1:107" x14ac:dyDescent="0.25">
      <c r="BE26" s="144"/>
      <c r="BF26" s="144"/>
    </row>
    <row r="27" spans="1:107" x14ac:dyDescent="0.25">
      <c r="BE27" s="144"/>
      <c r="BF27" s="144"/>
      <c r="CR27" s="144"/>
    </row>
    <row r="28" spans="1:107" x14ac:dyDescent="0.25">
      <c r="A28" s="485" t="s">
        <v>205</v>
      </c>
      <c r="B28" s="485"/>
      <c r="C28" s="485"/>
      <c r="D28" s="485"/>
      <c r="BE28" s="144"/>
      <c r="BF28" s="144"/>
    </row>
    <row r="29" spans="1:107" x14ac:dyDescent="0.25">
      <c r="A29" s="421" t="s">
        <v>206</v>
      </c>
      <c r="B29" s="422" t="s">
        <v>194</v>
      </c>
      <c r="C29" s="421" t="s">
        <v>195</v>
      </c>
      <c r="D29" s="423" t="s">
        <v>196</v>
      </c>
      <c r="AR29" s="386"/>
      <c r="AS29" s="386"/>
      <c r="AT29" s="386"/>
    </row>
    <row r="30" spans="1:107" x14ac:dyDescent="0.25">
      <c r="A30" s="419">
        <v>2014</v>
      </c>
      <c r="B30" s="177">
        <f>ICMS!B20/TOTAL!D20</f>
        <v>0.86033418766999248</v>
      </c>
      <c r="C30" s="180">
        <f>IPVA!B20/TOTAL!D20</f>
        <v>6.2019413570724331E-2</v>
      </c>
      <c r="D30" s="182">
        <f>ITCD!B20/TOTAL!D20</f>
        <v>1.6103084250761151E-3</v>
      </c>
    </row>
    <row r="31" spans="1:107" x14ac:dyDescent="0.25">
      <c r="A31" s="419">
        <v>2015</v>
      </c>
      <c r="B31" s="177">
        <f>ICMS!D20/TOTAL!F20</f>
        <v>0.84794677153658526</v>
      </c>
      <c r="C31" s="180">
        <f>IPVA!D20/TOTAL!F20</f>
        <v>6.6997736346631198E-2</v>
      </c>
      <c r="D31" s="182">
        <f>ITCD!D20/TOTAL!F20</f>
        <v>2.7775634296376942E-3</v>
      </c>
    </row>
    <row r="32" spans="1:107" x14ac:dyDescent="0.25">
      <c r="A32" s="419">
        <v>2016</v>
      </c>
      <c r="B32" s="177">
        <f>ICMS!F20/TOTAL!H20</f>
        <v>0.85640047722225054</v>
      </c>
      <c r="C32" s="180">
        <f>IPVA!F20/TOTAL!H20</f>
        <v>5.7697428599136007E-2</v>
      </c>
      <c r="D32" s="182">
        <f>ITCD!F20/TOTAL!H20</f>
        <v>1.80672410787199E-3</v>
      </c>
    </row>
    <row r="33" spans="1:4" x14ac:dyDescent="0.25">
      <c r="A33" s="420" t="s">
        <v>197</v>
      </c>
      <c r="B33" s="387">
        <f>ICMS!H20/TOTAL!J20</f>
        <v>0.84037161825135154</v>
      </c>
      <c r="C33" s="424">
        <f>IPVA!H20/TOTAL!J20</f>
        <v>7.2100135214202901E-2</v>
      </c>
      <c r="D33" s="388">
        <f>ITCD!H20/TOTAL!J20</f>
        <v>2.0966720960467365E-3</v>
      </c>
    </row>
    <row r="34" spans="1:4" x14ac:dyDescent="0.25">
      <c r="A34" s="111" t="s">
        <v>207</v>
      </c>
      <c r="D34" s="385"/>
    </row>
    <row r="35" spans="1:4" x14ac:dyDescent="0.25">
      <c r="D35" s="385"/>
    </row>
    <row r="36" spans="1:4" x14ac:dyDescent="0.25">
      <c r="D36" s="385"/>
    </row>
    <row r="37" spans="1:4" x14ac:dyDescent="0.25">
      <c r="D37" s="385"/>
    </row>
    <row r="38" spans="1:4" x14ac:dyDescent="0.25">
      <c r="D38" s="385"/>
    </row>
    <row r="39" spans="1:4" x14ac:dyDescent="0.25">
      <c r="D39" s="385"/>
    </row>
    <row r="40" spans="1:4" x14ac:dyDescent="0.25">
      <c r="D40" s="385"/>
    </row>
    <row r="41" spans="1:4" x14ac:dyDescent="0.25">
      <c r="D41" s="385"/>
    </row>
    <row r="42" spans="1:4" x14ac:dyDescent="0.25">
      <c r="D42" s="385"/>
    </row>
    <row r="43" spans="1:4" x14ac:dyDescent="0.25">
      <c r="D43" s="385"/>
    </row>
    <row r="44" spans="1:4" x14ac:dyDescent="0.25">
      <c r="D44" s="385"/>
    </row>
    <row r="45" spans="1:4" x14ac:dyDescent="0.25">
      <c r="D45" s="385"/>
    </row>
    <row r="46" spans="1:4" x14ac:dyDescent="0.25">
      <c r="D46" s="385"/>
    </row>
    <row r="47" spans="1:4" x14ac:dyDescent="0.25">
      <c r="D47" s="385"/>
    </row>
    <row r="48" spans="1:4" x14ac:dyDescent="0.25">
      <c r="D48" s="385"/>
    </row>
    <row r="49" spans="4:4" x14ac:dyDescent="0.25">
      <c r="D49" s="385"/>
    </row>
    <row r="50" spans="4:4" x14ac:dyDescent="0.25">
      <c r="D50" s="385"/>
    </row>
    <row r="51" spans="4:4" x14ac:dyDescent="0.25">
      <c r="D51" s="385"/>
    </row>
    <row r="52" spans="4:4" x14ac:dyDescent="0.25">
      <c r="D52" s="385"/>
    </row>
    <row r="53" spans="4:4" x14ac:dyDescent="0.25">
      <c r="D53" s="385"/>
    </row>
    <row r="54" spans="4:4" x14ac:dyDescent="0.25">
      <c r="D54" s="385"/>
    </row>
    <row r="55" spans="4:4" x14ac:dyDescent="0.25">
      <c r="D55" s="385"/>
    </row>
    <row r="56" spans="4:4" x14ac:dyDescent="0.25">
      <c r="D56" s="385"/>
    </row>
    <row r="57" spans="4:4" x14ac:dyDescent="0.25">
      <c r="D57" s="385"/>
    </row>
    <row r="58" spans="4:4" x14ac:dyDescent="0.25">
      <c r="D58" s="385"/>
    </row>
    <row r="59" spans="4:4" x14ac:dyDescent="0.25">
      <c r="D59" s="385"/>
    </row>
    <row r="60" spans="4:4" x14ac:dyDescent="0.25">
      <c r="D60" s="385"/>
    </row>
    <row r="61" spans="4:4" x14ac:dyDescent="0.25">
      <c r="D61" s="385"/>
    </row>
    <row r="62" spans="4:4" x14ac:dyDescent="0.25">
      <c r="D62" s="385"/>
    </row>
    <row r="63" spans="4:4" x14ac:dyDescent="0.25">
      <c r="D63" s="385"/>
    </row>
    <row r="64" spans="4:4" x14ac:dyDescent="0.25">
      <c r="D64" s="385"/>
    </row>
    <row r="65" spans="4:4" x14ac:dyDescent="0.25">
      <c r="D65" s="385"/>
    </row>
    <row r="66" spans="4:4" x14ac:dyDescent="0.25">
      <c r="D66" s="385"/>
    </row>
    <row r="67" spans="4:4" x14ac:dyDescent="0.25">
      <c r="D67" s="385"/>
    </row>
    <row r="68" spans="4:4" x14ac:dyDescent="0.25">
      <c r="D68" s="385"/>
    </row>
    <row r="69" spans="4:4" x14ac:dyDescent="0.25">
      <c r="D69" s="385"/>
    </row>
    <row r="70" spans="4:4" x14ac:dyDescent="0.25">
      <c r="D70" s="385"/>
    </row>
    <row r="71" spans="4:4" x14ac:dyDescent="0.25">
      <c r="D71" s="385"/>
    </row>
    <row r="72" spans="4:4" x14ac:dyDescent="0.25">
      <c r="D72" s="385"/>
    </row>
    <row r="73" spans="4:4" x14ac:dyDescent="0.25">
      <c r="D73" s="385"/>
    </row>
    <row r="74" spans="4:4" x14ac:dyDescent="0.25">
      <c r="D74" s="385"/>
    </row>
    <row r="75" spans="4:4" x14ac:dyDescent="0.25">
      <c r="D75" s="385"/>
    </row>
    <row r="76" spans="4:4" x14ac:dyDescent="0.25">
      <c r="D76" s="385"/>
    </row>
    <row r="77" spans="4:4" x14ac:dyDescent="0.25">
      <c r="D77" s="385"/>
    </row>
  </sheetData>
  <mergeCells count="33">
    <mergeCell ref="A23:D23"/>
    <mergeCell ref="A9:A14"/>
    <mergeCell ref="A28:D28"/>
    <mergeCell ref="B2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CN2:DC2"/>
    <mergeCell ref="BX2:CM2"/>
    <mergeCell ref="BH2:BW2"/>
    <mergeCell ref="AR2:BG2"/>
    <mergeCell ref="Q2:Q3"/>
    <mergeCell ref="AD2:AD3"/>
    <mergeCell ref="AQ2:AQ3"/>
    <mergeCell ref="A15:A22"/>
    <mergeCell ref="A2:A3"/>
    <mergeCell ref="B17:D17"/>
    <mergeCell ref="B18:D18"/>
    <mergeCell ref="B19:D19"/>
    <mergeCell ref="B20:D20"/>
    <mergeCell ref="B21:D21"/>
    <mergeCell ref="B22:D22"/>
    <mergeCell ref="A4:A8"/>
    <mergeCell ref="B16:D16"/>
  </mergeCells>
  <pageMargins left="0.31496062992125984" right="0.31496062992125984" top="0.78740157480314965" bottom="0.78740157480314965" header="0.31496062992125984" footer="0.31496062992125984"/>
  <pageSetup paperSize="9" orientation="landscape" horizontalDpi="1200" verticalDpi="1200" r:id="rId1"/>
  <colBreaks count="1" manualBreakCount="1">
    <brk id="91" max="1048575" man="1"/>
  </colBreaks>
  <ignoredErrors>
    <ignoredError sqref="CY4:CY22 CZ4:DC22" evalErro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4458/OC-BR;</Approval_x0020_Number>
    <Phase xmlns="cdc7663a-08f0-4737-9e8c-148ce897a09c">ACTIVE</Phase>
    <Document_x0020_Author xmlns="cdc7663a-08f0-4737-9e8c-148ce897a09c">Dezolt, Ana Lucia Paiva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30</Value>
      <Value>33</Value>
      <Value>32</Value>
      <Value>31</Value>
      <Value>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BR-L1500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R0001312094</Record_x0020_Number>
    <_dlc_DocId xmlns="cdc7663a-08f0-4737-9e8c-148ce897a09c">EZSHARE-1869036552-10</_dlc_DocId>
    <_dlc_DocIdUrl xmlns="cdc7663a-08f0-4737-9e8c-148ce897a09c">
      <Url>https://idbg.sharepoint.com/teams/EZ-BR-LON/BR-L1500/_layouts/15/DocIdRedir.aspx?ID=EZSHARE-1869036552-10</Url>
      <Description>EZSHARE-1869036552-10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D2DDFD08169334EA57DA75DB6C25536" ma:contentTypeVersion="34" ma:contentTypeDescription="A content type to manage public (operations) IDB documents" ma:contentTypeScope="" ma:versionID="365468dafd52babae8b5eefedeae391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3F40B296-ADF8-47E8-A77E-E63D66199B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DCD8CA-CCED-48EE-B7DB-9E9D6517FA4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849AD28-F449-4121-B22F-4F0A36707766}">
  <ds:schemaRefs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cdc7663a-08f0-4737-9e8c-148ce897a09c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524D36E2-94E1-4190-A48E-5C6563720F30}"/>
</file>

<file path=customXml/itemProps5.xml><?xml version="1.0" encoding="utf-8"?>
<ds:datastoreItem xmlns:ds="http://schemas.openxmlformats.org/officeDocument/2006/customXml" ds:itemID="{C83F3EC6-3648-4F6C-8EB2-5C8537560872}"/>
</file>

<file path=customXml/itemProps6.xml><?xml version="1.0" encoding="utf-8"?>
<ds:datastoreItem xmlns:ds="http://schemas.openxmlformats.org/officeDocument/2006/customXml" ds:itemID="{91EBF07E-ED0E-455E-9693-BEEF1D151F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29" baseType="lpstr">
      <vt:lpstr>ICMS</vt:lpstr>
      <vt:lpstr>FUMACOP</vt:lpstr>
      <vt:lpstr>IPVA</vt:lpstr>
      <vt:lpstr>ITCD</vt:lpstr>
      <vt:lpstr>DEMAIS</vt:lpstr>
      <vt:lpstr>TOTAL</vt:lpstr>
      <vt:lpstr>Grupo Real (2014-17)</vt:lpstr>
      <vt:lpstr>Var.%</vt:lpstr>
      <vt:lpstr>Part.%</vt:lpstr>
      <vt:lpstr>2012-17(nom.)</vt:lpstr>
      <vt:lpstr>IPCA</vt:lpstr>
      <vt:lpstr>Projcao Relacao Arracadacao</vt:lpstr>
      <vt:lpstr>Gráf1</vt:lpstr>
      <vt:lpstr>Gráf1.1</vt:lpstr>
      <vt:lpstr>Gráf2</vt:lpstr>
      <vt:lpstr>Gráf3</vt:lpstr>
      <vt:lpstr>Gráf4</vt:lpstr>
      <vt:lpstr>Gráf5</vt:lpstr>
      <vt:lpstr>Gráf6</vt:lpstr>
      <vt:lpstr>Gráf7</vt:lpstr>
      <vt:lpstr>Gráf8</vt:lpstr>
      <vt:lpstr>DEMAIS!Print_Area</vt:lpstr>
      <vt:lpstr>FUMACOP!Print_Area</vt:lpstr>
      <vt:lpstr>'Grupo Real (2014-17)'!Print_Area</vt:lpstr>
      <vt:lpstr>ICMS!Print_Area</vt:lpstr>
      <vt:lpstr>IPVA!Print_Area</vt:lpstr>
      <vt:lpstr>ITCD!Print_Area</vt:lpstr>
      <vt:lpstr>'Part.%'!Print_Area</vt:lpstr>
      <vt:lpstr>TOTAL!Print_Area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Jomar Fernandes Pereira Filho</dc:creator>
  <cp:keywords/>
  <cp:lastModifiedBy>Canillas Gomez, Mariana Belen</cp:lastModifiedBy>
  <cp:lastPrinted>2017-09-28T20:00:47Z</cp:lastPrinted>
  <dcterms:created xsi:type="dcterms:W3CDTF">2015-03-25T01:53:48Z</dcterms:created>
  <dcterms:modified xsi:type="dcterms:W3CDTF">2017-10-26T18:09:42Z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dlc_DocIdItemGuid">
    <vt:lpwstr>88ce4827-b72e-4790-954b-af7eabfd4e92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32;#FISCAL POLICY FOR SUSTAINABILITY AND GROWTH|6e15b5e0-ae82-4b06-920a-eef6dd27cc8b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31;#REFORM / MODERNIZATION OF THE STATE|c8fda4a7-691a-4c65-b227-9825197b5cd2</vt:lpwstr>
  </property>
  <property fmtid="{D5CDD505-2E9C-101B-9397-08002B2CF9AE}" pid="11" name="Function Operations IDB">
    <vt:lpwstr>2;#Monitoring and Reporting|df3c2aa1-d63e-41aa-b1f5-bb15dee691ca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0x0101001A458A224826124E8B45B1D613300CFC00AD2DDFD08169334EA57DA75DB6C25536</vt:lpwstr>
  </property>
</Properties>
</file>