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/>
  <mc:AlternateContent xmlns:mc="http://schemas.openxmlformats.org/markup-compatibility/2006">
    <mc:Choice Requires="x15">
      <x15ac:absPath xmlns:x15ac="http://schemas.microsoft.com/office/spreadsheetml/2010/11/ac" url="C:\DATA.IDB\Documents\DOCUMENTS MARCELLE\PLAN PASSATION DE MARCHES 2017\PPM EDU\"/>
    </mc:Choice>
  </mc:AlternateContent>
  <bookViews>
    <workbookView xWindow="0" yWindow="0" windowWidth="20496" windowHeight="7152" activeTab="1"/>
  </bookViews>
  <sheets>
    <sheet name="Flux" sheetId="1" r:id="rId1"/>
    <sheet name="PPM" sheetId="2" r:id="rId2"/>
    <sheet name="PAO" sheetId="3" r:id="rId3"/>
  </sheets>
  <externalReferences>
    <externalReference r:id="rId4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3" l="1"/>
  <c r="N20" i="3"/>
  <c r="K20" i="3"/>
  <c r="L20" i="3"/>
  <c r="I20" i="3"/>
  <c r="J20" i="3"/>
  <c r="G20" i="3"/>
  <c r="H20" i="3"/>
  <c r="M22" i="3"/>
  <c r="M21" i="3"/>
  <c r="G11" i="2"/>
  <c r="G15" i="2"/>
  <c r="P17" i="1"/>
  <c r="P20" i="3"/>
  <c r="Q20" i="3"/>
  <c r="O20" i="3"/>
  <c r="M25" i="3"/>
  <c r="K25" i="3"/>
  <c r="I25" i="3"/>
  <c r="G25" i="3"/>
  <c r="O25" i="3"/>
  <c r="M24" i="3"/>
  <c r="I22" i="1"/>
  <c r="J22" i="1"/>
  <c r="K22" i="1"/>
  <c r="K24" i="3"/>
  <c r="H22" i="1"/>
  <c r="I24" i="3"/>
  <c r="G24" i="3"/>
  <c r="H24" i="3"/>
  <c r="M19" i="3"/>
  <c r="K21" i="3"/>
  <c r="K22" i="3"/>
  <c r="K19" i="3"/>
  <c r="G19" i="3"/>
  <c r="I19" i="3"/>
  <c r="O19" i="3"/>
  <c r="I21" i="3"/>
  <c r="I22" i="3"/>
  <c r="G21" i="3"/>
  <c r="O21" i="3"/>
  <c r="G22" i="3"/>
  <c r="M17" i="3"/>
  <c r="M18" i="3"/>
  <c r="M14" i="3"/>
  <c r="M15" i="3"/>
  <c r="M16" i="3"/>
  <c r="M13" i="3"/>
  <c r="K17" i="3"/>
  <c r="G17" i="3"/>
  <c r="I17" i="3"/>
  <c r="O17" i="3"/>
  <c r="K18" i="3"/>
  <c r="K14" i="3"/>
  <c r="K15" i="3"/>
  <c r="K16" i="3"/>
  <c r="F16" i="3"/>
  <c r="L16" i="3"/>
  <c r="I14" i="3"/>
  <c r="I15" i="3"/>
  <c r="I18" i="3"/>
  <c r="F18" i="3"/>
  <c r="J18" i="3"/>
  <c r="I16" i="3"/>
  <c r="G18" i="3"/>
  <c r="G14" i="3"/>
  <c r="O14" i="3"/>
  <c r="G15" i="3"/>
  <c r="P29" i="1"/>
  <c r="P28" i="1"/>
  <c r="P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P25" i="1"/>
  <c r="P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O21" i="1"/>
  <c r="N21" i="1"/>
  <c r="M21" i="1"/>
  <c r="L21" i="1"/>
  <c r="I21" i="1"/>
  <c r="H21" i="1"/>
  <c r="G21" i="1"/>
  <c r="F21" i="1"/>
  <c r="E21" i="1"/>
  <c r="D21" i="1"/>
  <c r="P20" i="1"/>
  <c r="P19" i="1"/>
  <c r="P18" i="1"/>
  <c r="P16" i="1"/>
  <c r="P15" i="1"/>
  <c r="P14" i="1"/>
  <c r="E13" i="1"/>
  <c r="E10" i="1"/>
  <c r="E6" i="1"/>
  <c r="P12" i="1"/>
  <c r="P11" i="1"/>
  <c r="O10" i="1"/>
  <c r="O6" i="1"/>
  <c r="N10" i="1"/>
  <c r="N6" i="1"/>
  <c r="M10" i="1"/>
  <c r="M6" i="1"/>
  <c r="L10" i="1"/>
  <c r="L6" i="1"/>
  <c r="K10" i="1"/>
  <c r="J10" i="1"/>
  <c r="I10" i="1"/>
  <c r="I6" i="1"/>
  <c r="H10" i="1"/>
  <c r="G10" i="1"/>
  <c r="G6" i="1"/>
  <c r="F10" i="1"/>
  <c r="F6" i="1"/>
  <c r="D10" i="1"/>
  <c r="D6" i="1"/>
  <c r="H6" i="1"/>
  <c r="E4" i="1"/>
  <c r="F4" i="1"/>
  <c r="G4" i="1"/>
  <c r="H4" i="1"/>
  <c r="I4" i="1"/>
  <c r="J4" i="1"/>
  <c r="K4" i="1"/>
  <c r="L4" i="1"/>
  <c r="M4" i="1"/>
  <c r="N4" i="1"/>
  <c r="O4" i="1"/>
  <c r="G21" i="2"/>
  <c r="E25" i="3"/>
  <c r="F25" i="3"/>
  <c r="N24" i="3"/>
  <c r="L24" i="3"/>
  <c r="J24" i="3"/>
  <c r="K23" i="3"/>
  <c r="F23" i="3"/>
  <c r="L23" i="3"/>
  <c r="O22" i="3"/>
  <c r="F21" i="3"/>
  <c r="L21" i="3"/>
  <c r="F19" i="3"/>
  <c r="N19" i="3"/>
  <c r="H18" i="3"/>
  <c r="L18" i="3"/>
  <c r="F17" i="3"/>
  <c r="N17" i="3"/>
  <c r="H17" i="3"/>
  <c r="J16" i="3"/>
  <c r="F15" i="3"/>
  <c r="J15" i="3"/>
  <c r="F14" i="3"/>
  <c r="N14" i="3"/>
  <c r="O12" i="3"/>
  <c r="N21" i="3"/>
  <c r="L14" i="3"/>
  <c r="H19" i="3"/>
  <c r="H21" i="3"/>
  <c r="N16" i="3"/>
  <c r="J19" i="3"/>
  <c r="P19" i="3"/>
  <c r="J21" i="3"/>
  <c r="N18" i="3"/>
  <c r="Q18" i="3"/>
  <c r="L19" i="3"/>
  <c r="Q19" i="3"/>
  <c r="O18" i="3"/>
  <c r="I13" i="3"/>
  <c r="L15" i="3"/>
  <c r="L17" i="3"/>
  <c r="Q17" i="3"/>
  <c r="O24" i="3"/>
  <c r="Q21" i="3"/>
  <c r="G23" i="3"/>
  <c r="H23" i="3"/>
  <c r="G16" i="3"/>
  <c r="G13" i="3"/>
  <c r="K13" i="3"/>
  <c r="Q24" i="3"/>
  <c r="P21" i="3"/>
  <c r="Q16" i="3"/>
  <c r="O15" i="3"/>
  <c r="P22" i="1"/>
  <c r="P21" i="1"/>
  <c r="K21" i="1"/>
  <c r="K6" i="1"/>
  <c r="J21" i="1"/>
  <c r="J6" i="1"/>
  <c r="P13" i="1"/>
  <c r="P10" i="1"/>
  <c r="D30" i="1"/>
  <c r="E5" i="1"/>
  <c r="E30" i="1"/>
  <c r="F5" i="1"/>
  <c r="F30" i="1"/>
  <c r="G5" i="1"/>
  <c r="G30" i="1"/>
  <c r="H5" i="1"/>
  <c r="H30" i="1"/>
  <c r="I5" i="1"/>
  <c r="I30" i="1"/>
  <c r="J5" i="1"/>
  <c r="L25" i="3"/>
  <c r="Q25" i="3"/>
  <c r="H25" i="3"/>
  <c r="Q14" i="3"/>
  <c r="P18" i="3"/>
  <c r="J25" i="3"/>
  <c r="P24" i="3"/>
  <c r="H14" i="3"/>
  <c r="H15" i="3"/>
  <c r="P15" i="3"/>
  <c r="J17" i="3"/>
  <c r="P17" i="3"/>
  <c r="E22" i="3"/>
  <c r="F22" i="3"/>
  <c r="I23" i="3"/>
  <c r="J23" i="3"/>
  <c r="M23" i="3"/>
  <c r="N23" i="3"/>
  <c r="Q23" i="3"/>
  <c r="N15" i="3"/>
  <c r="J14" i="3"/>
  <c r="P23" i="3"/>
  <c r="Q15" i="3"/>
  <c r="P6" i="1"/>
  <c r="J30" i="1"/>
  <c r="K5" i="1"/>
  <c r="K30" i="1"/>
  <c r="L5" i="1"/>
  <c r="L30" i="1"/>
  <c r="M5" i="1"/>
  <c r="M30" i="1"/>
  <c r="N5" i="1"/>
  <c r="N30" i="1"/>
  <c r="O5" i="1"/>
  <c r="O30" i="1"/>
  <c r="P25" i="3"/>
  <c r="H16" i="3"/>
  <c r="P16" i="3"/>
  <c r="O16" i="3"/>
  <c r="F13" i="3"/>
  <c r="H13" i="3"/>
  <c r="P13" i="3"/>
  <c r="N22" i="3"/>
  <c r="J22" i="3"/>
  <c r="H22" i="3"/>
  <c r="L22" i="3"/>
  <c r="O13" i="3"/>
  <c r="F12" i="3"/>
  <c r="O23" i="3"/>
  <c r="P14" i="3"/>
  <c r="P22" i="3"/>
  <c r="L12" i="3"/>
  <c r="J12" i="3"/>
  <c r="H12" i="3"/>
  <c r="N12" i="3"/>
  <c r="Q22" i="3"/>
  <c r="L13" i="3"/>
  <c r="N13" i="3"/>
  <c r="Q13" i="3"/>
  <c r="P12" i="3"/>
  <c r="Q12" i="3"/>
  <c r="G34" i="2"/>
</calcChain>
</file>

<file path=xl/comments1.xml><?xml version="1.0" encoding="utf-8"?>
<comments xmlns="http://schemas.openxmlformats.org/spreadsheetml/2006/main">
  <authors>
    <author>Orisme Roc Passard, Marie Marcelle</author>
  </authors>
  <commentList>
    <comment ref="B14" authorId="0" shapeId="0">
      <text>
        <r>
          <rPr>
            <b/>
            <sz val="11"/>
            <color indexed="81"/>
            <rFont val="Tahoma"/>
            <family val="2"/>
          </rPr>
          <t>Orisme Roc Passard, Marie Marcelle:</t>
        </r>
        <r>
          <rPr>
            <sz val="11"/>
            <color indexed="81"/>
            <rFont val="Tahoma"/>
            <family val="2"/>
          </rPr>
          <t xml:space="preserve">
Ce processus doit etre deplacé et placé sous la rubrique"cabinet conseil"</t>
        </r>
      </text>
    </comment>
    <comment ref="M20" authorId="0" shapeId="0">
      <text>
        <r>
          <rPr>
            <b/>
            <sz val="11"/>
            <color indexed="81"/>
            <rFont val="Tahoma"/>
            <family val="2"/>
          </rPr>
          <t>Orisme Roc Passard, Marie Marcelle:</t>
        </r>
        <r>
          <rPr>
            <sz val="11"/>
            <color indexed="81"/>
            <rFont val="Tahoma"/>
            <family val="2"/>
          </rPr>
          <t xml:space="preserve">
Le processus est-il en cours ou en attente?. Veuillez preciser.</t>
        </r>
      </text>
    </comment>
    <comment ref="M32" authorId="0" shapeId="0">
      <text>
        <r>
          <rPr>
            <b/>
            <sz val="11"/>
            <color indexed="81"/>
            <rFont val="Tahoma"/>
            <family val="2"/>
          </rPr>
          <t>Orisme Roc Passard, Marie Marcelle:</t>
        </r>
        <r>
          <rPr>
            <sz val="11"/>
            <color indexed="81"/>
            <rFont val="Tahoma"/>
            <family val="2"/>
          </rPr>
          <t xml:space="preserve">
Le processus est-il en cours ou en attente?. Veuillez preciser.</t>
        </r>
      </text>
    </comment>
  </commentList>
</comments>
</file>

<file path=xl/sharedStrings.xml><?xml version="1.0" encoding="utf-8"?>
<sst xmlns="http://schemas.openxmlformats.org/spreadsheetml/2006/main" count="284" uniqueCount="167">
  <si>
    <t>Unité d'exécution</t>
  </si>
  <si>
    <t>Unité d'Exécution du MEF</t>
  </si>
  <si>
    <t>Nom du Programme</t>
  </si>
  <si>
    <t>Appui au Plan et à la Réforme de l'Education en Haiti (APREH)</t>
  </si>
  <si>
    <t>Numéro programme</t>
  </si>
  <si>
    <t>3355/GR-HA</t>
  </si>
  <si>
    <t>Numéro d'opération</t>
  </si>
  <si>
    <t>HA-L1080</t>
  </si>
  <si>
    <t>Date de préparation</t>
  </si>
  <si>
    <t>Décembre 2016</t>
  </si>
  <si>
    <t>PLAN  ANNUEL D'OPERATIONS</t>
  </si>
  <si>
    <t>Composantes /Produits/Activités</t>
  </si>
  <si>
    <t>Coût total  budgétisé sur toute la période d'exécution du projet (activités, produits, composantes)</t>
  </si>
  <si>
    <t>Solde financier disponible en début d'année</t>
  </si>
  <si>
    <t>Dépenses prévisionnelles année en cours</t>
  </si>
  <si>
    <t>État d'avancement des produits (supplément de produit obtenu par semestre, en valeur absolue ou en % par rapport à ligne de base)</t>
  </si>
  <si>
    <t>Extrants (milestone dans PMR)</t>
  </si>
  <si>
    <t>Libellé</t>
  </si>
  <si>
    <t>Trimestre 1</t>
  </si>
  <si>
    <t>Trimestre 2</t>
  </si>
  <si>
    <t>Trimestre 3</t>
  </si>
  <si>
    <t>Trimestre 4</t>
  </si>
  <si>
    <t>Dépenses totales</t>
  </si>
  <si>
    <t>1er semestre</t>
  </si>
  <si>
    <t>2ème semestre</t>
  </si>
  <si>
    <t>Résultats du projet (outcomes)</t>
  </si>
  <si>
    <t>Résultat I</t>
  </si>
  <si>
    <t>Amélioration de l'accès à une éducation de qualité</t>
  </si>
  <si>
    <t>Produits et activités par composante</t>
  </si>
  <si>
    <t>Composante I</t>
  </si>
  <si>
    <t>Une offrée publique à l'éducation préscolaire et fondamentale accrue par la reconstruction de cinq écoles logées dans des abris provisoires suite au seisme du 12 janvier 2010</t>
  </si>
  <si>
    <t>Produit 1</t>
  </si>
  <si>
    <t>Cinq (5) écoles fondamentales reconstruites dans les milieux urbains</t>
  </si>
  <si>
    <t>Activité 1.1.1</t>
  </si>
  <si>
    <t>Etudes géotechniques des sites</t>
  </si>
  <si>
    <t>Activité 1.1.2</t>
  </si>
  <si>
    <t>Relevé topographique des sites</t>
  </si>
  <si>
    <t>Activité 1.1.3</t>
  </si>
  <si>
    <t xml:space="preserve">Etudes architecturales et techniques </t>
  </si>
  <si>
    <t>Activité 1.1.4</t>
  </si>
  <si>
    <t xml:space="preserve">Travaux de construction </t>
  </si>
  <si>
    <t>Activité 1.1.5</t>
  </si>
  <si>
    <t xml:space="preserve">Supervision de travaux de construction </t>
  </si>
  <si>
    <t>Activité 1.1.6</t>
  </si>
  <si>
    <t xml:space="preserve">Equipement et mobilers (classes, cantines, bibliothèque, lab., informatique, infirmerie, terrain de jeux, etc.) </t>
  </si>
  <si>
    <t>Activité 1.1.7</t>
  </si>
  <si>
    <t>Formation et mise en oeuvre des plans d'entretien sur 5 ans</t>
  </si>
  <si>
    <t>Activité 1.1.8</t>
  </si>
  <si>
    <t xml:space="preserve">Suivi de gestion environnementale et sociale du projet de construction </t>
  </si>
  <si>
    <t>Produit 2</t>
  </si>
  <si>
    <t>Frais de gestion UTE/MEF</t>
  </si>
  <si>
    <t>Imprévus</t>
  </si>
  <si>
    <t>NOTE IMPORTANTE : un résultat s'obtient en additionnant des produits, un produit en additionnant des activités. Il n'est donc pas nécessaire de remplir TOUTES les cases, beaucoup se déduisent par sommation.</t>
  </si>
  <si>
    <t>Les règles de sommation se déduisent de la matrice de résultat de chaque projet ; dans cet exemple, on considère que l'on a un résultat attendu par composante .</t>
  </si>
  <si>
    <t>Ceci  n'est absolument pas la règle, chaque composante / catégorie d'investissement devant plutôt correspondre à une modalité d'exécution, et toujours à une somme de produits.</t>
  </si>
  <si>
    <t>Cette présentation permet d'être en totale cohérence avec le PMR et facilitera ainsi le reporting (copiés-collés).</t>
  </si>
  <si>
    <t xml:space="preserve">Produit = </t>
  </si>
  <si>
    <t>Output</t>
  </si>
  <si>
    <t>État d'avancement des produits</t>
  </si>
  <si>
    <t>Résultat =</t>
  </si>
  <si>
    <t>Outcome</t>
  </si>
  <si>
    <t>Extrant =</t>
  </si>
  <si>
    <t>Milestone</t>
  </si>
  <si>
    <t>Agence d'Exécution</t>
  </si>
  <si>
    <t>MINISTERE DE L'ÉCONOMIE ET DES FINANCES</t>
  </si>
  <si>
    <t>Unité d'Exécution</t>
  </si>
  <si>
    <t>UNITÉ TECHNIQUE D'EXÉCUTION</t>
  </si>
  <si>
    <t>Numéro et nom du programme</t>
  </si>
  <si>
    <t xml:space="preserve"> 3355/GR-HA    APPUI AU PLAN ET A LA RÉFORME DE L' ÉDUCATION EN HAITI  IV        HA-L-1080</t>
  </si>
  <si>
    <t xml:space="preserve">Date de préparation </t>
  </si>
  <si>
    <t>Période couverte par le PPM</t>
  </si>
  <si>
    <t>Janvier 2017 à Septembre 2017</t>
  </si>
  <si>
    <t>BIENS ET SERVICES CONNEXES (B)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</si>
  <si>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</si>
  <si>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</si>
  <si>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</si>
  <si>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</si>
  <si>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</si>
  <si>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</si>
  <si>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</si>
  <si>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</si>
  <si>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</si>
  <si>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</si>
  <si>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</si>
  <si>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</si>
  <si>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</si>
  <si>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</si>
  <si>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Composante 1 et Activité 1.6</t>
  </si>
  <si>
    <t>Acquisition de mobilier scolaires pour les 5 écoles</t>
  </si>
  <si>
    <t>Ex Ante</t>
  </si>
  <si>
    <t>juillet 2017</t>
  </si>
  <si>
    <t>N/A</t>
  </si>
  <si>
    <t>En attente</t>
  </si>
  <si>
    <t>Acquisition d'équipement pour la bibliotèque des 5 écoles</t>
  </si>
  <si>
    <t>Acquisition d'équipements et installations de système électrique de 5kw, à partir de panneaux solaires pour 5 écoles publiques dans le département de l'Ouest.</t>
  </si>
  <si>
    <t>Juin 2017</t>
  </si>
  <si>
    <t>TOTAL</t>
  </si>
  <si>
    <t>TRAVAUX (T)</t>
  </si>
  <si>
    <t>Publication de l'avis spécifique (Biens - Travaux- SNC) ou de l'Appel à Manifestation d'intérêt (Firmes )</t>
  </si>
  <si>
    <t xml:space="preserve">AOI-CT-MEF-198
</t>
  </si>
  <si>
    <t>Composante 1 et Activité 1.4</t>
  </si>
  <si>
    <t xml:space="preserve">Travaux de construction de 5 écoles publiques dans le département de l'Ouest </t>
  </si>
  <si>
    <t>AOI</t>
  </si>
  <si>
    <t>Ex-Ante</t>
  </si>
  <si>
    <t>Oct. 16</t>
  </si>
  <si>
    <t>Mars 17</t>
  </si>
  <si>
    <t>En Attente</t>
  </si>
  <si>
    <t xml:space="preserve">Publication de l'avis spécifique (Biens - Travaux- SNC) ou de l'Appel à Manifestation d'intérêt   (Firmes) </t>
  </si>
  <si>
    <t>Contract Signature</t>
  </si>
  <si>
    <t xml:space="preserve">BUREAUX DE SERVICES-CONSEILS    (CF)                                                                                                                                            </t>
  </si>
  <si>
    <t>AOI-CS-MEF-80</t>
  </si>
  <si>
    <t>Composante 1  Activité 1.5</t>
  </si>
  <si>
    <t>Supervision des travaux de construction des 5 écoles</t>
  </si>
  <si>
    <t>SFQC</t>
  </si>
  <si>
    <t>Avril 17</t>
  </si>
  <si>
    <t>SCI-CC-MEF-324</t>
  </si>
  <si>
    <t>Composante 1 Activité 1.7</t>
  </si>
  <si>
    <t>Formation et mise en oeuvre des plans d'entretien et maintenance</t>
  </si>
  <si>
    <t>Mai 17</t>
  </si>
  <si>
    <t>Aout 17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</si>
  <si>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</si>
  <si>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</si>
  <si>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</si>
  <si>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DÉPENSES OPÉRATIONNELLES  (DO)</t>
  </si>
  <si>
    <t>Process Number:</t>
  </si>
  <si>
    <t>Date de lancememt du marché</t>
  </si>
  <si>
    <r>
      <rPr>
        <b/>
        <sz val="8"/>
        <rFont val="Garamond"/>
        <family val="1"/>
      </rPr>
      <t xml:space="preserve">(1) LE NUMERO DE REFERENCE </t>
    </r>
    <r>
      <rPr>
        <sz val="8"/>
        <rFont val="Garamond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</si>
  <si>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8"/>
        <rFont val="Garamond"/>
        <family val="1"/>
      </rPr>
      <t>(2) METHODE DE PDM</t>
    </r>
    <r>
      <rPr>
        <sz val="8"/>
        <rFont val="Garamond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</si>
  <si>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8"/>
        <rFont val="Garamond"/>
        <family val="1"/>
      </rPr>
      <t>(3) ENTENTE DIRECTE</t>
    </r>
    <r>
      <rPr>
        <sz val="8"/>
        <rFont val="Garamond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</si>
  <si>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8"/>
        <rFont val="Garamond"/>
        <family val="1"/>
      </rPr>
      <t>(4) STATUT</t>
    </r>
    <r>
      <rPr>
        <sz val="8"/>
        <rFont val="Garamond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</si>
  <si>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Unité Technique d'Exécution /MEF</t>
  </si>
  <si>
    <t>Appui au Plan et à la Réforme de l'Education en Haiti IV (APREH)</t>
  </si>
  <si>
    <t>HA-L-1080</t>
  </si>
  <si>
    <t>Date de révision</t>
  </si>
  <si>
    <t>29 décembre 2016</t>
  </si>
  <si>
    <t>Période</t>
  </si>
  <si>
    <t>Solde initial des fonds disponibles (Fonds BID)</t>
  </si>
  <si>
    <t>Total des dépenses de la période par catégories budgétaires :</t>
  </si>
  <si>
    <t>1.1.-Amélioration de l'accès à une éducation de qualité</t>
  </si>
  <si>
    <t>5 écoles fondamentales reconstruites sans les milieux urbains</t>
  </si>
  <si>
    <t>Études géotechniques des sites</t>
  </si>
  <si>
    <t>Releve topographique des sites</t>
  </si>
  <si>
    <t>Etudes architecturales et techniques des 5 écoles</t>
  </si>
  <si>
    <t>Travaux de construction des 5 écoles</t>
  </si>
  <si>
    <t>Supervision des travaux de construction de 5 ecoles</t>
  </si>
  <si>
    <t xml:space="preserve"> Equipement et mobiliers (classes, cantine,bibliothèque, lab. Informatique, infirmerie,terrain de jeux, etc.) </t>
  </si>
  <si>
    <t>Formation et mise en oeuvre des plans d'entretien et maintenance sur 5 ans</t>
  </si>
  <si>
    <t>Activité 1.1.9</t>
  </si>
  <si>
    <t>Eau potable et Energie</t>
  </si>
  <si>
    <t xml:space="preserve">Montant fonds totaux reçus </t>
  </si>
  <si>
    <t>Décaissement d' Avance de Fonds</t>
  </si>
  <si>
    <t>Remboursement de paiement effectués</t>
  </si>
  <si>
    <t>Paiement direct au fournisseur</t>
  </si>
  <si>
    <t>Solde final fonds disponibles</t>
  </si>
  <si>
    <t>Acquisition d'équipements et installations de système électrique de 5 kw, à partir de panneaux solaires pour 19 écoles publiques dans les départements du Nord-Ouest, du Centre, de l'Ouest et du Sud-Est (Lot 4)</t>
  </si>
  <si>
    <t>SERVICES NON CONSULTATIFS (S)</t>
  </si>
  <si>
    <t>Composante 1 et Activité 1.8</t>
  </si>
  <si>
    <t>Mai 2017</t>
  </si>
  <si>
    <t>Acquisition d'équipements et installations de système électrique de 5 kw, à partir de panneaux solaires pour 5 écoles publiques du département de l'Ouest</t>
  </si>
  <si>
    <t>????</t>
  </si>
  <si>
    <r>
      <rPr>
        <b/>
        <sz val="10"/>
        <color rgb="FFFF0000"/>
        <rFont val="Garamond"/>
        <family val="1"/>
      </rPr>
      <t>AOI</t>
    </r>
    <r>
      <rPr>
        <sz val="10"/>
        <rFont val="Garamond"/>
        <family val="1"/>
      </rPr>
      <t>-BS-MEF-125</t>
    </r>
  </si>
  <si>
    <r>
      <rPr>
        <b/>
        <sz val="10"/>
        <color rgb="FFFF0000"/>
        <rFont val="Garamond"/>
        <family val="1"/>
      </rPr>
      <t>AOI</t>
    </r>
    <r>
      <rPr>
        <sz val="10"/>
        <rFont val="Garamond"/>
        <family val="1"/>
      </rPr>
      <t>-BS-MEF-126</t>
    </r>
  </si>
  <si>
    <r>
      <rPr>
        <b/>
        <sz val="10"/>
        <color rgb="FFFF0000"/>
        <rFont val="Garamond"/>
        <family val="1"/>
      </rPr>
      <t>AOI</t>
    </r>
    <r>
      <rPr>
        <sz val="10"/>
        <rFont val="Garamond"/>
        <family val="1"/>
      </rPr>
      <t>-BS-MEF-127</t>
    </r>
  </si>
  <si>
    <t>QCNI</t>
  </si>
  <si>
    <r>
      <t xml:space="preserve">  </t>
    </r>
    <r>
      <rPr>
        <b/>
        <sz val="10"/>
        <color theme="1"/>
        <rFont val="Garamond"/>
        <family val="1"/>
      </rPr>
      <t>AOI</t>
    </r>
  </si>
  <si>
    <r>
      <t xml:space="preserve">    </t>
    </r>
    <r>
      <rPr>
        <b/>
        <sz val="10"/>
        <color theme="1"/>
        <rFont val="Garamond"/>
        <family val="1"/>
      </rPr>
      <t>AOI</t>
    </r>
  </si>
  <si>
    <r>
      <t xml:space="preserve">Décembre </t>
    </r>
    <r>
      <rPr>
        <sz val="10"/>
        <color rgb="FFFF0000"/>
        <rFont val="Garamond"/>
        <family val="1"/>
      </rPr>
      <t>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</si>
</sst>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;@"/>
    <numFmt numFmtId="165" formatCode="_ * #,##0.00_ ;_ * \-#,##0.00_ ;_ * &quot;-&quot;??_ ;_ @_ "/>
  </numFmts>
  <fonts count="6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sz val="11"/>
      <color theme="1"/>
      <name val="Times New Roman"/>
      <family val="1"/>
    </font>
    <font>
      <b/>
      <sz val="12"/>
      <color theme="1"/>
      <name val="Book Antiqua"/>
      <family val="1"/>
    </font>
    <font>
      <sz val="10"/>
      <color theme="1"/>
      <name val="Times New Roman"/>
      <family val="1"/>
    </font>
    <font>
      <b/>
      <sz val="11"/>
      <color theme="0"/>
      <name val="Book Antiqua"/>
      <family val="1"/>
    </font>
    <font>
      <b/>
      <sz val="11"/>
      <color rgb="FFFF0000"/>
      <name val="Book Antiqua"/>
      <family val="1"/>
    </font>
    <font>
      <sz val="11"/>
      <color theme="0"/>
      <name val="Book Antiqua"/>
      <family val="1"/>
    </font>
    <font>
      <i/>
      <sz val="11"/>
      <color indexed="8"/>
      <name val="Book Antiqua"/>
      <family val="1"/>
    </font>
    <font>
      <sz val="11"/>
      <color indexed="8"/>
      <name val="Book Antiqua"/>
      <family val="1"/>
    </font>
    <font>
      <i/>
      <sz val="11"/>
      <color theme="1"/>
      <name val="Book Antiqua"/>
      <family val="1"/>
    </font>
    <font>
      <b/>
      <sz val="10"/>
      <color theme="1"/>
      <name val="Garamond"/>
      <family val="1"/>
    </font>
    <font>
      <i/>
      <sz val="10"/>
      <color theme="1"/>
      <name val="Garamond"/>
      <family val="1"/>
    </font>
    <font>
      <sz val="10"/>
      <color theme="1"/>
      <name val="Calibri"/>
      <family val="2"/>
      <scheme val="minor"/>
    </font>
    <font>
      <sz val="10"/>
      <color theme="1"/>
      <name val="Garamond"/>
      <family val="1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2"/>
      <color indexed="9"/>
      <name val="Garamond"/>
      <family val="1"/>
    </font>
    <font>
      <sz val="10"/>
      <color indexed="9"/>
      <name val="Garamond"/>
      <family val="1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Garamond"/>
      <family val="1"/>
    </font>
    <font>
      <b/>
      <sz val="9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name val="Garamond"/>
      <family val="1"/>
    </font>
    <font>
      <b/>
      <sz val="12"/>
      <name val="Garamond"/>
      <family val="1"/>
    </font>
    <font>
      <b/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8"/>
      <name val="Calibri"/>
      <family val="2"/>
      <scheme val="minor"/>
    </font>
    <font>
      <sz val="11"/>
      <name val="Garamond"/>
      <family val="1"/>
    </font>
    <font>
      <b/>
      <sz val="9"/>
      <name val="Garamond"/>
      <family val="1"/>
    </font>
    <font>
      <sz val="11"/>
      <color theme="1"/>
      <name val="Garamond"/>
      <family val="1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Garamond"/>
      <family val="1"/>
    </font>
    <font>
      <sz val="8"/>
      <name val="Garamond"/>
      <family val="1"/>
    </font>
    <font>
      <b/>
      <sz val="8"/>
      <name val="Garamond"/>
      <family val="1"/>
    </font>
    <font>
      <sz val="8"/>
      <color theme="1"/>
      <name val="Garamond"/>
      <family val="1"/>
    </font>
    <font>
      <b/>
      <sz val="10"/>
      <color theme="0"/>
      <name val="Garamond"/>
      <family val="1"/>
    </font>
    <font>
      <b/>
      <sz val="11"/>
      <color theme="0"/>
      <name val="Garamond"/>
      <family val="1"/>
    </font>
    <font>
      <b/>
      <sz val="10"/>
      <color theme="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Garamond"/>
      <family val="1"/>
    </font>
    <font>
      <sz val="11"/>
      <color indexed="8"/>
      <name val="Calibri"/>
      <family val="2"/>
    </font>
    <font>
      <sz val="11"/>
      <color indexed="8"/>
      <name val="Garamond"/>
      <family val="1"/>
    </font>
    <font>
      <sz val="10"/>
      <color indexed="8"/>
      <name val="Garamond"/>
      <family val="1"/>
    </font>
    <font>
      <sz val="11"/>
      <name val="Arial Narrow"/>
      <family val="2"/>
    </font>
    <font>
      <sz val="11"/>
      <color rgb="FFFF0000"/>
      <name val="Calibri"/>
      <family val="2"/>
      <scheme val="minor"/>
    </font>
    <font>
      <sz val="10"/>
      <color rgb="FFFF0000"/>
      <name val="Garamond"/>
      <family val="1"/>
    </font>
    <font>
      <b/>
      <sz val="10"/>
      <color rgb="FFFF0000"/>
      <name val="Garamond"/>
      <family val="1"/>
    </font>
    <font>
      <b/>
      <sz val="11"/>
      <color indexed="81"/>
      <name val="Tahoma"/>
      <family val="2"/>
    </font>
    <font>
      <sz val="11"/>
      <color indexed="81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1E7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theme="0" tint="-0.24994659260841701"/>
      </bottom>
      <diagonal/>
    </border>
    <border>
      <left/>
      <right/>
      <top style="thin">
        <color indexed="64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 style="medium">
        <color theme="0" tint="-0.24994659260841701"/>
      </left>
      <right style="medium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ck">
        <color theme="0" tint="-0.34998626667073579"/>
      </right>
      <top/>
      <bottom style="double">
        <color indexed="64"/>
      </bottom>
      <diagonal/>
    </border>
    <border>
      <left style="thick">
        <color theme="0" tint="-0.34998626667073579"/>
      </left>
      <right style="thick">
        <color theme="0" tint="-0.34998626667073579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  <xf numFmtId="0" fontId="1" fillId="0" borderId="0"/>
    <xf numFmtId="43" fontId="54" fillId="0" borderId="0" applyFont="0" applyFill="0" applyBorder="0" applyAlignment="0" applyProtection="0"/>
  </cellStyleXfs>
  <cellXfs count="364">
    <xf numFmtId="0" fontId="0" fillId="0" borderId="0" xfId="0"/>
    <xf numFmtId="0" fontId="5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4" fontId="6" fillId="0" borderId="1" xfId="2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3" borderId="2" xfId="0" applyFont="1" applyFill="1" applyBorder="1" applyAlignment="1"/>
    <xf numFmtId="0" fontId="10" fillId="3" borderId="1" xfId="0" applyFont="1" applyFill="1" applyBorder="1"/>
    <xf numFmtId="0" fontId="9" fillId="0" borderId="0" xfId="0" applyFont="1"/>
    <xf numFmtId="0" fontId="11" fillId="0" borderId="1" xfId="0" applyFont="1" applyBorder="1"/>
    <xf numFmtId="0" fontId="5" fillId="0" borderId="1" xfId="0" applyFont="1" applyBorder="1" applyAlignment="1">
      <alignment wrapText="1"/>
    </xf>
    <xf numFmtId="44" fontId="5" fillId="0" borderId="1" xfId="2" applyFont="1" applyBorder="1" applyAlignment="1">
      <alignment horizontal="center" vertical="center" wrapText="1"/>
    </xf>
    <xf numFmtId="44" fontId="5" fillId="0" borderId="1" xfId="2" applyFont="1" applyBorder="1" applyAlignment="1">
      <alignment horizontal="center"/>
    </xf>
    <xf numFmtId="0" fontId="10" fillId="4" borderId="1" xfId="0" applyFont="1" applyFill="1" applyBorder="1"/>
    <xf numFmtId="0" fontId="10" fillId="3" borderId="2" xfId="0" applyFont="1" applyFill="1" applyBorder="1"/>
    <xf numFmtId="0" fontId="11" fillId="3" borderId="2" xfId="0" applyFont="1" applyFill="1" applyBorder="1"/>
    <xf numFmtId="0" fontId="5" fillId="3" borderId="2" xfId="0" applyFont="1" applyFill="1" applyBorder="1"/>
    <xf numFmtId="44" fontId="5" fillId="3" borderId="1" xfId="2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10" fillId="5" borderId="2" xfId="0" applyFont="1" applyFill="1" applyBorder="1" applyAlignment="1"/>
    <xf numFmtId="0" fontId="10" fillId="5" borderId="2" xfId="0" applyFont="1" applyFill="1" applyBorder="1" applyAlignment="1">
      <alignment wrapText="1"/>
    </xf>
    <xf numFmtId="44" fontId="10" fillId="5" borderId="1" xfId="0" applyNumberFormat="1" applyFont="1" applyFill="1" applyBorder="1" applyAlignment="1">
      <alignment vertical="center"/>
    </xf>
    <xf numFmtId="44" fontId="12" fillId="4" borderId="1" xfId="0" applyNumberFormat="1" applyFont="1" applyFill="1" applyBorder="1" applyAlignment="1">
      <alignment vertical="center"/>
    </xf>
    <xf numFmtId="0" fontId="12" fillId="4" borderId="1" xfId="0" applyFont="1" applyFill="1" applyBorder="1"/>
    <xf numFmtId="0" fontId="11" fillId="0" borderId="1" xfId="0" applyFont="1" applyBorder="1" applyAlignment="1">
      <alignment horizontal="center"/>
    </xf>
    <xf numFmtId="0" fontId="6" fillId="6" borderId="15" xfId="0" applyFont="1" applyFill="1" applyBorder="1"/>
    <xf numFmtId="0" fontId="6" fillId="6" borderId="15" xfId="0" applyFont="1" applyFill="1" applyBorder="1" applyAlignment="1">
      <alignment wrapText="1"/>
    </xf>
    <xf numFmtId="44" fontId="5" fillId="6" borderId="1" xfId="2" applyNumberFormat="1" applyFont="1" applyFill="1" applyBorder="1" applyAlignment="1">
      <alignment horizontal="center" vertical="center" wrapText="1"/>
    </xf>
    <xf numFmtId="44" fontId="5" fillId="6" borderId="1" xfId="0" applyNumberFormat="1" applyFont="1" applyFill="1" applyBorder="1" applyAlignment="1">
      <alignment vertical="center"/>
    </xf>
    <xf numFmtId="7" fontId="5" fillId="6" borderId="1" xfId="2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/>
    </xf>
    <xf numFmtId="0" fontId="5" fillId="0" borderId="2" xfId="0" applyFont="1" applyBorder="1"/>
    <xf numFmtId="0" fontId="13" fillId="0" borderId="2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44" fontId="5" fillId="0" borderId="1" xfId="0" applyNumberFormat="1" applyFont="1" applyBorder="1" applyAlignment="1">
      <alignment vertical="center"/>
    </xf>
    <xf numFmtId="44" fontId="5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43" fontId="5" fillId="0" borderId="1" xfId="0" applyNumberFormat="1" applyFont="1" applyBorder="1" applyAlignment="1">
      <alignment vertical="center"/>
    </xf>
    <xf numFmtId="0" fontId="5" fillId="0" borderId="9" xfId="0" applyFont="1" applyBorder="1"/>
    <xf numFmtId="0" fontId="13" fillId="0" borderId="1" xfId="0" applyFont="1" applyFill="1" applyBorder="1" applyAlignment="1">
      <alignment vertical="center" wrapText="1"/>
    </xf>
    <xf numFmtId="44" fontId="10" fillId="0" borderId="1" xfId="0" applyNumberFormat="1" applyFont="1" applyFill="1" applyBorder="1" applyAlignment="1">
      <alignment vertical="center"/>
    </xf>
    <xf numFmtId="0" fontId="6" fillId="6" borderId="1" xfId="0" applyFont="1" applyFill="1" applyBorder="1" applyAlignment="1">
      <alignment wrapText="1"/>
    </xf>
    <xf numFmtId="44" fontId="5" fillId="6" borderId="1" xfId="0" applyNumberFormat="1" applyFont="1" applyFill="1" applyBorder="1" applyAlignment="1">
      <alignment horizontal="left"/>
    </xf>
    <xf numFmtId="44" fontId="5" fillId="6" borderId="1" xfId="0" applyNumberFormat="1" applyFont="1" applyFill="1" applyBorder="1"/>
    <xf numFmtId="44" fontId="10" fillId="5" borderId="1" xfId="0" applyNumberFormat="1" applyFont="1" applyFill="1" applyBorder="1"/>
    <xf numFmtId="44" fontId="12" fillId="4" borderId="1" xfId="0" applyNumberFormat="1" applyFont="1" applyFill="1" applyBorder="1"/>
    <xf numFmtId="0" fontId="14" fillId="0" borderId="1" xfId="0" applyFont="1" applyFill="1" applyBorder="1" applyAlignment="1">
      <alignment vertical="top" wrapText="1"/>
    </xf>
    <xf numFmtId="0" fontId="5" fillId="0" borderId="4" xfId="0" applyFont="1" applyFill="1" applyBorder="1" applyAlignment="1">
      <alignment wrapText="1"/>
    </xf>
    <xf numFmtId="0" fontId="10" fillId="5" borderId="1" xfId="0" applyFont="1" applyFill="1" applyBorder="1"/>
    <xf numFmtId="44" fontId="12" fillId="5" borderId="1" xfId="0" applyNumberFormat="1" applyFont="1" applyFill="1" applyBorder="1"/>
    <xf numFmtId="0" fontId="12" fillId="7" borderId="1" xfId="0" applyFont="1" applyFill="1" applyBorder="1"/>
    <xf numFmtId="0" fontId="9" fillId="5" borderId="0" xfId="0" applyFont="1" applyFill="1"/>
    <xf numFmtId="0" fontId="15" fillId="0" borderId="1" xfId="0" applyFont="1" applyBorder="1"/>
    <xf numFmtId="44" fontId="5" fillId="0" borderId="1" xfId="0" applyNumberFormat="1" applyFont="1" applyBorder="1"/>
    <xf numFmtId="7" fontId="5" fillId="0" borderId="1" xfId="0" applyNumberFormat="1" applyFont="1" applyBorder="1"/>
    <xf numFmtId="0" fontId="5" fillId="4" borderId="1" xfId="0" applyFont="1" applyFill="1" applyBorder="1"/>
    <xf numFmtId="7" fontId="5" fillId="0" borderId="0" xfId="0" applyNumberFormat="1" applyFont="1"/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5" fillId="0" borderId="17" xfId="0" applyFont="1" applyBorder="1"/>
    <xf numFmtId="0" fontId="5" fillId="0" borderId="0" xfId="0" applyFont="1" applyBorder="1"/>
    <xf numFmtId="0" fontId="5" fillId="0" borderId="18" xfId="0" applyFont="1" applyBorder="1"/>
    <xf numFmtId="0" fontId="5" fillId="0" borderId="22" xfId="0" applyFont="1" applyBorder="1"/>
    <xf numFmtId="0" fontId="5" fillId="0" borderId="10" xfId="0" applyFont="1" applyBorder="1"/>
    <xf numFmtId="44" fontId="5" fillId="0" borderId="0" xfId="0" applyNumberFormat="1" applyFont="1" applyBorder="1"/>
    <xf numFmtId="0" fontId="16" fillId="8" borderId="1" xfId="0" applyFont="1" applyFill="1" applyBorder="1"/>
    <xf numFmtId="0" fontId="18" fillId="0" borderId="0" xfId="0" applyNumberFormat="1" applyFont="1" applyAlignment="1">
      <alignment horizontal="justify" vertical="distributed"/>
    </xf>
    <xf numFmtId="0" fontId="18" fillId="0" borderId="0" xfId="0" applyNumberFormat="1" applyFont="1" applyBorder="1" applyAlignment="1">
      <alignment horizontal="justify" vertical="distributed"/>
    </xf>
    <xf numFmtId="0" fontId="20" fillId="0" borderId="0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justify" vertical="distributed"/>
    </xf>
    <xf numFmtId="0" fontId="18" fillId="0" borderId="0" xfId="0" applyNumberFormat="1" applyFont="1" applyFill="1" applyBorder="1" applyAlignment="1">
      <alignment vertical="distributed"/>
    </xf>
    <xf numFmtId="0" fontId="18" fillId="0" borderId="0" xfId="0" applyNumberFormat="1" applyFont="1" applyFill="1" applyBorder="1" applyAlignment="1">
      <alignment horizontal="justify" vertical="distributed"/>
    </xf>
    <xf numFmtId="0" fontId="16" fillId="8" borderId="1" xfId="0" applyFont="1" applyFill="1" applyBorder="1" applyAlignment="1">
      <alignment wrapText="1"/>
    </xf>
    <xf numFmtId="0" fontId="20" fillId="0" borderId="0" xfId="0" applyNumberFormat="1" applyFont="1" applyFill="1" applyBorder="1" applyAlignment="1">
      <alignment vertical="distributed"/>
    </xf>
    <xf numFmtId="0" fontId="21" fillId="0" borderId="0" xfId="0" applyNumberFormat="1" applyFont="1" applyFill="1" applyBorder="1" applyAlignment="1">
      <alignment horizontal="justify" vertical="distributed"/>
    </xf>
    <xf numFmtId="0" fontId="22" fillId="0" borderId="0" xfId="0" applyNumberFormat="1" applyFont="1" applyFill="1" applyBorder="1" applyAlignment="1">
      <alignment horizontal="left" vertical="center"/>
    </xf>
    <xf numFmtId="0" fontId="20" fillId="0" borderId="0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vertical="distributed"/>
    </xf>
    <xf numFmtId="0" fontId="23" fillId="10" borderId="25" xfId="3" applyFill="1" applyBorder="1"/>
    <xf numFmtId="0" fontId="22" fillId="0" borderId="0" xfId="0" applyNumberFormat="1" applyFont="1" applyFill="1" applyBorder="1" applyAlignment="1">
      <alignment horizontal="justify" vertical="distributed"/>
    </xf>
    <xf numFmtId="0" fontId="25" fillId="9" borderId="15" xfId="3" applyFont="1" applyFill="1" applyBorder="1" applyAlignment="1">
      <alignment horizontal="center" vertical="center" wrapText="1"/>
    </xf>
    <xf numFmtId="0" fontId="25" fillId="9" borderId="1" xfId="3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 wrapText="1"/>
    </xf>
    <xf numFmtId="0" fontId="28" fillId="0" borderId="0" xfId="0" applyNumberFormat="1" applyFont="1" applyAlignment="1">
      <alignment horizontal="justify" vertical="distributed"/>
    </xf>
    <xf numFmtId="0" fontId="29" fillId="0" borderId="30" xfId="0" applyNumberFormat="1" applyFont="1" applyFill="1" applyBorder="1" applyAlignment="1">
      <alignment horizontal="center" vertical="distributed"/>
    </xf>
    <xf numFmtId="0" fontId="19" fillId="0" borderId="1" xfId="4" applyNumberFormat="1" applyFont="1" applyBorder="1" applyAlignment="1">
      <alignment horizontal="justify" vertical="center"/>
    </xf>
    <xf numFmtId="0" fontId="19" fillId="0" borderId="1" xfId="0" applyNumberFormat="1" applyFont="1" applyFill="1" applyBorder="1" applyAlignment="1">
      <alignment horizontal="left" vertical="center" wrapText="1"/>
    </xf>
    <xf numFmtId="49" fontId="29" fillId="0" borderId="1" xfId="3" applyNumberFormat="1" applyFont="1" applyFill="1" applyBorder="1" applyAlignment="1">
      <alignment horizontal="center" vertical="center" wrapText="1"/>
    </xf>
    <xf numFmtId="43" fontId="29" fillId="0" borderId="1" xfId="1" applyFont="1" applyFill="1" applyBorder="1" applyAlignment="1">
      <alignment vertical="center" wrapText="1"/>
    </xf>
    <xf numFmtId="0" fontId="29" fillId="0" borderId="1" xfId="3" applyFont="1" applyFill="1" applyBorder="1" applyAlignment="1">
      <alignment horizontal="center" vertical="center" wrapText="1"/>
    </xf>
    <xf numFmtId="17" fontId="19" fillId="11" borderId="1" xfId="0" applyNumberFormat="1" applyFont="1" applyFill="1" applyBorder="1" applyAlignment="1">
      <alignment horizontal="center" vertical="center"/>
    </xf>
    <xf numFmtId="0" fontId="29" fillId="0" borderId="2" xfId="3" applyFont="1" applyFill="1" applyBorder="1" applyAlignment="1">
      <alignment horizontal="center" vertical="center" wrapText="1"/>
    </xf>
    <xf numFmtId="0" fontId="29" fillId="0" borderId="28" xfId="3" applyFont="1" applyBorder="1" applyAlignment="1">
      <alignment horizontal="center" vertical="center"/>
    </xf>
    <xf numFmtId="0" fontId="30" fillId="0" borderId="0" xfId="0" applyNumberFormat="1" applyFont="1" applyFill="1" applyBorder="1" applyAlignment="1">
      <alignment horizontal="center" vertical="center" wrapText="1"/>
    </xf>
    <xf numFmtId="0" fontId="30" fillId="0" borderId="0" xfId="0" applyNumberFormat="1" applyFont="1" applyFill="1" applyBorder="1" applyAlignment="1">
      <alignment horizontal="center" vertical="distributed"/>
    </xf>
    <xf numFmtId="0" fontId="30" fillId="0" borderId="0" xfId="0" applyNumberFormat="1" applyFont="1" applyFill="1" applyBorder="1" applyAlignment="1">
      <alignment horizontal="left" vertical="center" wrapText="1"/>
    </xf>
    <xf numFmtId="0" fontId="30" fillId="0" borderId="0" xfId="0" applyNumberFormat="1" applyFont="1" applyAlignment="1">
      <alignment horizontal="justify" vertical="distributed"/>
    </xf>
    <xf numFmtId="0" fontId="26" fillId="0" borderId="0" xfId="0" applyNumberFormat="1" applyFont="1" applyFill="1" applyBorder="1" applyAlignment="1">
      <alignment vertical="center" wrapText="1"/>
    </xf>
    <xf numFmtId="0" fontId="26" fillId="0" borderId="0" xfId="0" applyNumberFormat="1" applyFont="1" applyFill="1" applyBorder="1" applyAlignment="1">
      <alignment horizontal="left" vertical="center"/>
    </xf>
    <xf numFmtId="0" fontId="31" fillId="0" borderId="0" xfId="0" applyNumberFormat="1" applyFont="1" applyFill="1" applyBorder="1" applyAlignment="1">
      <alignment vertical="center" wrapText="1"/>
    </xf>
    <xf numFmtId="0" fontId="19" fillId="11" borderId="1" xfId="0" applyNumberFormat="1" applyFont="1" applyFill="1" applyBorder="1" applyAlignment="1">
      <alignment horizontal="left" vertical="top" wrapText="1"/>
    </xf>
    <xf numFmtId="0" fontId="32" fillId="12" borderId="31" xfId="3" applyFont="1" applyFill="1" applyBorder="1" applyAlignment="1">
      <alignment vertical="center" wrapText="1"/>
    </xf>
    <xf numFmtId="0" fontId="29" fillId="12" borderId="32" xfId="3" applyFont="1" applyFill="1" applyBorder="1" applyAlignment="1">
      <alignment vertical="center" wrapText="1"/>
    </xf>
    <xf numFmtId="43" fontId="33" fillId="12" borderId="32" xfId="1" applyFont="1" applyFill="1" applyBorder="1" applyAlignment="1">
      <alignment vertical="center" wrapText="1"/>
    </xf>
    <xf numFmtId="0" fontId="29" fillId="12" borderId="33" xfId="3" applyFont="1" applyFill="1" applyBorder="1" applyAlignment="1">
      <alignment vertical="center" wrapText="1"/>
    </xf>
    <xf numFmtId="0" fontId="0" fillId="0" borderId="16" xfId="0" applyBorder="1"/>
    <xf numFmtId="0" fontId="28" fillId="0" borderId="0" xfId="0" applyNumberFormat="1" applyFont="1" applyFill="1" applyAlignment="1">
      <alignment horizontal="justify" vertical="distributed"/>
    </xf>
    <xf numFmtId="0" fontId="19" fillId="0" borderId="30" xfId="0" applyNumberFormat="1" applyFont="1" applyBorder="1" applyAlignment="1">
      <alignment horizontal="center" vertical="center" wrapText="1"/>
    </xf>
    <xf numFmtId="0" fontId="29" fillId="11" borderId="8" xfId="4" applyNumberFormat="1" applyFont="1" applyFill="1" applyBorder="1" applyAlignment="1">
      <alignment horizontal="left" vertical="center" wrapText="1"/>
    </xf>
    <xf numFmtId="4" fontId="19" fillId="0" borderId="8" xfId="4" applyNumberFormat="1" applyFont="1" applyBorder="1" applyAlignment="1">
      <alignment horizontal="center" vertical="center" wrapText="1"/>
    </xf>
    <xf numFmtId="4" fontId="19" fillId="0" borderId="8" xfId="4" applyNumberFormat="1" applyFont="1" applyBorder="1" applyAlignment="1">
      <alignment horizontal="right" vertical="center" wrapText="1" indent="1"/>
    </xf>
    <xf numFmtId="4" fontId="19" fillId="0" borderId="8" xfId="4" applyNumberFormat="1" applyFont="1" applyFill="1" applyBorder="1" applyAlignment="1">
      <alignment horizontal="right" vertical="center" wrapText="1" indent="1"/>
    </xf>
    <xf numFmtId="39" fontId="35" fillId="12" borderId="32" xfId="0" applyNumberFormat="1" applyFont="1" applyFill="1" applyBorder="1" applyAlignment="1"/>
    <xf numFmtId="0" fontId="27" fillId="0" borderId="0" xfId="0" applyNumberFormat="1" applyFont="1" applyFill="1" applyBorder="1" applyAlignment="1">
      <alignment vertical="center" wrapText="1"/>
    </xf>
    <xf numFmtId="0" fontId="27" fillId="0" borderId="0" xfId="0" applyNumberFormat="1" applyFont="1" applyFill="1" applyBorder="1" applyAlignment="1">
      <alignment horizontal="left" vertical="center"/>
    </xf>
    <xf numFmtId="0" fontId="36" fillId="0" borderId="0" xfId="0" applyNumberFormat="1" applyFont="1" applyFill="1" applyBorder="1" applyAlignment="1">
      <alignment vertical="center" wrapText="1"/>
    </xf>
    <xf numFmtId="0" fontId="29" fillId="10" borderId="25" xfId="3" applyFont="1" applyFill="1" applyBorder="1"/>
    <xf numFmtId="0" fontId="37" fillId="0" borderId="30" xfId="0" applyNumberFormat="1" applyFont="1" applyBorder="1" applyAlignment="1">
      <alignment horizontal="justify" vertical="distributed"/>
    </xf>
    <xf numFmtId="0" fontId="37" fillId="0" borderId="8" xfId="0" applyNumberFormat="1" applyFont="1" applyFill="1" applyBorder="1" applyAlignment="1">
      <alignment horizontal="justify" vertical="distributed"/>
    </xf>
    <xf numFmtId="0" fontId="37" fillId="0" borderId="1" xfId="0" applyNumberFormat="1" applyFont="1" applyFill="1" applyBorder="1" applyAlignment="1">
      <alignment horizontal="justify" vertical="distributed"/>
    </xf>
    <xf numFmtId="0" fontId="38" fillId="0" borderId="1" xfId="0" applyNumberFormat="1" applyFont="1" applyBorder="1" applyAlignment="1">
      <alignment horizontal="center" vertical="distributed"/>
    </xf>
    <xf numFmtId="39" fontId="29" fillId="0" borderId="1" xfId="3" applyNumberFormat="1" applyFont="1" applyFill="1" applyBorder="1" applyAlignment="1">
      <alignment vertical="center" wrapText="1"/>
    </xf>
    <xf numFmtId="0" fontId="29" fillId="0" borderId="1" xfId="3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distributed"/>
    </xf>
    <xf numFmtId="0" fontId="29" fillId="0" borderId="2" xfId="3" applyFont="1" applyFill="1" applyBorder="1" applyAlignment="1">
      <alignment vertical="center" wrapText="1"/>
    </xf>
    <xf numFmtId="11" fontId="39" fillId="0" borderId="28" xfId="0" applyNumberFormat="1" applyFont="1" applyBorder="1"/>
    <xf numFmtId="39" fontId="32" fillId="12" borderId="32" xfId="3" applyNumberFormat="1" applyFont="1" applyFill="1" applyBorder="1" applyAlignment="1">
      <alignment vertical="center" wrapText="1"/>
    </xf>
    <xf numFmtId="0" fontId="26" fillId="0" borderId="0" xfId="0" applyNumberFormat="1" applyFont="1" applyFill="1" applyBorder="1" applyAlignment="1">
      <alignment vertical="distributed"/>
    </xf>
    <xf numFmtId="0" fontId="31" fillId="0" borderId="0" xfId="0" applyNumberFormat="1" applyFont="1" applyFill="1" applyBorder="1" applyAlignment="1">
      <alignment vertical="distributed"/>
    </xf>
    <xf numFmtId="0" fontId="29" fillId="0" borderId="1" xfId="0" applyNumberFormat="1" applyFont="1" applyFill="1" applyBorder="1" applyAlignment="1">
      <alignment horizontal="center" vertical="center"/>
    </xf>
    <xf numFmtId="0" fontId="29" fillId="0" borderId="15" xfId="0" applyNumberFormat="1" applyFont="1" applyFill="1" applyBorder="1" applyAlignment="1">
      <alignment horizontal="center" vertical="distributed"/>
    </xf>
    <xf numFmtId="0" fontId="29" fillId="0" borderId="1" xfId="0" applyNumberFormat="1" applyFont="1" applyFill="1" applyBorder="1" applyAlignment="1">
      <alignment horizontal="justify" vertical="distributed"/>
    </xf>
    <xf numFmtId="0" fontId="29" fillId="0" borderId="16" xfId="0" applyNumberFormat="1" applyFont="1" applyFill="1" applyBorder="1" applyAlignment="1">
      <alignment horizontal="center" vertical="distributed"/>
    </xf>
    <xf numFmtId="43" fontId="19" fillId="0" borderId="1" xfId="1" applyFont="1" applyFill="1" applyBorder="1" applyAlignment="1">
      <alignment horizontal="justify" vertical="distributed"/>
    </xf>
    <xf numFmtId="0" fontId="29" fillId="0" borderId="16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wrapText="1"/>
    </xf>
    <xf numFmtId="4" fontId="19" fillId="0" borderId="1" xfId="4" applyNumberFormat="1" applyFont="1" applyBorder="1" applyAlignment="1">
      <alignment horizontal="center" vertical="center" wrapText="1"/>
    </xf>
    <xf numFmtId="4" fontId="19" fillId="0" borderId="1" xfId="4" applyNumberFormat="1" applyFont="1" applyBorder="1" applyAlignment="1">
      <alignment horizontal="right" vertical="center" wrapText="1" indent="1"/>
    </xf>
    <xf numFmtId="4" fontId="19" fillId="0" borderId="9" xfId="4" applyNumberFormat="1" applyFont="1" applyBorder="1" applyAlignment="1">
      <alignment horizontal="right" vertical="center" wrapText="1" indent="1"/>
    </xf>
    <xf numFmtId="0" fontId="26" fillId="0" borderId="0" xfId="0" applyNumberFormat="1" applyFont="1" applyFill="1" applyBorder="1" applyAlignment="1">
      <alignment vertical="center"/>
    </xf>
    <xf numFmtId="39" fontId="32" fillId="12" borderId="1" xfId="3" applyNumberFormat="1" applyFont="1" applyFill="1" applyBorder="1" applyAlignment="1">
      <alignment vertical="center" wrapText="1"/>
    </xf>
    <xf numFmtId="0" fontId="40" fillId="0" borderId="0" xfId="0" applyNumberFormat="1" applyFont="1" applyFill="1" applyBorder="1" applyAlignment="1">
      <alignment horizontal="left" vertical="center" wrapText="1"/>
    </xf>
    <xf numFmtId="0" fontId="41" fillId="0" borderId="0" xfId="0" applyNumberFormat="1" applyFont="1" applyFill="1" applyBorder="1" applyAlignment="1">
      <alignment horizontal="left" vertical="top" wrapText="1"/>
    </xf>
    <xf numFmtId="0" fontId="39" fillId="0" borderId="0" xfId="0" applyFont="1"/>
    <xf numFmtId="0" fontId="42" fillId="0" borderId="0" xfId="0" applyNumberFormat="1" applyFont="1" applyFill="1" applyBorder="1" applyAlignment="1">
      <alignment horizontal="left" vertical="center" wrapText="1"/>
    </xf>
    <xf numFmtId="0" fontId="42" fillId="0" borderId="0" xfId="0" applyNumberFormat="1" applyFont="1" applyFill="1" applyBorder="1" applyAlignment="1">
      <alignment horizontal="left" vertical="center"/>
    </xf>
    <xf numFmtId="0" fontId="28" fillId="0" borderId="0" xfId="0" applyNumberFormat="1" applyFont="1" applyFill="1" applyBorder="1" applyAlignment="1">
      <alignment horizontal="justify" vertical="distributed"/>
    </xf>
    <xf numFmtId="0" fontId="25" fillId="9" borderId="2" xfId="3" applyFont="1" applyFill="1" applyBorder="1" applyAlignment="1">
      <alignment horizontal="center" vertical="center" wrapText="1"/>
    </xf>
    <xf numFmtId="39" fontId="32" fillId="12" borderId="3" xfId="3" applyNumberFormat="1" applyFont="1" applyFill="1" applyBorder="1" applyAlignment="1">
      <alignment vertical="center" wrapText="1"/>
    </xf>
    <xf numFmtId="0" fontId="43" fillId="11" borderId="8" xfId="0" applyNumberFormat="1" applyFont="1" applyFill="1" applyBorder="1" applyAlignment="1">
      <alignment horizontal="center" vertical="distributed"/>
    </xf>
    <xf numFmtId="0" fontId="43" fillId="0" borderId="1" xfId="0" applyNumberFormat="1" applyFont="1" applyBorder="1" applyAlignment="1">
      <alignment horizontal="center" vertical="distributed"/>
    </xf>
    <xf numFmtId="0" fontId="30" fillId="0" borderId="1" xfId="0" applyNumberFormat="1" applyFont="1" applyBorder="1" applyAlignment="1">
      <alignment horizontal="center" vertical="distributed"/>
    </xf>
    <xf numFmtId="39" fontId="44" fillId="0" borderId="1" xfId="3" applyNumberFormat="1" applyFont="1" applyFill="1" applyBorder="1" applyAlignment="1">
      <alignment vertical="center" wrapText="1"/>
    </xf>
    <xf numFmtId="39" fontId="32" fillId="12" borderId="36" xfId="3" applyNumberFormat="1" applyFont="1" applyFill="1" applyBorder="1" applyAlignment="1">
      <alignment vertical="center" wrapText="1"/>
    </xf>
    <xf numFmtId="0" fontId="25" fillId="0" borderId="22" xfId="3" applyFont="1" applyFill="1" applyBorder="1" applyAlignment="1">
      <alignment horizontal="center" vertical="center" wrapText="1"/>
    </xf>
    <xf numFmtId="0" fontId="25" fillId="0" borderId="0" xfId="3" applyFont="1" applyFill="1" applyBorder="1" applyAlignment="1">
      <alignment horizontal="center" vertical="center" wrapText="1"/>
    </xf>
    <xf numFmtId="0" fontId="46" fillId="12" borderId="0" xfId="3" applyFont="1" applyFill="1" applyBorder="1" applyAlignment="1">
      <alignment vertical="center" wrapText="1"/>
    </xf>
    <xf numFmtId="0" fontId="48" fillId="12" borderId="0" xfId="0" applyFont="1" applyFill="1"/>
    <xf numFmtId="0" fontId="18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" fontId="35" fillId="0" borderId="2" xfId="0" applyNumberFormat="1" applyFont="1" applyBorder="1" applyAlignment="1">
      <alignment horizontal="left" vertical="center"/>
    </xf>
    <xf numFmtId="0" fontId="39" fillId="0" borderId="3" xfId="0" applyFont="1" applyBorder="1" applyAlignment="1">
      <alignment horizontal="left" vertical="center"/>
    </xf>
    <xf numFmtId="0" fontId="39" fillId="0" borderId="3" xfId="0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8" fillId="13" borderId="44" xfId="0" applyFont="1" applyFill="1" applyBorder="1"/>
    <xf numFmtId="0" fontId="49" fillId="13" borderId="44" xfId="0" applyFont="1" applyFill="1" applyBorder="1" applyAlignment="1">
      <alignment horizontal="right" vertical="top" wrapText="1"/>
    </xf>
    <xf numFmtId="164" fontId="50" fillId="13" borderId="44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9" fillId="13" borderId="44" xfId="0" applyFont="1" applyFill="1" applyBorder="1"/>
    <xf numFmtId="0" fontId="49" fillId="13" borderId="44" xfId="0" applyFont="1" applyFill="1" applyBorder="1" applyAlignment="1">
      <alignment horizontal="left" vertical="center" wrapText="1"/>
    </xf>
    <xf numFmtId="44" fontId="50" fillId="13" borderId="44" xfId="2" applyFont="1" applyFill="1" applyBorder="1" applyAlignment="1">
      <alignment horizontal="center" vertical="center" wrapText="1"/>
    </xf>
    <xf numFmtId="0" fontId="49" fillId="13" borderId="44" xfId="0" applyFont="1" applyFill="1" applyBorder="1" applyAlignment="1">
      <alignment horizontal="left" vertical="top" wrapText="1"/>
    </xf>
    <xf numFmtId="43" fontId="50" fillId="13" borderId="44" xfId="1" applyFont="1" applyFill="1" applyBorder="1" applyAlignment="1">
      <alignment horizontal="center" vertical="center" wrapText="1"/>
    </xf>
    <xf numFmtId="44" fontId="49" fillId="14" borderId="44" xfId="2" applyFont="1" applyFill="1" applyBorder="1" applyAlignment="1">
      <alignment horizontal="center" vertical="center" wrapText="1"/>
    </xf>
    <xf numFmtId="0" fontId="0" fillId="0" borderId="44" xfId="0" applyFont="1" applyFill="1" applyBorder="1"/>
    <xf numFmtId="0" fontId="50" fillId="0" borderId="44" xfId="0" applyFont="1" applyFill="1" applyBorder="1" applyAlignment="1">
      <alignment horizontal="left" vertical="top" wrapText="1"/>
    </xf>
    <xf numFmtId="0" fontId="32" fillId="0" borderId="44" xfId="0" applyFont="1" applyFill="1" applyBorder="1" applyAlignment="1">
      <alignment horizontal="center" vertical="top" wrapText="1"/>
    </xf>
    <xf numFmtId="4" fontId="50" fillId="0" borderId="44" xfId="0" applyNumberFormat="1" applyFont="1" applyFill="1" applyBorder="1" applyAlignment="1">
      <alignment horizontal="center" vertical="center" wrapText="1"/>
    </xf>
    <xf numFmtId="165" fontId="50" fillId="0" borderId="44" xfId="0" applyNumberFormat="1" applyFont="1" applyFill="1" applyBorder="1" applyAlignment="1">
      <alignment horizontal="center" vertical="center" wrapText="1"/>
    </xf>
    <xf numFmtId="44" fontId="50" fillId="0" borderId="44" xfId="2" applyFont="1" applyFill="1" applyBorder="1" applyAlignment="1">
      <alignment horizontal="center" vertical="center" wrapText="1"/>
    </xf>
    <xf numFmtId="0" fontId="0" fillId="0" borderId="0" xfId="0" applyFont="1" applyFill="1"/>
    <xf numFmtId="0" fontId="51" fillId="3" borderId="2" xfId="0" applyFont="1" applyFill="1" applyBorder="1" applyAlignment="1"/>
    <xf numFmtId="0" fontId="49" fillId="3" borderId="2" xfId="0" applyFont="1" applyFill="1" applyBorder="1" applyAlignment="1"/>
    <xf numFmtId="0" fontId="49" fillId="3" borderId="1" xfId="0" applyFont="1" applyFill="1" applyBorder="1"/>
    <xf numFmtId="0" fontId="52" fillId="0" borderId="1" xfId="0" applyFont="1" applyBorder="1"/>
    <xf numFmtId="0" fontId="53" fillId="0" borderId="1" xfId="0" applyFont="1" applyBorder="1"/>
    <xf numFmtId="44" fontId="19" fillId="0" borderId="15" xfId="2" applyFont="1" applyFill="1" applyBorder="1" applyAlignment="1">
      <alignment horizontal="center" vertical="center" wrapText="1"/>
    </xf>
    <xf numFmtId="44" fontId="19" fillId="0" borderId="15" xfId="2" applyFont="1" applyBorder="1" applyAlignment="1">
      <alignment horizontal="center" vertical="center" wrapText="1"/>
    </xf>
    <xf numFmtId="0" fontId="0" fillId="15" borderId="47" xfId="0" applyFont="1" applyFill="1" applyBorder="1"/>
    <xf numFmtId="0" fontId="16" fillId="15" borderId="1" xfId="0" applyFont="1" applyFill="1" applyBorder="1"/>
    <xf numFmtId="0" fontId="16" fillId="15" borderId="2" xfId="0" applyFont="1" applyFill="1" applyBorder="1" applyAlignment="1">
      <alignment wrapText="1"/>
    </xf>
    <xf numFmtId="43" fontId="32" fillId="15" borderId="1" xfId="1" applyFont="1" applyFill="1" applyBorder="1" applyAlignment="1">
      <alignment vertical="top" wrapText="1"/>
    </xf>
    <xf numFmtId="44" fontId="32" fillId="15" borderId="1" xfId="2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0" fontId="19" fillId="0" borderId="1" xfId="0" applyFont="1" applyBorder="1" applyAlignment="1">
      <alignment vertical="center"/>
    </xf>
    <xf numFmtId="0" fontId="19" fillId="0" borderId="1" xfId="0" applyFont="1" applyFill="1" applyBorder="1" applyAlignment="1">
      <alignment wrapText="1"/>
    </xf>
    <xf numFmtId="43" fontId="55" fillId="0" borderId="1" xfId="5" applyFont="1" applyFill="1" applyBorder="1" applyAlignment="1">
      <alignment vertical="top" wrapText="1"/>
    </xf>
    <xf numFmtId="43" fontId="55" fillId="0" borderId="1" xfId="5" applyFont="1" applyBorder="1" applyAlignment="1">
      <alignment vertical="top" wrapText="1"/>
    </xf>
    <xf numFmtId="44" fontId="19" fillId="0" borderId="1" xfId="0" applyNumberFormat="1" applyFont="1" applyBorder="1"/>
    <xf numFmtId="43" fontId="39" fillId="0" borderId="1" xfId="1" applyFont="1" applyBorder="1"/>
    <xf numFmtId="0" fontId="19" fillId="0" borderId="1" xfId="0" applyFont="1" applyBorder="1"/>
    <xf numFmtId="0" fontId="19" fillId="11" borderId="8" xfId="0" applyNumberFormat="1" applyFont="1" applyFill="1" applyBorder="1" applyAlignment="1">
      <alignment vertical="center" wrapText="1"/>
    </xf>
    <xf numFmtId="0" fontId="19" fillId="11" borderId="1" xfId="0" applyFont="1" applyFill="1" applyBorder="1" applyAlignment="1">
      <alignment horizontal="left" vertical="center" wrapText="1"/>
    </xf>
    <xf numFmtId="0" fontId="0" fillId="0" borderId="0" xfId="0" applyFont="1" applyBorder="1"/>
    <xf numFmtId="0" fontId="56" fillId="0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" fillId="15" borderId="48" xfId="0" applyFont="1" applyFill="1" applyBorder="1"/>
    <xf numFmtId="0" fontId="16" fillId="15" borderId="1" xfId="0" applyFont="1" applyFill="1" applyBorder="1" applyAlignment="1">
      <alignment wrapText="1"/>
    </xf>
    <xf numFmtId="43" fontId="50" fillId="15" borderId="48" xfId="1" applyFont="1" applyFill="1" applyBorder="1" applyAlignment="1">
      <alignment vertical="top" wrapText="1"/>
    </xf>
    <xf numFmtId="0" fontId="4" fillId="0" borderId="0" xfId="0" applyFont="1"/>
    <xf numFmtId="0" fontId="56" fillId="0" borderId="1" xfId="0" applyFont="1" applyFill="1" applyBorder="1" applyAlignment="1">
      <alignment vertical="top"/>
    </xf>
    <xf numFmtId="0" fontId="0" fillId="15" borderId="48" xfId="0" applyFont="1" applyFill="1" applyBorder="1"/>
    <xf numFmtId="0" fontId="0" fillId="0" borderId="1" xfId="0" applyFont="1" applyFill="1" applyBorder="1"/>
    <xf numFmtId="43" fontId="55" fillId="0" borderId="1" xfId="1" applyFont="1" applyFill="1" applyBorder="1" applyAlignment="1">
      <alignment vertical="top" wrapText="1"/>
    </xf>
    <xf numFmtId="43" fontId="39" fillId="0" borderId="1" xfId="1" applyFont="1" applyFill="1" applyBorder="1"/>
    <xf numFmtId="0" fontId="55" fillId="0" borderId="1" xfId="0" applyFont="1" applyFill="1" applyBorder="1" applyAlignment="1">
      <alignment vertical="top" wrapText="1"/>
    </xf>
    <xf numFmtId="43" fontId="55" fillId="0" borderId="1" xfId="1" applyFont="1" applyBorder="1" applyAlignment="1">
      <alignment vertical="top" wrapText="1"/>
    </xf>
    <xf numFmtId="0" fontId="0" fillId="13" borderId="46" xfId="0" applyFont="1" applyFill="1" applyBorder="1" applyAlignment="1"/>
    <xf numFmtId="0" fontId="50" fillId="13" borderId="46" xfId="0" applyFont="1" applyFill="1" applyBorder="1"/>
    <xf numFmtId="44" fontId="50" fillId="13" borderId="46" xfId="2" applyFont="1" applyFill="1" applyBorder="1" applyAlignment="1">
      <alignment horizontal="right" vertical="center"/>
    </xf>
    <xf numFmtId="43" fontId="50" fillId="13" borderId="46" xfId="1" applyFont="1" applyFill="1" applyBorder="1" applyAlignment="1">
      <alignment horizontal="right" vertical="center"/>
    </xf>
    <xf numFmtId="43" fontId="50" fillId="16" borderId="46" xfId="1" applyFont="1" applyFill="1" applyBorder="1" applyAlignment="1">
      <alignment horizontal="right" vertical="center"/>
    </xf>
    <xf numFmtId="0" fontId="0" fillId="0" borderId="0" xfId="0" applyFont="1" applyAlignment="1"/>
    <xf numFmtId="0" fontId="0" fillId="0" borderId="44" xfId="0" applyFont="1" applyBorder="1" applyAlignment="1"/>
    <xf numFmtId="0" fontId="37" fillId="17" borderId="44" xfId="0" applyFont="1" applyFill="1" applyBorder="1" applyAlignment="1">
      <alignment horizontal="left"/>
    </xf>
    <xf numFmtId="0" fontId="37" fillId="17" borderId="44" xfId="0" applyFont="1" applyFill="1" applyBorder="1" applyAlignment="1">
      <alignment horizontal="right"/>
    </xf>
    <xf numFmtId="44" fontId="37" fillId="17" borderId="44" xfId="2" applyFont="1" applyFill="1" applyBorder="1"/>
    <xf numFmtId="43" fontId="37" fillId="17" borderId="44" xfId="1" applyFont="1" applyFill="1" applyBorder="1"/>
    <xf numFmtId="43" fontId="39" fillId="0" borderId="44" xfId="1" applyFont="1" applyBorder="1"/>
    <xf numFmtId="43" fontId="37" fillId="0" borderId="44" xfId="1" applyFont="1" applyFill="1" applyBorder="1"/>
    <xf numFmtId="0" fontId="0" fillId="13" borderId="49" xfId="0" applyFont="1" applyFill="1" applyBorder="1"/>
    <xf numFmtId="0" fontId="50" fillId="13" borderId="50" xfId="0" applyFont="1" applyFill="1" applyBorder="1" applyAlignment="1">
      <alignment horizontal="left"/>
    </xf>
    <xf numFmtId="44" fontId="50" fillId="13" borderId="51" xfId="2" applyFont="1" applyFill="1" applyBorder="1"/>
    <xf numFmtId="0" fontId="18" fillId="0" borderId="0" xfId="0" applyFont="1" applyBorder="1"/>
    <xf numFmtId="0" fontId="22" fillId="0" borderId="0" xfId="0" applyFont="1" applyBorder="1"/>
    <xf numFmtId="0" fontId="58" fillId="0" borderId="8" xfId="0" applyNumberFormat="1" applyFont="1" applyFill="1" applyBorder="1" applyAlignment="1">
      <alignment horizontal="center" vertical="distributed"/>
    </xf>
    <xf numFmtId="0" fontId="19" fillId="0" borderId="1" xfId="0" applyNumberFormat="1" applyFont="1" applyFill="1" applyBorder="1" applyAlignment="1">
      <alignment horizontal="left" vertical="top" wrapText="1"/>
    </xf>
    <xf numFmtId="0" fontId="29" fillId="0" borderId="15" xfId="3" applyFont="1" applyFill="1" applyBorder="1" applyAlignment="1">
      <alignment horizontal="center" vertical="center" wrapText="1"/>
    </xf>
    <xf numFmtId="0" fontId="29" fillId="0" borderId="19" xfId="3" applyFont="1" applyFill="1" applyBorder="1" applyAlignment="1">
      <alignment horizontal="center" vertical="center" wrapText="1"/>
    </xf>
    <xf numFmtId="0" fontId="29" fillId="0" borderId="52" xfId="3" applyFont="1" applyBorder="1" applyAlignment="1">
      <alignment horizontal="center" vertical="center"/>
    </xf>
    <xf numFmtId="43" fontId="29" fillId="12" borderId="32" xfId="3" applyNumberFormat="1" applyFont="1" applyFill="1" applyBorder="1" applyAlignment="1">
      <alignment vertical="center" wrapText="1"/>
    </xf>
    <xf numFmtId="0" fontId="59" fillId="18" borderId="15" xfId="0" applyNumberFormat="1" applyFont="1" applyFill="1" applyBorder="1" applyAlignment="1">
      <alignment horizontal="center" vertical="distributed"/>
    </xf>
    <xf numFmtId="0" fontId="29" fillId="18" borderId="26" xfId="0" applyNumberFormat="1" applyFont="1" applyFill="1" applyBorder="1" applyAlignment="1">
      <alignment horizontal="center" vertical="distributed"/>
    </xf>
    <xf numFmtId="0" fontId="19" fillId="18" borderId="1" xfId="4" applyNumberFormat="1" applyFont="1" applyFill="1" applyBorder="1" applyAlignment="1">
      <alignment horizontal="justify" vertical="center"/>
    </xf>
    <xf numFmtId="0" fontId="19" fillId="18" borderId="1" xfId="0" applyNumberFormat="1" applyFont="1" applyFill="1" applyBorder="1" applyAlignment="1">
      <alignment horizontal="left" vertical="center" wrapText="1"/>
    </xf>
    <xf numFmtId="49" fontId="29" fillId="18" borderId="1" xfId="3" applyNumberFormat="1" applyFont="1" applyFill="1" applyBorder="1" applyAlignment="1">
      <alignment horizontal="center" vertical="center" wrapText="1"/>
    </xf>
    <xf numFmtId="43" fontId="29" fillId="18" borderId="15" xfId="1" applyFont="1" applyFill="1" applyBorder="1" applyAlignment="1">
      <alignment vertical="center" wrapText="1"/>
    </xf>
    <xf numFmtId="4" fontId="19" fillId="18" borderId="8" xfId="4" applyNumberFormat="1" applyFont="1" applyFill="1" applyBorder="1" applyAlignment="1">
      <alignment horizontal="center" vertical="center" wrapText="1"/>
    </xf>
    <xf numFmtId="4" fontId="19" fillId="18" borderId="34" xfId="4" applyNumberFormat="1" applyFont="1" applyFill="1" applyBorder="1" applyAlignment="1">
      <alignment horizontal="right" vertical="center" wrapText="1" indent="1"/>
    </xf>
    <xf numFmtId="17" fontId="29" fillId="18" borderId="16" xfId="3" applyNumberFormat="1" applyFont="1" applyFill="1" applyBorder="1" applyAlignment="1">
      <alignment horizontal="center" vertical="center" wrapText="1"/>
    </xf>
    <xf numFmtId="4" fontId="19" fillId="18" borderId="8" xfId="4" applyNumberFormat="1" applyFont="1" applyFill="1" applyBorder="1" applyAlignment="1">
      <alignment horizontal="right" vertical="center" wrapText="1" indent="1"/>
    </xf>
    <xf numFmtId="43" fontId="19" fillId="11" borderId="3" xfId="1" applyFont="1" applyFill="1" applyBorder="1" applyAlignment="1">
      <alignment horizontal="center" vertical="center"/>
    </xf>
    <xf numFmtId="0" fontId="19" fillId="11" borderId="1" xfId="0" applyNumberFormat="1" applyFont="1" applyFill="1" applyBorder="1" applyAlignment="1">
      <alignment horizontal="center" vertical="distributed"/>
    </xf>
    <xf numFmtId="0" fontId="35" fillId="0" borderId="42" xfId="0" applyFont="1" applyBorder="1" applyAlignment="1">
      <alignment horizontal="left" vertical="center"/>
    </xf>
    <xf numFmtId="0" fontId="35" fillId="0" borderId="43" xfId="0" applyFont="1" applyBorder="1" applyAlignment="1">
      <alignment horizontal="left" vertical="center"/>
    </xf>
    <xf numFmtId="1" fontId="35" fillId="0" borderId="2" xfId="0" applyNumberFormat="1" applyFont="1" applyBorder="1" applyAlignment="1">
      <alignment horizontal="left" vertical="center"/>
    </xf>
    <xf numFmtId="1" fontId="35" fillId="0" borderId="3" xfId="0" applyNumberFormat="1" applyFont="1" applyBorder="1" applyAlignment="1">
      <alignment horizontal="left" vertical="center"/>
    </xf>
    <xf numFmtId="1" fontId="35" fillId="0" borderId="4" xfId="0" applyNumberFormat="1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2" xfId="0" applyNumberFormat="1" applyFont="1" applyBorder="1" applyAlignment="1">
      <alignment horizontal="justify" vertical="distributed"/>
    </xf>
    <xf numFmtId="0" fontId="34" fillId="0" borderId="3" xfId="0" applyNumberFormat="1" applyFont="1" applyBorder="1" applyAlignment="1">
      <alignment horizontal="justify" vertical="distributed"/>
    </xf>
    <xf numFmtId="0" fontId="34" fillId="0" borderId="4" xfId="0" applyNumberFormat="1" applyFont="1" applyBorder="1" applyAlignment="1">
      <alignment horizontal="justify" vertical="distributed"/>
    </xf>
    <xf numFmtId="49" fontId="35" fillId="0" borderId="2" xfId="0" applyNumberFormat="1" applyFont="1" applyBorder="1" applyAlignment="1">
      <alignment horizontal="left" vertical="center"/>
    </xf>
    <xf numFmtId="49" fontId="35" fillId="0" borderId="3" xfId="0" applyNumberFormat="1" applyFont="1" applyBorder="1" applyAlignment="1">
      <alignment horizontal="left" vertical="center"/>
    </xf>
    <xf numFmtId="49" fontId="35" fillId="0" borderId="4" xfId="0" applyNumberFormat="1" applyFont="1" applyBorder="1" applyAlignment="1">
      <alignment horizontal="left" vertical="center"/>
    </xf>
    <xf numFmtId="0" fontId="53" fillId="15" borderId="2" xfId="0" applyFont="1" applyFill="1" applyBorder="1" applyAlignment="1">
      <alignment horizontal="center" wrapText="1"/>
    </xf>
    <xf numFmtId="0" fontId="37" fillId="15" borderId="4" xfId="0" applyFont="1" applyFill="1" applyBorder="1" applyAlignment="1">
      <alignment horizontal="center"/>
    </xf>
    <xf numFmtId="0" fontId="53" fillId="0" borderId="2" xfId="0" applyFont="1" applyFill="1" applyBorder="1" applyAlignment="1">
      <alignment horizontal="center" wrapText="1"/>
    </xf>
    <xf numFmtId="0" fontId="37" fillId="0" borderId="4" xfId="0" applyFont="1" applyFill="1" applyBorder="1" applyAlignment="1">
      <alignment horizontal="center"/>
    </xf>
    <xf numFmtId="0" fontId="57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16" fillId="0" borderId="45" xfId="0" applyFont="1" applyBorder="1" applyAlignment="1">
      <alignment horizontal="center" vertical="center"/>
    </xf>
    <xf numFmtId="0" fontId="16" fillId="0" borderId="46" xfId="0" applyFont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left" vertical="center"/>
    </xf>
    <xf numFmtId="0" fontId="17" fillId="8" borderId="2" xfId="0" applyFont="1" applyFill="1" applyBorder="1" applyAlignment="1">
      <alignment horizontal="center"/>
    </xf>
    <xf numFmtId="0" fontId="17" fillId="8" borderId="3" xfId="0" applyFont="1" applyFill="1" applyBorder="1" applyAlignment="1">
      <alignment horizontal="center"/>
    </xf>
    <xf numFmtId="0" fontId="17" fillId="8" borderId="4" xfId="0" applyFont="1" applyFill="1" applyBorder="1" applyAlignment="1">
      <alignment horizontal="center"/>
    </xf>
    <xf numFmtId="0" fontId="19" fillId="8" borderId="9" xfId="0" applyFont="1" applyFill="1" applyBorder="1" applyAlignment="1">
      <alignment horizontal="center"/>
    </xf>
    <xf numFmtId="0" fontId="19" fillId="8" borderId="22" xfId="0" applyFont="1" applyFill="1" applyBorder="1" applyAlignment="1">
      <alignment horizontal="center"/>
    </xf>
    <xf numFmtId="0" fontId="19" fillId="8" borderId="10" xfId="0" applyFont="1" applyFill="1" applyBorder="1" applyAlignment="1">
      <alignment horizontal="center"/>
    </xf>
    <xf numFmtId="0" fontId="19" fillId="8" borderId="1" xfId="0" applyFont="1" applyFill="1" applyBorder="1" applyAlignment="1">
      <alignment horizontal="center" wrapText="1"/>
    </xf>
    <xf numFmtId="17" fontId="19" fillId="8" borderId="2" xfId="0" applyNumberFormat="1" applyFont="1" applyFill="1" applyBorder="1" applyAlignment="1">
      <alignment horizontal="center"/>
    </xf>
    <xf numFmtId="17" fontId="19" fillId="8" borderId="3" xfId="0" applyNumberFormat="1" applyFont="1" applyFill="1" applyBorder="1" applyAlignment="1">
      <alignment horizontal="center"/>
    </xf>
    <xf numFmtId="17" fontId="19" fillId="8" borderId="4" xfId="0" applyNumberFormat="1" applyFont="1" applyFill="1" applyBorder="1" applyAlignment="1">
      <alignment horizontal="center"/>
    </xf>
    <xf numFmtId="0" fontId="24" fillId="9" borderId="23" xfId="3" applyFont="1" applyFill="1" applyBorder="1" applyAlignment="1">
      <alignment horizontal="left" vertical="center" wrapText="1"/>
    </xf>
    <xf numFmtId="0" fontId="24" fillId="9" borderId="11" xfId="3" applyFont="1" applyFill="1" applyBorder="1" applyAlignment="1">
      <alignment horizontal="left" vertical="center" wrapText="1"/>
    </xf>
    <xf numFmtId="0" fontId="24" fillId="9" borderId="24" xfId="3" applyFont="1" applyFill="1" applyBorder="1" applyAlignment="1">
      <alignment horizontal="left" vertical="center" wrapText="1"/>
    </xf>
    <xf numFmtId="0" fontId="25" fillId="9" borderId="26" xfId="3" applyFont="1" applyFill="1" applyBorder="1" applyAlignment="1">
      <alignment horizontal="center" vertical="center" wrapText="1"/>
    </xf>
    <xf numFmtId="0" fontId="25" fillId="9" borderId="29" xfId="3" applyFont="1" applyFill="1" applyBorder="1" applyAlignment="1">
      <alignment horizontal="center" vertical="center" wrapText="1"/>
    </xf>
    <xf numFmtId="0" fontId="25" fillId="9" borderId="8" xfId="3" applyFont="1" applyFill="1" applyBorder="1" applyAlignment="1">
      <alignment horizontal="center" vertical="center" wrapText="1"/>
    </xf>
    <xf numFmtId="0" fontId="25" fillId="9" borderId="1" xfId="3" applyFont="1" applyFill="1" applyBorder="1" applyAlignment="1">
      <alignment horizontal="center" vertical="center" wrapText="1"/>
    </xf>
    <xf numFmtId="0" fontId="25" fillId="9" borderId="16" xfId="3" applyFont="1" applyFill="1" applyBorder="1" applyAlignment="1">
      <alignment horizontal="center" vertical="center" wrapText="1"/>
    </xf>
    <xf numFmtId="0" fontId="25" fillId="9" borderId="9" xfId="3" applyFont="1" applyFill="1" applyBorder="1" applyAlignment="1">
      <alignment horizontal="center" vertical="center" wrapText="1"/>
    </xf>
    <xf numFmtId="0" fontId="25" fillId="9" borderId="22" xfId="3" applyFont="1" applyFill="1" applyBorder="1" applyAlignment="1">
      <alignment horizontal="center" vertical="center"/>
    </xf>
    <xf numFmtId="0" fontId="25" fillId="9" borderId="10" xfId="3" applyFont="1" applyFill="1" applyBorder="1" applyAlignment="1">
      <alignment horizontal="center" vertical="center"/>
    </xf>
    <xf numFmtId="0" fontId="25" fillId="9" borderId="2" xfId="3" applyFont="1" applyFill="1" applyBorder="1" applyAlignment="1">
      <alignment horizontal="center" vertical="center" wrapText="1"/>
    </xf>
    <xf numFmtId="0" fontId="25" fillId="9" borderId="27" xfId="3" applyFont="1" applyFill="1" applyBorder="1" applyAlignment="1">
      <alignment horizontal="center" vertical="center" wrapText="1"/>
    </xf>
    <xf numFmtId="0" fontId="25" fillId="9" borderId="28" xfId="3" applyFont="1" applyFill="1" applyBorder="1" applyAlignment="1">
      <alignment horizontal="center" vertical="center" wrapText="1"/>
    </xf>
    <xf numFmtId="0" fontId="27" fillId="0" borderId="0" xfId="0" applyNumberFormat="1" applyFont="1" applyFill="1" applyBorder="1" applyAlignment="1">
      <alignment horizontal="center" vertical="center" wrapText="1"/>
    </xf>
    <xf numFmtId="0" fontId="25" fillId="9" borderId="3" xfId="3" applyFont="1" applyFill="1" applyBorder="1" applyAlignment="1">
      <alignment horizontal="center" vertical="center"/>
    </xf>
    <xf numFmtId="0" fontId="25" fillId="9" borderId="4" xfId="3" applyFont="1" applyFill="1" applyBorder="1" applyAlignment="1">
      <alignment horizontal="center" vertical="center"/>
    </xf>
    <xf numFmtId="0" fontId="34" fillId="12" borderId="35" xfId="0" applyFont="1" applyFill="1" applyBorder="1" applyAlignment="1"/>
    <xf numFmtId="0" fontId="34" fillId="12" borderId="36" xfId="0" applyFont="1" applyFill="1" applyBorder="1" applyAlignment="1"/>
    <xf numFmtId="0" fontId="34" fillId="12" borderId="37" xfId="0" applyFont="1" applyFill="1" applyBorder="1" applyAlignment="1"/>
    <xf numFmtId="0" fontId="3" fillId="12" borderId="38" xfId="0" applyFont="1" applyFill="1" applyBorder="1" applyAlignment="1"/>
    <xf numFmtId="0" fontId="3" fillId="12" borderId="36" xfId="0" applyFont="1" applyFill="1" applyBorder="1" applyAlignment="1"/>
    <xf numFmtId="0" fontId="3" fillId="12" borderId="39" xfId="0" applyFont="1" applyFill="1" applyBorder="1" applyAlignment="1"/>
    <xf numFmtId="0" fontId="24" fillId="9" borderId="25" xfId="3" applyFont="1" applyFill="1" applyBorder="1" applyAlignment="1">
      <alignment horizontal="left" vertical="center" wrapText="1"/>
    </xf>
    <xf numFmtId="0" fontId="32" fillId="12" borderId="35" xfId="3" applyFont="1" applyFill="1" applyBorder="1" applyAlignment="1">
      <alignment vertical="center" wrapText="1"/>
    </xf>
    <xf numFmtId="0" fontId="32" fillId="12" borderId="36" xfId="3" applyFont="1" applyFill="1" applyBorder="1" applyAlignment="1">
      <alignment vertical="center" wrapText="1"/>
    </xf>
    <xf numFmtId="0" fontId="32" fillId="12" borderId="37" xfId="3" applyFont="1" applyFill="1" applyBorder="1" applyAlignment="1">
      <alignment vertical="center" wrapText="1"/>
    </xf>
    <xf numFmtId="0" fontId="32" fillId="12" borderId="38" xfId="3" applyFont="1" applyFill="1" applyBorder="1" applyAlignment="1">
      <alignment vertical="center" wrapText="1"/>
    </xf>
    <xf numFmtId="0" fontId="32" fillId="12" borderId="39" xfId="3" applyFont="1" applyFill="1" applyBorder="1" applyAlignment="1">
      <alignment vertical="center" wrapText="1"/>
    </xf>
    <xf numFmtId="0" fontId="24" fillId="9" borderId="40" xfId="3" applyFont="1" applyFill="1" applyBorder="1" applyAlignment="1">
      <alignment horizontal="left" vertical="center" wrapText="1"/>
    </xf>
    <xf numFmtId="0" fontId="24" fillId="9" borderId="41" xfId="3" applyFont="1" applyFill="1" applyBorder="1" applyAlignment="1">
      <alignment horizontal="left" vertical="center" wrapText="1"/>
    </xf>
    <xf numFmtId="0" fontId="24" fillId="9" borderId="1" xfId="3" applyFont="1" applyFill="1" applyBorder="1" applyAlignment="1">
      <alignment horizontal="left" vertical="center" wrapText="1"/>
    </xf>
    <xf numFmtId="0" fontId="32" fillId="12" borderId="2" xfId="3" applyFont="1" applyFill="1" applyBorder="1" applyAlignment="1">
      <alignment vertical="center" wrapText="1"/>
    </xf>
    <xf numFmtId="0" fontId="32" fillId="12" borderId="3" xfId="3" applyFont="1" applyFill="1" applyBorder="1" applyAlignment="1">
      <alignment vertical="center" wrapText="1"/>
    </xf>
    <xf numFmtId="0" fontId="32" fillId="12" borderId="4" xfId="3" applyFont="1" applyFill="1" applyBorder="1" applyAlignment="1">
      <alignment vertical="center" wrapText="1"/>
    </xf>
    <xf numFmtId="0" fontId="28" fillId="0" borderId="0" xfId="0" applyNumberFormat="1" applyFont="1" applyFill="1" applyBorder="1" applyAlignment="1">
      <alignment horizontal="left" vertical="top"/>
    </xf>
    <xf numFmtId="0" fontId="25" fillId="9" borderId="2" xfId="3" applyFont="1" applyFill="1" applyBorder="1" applyAlignment="1">
      <alignment horizontal="center" vertical="center"/>
    </xf>
    <xf numFmtId="0" fontId="25" fillId="9" borderId="9" xfId="3" applyFont="1" applyFill="1" applyBorder="1" applyAlignment="1">
      <alignment horizontal="center" vertical="center"/>
    </xf>
    <xf numFmtId="0" fontId="46" fillId="12" borderId="1" xfId="3" applyFont="1" applyFill="1" applyBorder="1" applyAlignment="1">
      <alignment horizontal="center" vertical="center" wrapText="1"/>
    </xf>
    <xf numFmtId="0" fontId="46" fillId="12" borderId="1" xfId="3" applyFont="1" applyFill="1" applyBorder="1" applyAlignment="1">
      <alignment horizontal="left" vertical="center" wrapText="1"/>
    </xf>
    <xf numFmtId="0" fontId="45" fillId="8" borderId="1" xfId="3" applyFont="1" applyFill="1" applyBorder="1" applyAlignment="1">
      <alignment horizontal="left" vertical="center" wrapText="1"/>
    </xf>
    <xf numFmtId="0" fontId="24" fillId="8" borderId="1" xfId="3" applyFont="1" applyFill="1" applyBorder="1" applyAlignment="1">
      <alignment horizontal="left" vertical="center" wrapText="1"/>
    </xf>
    <xf numFmtId="0" fontId="46" fillId="12" borderId="2" xfId="3" applyFont="1" applyFill="1" applyBorder="1" applyAlignment="1">
      <alignment horizontal="center" vertical="center" wrapText="1"/>
    </xf>
    <xf numFmtId="0" fontId="46" fillId="12" borderId="3" xfId="3" applyFont="1" applyFill="1" applyBorder="1" applyAlignment="1">
      <alignment horizontal="center" vertical="center" wrapText="1"/>
    </xf>
    <xf numFmtId="0" fontId="46" fillId="12" borderId="4" xfId="3" applyFont="1" applyFill="1" applyBorder="1" applyAlignment="1">
      <alignment horizontal="center" vertical="center" wrapText="1"/>
    </xf>
    <xf numFmtId="0" fontId="46" fillId="12" borderId="1" xfId="3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0" fillId="5" borderId="9" xfId="0" applyFont="1" applyFill="1" applyBorder="1" applyAlignment="1">
      <alignment horizontal="left"/>
    </xf>
    <xf numFmtId="0" fontId="10" fillId="5" borderId="10" xfId="0" applyFont="1" applyFill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9" xfId="0" applyFont="1" applyFill="1" applyBorder="1" applyAlignment="1">
      <alignment horizontal="center" vertical="center" wrapText="1"/>
    </xf>
    <xf numFmtId="0" fontId="5" fillId="0" borderId="10" xfId="0" applyFont="1" applyBorder="1"/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</cellXfs>
  <cellStyles count="6">
    <cellStyle name="Comma" xfId="1" builtinId="3"/>
    <cellStyle name="Comma 3" xfId="5"/>
    <cellStyle name="Currency" xfId="2" builtinId="4"/>
    <cellStyle name="Normal" xfId="0" builtinId="0"/>
    <cellStyle name="Normal 2 2" xfId="3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P%20AEP_APREH/Documents/PLanification%20APR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O"/>
      <sheetName val="Flux de trésorerie "/>
      <sheetName val="PPM"/>
    </sheetNames>
    <sheetDataSet>
      <sheetData sheetId="0">
        <row r="16">
          <cell r="F16">
            <v>9857.4499999999971</v>
          </cell>
        </row>
      </sheetData>
      <sheetData sheetId="1">
        <row r="17">
          <cell r="M17">
            <v>10000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opLeftCell="E9" workbookViewId="0">
      <selection activeCell="C17" sqref="C17"/>
    </sheetView>
  </sheetViews>
  <sheetFormatPr defaultColWidth="3" defaultRowHeight="13.8"/>
  <cols>
    <col min="1" max="1" width="3.5546875" style="182" customWidth="1"/>
    <col min="2" max="2" width="28.88671875" style="182" customWidth="1"/>
    <col min="3" max="3" width="36.109375" style="182" customWidth="1"/>
    <col min="4" max="4" width="15.6640625" style="182" customWidth="1"/>
    <col min="5" max="9" width="14.6640625" style="182" customWidth="1"/>
    <col min="10" max="13" width="15.44140625" style="182" bestFit="1" customWidth="1"/>
    <col min="14" max="14" width="16.88671875" style="182" customWidth="1"/>
    <col min="15" max="15" width="15.88671875" style="182" customWidth="1"/>
    <col min="16" max="16" width="16.109375" style="182" customWidth="1"/>
    <col min="17" max="255" width="3" style="182"/>
    <col min="256" max="256" width="3.5546875" style="182" customWidth="1"/>
    <col min="257" max="257" width="28.88671875" style="182" customWidth="1"/>
    <col min="258" max="258" width="36.109375" style="182" customWidth="1"/>
    <col min="259" max="259" width="17.109375" style="182" customWidth="1"/>
    <col min="260" max="260" width="15.6640625" style="182" customWidth="1"/>
    <col min="261" max="269" width="14.6640625" style="182" customWidth="1"/>
    <col min="270" max="270" width="16.88671875" style="182" customWidth="1"/>
    <col min="271" max="271" width="15.88671875" style="182" customWidth="1"/>
    <col min="272" max="272" width="16.109375" style="182" customWidth="1"/>
    <col min="273" max="511" width="3" style="182"/>
    <col min="512" max="512" width="3.5546875" style="182" customWidth="1"/>
    <col min="513" max="513" width="28.88671875" style="182" customWidth="1"/>
    <col min="514" max="514" width="36.109375" style="182" customWidth="1"/>
    <col min="515" max="515" width="17.109375" style="182" customWidth="1"/>
    <col min="516" max="516" width="15.6640625" style="182" customWidth="1"/>
    <col min="517" max="525" width="14.6640625" style="182" customWidth="1"/>
    <col min="526" max="526" width="16.88671875" style="182" customWidth="1"/>
    <col min="527" max="527" width="15.88671875" style="182" customWidth="1"/>
    <col min="528" max="528" width="16.109375" style="182" customWidth="1"/>
    <col min="529" max="767" width="3" style="182"/>
    <col min="768" max="768" width="3.5546875" style="182" customWidth="1"/>
    <col min="769" max="769" width="28.88671875" style="182" customWidth="1"/>
    <col min="770" max="770" width="36.109375" style="182" customWidth="1"/>
    <col min="771" max="771" width="17.109375" style="182" customWidth="1"/>
    <col min="772" max="772" width="15.6640625" style="182" customWidth="1"/>
    <col min="773" max="781" width="14.6640625" style="182" customWidth="1"/>
    <col min="782" max="782" width="16.88671875" style="182" customWidth="1"/>
    <col min="783" max="783" width="15.88671875" style="182" customWidth="1"/>
    <col min="784" max="784" width="16.109375" style="182" customWidth="1"/>
    <col min="785" max="1023" width="3" style="182"/>
    <col min="1024" max="1024" width="3.5546875" style="182" customWidth="1"/>
    <col min="1025" max="1025" width="28.88671875" style="182" customWidth="1"/>
    <col min="1026" max="1026" width="36.109375" style="182" customWidth="1"/>
    <col min="1027" max="1027" width="17.109375" style="182" customWidth="1"/>
    <col min="1028" max="1028" width="15.6640625" style="182" customWidth="1"/>
    <col min="1029" max="1037" width="14.6640625" style="182" customWidth="1"/>
    <col min="1038" max="1038" width="16.88671875" style="182" customWidth="1"/>
    <col min="1039" max="1039" width="15.88671875" style="182" customWidth="1"/>
    <col min="1040" max="1040" width="16.109375" style="182" customWidth="1"/>
    <col min="1041" max="1279" width="3" style="182"/>
    <col min="1280" max="1280" width="3.5546875" style="182" customWidth="1"/>
    <col min="1281" max="1281" width="28.88671875" style="182" customWidth="1"/>
    <col min="1282" max="1282" width="36.109375" style="182" customWidth="1"/>
    <col min="1283" max="1283" width="17.109375" style="182" customWidth="1"/>
    <col min="1284" max="1284" width="15.6640625" style="182" customWidth="1"/>
    <col min="1285" max="1293" width="14.6640625" style="182" customWidth="1"/>
    <col min="1294" max="1294" width="16.88671875" style="182" customWidth="1"/>
    <col min="1295" max="1295" width="15.88671875" style="182" customWidth="1"/>
    <col min="1296" max="1296" width="16.109375" style="182" customWidth="1"/>
    <col min="1297" max="1535" width="3" style="182"/>
    <col min="1536" max="1536" width="3.5546875" style="182" customWidth="1"/>
    <col min="1537" max="1537" width="28.88671875" style="182" customWidth="1"/>
    <col min="1538" max="1538" width="36.109375" style="182" customWidth="1"/>
    <col min="1539" max="1539" width="17.109375" style="182" customWidth="1"/>
    <col min="1540" max="1540" width="15.6640625" style="182" customWidth="1"/>
    <col min="1541" max="1549" width="14.6640625" style="182" customWidth="1"/>
    <col min="1550" max="1550" width="16.88671875" style="182" customWidth="1"/>
    <col min="1551" max="1551" width="15.88671875" style="182" customWidth="1"/>
    <col min="1552" max="1552" width="16.109375" style="182" customWidth="1"/>
    <col min="1553" max="1791" width="3" style="182"/>
    <col min="1792" max="1792" width="3.5546875" style="182" customWidth="1"/>
    <col min="1793" max="1793" width="28.88671875" style="182" customWidth="1"/>
    <col min="1794" max="1794" width="36.109375" style="182" customWidth="1"/>
    <col min="1795" max="1795" width="17.109375" style="182" customWidth="1"/>
    <col min="1796" max="1796" width="15.6640625" style="182" customWidth="1"/>
    <col min="1797" max="1805" width="14.6640625" style="182" customWidth="1"/>
    <col min="1806" max="1806" width="16.88671875" style="182" customWidth="1"/>
    <col min="1807" max="1807" width="15.88671875" style="182" customWidth="1"/>
    <col min="1808" max="1808" width="16.109375" style="182" customWidth="1"/>
    <col min="1809" max="2047" width="3" style="182"/>
    <col min="2048" max="2048" width="3.5546875" style="182" customWidth="1"/>
    <col min="2049" max="2049" width="28.88671875" style="182" customWidth="1"/>
    <col min="2050" max="2050" width="36.109375" style="182" customWidth="1"/>
    <col min="2051" max="2051" width="17.109375" style="182" customWidth="1"/>
    <col min="2052" max="2052" width="15.6640625" style="182" customWidth="1"/>
    <col min="2053" max="2061" width="14.6640625" style="182" customWidth="1"/>
    <col min="2062" max="2062" width="16.88671875" style="182" customWidth="1"/>
    <col min="2063" max="2063" width="15.88671875" style="182" customWidth="1"/>
    <col min="2064" max="2064" width="16.109375" style="182" customWidth="1"/>
    <col min="2065" max="2303" width="3" style="182"/>
    <col min="2304" max="2304" width="3.5546875" style="182" customWidth="1"/>
    <col min="2305" max="2305" width="28.88671875" style="182" customWidth="1"/>
    <col min="2306" max="2306" width="36.109375" style="182" customWidth="1"/>
    <col min="2307" max="2307" width="17.109375" style="182" customWidth="1"/>
    <col min="2308" max="2308" width="15.6640625" style="182" customWidth="1"/>
    <col min="2309" max="2317" width="14.6640625" style="182" customWidth="1"/>
    <col min="2318" max="2318" width="16.88671875" style="182" customWidth="1"/>
    <col min="2319" max="2319" width="15.88671875" style="182" customWidth="1"/>
    <col min="2320" max="2320" width="16.109375" style="182" customWidth="1"/>
    <col min="2321" max="2559" width="3" style="182"/>
    <col min="2560" max="2560" width="3.5546875" style="182" customWidth="1"/>
    <col min="2561" max="2561" width="28.88671875" style="182" customWidth="1"/>
    <col min="2562" max="2562" width="36.109375" style="182" customWidth="1"/>
    <col min="2563" max="2563" width="17.109375" style="182" customWidth="1"/>
    <col min="2564" max="2564" width="15.6640625" style="182" customWidth="1"/>
    <col min="2565" max="2573" width="14.6640625" style="182" customWidth="1"/>
    <col min="2574" max="2574" width="16.88671875" style="182" customWidth="1"/>
    <col min="2575" max="2575" width="15.88671875" style="182" customWidth="1"/>
    <col min="2576" max="2576" width="16.109375" style="182" customWidth="1"/>
    <col min="2577" max="2815" width="3" style="182"/>
    <col min="2816" max="2816" width="3.5546875" style="182" customWidth="1"/>
    <col min="2817" max="2817" width="28.88671875" style="182" customWidth="1"/>
    <col min="2818" max="2818" width="36.109375" style="182" customWidth="1"/>
    <col min="2819" max="2819" width="17.109375" style="182" customWidth="1"/>
    <col min="2820" max="2820" width="15.6640625" style="182" customWidth="1"/>
    <col min="2821" max="2829" width="14.6640625" style="182" customWidth="1"/>
    <col min="2830" max="2830" width="16.88671875" style="182" customWidth="1"/>
    <col min="2831" max="2831" width="15.88671875" style="182" customWidth="1"/>
    <col min="2832" max="2832" width="16.109375" style="182" customWidth="1"/>
    <col min="2833" max="3071" width="3" style="182"/>
    <col min="3072" max="3072" width="3.5546875" style="182" customWidth="1"/>
    <col min="3073" max="3073" width="28.88671875" style="182" customWidth="1"/>
    <col min="3074" max="3074" width="36.109375" style="182" customWidth="1"/>
    <col min="3075" max="3075" width="17.109375" style="182" customWidth="1"/>
    <col min="3076" max="3076" width="15.6640625" style="182" customWidth="1"/>
    <col min="3077" max="3085" width="14.6640625" style="182" customWidth="1"/>
    <col min="3086" max="3086" width="16.88671875" style="182" customWidth="1"/>
    <col min="3087" max="3087" width="15.88671875" style="182" customWidth="1"/>
    <col min="3088" max="3088" width="16.109375" style="182" customWidth="1"/>
    <col min="3089" max="3327" width="3" style="182"/>
    <col min="3328" max="3328" width="3.5546875" style="182" customWidth="1"/>
    <col min="3329" max="3329" width="28.88671875" style="182" customWidth="1"/>
    <col min="3330" max="3330" width="36.109375" style="182" customWidth="1"/>
    <col min="3331" max="3331" width="17.109375" style="182" customWidth="1"/>
    <col min="3332" max="3332" width="15.6640625" style="182" customWidth="1"/>
    <col min="3333" max="3341" width="14.6640625" style="182" customWidth="1"/>
    <col min="3342" max="3342" width="16.88671875" style="182" customWidth="1"/>
    <col min="3343" max="3343" width="15.88671875" style="182" customWidth="1"/>
    <col min="3344" max="3344" width="16.109375" style="182" customWidth="1"/>
    <col min="3345" max="3583" width="3" style="182"/>
    <col min="3584" max="3584" width="3.5546875" style="182" customWidth="1"/>
    <col min="3585" max="3585" width="28.88671875" style="182" customWidth="1"/>
    <col min="3586" max="3586" width="36.109375" style="182" customWidth="1"/>
    <col min="3587" max="3587" width="17.109375" style="182" customWidth="1"/>
    <col min="3588" max="3588" width="15.6640625" style="182" customWidth="1"/>
    <col min="3589" max="3597" width="14.6640625" style="182" customWidth="1"/>
    <col min="3598" max="3598" width="16.88671875" style="182" customWidth="1"/>
    <col min="3599" max="3599" width="15.88671875" style="182" customWidth="1"/>
    <col min="3600" max="3600" width="16.109375" style="182" customWidth="1"/>
    <col min="3601" max="3839" width="3" style="182"/>
    <col min="3840" max="3840" width="3.5546875" style="182" customWidth="1"/>
    <col min="3841" max="3841" width="28.88671875" style="182" customWidth="1"/>
    <col min="3842" max="3842" width="36.109375" style="182" customWidth="1"/>
    <col min="3843" max="3843" width="17.109375" style="182" customWidth="1"/>
    <col min="3844" max="3844" width="15.6640625" style="182" customWidth="1"/>
    <col min="3845" max="3853" width="14.6640625" style="182" customWidth="1"/>
    <col min="3854" max="3854" width="16.88671875" style="182" customWidth="1"/>
    <col min="3855" max="3855" width="15.88671875" style="182" customWidth="1"/>
    <col min="3856" max="3856" width="16.109375" style="182" customWidth="1"/>
    <col min="3857" max="4095" width="3" style="182"/>
    <col min="4096" max="4096" width="3.5546875" style="182" customWidth="1"/>
    <col min="4097" max="4097" width="28.88671875" style="182" customWidth="1"/>
    <col min="4098" max="4098" width="36.109375" style="182" customWidth="1"/>
    <col min="4099" max="4099" width="17.109375" style="182" customWidth="1"/>
    <col min="4100" max="4100" width="15.6640625" style="182" customWidth="1"/>
    <col min="4101" max="4109" width="14.6640625" style="182" customWidth="1"/>
    <col min="4110" max="4110" width="16.88671875" style="182" customWidth="1"/>
    <col min="4111" max="4111" width="15.88671875" style="182" customWidth="1"/>
    <col min="4112" max="4112" width="16.109375" style="182" customWidth="1"/>
    <col min="4113" max="4351" width="3" style="182"/>
    <col min="4352" max="4352" width="3.5546875" style="182" customWidth="1"/>
    <col min="4353" max="4353" width="28.88671875" style="182" customWidth="1"/>
    <col min="4354" max="4354" width="36.109375" style="182" customWidth="1"/>
    <col min="4355" max="4355" width="17.109375" style="182" customWidth="1"/>
    <col min="4356" max="4356" width="15.6640625" style="182" customWidth="1"/>
    <col min="4357" max="4365" width="14.6640625" style="182" customWidth="1"/>
    <col min="4366" max="4366" width="16.88671875" style="182" customWidth="1"/>
    <col min="4367" max="4367" width="15.88671875" style="182" customWidth="1"/>
    <col min="4368" max="4368" width="16.109375" style="182" customWidth="1"/>
    <col min="4369" max="4607" width="3" style="182"/>
    <col min="4608" max="4608" width="3.5546875" style="182" customWidth="1"/>
    <col min="4609" max="4609" width="28.88671875" style="182" customWidth="1"/>
    <col min="4610" max="4610" width="36.109375" style="182" customWidth="1"/>
    <col min="4611" max="4611" width="17.109375" style="182" customWidth="1"/>
    <col min="4612" max="4612" width="15.6640625" style="182" customWidth="1"/>
    <col min="4613" max="4621" width="14.6640625" style="182" customWidth="1"/>
    <col min="4622" max="4622" width="16.88671875" style="182" customWidth="1"/>
    <col min="4623" max="4623" width="15.88671875" style="182" customWidth="1"/>
    <col min="4624" max="4624" width="16.109375" style="182" customWidth="1"/>
    <col min="4625" max="4863" width="3" style="182"/>
    <col min="4864" max="4864" width="3.5546875" style="182" customWidth="1"/>
    <col min="4865" max="4865" width="28.88671875" style="182" customWidth="1"/>
    <col min="4866" max="4866" width="36.109375" style="182" customWidth="1"/>
    <col min="4867" max="4867" width="17.109375" style="182" customWidth="1"/>
    <col min="4868" max="4868" width="15.6640625" style="182" customWidth="1"/>
    <col min="4869" max="4877" width="14.6640625" style="182" customWidth="1"/>
    <col min="4878" max="4878" width="16.88671875" style="182" customWidth="1"/>
    <col min="4879" max="4879" width="15.88671875" style="182" customWidth="1"/>
    <col min="4880" max="4880" width="16.109375" style="182" customWidth="1"/>
    <col min="4881" max="5119" width="3" style="182"/>
    <col min="5120" max="5120" width="3.5546875" style="182" customWidth="1"/>
    <col min="5121" max="5121" width="28.88671875" style="182" customWidth="1"/>
    <col min="5122" max="5122" width="36.109375" style="182" customWidth="1"/>
    <col min="5123" max="5123" width="17.109375" style="182" customWidth="1"/>
    <col min="5124" max="5124" width="15.6640625" style="182" customWidth="1"/>
    <col min="5125" max="5133" width="14.6640625" style="182" customWidth="1"/>
    <col min="5134" max="5134" width="16.88671875" style="182" customWidth="1"/>
    <col min="5135" max="5135" width="15.88671875" style="182" customWidth="1"/>
    <col min="5136" max="5136" width="16.109375" style="182" customWidth="1"/>
    <col min="5137" max="5375" width="3" style="182"/>
    <col min="5376" max="5376" width="3.5546875" style="182" customWidth="1"/>
    <col min="5377" max="5377" width="28.88671875" style="182" customWidth="1"/>
    <col min="5378" max="5378" width="36.109375" style="182" customWidth="1"/>
    <col min="5379" max="5379" width="17.109375" style="182" customWidth="1"/>
    <col min="5380" max="5380" width="15.6640625" style="182" customWidth="1"/>
    <col min="5381" max="5389" width="14.6640625" style="182" customWidth="1"/>
    <col min="5390" max="5390" width="16.88671875" style="182" customWidth="1"/>
    <col min="5391" max="5391" width="15.88671875" style="182" customWidth="1"/>
    <col min="5392" max="5392" width="16.109375" style="182" customWidth="1"/>
    <col min="5393" max="5631" width="3" style="182"/>
    <col min="5632" max="5632" width="3.5546875" style="182" customWidth="1"/>
    <col min="5633" max="5633" width="28.88671875" style="182" customWidth="1"/>
    <col min="5634" max="5634" width="36.109375" style="182" customWidth="1"/>
    <col min="5635" max="5635" width="17.109375" style="182" customWidth="1"/>
    <col min="5636" max="5636" width="15.6640625" style="182" customWidth="1"/>
    <col min="5637" max="5645" width="14.6640625" style="182" customWidth="1"/>
    <col min="5646" max="5646" width="16.88671875" style="182" customWidth="1"/>
    <col min="5647" max="5647" width="15.88671875" style="182" customWidth="1"/>
    <col min="5648" max="5648" width="16.109375" style="182" customWidth="1"/>
    <col min="5649" max="5887" width="3" style="182"/>
    <col min="5888" max="5888" width="3.5546875" style="182" customWidth="1"/>
    <col min="5889" max="5889" width="28.88671875" style="182" customWidth="1"/>
    <col min="5890" max="5890" width="36.109375" style="182" customWidth="1"/>
    <col min="5891" max="5891" width="17.109375" style="182" customWidth="1"/>
    <col min="5892" max="5892" width="15.6640625" style="182" customWidth="1"/>
    <col min="5893" max="5901" width="14.6640625" style="182" customWidth="1"/>
    <col min="5902" max="5902" width="16.88671875" style="182" customWidth="1"/>
    <col min="5903" max="5903" width="15.88671875" style="182" customWidth="1"/>
    <col min="5904" max="5904" width="16.109375" style="182" customWidth="1"/>
    <col min="5905" max="6143" width="3" style="182"/>
    <col min="6144" max="6144" width="3.5546875" style="182" customWidth="1"/>
    <col min="6145" max="6145" width="28.88671875" style="182" customWidth="1"/>
    <col min="6146" max="6146" width="36.109375" style="182" customWidth="1"/>
    <col min="6147" max="6147" width="17.109375" style="182" customWidth="1"/>
    <col min="6148" max="6148" width="15.6640625" style="182" customWidth="1"/>
    <col min="6149" max="6157" width="14.6640625" style="182" customWidth="1"/>
    <col min="6158" max="6158" width="16.88671875" style="182" customWidth="1"/>
    <col min="6159" max="6159" width="15.88671875" style="182" customWidth="1"/>
    <col min="6160" max="6160" width="16.109375" style="182" customWidth="1"/>
    <col min="6161" max="6399" width="3" style="182"/>
    <col min="6400" max="6400" width="3.5546875" style="182" customWidth="1"/>
    <col min="6401" max="6401" width="28.88671875" style="182" customWidth="1"/>
    <col min="6402" max="6402" width="36.109375" style="182" customWidth="1"/>
    <col min="6403" max="6403" width="17.109375" style="182" customWidth="1"/>
    <col min="6404" max="6404" width="15.6640625" style="182" customWidth="1"/>
    <col min="6405" max="6413" width="14.6640625" style="182" customWidth="1"/>
    <col min="6414" max="6414" width="16.88671875" style="182" customWidth="1"/>
    <col min="6415" max="6415" width="15.88671875" style="182" customWidth="1"/>
    <col min="6416" max="6416" width="16.109375" style="182" customWidth="1"/>
    <col min="6417" max="6655" width="3" style="182"/>
    <col min="6656" max="6656" width="3.5546875" style="182" customWidth="1"/>
    <col min="6657" max="6657" width="28.88671875" style="182" customWidth="1"/>
    <col min="6658" max="6658" width="36.109375" style="182" customWidth="1"/>
    <col min="6659" max="6659" width="17.109375" style="182" customWidth="1"/>
    <col min="6660" max="6660" width="15.6640625" style="182" customWidth="1"/>
    <col min="6661" max="6669" width="14.6640625" style="182" customWidth="1"/>
    <col min="6670" max="6670" width="16.88671875" style="182" customWidth="1"/>
    <col min="6671" max="6671" width="15.88671875" style="182" customWidth="1"/>
    <col min="6672" max="6672" width="16.109375" style="182" customWidth="1"/>
    <col min="6673" max="6911" width="3" style="182"/>
    <col min="6912" max="6912" width="3.5546875" style="182" customWidth="1"/>
    <col min="6913" max="6913" width="28.88671875" style="182" customWidth="1"/>
    <col min="6914" max="6914" width="36.109375" style="182" customWidth="1"/>
    <col min="6915" max="6915" width="17.109375" style="182" customWidth="1"/>
    <col min="6916" max="6916" width="15.6640625" style="182" customWidth="1"/>
    <col min="6917" max="6925" width="14.6640625" style="182" customWidth="1"/>
    <col min="6926" max="6926" width="16.88671875" style="182" customWidth="1"/>
    <col min="6927" max="6927" width="15.88671875" style="182" customWidth="1"/>
    <col min="6928" max="6928" width="16.109375" style="182" customWidth="1"/>
    <col min="6929" max="7167" width="3" style="182"/>
    <col min="7168" max="7168" width="3.5546875" style="182" customWidth="1"/>
    <col min="7169" max="7169" width="28.88671875" style="182" customWidth="1"/>
    <col min="7170" max="7170" width="36.109375" style="182" customWidth="1"/>
    <col min="7171" max="7171" width="17.109375" style="182" customWidth="1"/>
    <col min="7172" max="7172" width="15.6640625" style="182" customWidth="1"/>
    <col min="7173" max="7181" width="14.6640625" style="182" customWidth="1"/>
    <col min="7182" max="7182" width="16.88671875" style="182" customWidth="1"/>
    <col min="7183" max="7183" width="15.88671875" style="182" customWidth="1"/>
    <col min="7184" max="7184" width="16.109375" style="182" customWidth="1"/>
    <col min="7185" max="7423" width="3" style="182"/>
    <col min="7424" max="7424" width="3.5546875" style="182" customWidth="1"/>
    <col min="7425" max="7425" width="28.88671875" style="182" customWidth="1"/>
    <col min="7426" max="7426" width="36.109375" style="182" customWidth="1"/>
    <col min="7427" max="7427" width="17.109375" style="182" customWidth="1"/>
    <col min="7428" max="7428" width="15.6640625" style="182" customWidth="1"/>
    <col min="7429" max="7437" width="14.6640625" style="182" customWidth="1"/>
    <col min="7438" max="7438" width="16.88671875" style="182" customWidth="1"/>
    <col min="7439" max="7439" width="15.88671875" style="182" customWidth="1"/>
    <col min="7440" max="7440" width="16.109375" style="182" customWidth="1"/>
    <col min="7441" max="7679" width="3" style="182"/>
    <col min="7680" max="7680" width="3.5546875" style="182" customWidth="1"/>
    <col min="7681" max="7681" width="28.88671875" style="182" customWidth="1"/>
    <col min="7682" max="7682" width="36.109375" style="182" customWidth="1"/>
    <col min="7683" max="7683" width="17.109375" style="182" customWidth="1"/>
    <col min="7684" max="7684" width="15.6640625" style="182" customWidth="1"/>
    <col min="7685" max="7693" width="14.6640625" style="182" customWidth="1"/>
    <col min="7694" max="7694" width="16.88671875" style="182" customWidth="1"/>
    <col min="7695" max="7695" width="15.88671875" style="182" customWidth="1"/>
    <col min="7696" max="7696" width="16.109375" style="182" customWidth="1"/>
    <col min="7697" max="7935" width="3" style="182"/>
    <col min="7936" max="7936" width="3.5546875" style="182" customWidth="1"/>
    <col min="7937" max="7937" width="28.88671875" style="182" customWidth="1"/>
    <col min="7938" max="7938" width="36.109375" style="182" customWidth="1"/>
    <col min="7939" max="7939" width="17.109375" style="182" customWidth="1"/>
    <col min="7940" max="7940" width="15.6640625" style="182" customWidth="1"/>
    <col min="7941" max="7949" width="14.6640625" style="182" customWidth="1"/>
    <col min="7950" max="7950" width="16.88671875" style="182" customWidth="1"/>
    <col min="7951" max="7951" width="15.88671875" style="182" customWidth="1"/>
    <col min="7952" max="7952" width="16.109375" style="182" customWidth="1"/>
    <col min="7953" max="8191" width="3" style="182"/>
    <col min="8192" max="8192" width="3.5546875" style="182" customWidth="1"/>
    <col min="8193" max="8193" width="28.88671875" style="182" customWidth="1"/>
    <col min="8194" max="8194" width="36.109375" style="182" customWidth="1"/>
    <col min="8195" max="8195" width="17.109375" style="182" customWidth="1"/>
    <col min="8196" max="8196" width="15.6640625" style="182" customWidth="1"/>
    <col min="8197" max="8205" width="14.6640625" style="182" customWidth="1"/>
    <col min="8206" max="8206" width="16.88671875" style="182" customWidth="1"/>
    <col min="8207" max="8207" width="15.88671875" style="182" customWidth="1"/>
    <col min="8208" max="8208" width="16.109375" style="182" customWidth="1"/>
    <col min="8209" max="8447" width="3" style="182"/>
    <col min="8448" max="8448" width="3.5546875" style="182" customWidth="1"/>
    <col min="8449" max="8449" width="28.88671875" style="182" customWidth="1"/>
    <col min="8450" max="8450" width="36.109375" style="182" customWidth="1"/>
    <col min="8451" max="8451" width="17.109375" style="182" customWidth="1"/>
    <col min="8452" max="8452" width="15.6640625" style="182" customWidth="1"/>
    <col min="8453" max="8461" width="14.6640625" style="182" customWidth="1"/>
    <col min="8462" max="8462" width="16.88671875" style="182" customWidth="1"/>
    <col min="8463" max="8463" width="15.88671875" style="182" customWidth="1"/>
    <col min="8464" max="8464" width="16.109375" style="182" customWidth="1"/>
    <col min="8465" max="8703" width="3" style="182"/>
    <col min="8704" max="8704" width="3.5546875" style="182" customWidth="1"/>
    <col min="8705" max="8705" width="28.88671875" style="182" customWidth="1"/>
    <col min="8706" max="8706" width="36.109375" style="182" customWidth="1"/>
    <col min="8707" max="8707" width="17.109375" style="182" customWidth="1"/>
    <col min="8708" max="8708" width="15.6640625" style="182" customWidth="1"/>
    <col min="8709" max="8717" width="14.6640625" style="182" customWidth="1"/>
    <col min="8718" max="8718" width="16.88671875" style="182" customWidth="1"/>
    <col min="8719" max="8719" width="15.88671875" style="182" customWidth="1"/>
    <col min="8720" max="8720" width="16.109375" style="182" customWidth="1"/>
    <col min="8721" max="8959" width="3" style="182"/>
    <col min="8960" max="8960" width="3.5546875" style="182" customWidth="1"/>
    <col min="8961" max="8961" width="28.88671875" style="182" customWidth="1"/>
    <col min="8962" max="8962" width="36.109375" style="182" customWidth="1"/>
    <col min="8963" max="8963" width="17.109375" style="182" customWidth="1"/>
    <col min="8964" max="8964" width="15.6640625" style="182" customWidth="1"/>
    <col min="8965" max="8973" width="14.6640625" style="182" customWidth="1"/>
    <col min="8974" max="8974" width="16.88671875" style="182" customWidth="1"/>
    <col min="8975" max="8975" width="15.88671875" style="182" customWidth="1"/>
    <col min="8976" max="8976" width="16.109375" style="182" customWidth="1"/>
    <col min="8977" max="9215" width="3" style="182"/>
    <col min="9216" max="9216" width="3.5546875" style="182" customWidth="1"/>
    <col min="9217" max="9217" width="28.88671875" style="182" customWidth="1"/>
    <col min="9218" max="9218" width="36.109375" style="182" customWidth="1"/>
    <col min="9219" max="9219" width="17.109375" style="182" customWidth="1"/>
    <col min="9220" max="9220" width="15.6640625" style="182" customWidth="1"/>
    <col min="9221" max="9229" width="14.6640625" style="182" customWidth="1"/>
    <col min="9230" max="9230" width="16.88671875" style="182" customWidth="1"/>
    <col min="9231" max="9231" width="15.88671875" style="182" customWidth="1"/>
    <col min="9232" max="9232" width="16.109375" style="182" customWidth="1"/>
    <col min="9233" max="9471" width="3" style="182"/>
    <col min="9472" max="9472" width="3.5546875" style="182" customWidth="1"/>
    <col min="9473" max="9473" width="28.88671875" style="182" customWidth="1"/>
    <col min="9474" max="9474" width="36.109375" style="182" customWidth="1"/>
    <col min="9475" max="9475" width="17.109375" style="182" customWidth="1"/>
    <col min="9476" max="9476" width="15.6640625" style="182" customWidth="1"/>
    <col min="9477" max="9485" width="14.6640625" style="182" customWidth="1"/>
    <col min="9486" max="9486" width="16.88671875" style="182" customWidth="1"/>
    <col min="9487" max="9487" width="15.88671875" style="182" customWidth="1"/>
    <col min="9488" max="9488" width="16.109375" style="182" customWidth="1"/>
    <col min="9489" max="9727" width="3" style="182"/>
    <col min="9728" max="9728" width="3.5546875" style="182" customWidth="1"/>
    <col min="9729" max="9729" width="28.88671875" style="182" customWidth="1"/>
    <col min="9730" max="9730" width="36.109375" style="182" customWidth="1"/>
    <col min="9731" max="9731" width="17.109375" style="182" customWidth="1"/>
    <col min="9732" max="9732" width="15.6640625" style="182" customWidth="1"/>
    <col min="9733" max="9741" width="14.6640625" style="182" customWidth="1"/>
    <col min="9742" max="9742" width="16.88671875" style="182" customWidth="1"/>
    <col min="9743" max="9743" width="15.88671875" style="182" customWidth="1"/>
    <col min="9744" max="9744" width="16.109375" style="182" customWidth="1"/>
    <col min="9745" max="9983" width="3" style="182"/>
    <col min="9984" max="9984" width="3.5546875" style="182" customWidth="1"/>
    <col min="9985" max="9985" width="28.88671875" style="182" customWidth="1"/>
    <col min="9986" max="9986" width="36.109375" style="182" customWidth="1"/>
    <col min="9987" max="9987" width="17.109375" style="182" customWidth="1"/>
    <col min="9988" max="9988" width="15.6640625" style="182" customWidth="1"/>
    <col min="9989" max="9997" width="14.6640625" style="182" customWidth="1"/>
    <col min="9998" max="9998" width="16.88671875" style="182" customWidth="1"/>
    <col min="9999" max="9999" width="15.88671875" style="182" customWidth="1"/>
    <col min="10000" max="10000" width="16.109375" style="182" customWidth="1"/>
    <col min="10001" max="10239" width="3" style="182"/>
    <col min="10240" max="10240" width="3.5546875" style="182" customWidth="1"/>
    <col min="10241" max="10241" width="28.88671875" style="182" customWidth="1"/>
    <col min="10242" max="10242" width="36.109375" style="182" customWidth="1"/>
    <col min="10243" max="10243" width="17.109375" style="182" customWidth="1"/>
    <col min="10244" max="10244" width="15.6640625" style="182" customWidth="1"/>
    <col min="10245" max="10253" width="14.6640625" style="182" customWidth="1"/>
    <col min="10254" max="10254" width="16.88671875" style="182" customWidth="1"/>
    <col min="10255" max="10255" width="15.88671875" style="182" customWidth="1"/>
    <col min="10256" max="10256" width="16.109375" style="182" customWidth="1"/>
    <col min="10257" max="10495" width="3" style="182"/>
    <col min="10496" max="10496" width="3.5546875" style="182" customWidth="1"/>
    <col min="10497" max="10497" width="28.88671875" style="182" customWidth="1"/>
    <col min="10498" max="10498" width="36.109375" style="182" customWidth="1"/>
    <col min="10499" max="10499" width="17.109375" style="182" customWidth="1"/>
    <col min="10500" max="10500" width="15.6640625" style="182" customWidth="1"/>
    <col min="10501" max="10509" width="14.6640625" style="182" customWidth="1"/>
    <col min="10510" max="10510" width="16.88671875" style="182" customWidth="1"/>
    <col min="10511" max="10511" width="15.88671875" style="182" customWidth="1"/>
    <col min="10512" max="10512" width="16.109375" style="182" customWidth="1"/>
    <col min="10513" max="10751" width="3" style="182"/>
    <col min="10752" max="10752" width="3.5546875" style="182" customWidth="1"/>
    <col min="10753" max="10753" width="28.88671875" style="182" customWidth="1"/>
    <col min="10754" max="10754" width="36.109375" style="182" customWidth="1"/>
    <col min="10755" max="10755" width="17.109375" style="182" customWidth="1"/>
    <col min="10756" max="10756" width="15.6640625" style="182" customWidth="1"/>
    <col min="10757" max="10765" width="14.6640625" style="182" customWidth="1"/>
    <col min="10766" max="10766" width="16.88671875" style="182" customWidth="1"/>
    <col min="10767" max="10767" width="15.88671875" style="182" customWidth="1"/>
    <col min="10768" max="10768" width="16.109375" style="182" customWidth="1"/>
    <col min="10769" max="11007" width="3" style="182"/>
    <col min="11008" max="11008" width="3.5546875" style="182" customWidth="1"/>
    <col min="11009" max="11009" width="28.88671875" style="182" customWidth="1"/>
    <col min="11010" max="11010" width="36.109375" style="182" customWidth="1"/>
    <col min="11011" max="11011" width="17.109375" style="182" customWidth="1"/>
    <col min="11012" max="11012" width="15.6640625" style="182" customWidth="1"/>
    <col min="11013" max="11021" width="14.6640625" style="182" customWidth="1"/>
    <col min="11022" max="11022" width="16.88671875" style="182" customWidth="1"/>
    <col min="11023" max="11023" width="15.88671875" style="182" customWidth="1"/>
    <col min="11024" max="11024" width="16.109375" style="182" customWidth="1"/>
    <col min="11025" max="11263" width="3" style="182"/>
    <col min="11264" max="11264" width="3.5546875" style="182" customWidth="1"/>
    <col min="11265" max="11265" width="28.88671875" style="182" customWidth="1"/>
    <col min="11266" max="11266" width="36.109375" style="182" customWidth="1"/>
    <col min="11267" max="11267" width="17.109375" style="182" customWidth="1"/>
    <col min="11268" max="11268" width="15.6640625" style="182" customWidth="1"/>
    <col min="11269" max="11277" width="14.6640625" style="182" customWidth="1"/>
    <col min="11278" max="11278" width="16.88671875" style="182" customWidth="1"/>
    <col min="11279" max="11279" width="15.88671875" style="182" customWidth="1"/>
    <col min="11280" max="11280" width="16.109375" style="182" customWidth="1"/>
    <col min="11281" max="11519" width="3" style="182"/>
    <col min="11520" max="11520" width="3.5546875" style="182" customWidth="1"/>
    <col min="11521" max="11521" width="28.88671875" style="182" customWidth="1"/>
    <col min="11522" max="11522" width="36.109375" style="182" customWidth="1"/>
    <col min="11523" max="11523" width="17.109375" style="182" customWidth="1"/>
    <col min="11524" max="11524" width="15.6640625" style="182" customWidth="1"/>
    <col min="11525" max="11533" width="14.6640625" style="182" customWidth="1"/>
    <col min="11534" max="11534" width="16.88671875" style="182" customWidth="1"/>
    <col min="11535" max="11535" width="15.88671875" style="182" customWidth="1"/>
    <col min="11536" max="11536" width="16.109375" style="182" customWidth="1"/>
    <col min="11537" max="11775" width="3" style="182"/>
    <col min="11776" max="11776" width="3.5546875" style="182" customWidth="1"/>
    <col min="11777" max="11777" width="28.88671875" style="182" customWidth="1"/>
    <col min="11778" max="11778" width="36.109375" style="182" customWidth="1"/>
    <col min="11779" max="11779" width="17.109375" style="182" customWidth="1"/>
    <col min="11780" max="11780" width="15.6640625" style="182" customWidth="1"/>
    <col min="11781" max="11789" width="14.6640625" style="182" customWidth="1"/>
    <col min="11790" max="11790" width="16.88671875" style="182" customWidth="1"/>
    <col min="11791" max="11791" width="15.88671875" style="182" customWidth="1"/>
    <col min="11792" max="11792" width="16.109375" style="182" customWidth="1"/>
    <col min="11793" max="12031" width="3" style="182"/>
    <col min="12032" max="12032" width="3.5546875" style="182" customWidth="1"/>
    <col min="12033" max="12033" width="28.88671875" style="182" customWidth="1"/>
    <col min="12034" max="12034" width="36.109375" style="182" customWidth="1"/>
    <col min="12035" max="12035" width="17.109375" style="182" customWidth="1"/>
    <col min="12036" max="12036" width="15.6640625" style="182" customWidth="1"/>
    <col min="12037" max="12045" width="14.6640625" style="182" customWidth="1"/>
    <col min="12046" max="12046" width="16.88671875" style="182" customWidth="1"/>
    <col min="12047" max="12047" width="15.88671875" style="182" customWidth="1"/>
    <col min="12048" max="12048" width="16.109375" style="182" customWidth="1"/>
    <col min="12049" max="12287" width="3" style="182"/>
    <col min="12288" max="12288" width="3.5546875" style="182" customWidth="1"/>
    <col min="12289" max="12289" width="28.88671875" style="182" customWidth="1"/>
    <col min="12290" max="12290" width="36.109375" style="182" customWidth="1"/>
    <col min="12291" max="12291" width="17.109375" style="182" customWidth="1"/>
    <col min="12292" max="12292" width="15.6640625" style="182" customWidth="1"/>
    <col min="12293" max="12301" width="14.6640625" style="182" customWidth="1"/>
    <col min="12302" max="12302" width="16.88671875" style="182" customWidth="1"/>
    <col min="12303" max="12303" width="15.88671875" style="182" customWidth="1"/>
    <col min="12304" max="12304" width="16.109375" style="182" customWidth="1"/>
    <col min="12305" max="12543" width="3" style="182"/>
    <col min="12544" max="12544" width="3.5546875" style="182" customWidth="1"/>
    <col min="12545" max="12545" width="28.88671875" style="182" customWidth="1"/>
    <col min="12546" max="12546" width="36.109375" style="182" customWidth="1"/>
    <col min="12547" max="12547" width="17.109375" style="182" customWidth="1"/>
    <col min="12548" max="12548" width="15.6640625" style="182" customWidth="1"/>
    <col min="12549" max="12557" width="14.6640625" style="182" customWidth="1"/>
    <col min="12558" max="12558" width="16.88671875" style="182" customWidth="1"/>
    <col min="12559" max="12559" width="15.88671875" style="182" customWidth="1"/>
    <col min="12560" max="12560" width="16.109375" style="182" customWidth="1"/>
    <col min="12561" max="12799" width="3" style="182"/>
    <col min="12800" max="12800" width="3.5546875" style="182" customWidth="1"/>
    <col min="12801" max="12801" width="28.88671875" style="182" customWidth="1"/>
    <col min="12802" max="12802" width="36.109375" style="182" customWidth="1"/>
    <col min="12803" max="12803" width="17.109375" style="182" customWidth="1"/>
    <col min="12804" max="12804" width="15.6640625" style="182" customWidth="1"/>
    <col min="12805" max="12813" width="14.6640625" style="182" customWidth="1"/>
    <col min="12814" max="12814" width="16.88671875" style="182" customWidth="1"/>
    <col min="12815" max="12815" width="15.88671875" style="182" customWidth="1"/>
    <col min="12816" max="12816" width="16.109375" style="182" customWidth="1"/>
    <col min="12817" max="13055" width="3" style="182"/>
    <col min="13056" max="13056" width="3.5546875" style="182" customWidth="1"/>
    <col min="13057" max="13057" width="28.88671875" style="182" customWidth="1"/>
    <col min="13058" max="13058" width="36.109375" style="182" customWidth="1"/>
    <col min="13059" max="13059" width="17.109375" style="182" customWidth="1"/>
    <col min="13060" max="13060" width="15.6640625" style="182" customWidth="1"/>
    <col min="13061" max="13069" width="14.6640625" style="182" customWidth="1"/>
    <col min="13070" max="13070" width="16.88671875" style="182" customWidth="1"/>
    <col min="13071" max="13071" width="15.88671875" style="182" customWidth="1"/>
    <col min="13072" max="13072" width="16.109375" style="182" customWidth="1"/>
    <col min="13073" max="13311" width="3" style="182"/>
    <col min="13312" max="13312" width="3.5546875" style="182" customWidth="1"/>
    <col min="13313" max="13313" width="28.88671875" style="182" customWidth="1"/>
    <col min="13314" max="13314" width="36.109375" style="182" customWidth="1"/>
    <col min="13315" max="13315" width="17.109375" style="182" customWidth="1"/>
    <col min="13316" max="13316" width="15.6640625" style="182" customWidth="1"/>
    <col min="13317" max="13325" width="14.6640625" style="182" customWidth="1"/>
    <col min="13326" max="13326" width="16.88671875" style="182" customWidth="1"/>
    <col min="13327" max="13327" width="15.88671875" style="182" customWidth="1"/>
    <col min="13328" max="13328" width="16.109375" style="182" customWidth="1"/>
    <col min="13329" max="13567" width="3" style="182"/>
    <col min="13568" max="13568" width="3.5546875" style="182" customWidth="1"/>
    <col min="13569" max="13569" width="28.88671875" style="182" customWidth="1"/>
    <col min="13570" max="13570" width="36.109375" style="182" customWidth="1"/>
    <col min="13571" max="13571" width="17.109375" style="182" customWidth="1"/>
    <col min="13572" max="13572" width="15.6640625" style="182" customWidth="1"/>
    <col min="13573" max="13581" width="14.6640625" style="182" customWidth="1"/>
    <col min="13582" max="13582" width="16.88671875" style="182" customWidth="1"/>
    <col min="13583" max="13583" width="15.88671875" style="182" customWidth="1"/>
    <col min="13584" max="13584" width="16.109375" style="182" customWidth="1"/>
    <col min="13585" max="13823" width="3" style="182"/>
    <col min="13824" max="13824" width="3.5546875" style="182" customWidth="1"/>
    <col min="13825" max="13825" width="28.88671875" style="182" customWidth="1"/>
    <col min="13826" max="13826" width="36.109375" style="182" customWidth="1"/>
    <col min="13827" max="13827" width="17.109375" style="182" customWidth="1"/>
    <col min="13828" max="13828" width="15.6640625" style="182" customWidth="1"/>
    <col min="13829" max="13837" width="14.6640625" style="182" customWidth="1"/>
    <col min="13838" max="13838" width="16.88671875" style="182" customWidth="1"/>
    <col min="13839" max="13839" width="15.88671875" style="182" customWidth="1"/>
    <col min="13840" max="13840" width="16.109375" style="182" customWidth="1"/>
    <col min="13841" max="14079" width="3" style="182"/>
    <col min="14080" max="14080" width="3.5546875" style="182" customWidth="1"/>
    <col min="14081" max="14081" width="28.88671875" style="182" customWidth="1"/>
    <col min="14082" max="14082" width="36.109375" style="182" customWidth="1"/>
    <col min="14083" max="14083" width="17.109375" style="182" customWidth="1"/>
    <col min="14084" max="14084" width="15.6640625" style="182" customWidth="1"/>
    <col min="14085" max="14093" width="14.6640625" style="182" customWidth="1"/>
    <col min="14094" max="14094" width="16.88671875" style="182" customWidth="1"/>
    <col min="14095" max="14095" width="15.88671875" style="182" customWidth="1"/>
    <col min="14096" max="14096" width="16.109375" style="182" customWidth="1"/>
    <col min="14097" max="14335" width="3" style="182"/>
    <col min="14336" max="14336" width="3.5546875" style="182" customWidth="1"/>
    <col min="14337" max="14337" width="28.88671875" style="182" customWidth="1"/>
    <col min="14338" max="14338" width="36.109375" style="182" customWidth="1"/>
    <col min="14339" max="14339" width="17.109375" style="182" customWidth="1"/>
    <col min="14340" max="14340" width="15.6640625" style="182" customWidth="1"/>
    <col min="14341" max="14349" width="14.6640625" style="182" customWidth="1"/>
    <col min="14350" max="14350" width="16.88671875" style="182" customWidth="1"/>
    <col min="14351" max="14351" width="15.88671875" style="182" customWidth="1"/>
    <col min="14352" max="14352" width="16.109375" style="182" customWidth="1"/>
    <col min="14353" max="14591" width="3" style="182"/>
    <col min="14592" max="14592" width="3.5546875" style="182" customWidth="1"/>
    <col min="14593" max="14593" width="28.88671875" style="182" customWidth="1"/>
    <col min="14594" max="14594" width="36.109375" style="182" customWidth="1"/>
    <col min="14595" max="14595" width="17.109375" style="182" customWidth="1"/>
    <col min="14596" max="14596" width="15.6640625" style="182" customWidth="1"/>
    <col min="14597" max="14605" width="14.6640625" style="182" customWidth="1"/>
    <col min="14606" max="14606" width="16.88671875" style="182" customWidth="1"/>
    <col min="14607" max="14607" width="15.88671875" style="182" customWidth="1"/>
    <col min="14608" max="14608" width="16.109375" style="182" customWidth="1"/>
    <col min="14609" max="14847" width="3" style="182"/>
    <col min="14848" max="14848" width="3.5546875" style="182" customWidth="1"/>
    <col min="14849" max="14849" width="28.88671875" style="182" customWidth="1"/>
    <col min="14850" max="14850" width="36.109375" style="182" customWidth="1"/>
    <col min="14851" max="14851" width="17.109375" style="182" customWidth="1"/>
    <col min="14852" max="14852" width="15.6640625" style="182" customWidth="1"/>
    <col min="14853" max="14861" width="14.6640625" style="182" customWidth="1"/>
    <col min="14862" max="14862" width="16.88671875" style="182" customWidth="1"/>
    <col min="14863" max="14863" width="15.88671875" style="182" customWidth="1"/>
    <col min="14864" max="14864" width="16.109375" style="182" customWidth="1"/>
    <col min="14865" max="15103" width="3" style="182"/>
    <col min="15104" max="15104" width="3.5546875" style="182" customWidth="1"/>
    <col min="15105" max="15105" width="28.88671875" style="182" customWidth="1"/>
    <col min="15106" max="15106" width="36.109375" style="182" customWidth="1"/>
    <col min="15107" max="15107" width="17.109375" style="182" customWidth="1"/>
    <col min="15108" max="15108" width="15.6640625" style="182" customWidth="1"/>
    <col min="15109" max="15117" width="14.6640625" style="182" customWidth="1"/>
    <col min="15118" max="15118" width="16.88671875" style="182" customWidth="1"/>
    <col min="15119" max="15119" width="15.88671875" style="182" customWidth="1"/>
    <col min="15120" max="15120" width="16.109375" style="182" customWidth="1"/>
    <col min="15121" max="15359" width="3" style="182"/>
    <col min="15360" max="15360" width="3.5546875" style="182" customWidth="1"/>
    <col min="15361" max="15361" width="28.88671875" style="182" customWidth="1"/>
    <col min="15362" max="15362" width="36.109375" style="182" customWidth="1"/>
    <col min="15363" max="15363" width="17.109375" style="182" customWidth="1"/>
    <col min="15364" max="15364" width="15.6640625" style="182" customWidth="1"/>
    <col min="15365" max="15373" width="14.6640625" style="182" customWidth="1"/>
    <col min="15374" max="15374" width="16.88671875" style="182" customWidth="1"/>
    <col min="15375" max="15375" width="15.88671875" style="182" customWidth="1"/>
    <col min="15376" max="15376" width="16.109375" style="182" customWidth="1"/>
    <col min="15377" max="15615" width="3" style="182"/>
    <col min="15616" max="15616" width="3.5546875" style="182" customWidth="1"/>
    <col min="15617" max="15617" width="28.88671875" style="182" customWidth="1"/>
    <col min="15618" max="15618" width="36.109375" style="182" customWidth="1"/>
    <col min="15619" max="15619" width="17.109375" style="182" customWidth="1"/>
    <col min="15620" max="15620" width="15.6640625" style="182" customWidth="1"/>
    <col min="15621" max="15629" width="14.6640625" style="182" customWidth="1"/>
    <col min="15630" max="15630" width="16.88671875" style="182" customWidth="1"/>
    <col min="15631" max="15631" width="15.88671875" style="182" customWidth="1"/>
    <col min="15632" max="15632" width="16.109375" style="182" customWidth="1"/>
    <col min="15633" max="15871" width="3" style="182"/>
    <col min="15872" max="15872" width="3.5546875" style="182" customWidth="1"/>
    <col min="15873" max="15873" width="28.88671875" style="182" customWidth="1"/>
    <col min="15874" max="15874" width="36.109375" style="182" customWidth="1"/>
    <col min="15875" max="15875" width="17.109375" style="182" customWidth="1"/>
    <col min="15876" max="15876" width="15.6640625" style="182" customWidth="1"/>
    <col min="15877" max="15885" width="14.6640625" style="182" customWidth="1"/>
    <col min="15886" max="15886" width="16.88671875" style="182" customWidth="1"/>
    <col min="15887" max="15887" width="15.88671875" style="182" customWidth="1"/>
    <col min="15888" max="15888" width="16.109375" style="182" customWidth="1"/>
    <col min="15889" max="16127" width="3" style="182"/>
    <col min="16128" max="16128" width="3.5546875" style="182" customWidth="1"/>
    <col min="16129" max="16129" width="28.88671875" style="182" customWidth="1"/>
    <col min="16130" max="16130" width="36.109375" style="182" customWidth="1"/>
    <col min="16131" max="16131" width="17.109375" style="182" customWidth="1"/>
    <col min="16132" max="16132" width="15.6640625" style="182" customWidth="1"/>
    <col min="16133" max="16141" width="14.6640625" style="182" customWidth="1"/>
    <col min="16142" max="16142" width="16.88671875" style="182" customWidth="1"/>
    <col min="16143" max="16143" width="15.88671875" style="182" customWidth="1"/>
    <col min="16144" max="16144" width="16.109375" style="182" customWidth="1"/>
    <col min="16145" max="16384" width="3" style="182"/>
  </cols>
  <sheetData>
    <row r="1" spans="1:16" s="172" customFormat="1" ht="24" customHeight="1">
      <c r="B1" s="173" t="s">
        <v>0</v>
      </c>
      <c r="C1" s="271" t="s">
        <v>130</v>
      </c>
      <c r="D1" s="272"/>
      <c r="E1" s="272"/>
      <c r="F1" s="272"/>
      <c r="G1" s="272"/>
      <c r="H1" s="273"/>
      <c r="I1" s="274" t="s">
        <v>2</v>
      </c>
      <c r="J1" s="274"/>
      <c r="K1" s="275" t="s">
        <v>131</v>
      </c>
      <c r="L1" s="276"/>
      <c r="M1" s="276"/>
      <c r="N1" s="276"/>
      <c r="O1" s="276"/>
      <c r="P1" s="277"/>
    </row>
    <row r="2" spans="1:16" s="172" customFormat="1" ht="24" customHeight="1">
      <c r="B2" s="173" t="s">
        <v>4</v>
      </c>
      <c r="C2" s="174" t="s">
        <v>5</v>
      </c>
      <c r="D2" s="175"/>
      <c r="E2" s="175"/>
      <c r="F2" s="175"/>
      <c r="G2" s="176"/>
      <c r="H2" s="177"/>
      <c r="I2" s="274" t="s">
        <v>6</v>
      </c>
      <c r="J2" s="274"/>
      <c r="K2" s="278" t="s">
        <v>132</v>
      </c>
      <c r="L2" s="279"/>
      <c r="M2" s="279"/>
      <c r="N2" s="279"/>
      <c r="O2" s="279"/>
      <c r="P2" s="280"/>
    </row>
    <row r="3" spans="1:16" s="172" customFormat="1" ht="24" customHeight="1" thickBot="1">
      <c r="B3" s="173" t="s">
        <v>133</v>
      </c>
      <c r="C3" s="269" t="s">
        <v>134</v>
      </c>
      <c r="D3" s="270"/>
      <c r="E3" s="270"/>
      <c r="F3" s="270"/>
      <c r="G3" s="270"/>
      <c r="H3" s="270"/>
      <c r="I3" s="178"/>
      <c r="J3" s="178"/>
      <c r="K3" s="178"/>
      <c r="L3" s="178"/>
      <c r="M3" s="178"/>
      <c r="N3" s="178"/>
      <c r="O3" s="178"/>
      <c r="P3" s="178"/>
    </row>
    <row r="4" spans="1:16" ht="14.4" thickBot="1">
      <c r="A4" s="179"/>
      <c r="B4" s="180"/>
      <c r="C4" s="180" t="s">
        <v>135</v>
      </c>
      <c r="D4" s="181">
        <v>42736</v>
      </c>
      <c r="E4" s="181">
        <f t="shared" ref="E4:L4" si="0">D4+34</f>
        <v>42770</v>
      </c>
      <c r="F4" s="181">
        <f t="shared" si="0"/>
        <v>42804</v>
      </c>
      <c r="G4" s="181">
        <f t="shared" si="0"/>
        <v>42838</v>
      </c>
      <c r="H4" s="181">
        <f t="shared" si="0"/>
        <v>42872</v>
      </c>
      <c r="I4" s="181">
        <f t="shared" si="0"/>
        <v>42906</v>
      </c>
      <c r="J4" s="181">
        <f t="shared" si="0"/>
        <v>42940</v>
      </c>
      <c r="K4" s="181">
        <f t="shared" si="0"/>
        <v>42974</v>
      </c>
      <c r="L4" s="181">
        <f t="shared" si="0"/>
        <v>43008</v>
      </c>
      <c r="M4" s="181">
        <f>L4+30</f>
        <v>43038</v>
      </c>
      <c r="N4" s="181">
        <f>M4+30</f>
        <v>43068</v>
      </c>
      <c r="O4" s="181">
        <f>N4+30</f>
        <v>43098</v>
      </c>
      <c r="P4" s="288" t="s">
        <v>96</v>
      </c>
    </row>
    <row r="5" spans="1:16" ht="30" customHeight="1" thickBot="1">
      <c r="A5" s="179"/>
      <c r="B5" s="183"/>
      <c r="C5" s="184" t="s">
        <v>136</v>
      </c>
      <c r="D5" s="185">
        <v>1080380.1200000001</v>
      </c>
      <c r="E5" s="185">
        <f>D30</f>
        <v>1028246.0700000001</v>
      </c>
      <c r="F5" s="185">
        <f t="shared" ref="F5:O5" si="1">E30</f>
        <v>997388.04</v>
      </c>
      <c r="G5" s="185">
        <f t="shared" si="1"/>
        <v>976387.46000000008</v>
      </c>
      <c r="H5" s="185">
        <f t="shared" si="1"/>
        <v>2070299.6800000002</v>
      </c>
      <c r="I5" s="185">
        <f t="shared" si="1"/>
        <v>1945872.6</v>
      </c>
      <c r="J5" s="185">
        <f t="shared" si="1"/>
        <v>1923532.7200000002</v>
      </c>
      <c r="K5" s="185">
        <f t="shared" si="1"/>
        <v>807032.14000000013</v>
      </c>
      <c r="L5" s="185">
        <f t="shared" si="1"/>
        <v>784692.26000000013</v>
      </c>
      <c r="M5" s="185">
        <f t="shared" si="1"/>
        <v>711945.55000000016</v>
      </c>
      <c r="N5" s="185">
        <f t="shared" si="1"/>
        <v>799605.67000000016</v>
      </c>
      <c r="O5" s="185">
        <f t="shared" si="1"/>
        <v>640265.79000000015</v>
      </c>
      <c r="P5" s="289"/>
    </row>
    <row r="6" spans="1:16" ht="28.5" customHeight="1" thickBot="1">
      <c r="A6" s="179"/>
      <c r="B6" s="183"/>
      <c r="C6" s="186" t="s">
        <v>137</v>
      </c>
      <c r="D6" s="187">
        <f t="shared" ref="D6:O6" si="2">D10+D21+D23</f>
        <v>52134.05</v>
      </c>
      <c r="E6" s="187">
        <f t="shared" si="2"/>
        <v>30858.03</v>
      </c>
      <c r="F6" s="187">
        <f t="shared" si="2"/>
        <v>21000.58</v>
      </c>
      <c r="G6" s="187">
        <f t="shared" si="2"/>
        <v>906087.78</v>
      </c>
      <c r="H6" s="187">
        <f t="shared" si="2"/>
        <v>124427.08</v>
      </c>
      <c r="I6" s="187">
        <f t="shared" si="2"/>
        <v>22339.879999999997</v>
      </c>
      <c r="J6" s="187">
        <f t="shared" si="2"/>
        <v>1116500.58</v>
      </c>
      <c r="K6" s="187">
        <f t="shared" si="2"/>
        <v>22339.879999999997</v>
      </c>
      <c r="L6" s="187">
        <f t="shared" si="2"/>
        <v>72746.710000000006</v>
      </c>
      <c r="M6" s="187">
        <f t="shared" si="2"/>
        <v>912339.88</v>
      </c>
      <c r="N6" s="187">
        <f t="shared" si="2"/>
        <v>159339.87999999998</v>
      </c>
      <c r="O6" s="187">
        <f t="shared" si="2"/>
        <v>98698.23000000001</v>
      </c>
      <c r="P6" s="188">
        <f>SUM(D6:O6)</f>
        <v>3538812.5599999996</v>
      </c>
    </row>
    <row r="7" spans="1:16" s="195" customFormat="1" ht="15" thickBot="1">
      <c r="A7" s="189"/>
      <c r="B7" s="190"/>
      <c r="C7" s="191" t="s">
        <v>17</v>
      </c>
      <c r="D7" s="192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4"/>
    </row>
    <row r="8" spans="1:16" customFormat="1" ht="14.4">
      <c r="A8" s="196" t="s">
        <v>25</v>
      </c>
      <c r="B8" s="197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</row>
    <row r="9" spans="1:16" customFormat="1" ht="31.5" customHeight="1" thickBot="1">
      <c r="A9" s="199"/>
      <c r="B9" s="200" t="s">
        <v>26</v>
      </c>
      <c r="C9" s="149" t="s">
        <v>138</v>
      </c>
      <c r="D9" s="201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</row>
    <row r="10" spans="1:16" s="208" customFormat="1" ht="27">
      <c r="A10" s="203"/>
      <c r="B10" s="204" t="s">
        <v>31</v>
      </c>
      <c r="C10" s="205" t="s">
        <v>139</v>
      </c>
      <c r="D10" s="206">
        <f t="shared" ref="D10:O10" si="3">SUM(D11:D19)</f>
        <v>0</v>
      </c>
      <c r="E10" s="206">
        <f t="shared" si="3"/>
        <v>9857.4499999999971</v>
      </c>
      <c r="F10" s="206">
        <f t="shared" si="3"/>
        <v>0</v>
      </c>
      <c r="G10" s="206">
        <f t="shared" si="3"/>
        <v>880000</v>
      </c>
      <c r="H10" s="206">
        <f t="shared" si="3"/>
        <v>98339.3</v>
      </c>
      <c r="I10" s="206">
        <f t="shared" si="3"/>
        <v>1339.3</v>
      </c>
      <c r="J10" s="206">
        <f t="shared" si="3"/>
        <v>1095500</v>
      </c>
      <c r="K10" s="206">
        <f t="shared" si="3"/>
        <v>1339.3</v>
      </c>
      <c r="L10" s="206">
        <f t="shared" si="3"/>
        <v>41339.300000000003</v>
      </c>
      <c r="M10" s="206">
        <f t="shared" si="3"/>
        <v>891339.3</v>
      </c>
      <c r="N10" s="206">
        <f t="shared" si="3"/>
        <v>138339.29999999999</v>
      </c>
      <c r="O10" s="206">
        <f t="shared" si="3"/>
        <v>50000</v>
      </c>
      <c r="P10" s="207">
        <f>SUM(P11:P20)</f>
        <v>3327393.25</v>
      </c>
    </row>
    <row r="11" spans="1:16" s="208" customFormat="1" ht="0.75" customHeight="1">
      <c r="A11" s="209"/>
      <c r="B11" s="210" t="s">
        <v>33</v>
      </c>
      <c r="C11" s="211" t="s">
        <v>140</v>
      </c>
      <c r="D11" s="212"/>
      <c r="E11" s="213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5">
        <f t="shared" ref="P11:P20" si="4">SUM(D11:O11)</f>
        <v>0</v>
      </c>
    </row>
    <row r="12" spans="1:16" s="208" customFormat="1" ht="1.5" hidden="1" customHeight="1">
      <c r="A12" s="209"/>
      <c r="B12" s="216" t="s">
        <v>35</v>
      </c>
      <c r="C12" s="211" t="s">
        <v>141</v>
      </c>
      <c r="D12" s="212"/>
      <c r="E12" s="213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5">
        <f t="shared" si="4"/>
        <v>0</v>
      </c>
    </row>
    <row r="13" spans="1:16" s="208" customFormat="1" ht="32.25" customHeight="1">
      <c r="A13" s="209"/>
      <c r="B13" s="216" t="s">
        <v>37</v>
      </c>
      <c r="C13" s="211" t="s">
        <v>142</v>
      </c>
      <c r="D13" s="212"/>
      <c r="E13" s="214">
        <f>[1]PAO!F16</f>
        <v>9857.4499999999971</v>
      </c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5">
        <f t="shared" si="4"/>
        <v>9857.4499999999971</v>
      </c>
    </row>
    <row r="14" spans="1:16" s="208" customFormat="1" ht="27.75" customHeight="1">
      <c r="A14" s="209"/>
      <c r="B14" s="216" t="s">
        <v>39</v>
      </c>
      <c r="C14" s="211" t="s">
        <v>143</v>
      </c>
      <c r="D14" s="214">
        <v>0</v>
      </c>
      <c r="E14" s="214">
        <v>0</v>
      </c>
      <c r="F14" s="214">
        <v>0</v>
      </c>
      <c r="G14" s="214">
        <v>800000</v>
      </c>
      <c r="H14" s="214">
        <v>0</v>
      </c>
      <c r="I14" s="214">
        <v>0</v>
      </c>
      <c r="J14" s="214">
        <v>800000</v>
      </c>
      <c r="K14" s="214">
        <v>0</v>
      </c>
      <c r="L14" s="214">
        <v>0</v>
      </c>
      <c r="M14" s="214">
        <v>800000</v>
      </c>
      <c r="N14" s="214">
        <v>0</v>
      </c>
      <c r="O14" s="214">
        <v>0</v>
      </c>
      <c r="P14" s="215">
        <f t="shared" si="4"/>
        <v>2400000</v>
      </c>
    </row>
    <row r="15" spans="1:16" s="208" customFormat="1" ht="36.75" customHeight="1">
      <c r="A15" s="209"/>
      <c r="B15" s="216" t="s">
        <v>41</v>
      </c>
      <c r="C15" s="211" t="s">
        <v>144</v>
      </c>
      <c r="D15" s="214">
        <v>0</v>
      </c>
      <c r="E15" s="214">
        <v>0</v>
      </c>
      <c r="F15" s="214">
        <v>0</v>
      </c>
      <c r="G15" s="214">
        <v>80000</v>
      </c>
      <c r="H15" s="214">
        <v>0</v>
      </c>
      <c r="I15" s="214">
        <v>0</v>
      </c>
      <c r="J15" s="214">
        <v>70000</v>
      </c>
      <c r="K15" s="214">
        <v>0</v>
      </c>
      <c r="L15" s="214">
        <v>0</v>
      </c>
      <c r="M15" s="214">
        <v>80000</v>
      </c>
      <c r="N15" s="214">
        <v>0</v>
      </c>
      <c r="O15" s="214">
        <v>0</v>
      </c>
      <c r="P15" s="215">
        <f t="shared" si="4"/>
        <v>230000</v>
      </c>
    </row>
    <row r="16" spans="1:16" s="208" customFormat="1" ht="42" customHeight="1">
      <c r="A16" s="209"/>
      <c r="B16" s="216" t="s">
        <v>43</v>
      </c>
      <c r="C16" s="217" t="s">
        <v>145</v>
      </c>
      <c r="D16" s="214">
        <v>0</v>
      </c>
      <c r="E16" s="214">
        <v>0</v>
      </c>
      <c r="F16" s="214">
        <v>0</v>
      </c>
      <c r="G16" s="214">
        <v>0</v>
      </c>
      <c r="H16" s="214">
        <v>97000</v>
      </c>
      <c r="I16" s="214">
        <v>0</v>
      </c>
      <c r="J16" s="214">
        <v>145500</v>
      </c>
      <c r="K16" s="214">
        <v>0</v>
      </c>
      <c r="L16" s="214">
        <v>0</v>
      </c>
      <c r="M16" s="214">
        <v>0</v>
      </c>
      <c r="N16" s="214">
        <v>97000</v>
      </c>
      <c r="O16" s="214">
        <v>0</v>
      </c>
      <c r="P16" s="215">
        <f t="shared" si="4"/>
        <v>339500</v>
      </c>
    </row>
    <row r="17" spans="1:16" s="208" customFormat="1" ht="42" customHeight="1">
      <c r="A17" s="209"/>
      <c r="B17" s="216" t="s">
        <v>43</v>
      </c>
      <c r="C17" s="252" t="s">
        <v>154</v>
      </c>
      <c r="D17" s="214">
        <v>0</v>
      </c>
      <c r="E17" s="214">
        <v>0</v>
      </c>
      <c r="F17" s="214">
        <v>0</v>
      </c>
      <c r="G17" s="214">
        <v>0</v>
      </c>
      <c r="H17" s="214">
        <v>0</v>
      </c>
      <c r="I17" s="214">
        <v>0</v>
      </c>
      <c r="J17" s="214">
        <v>60000</v>
      </c>
      <c r="K17" s="214">
        <v>0</v>
      </c>
      <c r="L17" s="214">
        <v>40000</v>
      </c>
      <c r="M17" s="214">
        <v>0</v>
      </c>
      <c r="N17" s="214">
        <v>40000</v>
      </c>
      <c r="O17" s="214">
        <v>40000</v>
      </c>
      <c r="P17" s="215">
        <f t="shared" si="4"/>
        <v>180000</v>
      </c>
    </row>
    <row r="18" spans="1:16" s="208" customFormat="1" ht="26.4">
      <c r="A18" s="209"/>
      <c r="B18" s="216" t="s">
        <v>45</v>
      </c>
      <c r="C18" s="218" t="s">
        <v>146</v>
      </c>
      <c r="D18" s="214">
        <v>0</v>
      </c>
      <c r="E18" s="214">
        <v>0</v>
      </c>
      <c r="F18" s="214">
        <v>0</v>
      </c>
      <c r="G18" s="214">
        <v>0</v>
      </c>
      <c r="H18" s="214">
        <v>0</v>
      </c>
      <c r="I18" s="214">
        <v>0</v>
      </c>
      <c r="J18" s="214">
        <v>20000</v>
      </c>
      <c r="K18" s="214">
        <v>0</v>
      </c>
      <c r="L18" s="214">
        <v>0</v>
      </c>
      <c r="M18" s="214">
        <v>10000</v>
      </c>
      <c r="N18" s="214">
        <v>0</v>
      </c>
      <c r="O18" s="214">
        <v>10000</v>
      </c>
      <c r="P18" s="215">
        <f t="shared" si="4"/>
        <v>40000</v>
      </c>
    </row>
    <row r="19" spans="1:16" s="208" customFormat="1" ht="26.4">
      <c r="A19" s="219"/>
      <c r="B19" s="216" t="s">
        <v>47</v>
      </c>
      <c r="C19" s="220" t="s">
        <v>48</v>
      </c>
      <c r="D19" s="214">
        <v>0</v>
      </c>
      <c r="E19" s="214">
        <v>0</v>
      </c>
      <c r="F19" s="214">
        <v>0</v>
      </c>
      <c r="G19" s="214">
        <v>0</v>
      </c>
      <c r="H19" s="214">
        <v>1339.3</v>
      </c>
      <c r="I19" s="214">
        <v>1339.3</v>
      </c>
      <c r="J19" s="214">
        <v>0</v>
      </c>
      <c r="K19" s="214">
        <v>1339.3</v>
      </c>
      <c r="L19" s="214">
        <v>1339.3</v>
      </c>
      <c r="M19" s="214">
        <v>1339.3</v>
      </c>
      <c r="N19" s="214">
        <v>1339.3</v>
      </c>
      <c r="O19" s="214">
        <v>0</v>
      </c>
      <c r="P19" s="215">
        <f t="shared" si="4"/>
        <v>8035.8</v>
      </c>
    </row>
    <row r="20" spans="1:16" s="208" customFormat="1" ht="23.25" hidden="1" customHeight="1">
      <c r="A20" s="219"/>
      <c r="B20" s="216" t="s">
        <v>147</v>
      </c>
      <c r="C20" s="221" t="s">
        <v>148</v>
      </c>
      <c r="D20" s="214">
        <v>0</v>
      </c>
      <c r="E20" s="214">
        <v>0</v>
      </c>
      <c r="F20" s="214">
        <v>0</v>
      </c>
      <c r="G20" s="214">
        <v>0</v>
      </c>
      <c r="H20" s="214">
        <v>30000</v>
      </c>
      <c r="I20" s="214">
        <v>0</v>
      </c>
      <c r="J20" s="214">
        <v>30000</v>
      </c>
      <c r="K20" s="214">
        <v>0</v>
      </c>
      <c r="L20" s="214">
        <v>30000</v>
      </c>
      <c r="M20" s="214">
        <v>0</v>
      </c>
      <c r="N20" s="214">
        <v>0</v>
      </c>
      <c r="O20" s="214">
        <v>30000</v>
      </c>
      <c r="P20" s="214">
        <f t="shared" si="4"/>
        <v>120000</v>
      </c>
    </row>
    <row r="21" spans="1:16" s="225" customFormat="1" ht="14.4">
      <c r="A21" s="222"/>
      <c r="B21" s="204" t="s">
        <v>49</v>
      </c>
      <c r="C21" s="223" t="s">
        <v>50</v>
      </c>
      <c r="D21" s="224">
        <f t="shared" ref="D21:O21" si="5">SUM(D22:D22)</f>
        <v>41540.300000000003</v>
      </c>
      <c r="E21" s="224">
        <f t="shared" si="5"/>
        <v>10406.83</v>
      </c>
      <c r="F21" s="224">
        <f t="shared" si="5"/>
        <v>10406.83</v>
      </c>
      <c r="G21" s="224">
        <f t="shared" si="5"/>
        <v>15494.03</v>
      </c>
      <c r="H21" s="224">
        <f t="shared" si="5"/>
        <v>15494.03</v>
      </c>
      <c r="I21" s="224">
        <f t="shared" si="5"/>
        <v>10406.83</v>
      </c>
      <c r="J21" s="224">
        <f t="shared" si="5"/>
        <v>10406.83</v>
      </c>
      <c r="K21" s="224">
        <f t="shared" si="5"/>
        <v>10406.83</v>
      </c>
      <c r="L21" s="224">
        <f t="shared" si="5"/>
        <v>20813.66</v>
      </c>
      <c r="M21" s="224">
        <f t="shared" si="5"/>
        <v>10406.83</v>
      </c>
      <c r="N21" s="224">
        <f t="shared" si="5"/>
        <v>10406.83</v>
      </c>
      <c r="O21" s="224">
        <f t="shared" si="5"/>
        <v>38104.480000000003</v>
      </c>
      <c r="P21" s="224">
        <f>SUM(P22:P22)</f>
        <v>204294.31</v>
      </c>
    </row>
    <row r="22" spans="1:16" s="208" customFormat="1" ht="14.4">
      <c r="A22" s="209"/>
      <c r="B22" s="226"/>
      <c r="C22" s="149" t="s">
        <v>50</v>
      </c>
      <c r="D22" s="214">
        <v>41540.300000000003</v>
      </c>
      <c r="E22" s="214">
        <v>10406.83</v>
      </c>
      <c r="F22" s="214">
        <v>10406.83</v>
      </c>
      <c r="G22" s="214">
        <v>15494.03</v>
      </c>
      <c r="H22" s="214">
        <f>G22</f>
        <v>15494.03</v>
      </c>
      <c r="I22" s="214">
        <f>F22</f>
        <v>10406.83</v>
      </c>
      <c r="J22" s="214">
        <f t="shared" ref="J22:K22" si="6">I22</f>
        <v>10406.83</v>
      </c>
      <c r="K22" s="214">
        <f t="shared" si="6"/>
        <v>10406.83</v>
      </c>
      <c r="L22" s="214">
        <v>20813.66</v>
      </c>
      <c r="M22" s="214">
        <v>10406.83</v>
      </c>
      <c r="N22" s="214">
        <v>10406.83</v>
      </c>
      <c r="O22" s="214">
        <v>38104.480000000003</v>
      </c>
      <c r="P22" s="215">
        <f>SUM(D22:O22)</f>
        <v>204294.31</v>
      </c>
    </row>
    <row r="23" spans="1:16" s="208" customFormat="1" ht="18.75" customHeight="1">
      <c r="A23" s="227"/>
      <c r="B23" s="281" t="s">
        <v>51</v>
      </c>
      <c r="C23" s="282"/>
      <c r="D23" s="224">
        <f t="shared" ref="D23:O23" si="7">SUM(D24:D25)</f>
        <v>10593.75</v>
      </c>
      <c r="E23" s="224">
        <f t="shared" si="7"/>
        <v>10593.75</v>
      </c>
      <c r="F23" s="224">
        <f t="shared" si="7"/>
        <v>10593.75</v>
      </c>
      <c r="G23" s="224">
        <f t="shared" si="7"/>
        <v>10593.75</v>
      </c>
      <c r="H23" s="224">
        <f t="shared" si="7"/>
        <v>10593.75</v>
      </c>
      <c r="I23" s="224">
        <f t="shared" si="7"/>
        <v>10593.75</v>
      </c>
      <c r="J23" s="224">
        <f t="shared" si="7"/>
        <v>10593.75</v>
      </c>
      <c r="K23" s="224">
        <f t="shared" si="7"/>
        <v>10593.75</v>
      </c>
      <c r="L23" s="224">
        <f t="shared" si="7"/>
        <v>10593.75</v>
      </c>
      <c r="M23" s="224">
        <f t="shared" si="7"/>
        <v>10593.75</v>
      </c>
      <c r="N23" s="224">
        <f t="shared" si="7"/>
        <v>10593.75</v>
      </c>
      <c r="O23" s="224">
        <f t="shared" si="7"/>
        <v>10593.75</v>
      </c>
      <c r="P23" s="224">
        <f>SUM(P24:P25)</f>
        <v>127125</v>
      </c>
    </row>
    <row r="24" spans="1:16" s="195" customFormat="1" ht="14.4">
      <c r="A24" s="228"/>
      <c r="B24" s="283" t="s">
        <v>51</v>
      </c>
      <c r="C24" s="284"/>
      <c r="D24" s="229">
        <v>10593.75</v>
      </c>
      <c r="E24" s="229">
        <v>10593.75</v>
      </c>
      <c r="F24" s="229">
        <v>10593.75</v>
      </c>
      <c r="G24" s="229">
        <v>10593.75</v>
      </c>
      <c r="H24" s="229">
        <v>10593.75</v>
      </c>
      <c r="I24" s="229">
        <v>10593.75</v>
      </c>
      <c r="J24" s="229">
        <v>10593.75</v>
      </c>
      <c r="K24" s="229">
        <v>10593.75</v>
      </c>
      <c r="L24" s="229">
        <v>10593.75</v>
      </c>
      <c r="M24" s="229">
        <v>10593.75</v>
      </c>
      <c r="N24" s="229">
        <v>10593.75</v>
      </c>
      <c r="O24" s="229">
        <v>10593.75</v>
      </c>
      <c r="P24" s="230">
        <f>SUM(D24:O24)</f>
        <v>127125</v>
      </c>
    </row>
    <row r="25" spans="1:16" s="208" customFormat="1" ht="14.4">
      <c r="A25" s="209"/>
      <c r="B25" s="231"/>
      <c r="C25" s="231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15">
        <f>SUM(D25:O25)</f>
        <v>0</v>
      </c>
    </row>
    <row r="26" spans="1:16" s="238" customFormat="1" ht="15" thickBot="1">
      <c r="A26" s="233"/>
      <c r="B26" s="234" t="s">
        <v>149</v>
      </c>
      <c r="C26" s="234"/>
      <c r="D26" s="235">
        <f t="shared" ref="D26:O26" si="8">SUM(D27:D29)</f>
        <v>0</v>
      </c>
      <c r="E26" s="235">
        <f t="shared" si="8"/>
        <v>0</v>
      </c>
      <c r="F26" s="235">
        <f t="shared" si="8"/>
        <v>0</v>
      </c>
      <c r="G26" s="235">
        <f t="shared" si="8"/>
        <v>2000000</v>
      </c>
      <c r="H26" s="235">
        <f t="shared" si="8"/>
        <v>0</v>
      </c>
      <c r="I26" s="236">
        <f t="shared" si="8"/>
        <v>0</v>
      </c>
      <c r="J26" s="236">
        <f t="shared" si="8"/>
        <v>0</v>
      </c>
      <c r="K26" s="236">
        <f t="shared" si="8"/>
        <v>0</v>
      </c>
      <c r="L26" s="236">
        <f t="shared" si="8"/>
        <v>0</v>
      </c>
      <c r="M26" s="236">
        <f t="shared" si="8"/>
        <v>1000000</v>
      </c>
      <c r="N26" s="236">
        <f t="shared" si="8"/>
        <v>0</v>
      </c>
      <c r="O26" s="236">
        <f t="shared" si="8"/>
        <v>0</v>
      </c>
      <c r="P26" s="237">
        <f>SUM(P27:P29)</f>
        <v>3000000</v>
      </c>
    </row>
    <row r="27" spans="1:16" s="238" customFormat="1" ht="15" thickBot="1">
      <c r="A27" s="239"/>
      <c r="B27" s="240" t="s">
        <v>150</v>
      </c>
      <c r="C27" s="241"/>
      <c r="D27" s="242"/>
      <c r="E27" s="242"/>
      <c r="F27" s="242"/>
      <c r="G27" s="242">
        <v>2000000</v>
      </c>
      <c r="H27" s="242"/>
      <c r="I27" s="243"/>
      <c r="J27" s="243"/>
      <c r="K27" s="243"/>
      <c r="L27" s="243"/>
      <c r="M27" s="243">
        <v>1000000</v>
      </c>
      <c r="N27" s="243"/>
      <c r="O27" s="243"/>
      <c r="P27" s="244">
        <f>SUM(D27:O27)</f>
        <v>3000000</v>
      </c>
    </row>
    <row r="28" spans="1:16" s="238" customFormat="1" ht="15" thickBot="1">
      <c r="A28" s="239"/>
      <c r="B28" s="240" t="s">
        <v>151</v>
      </c>
      <c r="C28" s="241"/>
      <c r="D28" s="242"/>
      <c r="E28" s="242"/>
      <c r="F28" s="242"/>
      <c r="G28" s="242"/>
      <c r="H28" s="242"/>
      <c r="I28" s="243"/>
      <c r="J28" s="243"/>
      <c r="K28" s="243"/>
      <c r="L28" s="243"/>
      <c r="M28" s="243"/>
      <c r="N28" s="243"/>
      <c r="O28" s="243"/>
      <c r="P28" s="244">
        <f>SUM(D28:O28)</f>
        <v>0</v>
      </c>
    </row>
    <row r="29" spans="1:16" s="238" customFormat="1" ht="15" thickBot="1">
      <c r="A29" s="239"/>
      <c r="B29" s="240" t="s">
        <v>152</v>
      </c>
      <c r="C29" s="241"/>
      <c r="D29" s="242"/>
      <c r="E29" s="242"/>
      <c r="F29" s="242"/>
      <c r="G29" s="242"/>
      <c r="H29" s="242"/>
      <c r="I29" s="243"/>
      <c r="J29" s="243"/>
      <c r="K29" s="243"/>
      <c r="L29" s="243"/>
      <c r="M29" s="243"/>
      <c r="N29" s="243"/>
      <c r="O29" s="245"/>
      <c r="P29" s="244">
        <f>SUM(D29:O29)</f>
        <v>0</v>
      </c>
    </row>
    <row r="30" spans="1:16" s="208" customFormat="1" ht="16.5" customHeight="1" thickBot="1">
      <c r="A30" s="246"/>
      <c r="B30" s="247" t="s">
        <v>153</v>
      </c>
      <c r="C30" s="247"/>
      <c r="D30" s="248">
        <f>D5-D6+D26</f>
        <v>1028246.0700000001</v>
      </c>
      <c r="E30" s="248">
        <f>E5-E6+E26</f>
        <v>997388.04</v>
      </c>
      <c r="F30" s="248">
        <f t="shared" ref="F30:O30" si="9">F5-F6+F26</f>
        <v>976387.46000000008</v>
      </c>
      <c r="G30" s="248">
        <f t="shared" si="9"/>
        <v>2070299.6800000002</v>
      </c>
      <c r="H30" s="248">
        <f t="shared" si="9"/>
        <v>1945872.6</v>
      </c>
      <c r="I30" s="248">
        <f t="shared" si="9"/>
        <v>1923532.7200000002</v>
      </c>
      <c r="J30" s="248">
        <f t="shared" si="9"/>
        <v>807032.14000000013</v>
      </c>
      <c r="K30" s="248">
        <f t="shared" si="9"/>
        <v>784692.26000000013</v>
      </c>
      <c r="L30" s="248">
        <f t="shared" si="9"/>
        <v>711945.55000000016</v>
      </c>
      <c r="M30" s="248">
        <f t="shared" si="9"/>
        <v>799605.67000000016</v>
      </c>
      <c r="N30" s="248">
        <f t="shared" si="9"/>
        <v>640265.79000000015</v>
      </c>
      <c r="O30" s="248">
        <f t="shared" si="9"/>
        <v>541567.56000000017</v>
      </c>
      <c r="P30" s="157"/>
    </row>
    <row r="31" spans="1:16" s="208" customFormat="1" ht="15" thickTop="1">
      <c r="B31" s="285"/>
      <c r="C31" s="285"/>
      <c r="D31" s="285"/>
      <c r="E31" s="219"/>
    </row>
    <row r="32" spans="1:16">
      <c r="B32" s="249"/>
      <c r="C32" s="249"/>
      <c r="D32" s="249"/>
      <c r="E32" s="249"/>
      <c r="F32" s="249"/>
      <c r="G32" s="249"/>
      <c r="H32" s="249"/>
      <c r="I32" s="249"/>
      <c r="J32" s="249"/>
      <c r="K32" s="249"/>
      <c r="L32" s="249"/>
      <c r="M32" s="249"/>
      <c r="N32" s="249"/>
      <c r="O32" s="249"/>
    </row>
    <row r="35" spans="2:9">
      <c r="B35" s="249"/>
      <c r="C35" s="249"/>
      <c r="D35" s="286"/>
      <c r="E35" s="286"/>
      <c r="F35" s="249"/>
      <c r="G35" s="286"/>
      <c r="H35" s="286"/>
      <c r="I35" s="249"/>
    </row>
    <row r="36" spans="2:9">
      <c r="B36" s="249"/>
      <c r="C36" s="249"/>
      <c r="D36" s="287"/>
      <c r="E36" s="287"/>
      <c r="F36" s="250"/>
      <c r="G36" s="287"/>
      <c r="H36" s="287"/>
      <c r="I36" s="249"/>
    </row>
    <row r="37" spans="2:9">
      <c r="B37" s="249"/>
      <c r="C37" s="249"/>
      <c r="D37" s="287"/>
      <c r="E37" s="287"/>
      <c r="F37" s="250"/>
      <c r="G37" s="287"/>
      <c r="H37" s="287"/>
      <c r="I37" s="249"/>
    </row>
  </sheetData>
  <mergeCells count="16">
    <mergeCell ref="D36:E36"/>
    <mergeCell ref="G36:H36"/>
    <mergeCell ref="D37:E37"/>
    <mergeCell ref="G37:H37"/>
    <mergeCell ref="P4:P5"/>
    <mergeCell ref="B23:C23"/>
    <mergeCell ref="B24:C24"/>
    <mergeCell ref="B31:D31"/>
    <mergeCell ref="D35:E35"/>
    <mergeCell ref="G35:H35"/>
    <mergeCell ref="C3:H3"/>
    <mergeCell ref="C1:H1"/>
    <mergeCell ref="I1:J1"/>
    <mergeCell ref="K1:P1"/>
    <mergeCell ref="I2:J2"/>
    <mergeCell ref="K2:P2"/>
  </mergeCells>
  <pageMargins left="0.7" right="0.7" top="0.75" bottom="0.75" header="0.3" footer="0.3"/>
  <pageSetup scale="5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U56"/>
  <sheetViews>
    <sheetView tabSelected="1" zoomScale="90" zoomScaleNormal="90" workbookViewId="0">
      <selection activeCell="E6" sqref="E6:I6"/>
    </sheetView>
  </sheetViews>
  <sheetFormatPr defaultColWidth="9.109375" defaultRowHeight="15.6"/>
  <cols>
    <col min="1" max="1" width="4.109375" style="97" customWidth="1"/>
    <col min="2" max="2" width="18.109375" style="97" customWidth="1"/>
    <col min="3" max="3" width="13.5546875" style="97" customWidth="1"/>
    <col min="4" max="4" width="37.88671875" style="97" customWidth="1"/>
    <col min="5" max="5" width="17.6640625" style="97" customWidth="1"/>
    <col min="6" max="6" width="17.33203125" style="97" customWidth="1"/>
    <col min="7" max="7" width="18.5546875" style="97" customWidth="1"/>
    <col min="8" max="8" width="10.33203125" style="97" customWidth="1"/>
    <col min="9" max="9" width="12" style="97" customWidth="1"/>
    <col min="10" max="10" width="16.33203125" style="97" customWidth="1"/>
    <col min="11" max="11" width="10.6640625" style="97" customWidth="1"/>
    <col min="12" max="12" width="18.88671875" style="97" customWidth="1"/>
    <col min="13" max="13" width="13.6640625" style="97" customWidth="1"/>
    <col min="14" max="14" width="13.109375" style="97" customWidth="1"/>
    <col min="15" max="15" width="10.88671875" style="97" customWidth="1"/>
    <col min="16" max="16" width="16.33203125" style="97" customWidth="1"/>
    <col min="17" max="17" width="11.6640625" style="97" customWidth="1"/>
    <col min="18" max="18" width="11.109375" style="97" customWidth="1"/>
    <col min="19" max="19" width="19.109375" style="97" customWidth="1"/>
    <col min="20" max="20" width="13.88671875" style="97" customWidth="1"/>
    <col min="21" max="21" width="15.88671875" style="97" customWidth="1"/>
    <col min="22" max="22" width="12.88671875" style="97" customWidth="1"/>
    <col min="23" max="23" width="10.88671875" style="97" customWidth="1"/>
    <col min="24" max="24" width="16.88671875" style="97" customWidth="1"/>
    <col min="25" max="25" width="14.6640625" style="97" customWidth="1"/>
    <col min="26" max="27" width="12.109375" style="97" customWidth="1"/>
    <col min="28" max="28" width="13" style="97" customWidth="1"/>
    <col min="29" max="29" width="10.44140625" style="97" customWidth="1"/>
    <col min="30" max="30" width="10.6640625" style="97" customWidth="1"/>
    <col min="31" max="32" width="11.109375" style="97" customWidth="1"/>
    <col min="33" max="33" width="10.33203125" style="97" customWidth="1"/>
    <col min="34" max="34" width="36.109375" style="97" customWidth="1"/>
    <col min="35" max="36" width="13.33203125" style="97" customWidth="1"/>
    <col min="37" max="37" width="10.33203125" style="97" customWidth="1"/>
    <col min="38" max="38" width="9.88671875" style="97" customWidth="1"/>
    <col min="39" max="39" width="8.33203125" style="97" customWidth="1"/>
    <col min="40" max="40" width="7.88671875" style="97" customWidth="1"/>
    <col min="41" max="41" width="9" style="97" customWidth="1"/>
    <col min="42" max="42" width="9.109375" style="97" customWidth="1"/>
    <col min="43" max="43" width="8.5546875" style="97" customWidth="1"/>
    <col min="44" max="44" width="9" style="97" customWidth="1"/>
    <col min="45" max="45" width="9.109375" style="97" customWidth="1"/>
    <col min="46" max="46" width="9.88671875" style="97" customWidth="1"/>
    <col min="47" max="47" width="9" style="97" customWidth="1"/>
    <col min="48" max="49" width="10.109375" style="97" customWidth="1"/>
    <col min="50" max="50" width="11.33203125" style="97" customWidth="1"/>
    <col min="51" max="52" width="9.109375" style="97"/>
    <col min="53" max="56" width="10.109375" style="97" customWidth="1"/>
    <col min="57" max="58" width="10.6640625" style="97" customWidth="1"/>
    <col min="59" max="62" width="11" style="97" customWidth="1"/>
    <col min="63" max="63" width="19.5546875" style="97" customWidth="1"/>
    <col min="64" max="64" width="18.88671875" style="97" customWidth="1"/>
    <col min="65" max="68" width="11" style="97" customWidth="1"/>
    <col min="69" max="69" width="15.44140625" style="97" customWidth="1"/>
    <col min="70" max="16384" width="9.109375" style="97"/>
  </cols>
  <sheetData>
    <row r="2" spans="2:307" s="78" customFormat="1" ht="23.25" customHeight="1">
      <c r="B2"/>
      <c r="C2"/>
      <c r="D2" s="77" t="s">
        <v>63</v>
      </c>
      <c r="E2" s="291" t="s">
        <v>64</v>
      </c>
      <c r="F2" s="292"/>
      <c r="G2" s="292"/>
      <c r="H2" s="292"/>
      <c r="I2" s="293"/>
      <c r="J2"/>
      <c r="K2"/>
      <c r="L2"/>
      <c r="M2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</row>
    <row r="3" spans="2:307" s="78" customFormat="1" ht="16.5" customHeight="1">
      <c r="B3"/>
      <c r="C3"/>
      <c r="D3" s="77" t="s">
        <v>65</v>
      </c>
      <c r="E3" s="294" t="s">
        <v>66</v>
      </c>
      <c r="F3" s="295"/>
      <c r="G3" s="295"/>
      <c r="H3" s="295"/>
      <c r="I3" s="296"/>
      <c r="J3"/>
      <c r="K3"/>
      <c r="L3"/>
      <c r="M3"/>
      <c r="N3" s="80"/>
      <c r="O3" s="80"/>
      <c r="P3" s="80"/>
      <c r="Q3" s="80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</row>
    <row r="4" spans="2:307" s="78" customFormat="1" ht="30.75" customHeight="1">
      <c r="B4"/>
      <c r="C4"/>
      <c r="D4" s="84" t="s">
        <v>67</v>
      </c>
      <c r="E4" s="297" t="s">
        <v>68</v>
      </c>
      <c r="F4" s="297"/>
      <c r="G4" s="297"/>
      <c r="H4" s="297"/>
      <c r="I4" s="297"/>
      <c r="J4"/>
      <c r="K4"/>
      <c r="L4"/>
      <c r="M4"/>
      <c r="N4" s="80"/>
      <c r="O4" s="80"/>
      <c r="P4" s="80"/>
      <c r="Q4" s="80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</row>
    <row r="5" spans="2:307" s="78" customFormat="1" ht="15.75" customHeight="1">
      <c r="B5"/>
      <c r="C5"/>
      <c r="D5" s="77" t="s">
        <v>69</v>
      </c>
      <c r="E5" s="298" t="s">
        <v>166</v>
      </c>
      <c r="F5" s="299"/>
      <c r="G5" s="299"/>
      <c r="H5" s="299"/>
      <c r="I5" s="300"/>
      <c r="J5"/>
      <c r="K5"/>
      <c r="L5"/>
      <c r="M5"/>
      <c r="N5" s="85"/>
      <c r="O5" s="85"/>
      <c r="P5" s="85"/>
      <c r="Q5" s="85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</row>
    <row r="6" spans="2:307" s="78" customFormat="1" ht="15" customHeight="1">
      <c r="B6"/>
      <c r="C6"/>
      <c r="D6" s="84" t="s">
        <v>70</v>
      </c>
      <c r="E6" s="294" t="s">
        <v>71</v>
      </c>
      <c r="F6" s="295"/>
      <c r="G6" s="295"/>
      <c r="H6" s="295"/>
      <c r="I6" s="296"/>
      <c r="J6"/>
      <c r="K6"/>
      <c r="L6"/>
      <c r="M6"/>
      <c r="N6" s="86"/>
      <c r="O6" s="86"/>
      <c r="P6" s="86"/>
      <c r="Q6" s="86"/>
      <c r="R6" s="86"/>
      <c r="S6" s="86"/>
      <c r="T6" s="86"/>
      <c r="U6" s="86"/>
      <c r="V6" s="86"/>
      <c r="W6" s="86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8"/>
      <c r="AI6" s="89"/>
      <c r="AJ6" s="89"/>
      <c r="AK6" s="89"/>
      <c r="AL6" s="89"/>
      <c r="AM6" s="89"/>
      <c r="AN6" s="82"/>
      <c r="AO6" s="82"/>
      <c r="AP6" s="82"/>
      <c r="AQ6" s="82"/>
      <c r="AR6" s="82"/>
      <c r="AS6" s="82"/>
      <c r="AT6" s="82"/>
      <c r="AU6" s="83"/>
      <c r="AV6" s="83"/>
      <c r="AW6" s="83"/>
      <c r="AX6" s="83"/>
      <c r="AY6" s="83"/>
      <c r="AZ6" s="83"/>
      <c r="BA6" s="83"/>
      <c r="BB6" s="290"/>
      <c r="BC6" s="290"/>
      <c r="BD6" s="290"/>
      <c r="BE6" s="290"/>
      <c r="BF6" s="290"/>
      <c r="BG6" s="290"/>
      <c r="BH6" s="290"/>
      <c r="BI6" s="290"/>
      <c r="BJ6" s="82"/>
      <c r="BK6" s="82"/>
      <c r="BL6" s="83"/>
      <c r="BM6" s="83"/>
      <c r="BN6" s="83"/>
      <c r="BO6" s="83"/>
      <c r="BP6" s="83"/>
      <c r="BQ6" s="83"/>
    </row>
    <row r="7" spans="2:307" s="78" customFormat="1" ht="15" thickBot="1">
      <c r="B7"/>
      <c r="C7"/>
      <c r="D7"/>
      <c r="E7"/>
      <c r="F7"/>
      <c r="G7"/>
      <c r="H7"/>
      <c r="I7"/>
      <c r="J7"/>
      <c r="K7"/>
      <c r="L7"/>
      <c r="M7"/>
      <c r="N7" s="86"/>
      <c r="O7" s="86"/>
      <c r="P7" s="86"/>
      <c r="Q7" s="86"/>
      <c r="R7" s="86"/>
      <c r="S7" s="86"/>
      <c r="T7" s="86"/>
      <c r="U7" s="86"/>
      <c r="V7" s="86"/>
      <c r="W7" s="90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290"/>
      <c r="BC7" s="290"/>
      <c r="BD7" s="290"/>
      <c r="BE7" s="290"/>
      <c r="BF7" s="290"/>
      <c r="BG7" s="290"/>
      <c r="BH7" s="290"/>
      <c r="BI7" s="290"/>
      <c r="BJ7" s="83"/>
      <c r="BK7" s="83"/>
      <c r="BL7" s="83"/>
      <c r="BM7" s="83"/>
      <c r="BN7" s="83"/>
      <c r="BO7" s="83"/>
      <c r="BP7" s="83"/>
      <c r="BQ7" s="83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  <c r="IB7" s="79"/>
      <c r="IC7" s="79"/>
      <c r="ID7" s="79"/>
      <c r="IE7" s="79"/>
      <c r="IF7" s="79"/>
      <c r="IG7" s="79"/>
      <c r="IH7" s="79"/>
      <c r="II7" s="79"/>
      <c r="IJ7" s="79"/>
      <c r="IK7" s="79"/>
      <c r="IL7" s="79"/>
      <c r="IM7" s="79"/>
      <c r="IN7" s="79"/>
      <c r="IO7" s="79"/>
      <c r="IP7" s="79"/>
      <c r="IQ7" s="79"/>
      <c r="IR7" s="79"/>
      <c r="IS7" s="79"/>
      <c r="IT7" s="79"/>
      <c r="IU7" s="79"/>
      <c r="IV7" s="79"/>
      <c r="IW7" s="79"/>
      <c r="IX7" s="79"/>
      <c r="IY7" s="79"/>
      <c r="IZ7" s="79"/>
      <c r="JA7" s="79"/>
      <c r="JB7" s="79"/>
      <c r="JC7" s="79"/>
      <c r="JD7" s="79"/>
      <c r="JE7" s="79"/>
      <c r="JF7" s="79"/>
      <c r="JG7" s="79"/>
      <c r="JH7" s="79"/>
      <c r="JI7" s="79"/>
      <c r="JJ7" s="79"/>
      <c r="JK7" s="79"/>
      <c r="JL7" s="79"/>
      <c r="JM7" s="79"/>
      <c r="JN7" s="79"/>
      <c r="JO7" s="79"/>
      <c r="JP7" s="79"/>
      <c r="JQ7" s="79"/>
      <c r="JR7" s="79"/>
      <c r="JS7" s="79"/>
      <c r="JT7" s="79"/>
      <c r="JU7" s="79"/>
      <c r="JV7" s="79"/>
      <c r="JW7" s="79"/>
      <c r="JX7" s="79"/>
      <c r="JY7" s="79"/>
      <c r="JZ7" s="79"/>
      <c r="KA7" s="79"/>
      <c r="KB7" s="79"/>
      <c r="KC7" s="79"/>
      <c r="KD7" s="79"/>
      <c r="KE7" s="79"/>
      <c r="KF7" s="79"/>
      <c r="KG7" s="79"/>
      <c r="KH7" s="79"/>
      <c r="KI7" s="79"/>
      <c r="KJ7" s="79"/>
      <c r="KK7" s="79"/>
      <c r="KL7" s="79"/>
      <c r="KM7" s="79"/>
      <c r="KN7" s="79"/>
      <c r="KO7" s="79"/>
      <c r="KP7" s="79"/>
      <c r="KQ7" s="79"/>
      <c r="KR7" s="79"/>
      <c r="KS7" s="79"/>
      <c r="KT7" s="79"/>
      <c r="KU7" s="79"/>
    </row>
    <row r="8" spans="2:307" s="78" customFormat="1" ht="15.75" customHeight="1">
      <c r="B8" s="301" t="s">
        <v>72</v>
      </c>
      <c r="C8" s="302"/>
      <c r="D8" s="302"/>
      <c r="E8" s="302"/>
      <c r="F8" s="302"/>
      <c r="G8" s="302"/>
      <c r="H8" s="302"/>
      <c r="I8" s="302"/>
      <c r="J8" s="302"/>
      <c r="K8" s="302"/>
      <c r="L8" s="303"/>
      <c r="M8" s="91"/>
      <c r="N8" s="92"/>
      <c r="O8" s="85"/>
      <c r="P8" s="85"/>
      <c r="Q8" s="85"/>
      <c r="R8" s="86"/>
      <c r="S8" s="86"/>
      <c r="T8" s="86"/>
      <c r="U8" s="86"/>
      <c r="V8" s="86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  <c r="HL8" s="79"/>
      <c r="HM8" s="79"/>
      <c r="HN8" s="79"/>
      <c r="HO8" s="79"/>
      <c r="HP8" s="79"/>
      <c r="HQ8" s="79"/>
      <c r="HR8" s="79"/>
      <c r="HS8" s="79"/>
      <c r="HT8" s="79"/>
      <c r="HU8" s="79"/>
      <c r="HV8" s="79"/>
      <c r="HW8" s="79"/>
      <c r="HX8" s="79"/>
      <c r="HY8" s="79"/>
      <c r="HZ8" s="79"/>
      <c r="IA8" s="79"/>
      <c r="IB8" s="79"/>
      <c r="IC8" s="79"/>
      <c r="ID8" s="79"/>
      <c r="IE8" s="79"/>
      <c r="IF8" s="79"/>
      <c r="IG8" s="79"/>
      <c r="IH8" s="79"/>
      <c r="II8" s="79"/>
      <c r="IJ8" s="79"/>
      <c r="IK8" s="79"/>
      <c r="IL8" s="79"/>
      <c r="IM8" s="79"/>
      <c r="IN8" s="79"/>
      <c r="IO8" s="79"/>
      <c r="IP8" s="79"/>
      <c r="IQ8" s="79"/>
      <c r="IR8" s="79"/>
      <c r="IS8" s="79"/>
      <c r="IT8" s="79"/>
      <c r="IU8" s="79"/>
      <c r="IV8" s="79"/>
      <c r="IW8" s="79"/>
      <c r="IX8" s="79"/>
      <c r="IY8" s="79"/>
      <c r="IZ8" s="79"/>
      <c r="JA8" s="79"/>
      <c r="JB8" s="79"/>
      <c r="JC8" s="79"/>
      <c r="JD8" s="79"/>
      <c r="JE8" s="79"/>
      <c r="JF8" s="79"/>
      <c r="JG8" s="79"/>
      <c r="JH8" s="79"/>
      <c r="JI8" s="79"/>
      <c r="JJ8" s="79"/>
      <c r="JK8" s="79"/>
      <c r="JL8" s="79"/>
      <c r="JM8" s="79"/>
      <c r="JN8" s="79"/>
      <c r="JO8" s="79"/>
      <c r="JP8" s="79"/>
      <c r="JQ8" s="79"/>
      <c r="JR8" s="79"/>
      <c r="JS8" s="79"/>
      <c r="JT8" s="79"/>
      <c r="JU8" s="79"/>
      <c r="JV8" s="79"/>
      <c r="JW8" s="79"/>
      <c r="JX8" s="79"/>
      <c r="JY8" s="79"/>
      <c r="JZ8" s="79"/>
      <c r="KA8" s="79"/>
      <c r="KB8" s="79"/>
      <c r="KC8" s="79"/>
      <c r="KD8" s="79"/>
      <c r="KE8" s="79"/>
      <c r="KF8" s="79"/>
      <c r="KG8" s="79"/>
      <c r="KH8" s="79"/>
      <c r="KI8" s="79"/>
      <c r="KJ8" s="79"/>
      <c r="KK8" s="79"/>
      <c r="KL8" s="79"/>
      <c r="KM8" s="79"/>
      <c r="KN8" s="79"/>
      <c r="KO8" s="79"/>
      <c r="KP8" s="79"/>
      <c r="KQ8" s="79"/>
      <c r="KR8" s="79"/>
      <c r="KS8" s="79"/>
      <c r="KT8" s="79"/>
      <c r="KU8" s="79"/>
    </row>
    <row r="9" spans="2:307" s="78" customFormat="1" ht="12.75" customHeight="1">
      <c r="B9" s="304" t="s">
        <v>73</v>
      </c>
      <c r="C9" s="306" t="s">
        <v>74</v>
      </c>
      <c r="D9" s="306" t="s">
        <v>75</v>
      </c>
      <c r="E9" s="308" t="s">
        <v>76</v>
      </c>
      <c r="F9" s="306" t="s">
        <v>77</v>
      </c>
      <c r="G9" s="309" t="s">
        <v>78</v>
      </c>
      <c r="H9" s="310"/>
      <c r="I9" s="311"/>
      <c r="J9" s="312" t="s">
        <v>79</v>
      </c>
      <c r="K9" s="313"/>
      <c r="L9" s="309" t="s">
        <v>80</v>
      </c>
      <c r="M9" s="314" t="s">
        <v>81</v>
      </c>
      <c r="N9" s="92"/>
      <c r="O9" s="92"/>
      <c r="P9" s="92"/>
      <c r="Q9" s="92"/>
      <c r="R9" s="86"/>
      <c r="S9" s="86"/>
      <c r="T9" s="86"/>
      <c r="U9" s="86"/>
      <c r="V9" s="86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79"/>
      <c r="DZ9" s="79"/>
      <c r="EA9" s="79"/>
      <c r="EB9" s="79"/>
      <c r="EC9" s="79"/>
      <c r="ED9" s="79"/>
      <c r="EE9" s="79"/>
      <c r="EF9" s="79"/>
      <c r="EG9" s="79"/>
      <c r="EH9" s="79"/>
      <c r="EI9" s="79"/>
      <c r="EJ9" s="79"/>
      <c r="EK9" s="79"/>
      <c r="EL9" s="79"/>
      <c r="EM9" s="79"/>
      <c r="EN9" s="79"/>
      <c r="EO9" s="79"/>
      <c r="EP9" s="79"/>
      <c r="EQ9" s="79"/>
      <c r="ER9" s="79"/>
      <c r="ES9" s="79"/>
      <c r="ET9" s="79"/>
      <c r="EU9" s="79"/>
      <c r="EV9" s="79"/>
      <c r="EW9" s="79"/>
      <c r="EX9" s="79"/>
      <c r="EY9" s="79"/>
      <c r="EZ9" s="79"/>
      <c r="FA9" s="79"/>
      <c r="FB9" s="79"/>
      <c r="FC9" s="79"/>
      <c r="FD9" s="79"/>
      <c r="FE9" s="79"/>
      <c r="FF9" s="79"/>
      <c r="FG9" s="79"/>
      <c r="FH9" s="79"/>
      <c r="FI9" s="79"/>
      <c r="FJ9" s="79"/>
      <c r="FK9" s="79"/>
      <c r="FL9" s="79"/>
      <c r="FM9" s="79"/>
      <c r="FN9" s="79"/>
      <c r="FO9" s="79"/>
      <c r="FP9" s="79"/>
      <c r="FQ9" s="79"/>
      <c r="FR9" s="79"/>
      <c r="FS9" s="79"/>
      <c r="FT9" s="79"/>
      <c r="FU9" s="79"/>
      <c r="FV9" s="79"/>
      <c r="FW9" s="79"/>
      <c r="FX9" s="79"/>
      <c r="FY9" s="79"/>
      <c r="FZ9" s="79"/>
      <c r="GA9" s="79"/>
      <c r="GB9" s="79"/>
      <c r="GC9" s="79"/>
      <c r="GD9" s="79"/>
      <c r="GE9" s="79"/>
      <c r="GF9" s="79"/>
      <c r="GG9" s="79"/>
      <c r="GH9" s="79"/>
      <c r="GI9" s="79"/>
      <c r="GJ9" s="79"/>
      <c r="GK9" s="79"/>
      <c r="GL9" s="79"/>
      <c r="GM9" s="79"/>
      <c r="GN9" s="79"/>
      <c r="GO9" s="79"/>
      <c r="GP9" s="79"/>
      <c r="GQ9" s="79"/>
      <c r="GR9" s="79"/>
      <c r="GS9" s="79"/>
      <c r="GT9" s="79"/>
      <c r="GU9" s="79"/>
      <c r="GV9" s="79"/>
      <c r="GW9" s="79"/>
      <c r="GX9" s="79"/>
      <c r="GY9" s="79"/>
      <c r="GZ9" s="79"/>
      <c r="HA9" s="79"/>
      <c r="HB9" s="79"/>
      <c r="HC9" s="79"/>
      <c r="HD9" s="79"/>
      <c r="HE9" s="79"/>
      <c r="HF9" s="79"/>
      <c r="HG9" s="79"/>
      <c r="HH9" s="79"/>
      <c r="HI9" s="79"/>
      <c r="HJ9" s="79"/>
      <c r="HK9" s="79"/>
      <c r="HL9" s="79"/>
      <c r="HM9" s="79"/>
      <c r="HN9" s="79"/>
      <c r="HO9" s="79"/>
      <c r="HP9" s="79"/>
      <c r="HQ9" s="79"/>
      <c r="HR9" s="79"/>
      <c r="HS9" s="79"/>
      <c r="HT9" s="79"/>
      <c r="HU9" s="79"/>
      <c r="HV9" s="79"/>
      <c r="HW9" s="79"/>
      <c r="HX9" s="79"/>
      <c r="HY9" s="79"/>
      <c r="HZ9" s="79"/>
      <c r="IA9" s="79"/>
      <c r="IB9" s="79"/>
      <c r="IC9" s="79"/>
      <c r="ID9" s="79"/>
      <c r="IE9" s="79"/>
      <c r="IF9" s="79"/>
      <c r="IG9" s="79"/>
      <c r="IH9" s="79"/>
      <c r="II9" s="79"/>
      <c r="IJ9" s="79"/>
      <c r="IK9" s="79"/>
      <c r="IL9" s="79"/>
      <c r="IM9" s="79"/>
      <c r="IN9" s="79"/>
      <c r="IO9" s="79"/>
      <c r="IP9" s="79"/>
      <c r="IQ9" s="79"/>
      <c r="IR9" s="79"/>
      <c r="IS9" s="79"/>
      <c r="IT9" s="79"/>
      <c r="IU9" s="79"/>
      <c r="IV9" s="79"/>
      <c r="IW9" s="79"/>
      <c r="IX9" s="79"/>
      <c r="IY9" s="79"/>
      <c r="IZ9" s="79"/>
      <c r="JA9" s="79"/>
      <c r="JB9" s="79"/>
      <c r="JC9" s="79"/>
      <c r="JD9" s="79"/>
      <c r="JE9" s="79"/>
      <c r="JF9" s="79"/>
      <c r="JG9" s="79"/>
      <c r="JH9" s="79"/>
      <c r="JI9" s="79"/>
      <c r="JJ9" s="79"/>
      <c r="JK9" s="79"/>
      <c r="JL9" s="79"/>
      <c r="JM9" s="79"/>
      <c r="JN9" s="79"/>
      <c r="JO9" s="79"/>
      <c r="JP9" s="79"/>
      <c r="JQ9" s="79"/>
      <c r="JR9" s="79"/>
      <c r="JS9" s="79"/>
      <c r="JT9" s="79"/>
      <c r="JU9" s="79"/>
      <c r="JV9" s="79"/>
      <c r="JW9" s="79"/>
      <c r="JX9" s="79"/>
      <c r="JY9" s="79"/>
      <c r="JZ9" s="79"/>
      <c r="KA9" s="79"/>
      <c r="KB9" s="79"/>
      <c r="KC9" s="79"/>
      <c r="KD9" s="79"/>
      <c r="KE9" s="79"/>
      <c r="KF9" s="79"/>
      <c r="KG9" s="79"/>
      <c r="KH9" s="79"/>
      <c r="KI9" s="79"/>
      <c r="KJ9" s="79"/>
      <c r="KK9" s="79"/>
      <c r="KL9" s="79"/>
      <c r="KM9" s="79"/>
      <c r="KN9" s="79"/>
      <c r="KO9" s="79"/>
      <c r="KP9" s="79"/>
      <c r="KQ9" s="79"/>
      <c r="KR9" s="79"/>
      <c r="KS9" s="79"/>
      <c r="KT9" s="79"/>
      <c r="KU9" s="79"/>
    </row>
    <row r="10" spans="2:307" ht="103.5" customHeight="1">
      <c r="B10" s="305"/>
      <c r="C10" s="307"/>
      <c r="D10" s="307"/>
      <c r="E10" s="308"/>
      <c r="F10" s="307"/>
      <c r="G10" s="93" t="s">
        <v>82</v>
      </c>
      <c r="H10" s="94" t="s">
        <v>83</v>
      </c>
      <c r="I10" s="94" t="s">
        <v>84</v>
      </c>
      <c r="J10" s="94" t="s">
        <v>85</v>
      </c>
      <c r="K10" s="94" t="s">
        <v>86</v>
      </c>
      <c r="L10" s="312"/>
      <c r="M10" s="314"/>
      <c r="N10" s="95"/>
      <c r="O10" s="95"/>
      <c r="P10" s="95"/>
      <c r="Q10" s="95"/>
      <c r="R10" s="95"/>
      <c r="S10" s="95"/>
      <c r="T10" s="95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315"/>
      <c r="AW10" s="315"/>
      <c r="AX10" s="315"/>
      <c r="AY10" s="315"/>
      <c r="AZ10" s="315"/>
      <c r="BA10" s="315"/>
      <c r="BB10" s="315"/>
      <c r="BC10" s="315"/>
      <c r="BD10" s="315"/>
      <c r="BE10" s="315"/>
      <c r="BF10" s="315"/>
      <c r="BG10" s="315"/>
      <c r="BH10" s="315"/>
      <c r="BI10" s="315"/>
      <c r="BJ10" s="315"/>
      <c r="BK10" s="315"/>
      <c r="BL10" s="315"/>
      <c r="BM10" s="315"/>
      <c r="BN10" s="315"/>
      <c r="BO10" s="315"/>
      <c r="BP10" s="315"/>
      <c r="BQ10" s="315"/>
    </row>
    <row r="11" spans="2:307" s="110" customFormat="1" ht="40.5" customHeight="1">
      <c r="B11" s="98" t="s">
        <v>160</v>
      </c>
      <c r="C11" s="99" t="s">
        <v>87</v>
      </c>
      <c r="D11" s="100" t="s">
        <v>88</v>
      </c>
      <c r="E11" s="268" t="s">
        <v>164</v>
      </c>
      <c r="F11" s="101" t="s">
        <v>89</v>
      </c>
      <c r="G11" s="102">
        <f>62071.5*5</f>
        <v>310357.5</v>
      </c>
      <c r="H11" s="103">
        <v>100</v>
      </c>
      <c r="I11" s="103">
        <v>0</v>
      </c>
      <c r="J11" s="104">
        <v>42826</v>
      </c>
      <c r="K11" s="103" t="s">
        <v>90</v>
      </c>
      <c r="L11" s="105" t="s">
        <v>91</v>
      </c>
      <c r="M11" s="106" t="s">
        <v>92</v>
      </c>
      <c r="N11" s="107"/>
      <c r="O11" s="107"/>
      <c r="P11" s="107"/>
      <c r="Q11" s="107"/>
      <c r="R11" s="107"/>
      <c r="S11" s="108"/>
      <c r="T11" s="109"/>
      <c r="U11" s="109"/>
      <c r="V11" s="109"/>
      <c r="W11" s="109"/>
      <c r="X11" s="109"/>
      <c r="Y11" s="109"/>
      <c r="Z11" s="109"/>
      <c r="AA11" s="109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9"/>
      <c r="BL11" s="109"/>
      <c r="BM11" s="107"/>
      <c r="BN11" s="107"/>
      <c r="BO11" s="107"/>
      <c r="BP11" s="107"/>
      <c r="BQ11" s="107"/>
    </row>
    <row r="12" spans="2:307" ht="40.5" customHeight="1">
      <c r="B12" s="98" t="s">
        <v>161</v>
      </c>
      <c r="C12" s="99" t="s">
        <v>87</v>
      </c>
      <c r="D12" s="100" t="s">
        <v>93</v>
      </c>
      <c r="E12" s="268" t="s">
        <v>164</v>
      </c>
      <c r="F12" s="101" t="s">
        <v>89</v>
      </c>
      <c r="G12" s="102">
        <v>174642.5</v>
      </c>
      <c r="H12" s="103">
        <v>100</v>
      </c>
      <c r="I12" s="103">
        <v>0</v>
      </c>
      <c r="J12" s="104">
        <v>42826</v>
      </c>
      <c r="K12" s="103" t="s">
        <v>90</v>
      </c>
      <c r="L12" s="105" t="s">
        <v>91</v>
      </c>
      <c r="M12" s="106" t="s">
        <v>92</v>
      </c>
      <c r="N12" s="111"/>
      <c r="O12" s="111"/>
      <c r="P12" s="111"/>
      <c r="Q12" s="111"/>
      <c r="R12" s="111"/>
      <c r="S12" s="111"/>
      <c r="T12" s="111"/>
      <c r="U12" s="112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2"/>
      <c r="AW12" s="113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</row>
    <row r="13" spans="2:307" ht="54.75" customHeight="1">
      <c r="B13" s="98" t="s">
        <v>162</v>
      </c>
      <c r="C13" s="99" t="s">
        <v>87</v>
      </c>
      <c r="D13" s="114" t="s">
        <v>94</v>
      </c>
      <c r="E13" s="268" t="s">
        <v>165</v>
      </c>
      <c r="F13" s="101" t="s">
        <v>89</v>
      </c>
      <c r="G13" s="102">
        <v>200000</v>
      </c>
      <c r="H13" s="103">
        <v>100</v>
      </c>
      <c r="I13" s="103">
        <v>0</v>
      </c>
      <c r="J13" s="104">
        <v>42795</v>
      </c>
      <c r="K13" s="103" t="s">
        <v>95</v>
      </c>
      <c r="L13" s="105" t="s">
        <v>91</v>
      </c>
      <c r="M13" s="106" t="s">
        <v>92</v>
      </c>
      <c r="N13" s="111"/>
      <c r="O13" s="111"/>
      <c r="P13" s="111"/>
      <c r="Q13" s="111"/>
      <c r="R13" s="111"/>
      <c r="S13" s="111"/>
      <c r="T13" s="111"/>
      <c r="U13" s="112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2"/>
      <c r="AW13" s="113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</row>
    <row r="14" spans="2:307" ht="39.75" hidden="1" customHeight="1">
      <c r="B14" s="258"/>
      <c r="C14" s="259" t="s">
        <v>156</v>
      </c>
      <c r="D14" s="260" t="s">
        <v>48</v>
      </c>
      <c r="E14" s="257" t="s">
        <v>159</v>
      </c>
      <c r="F14" s="261" t="s">
        <v>89</v>
      </c>
      <c r="G14" s="262">
        <v>10044.84</v>
      </c>
      <c r="H14" s="253">
        <v>100</v>
      </c>
      <c r="I14" s="253">
        <v>0</v>
      </c>
      <c r="J14" s="104">
        <v>42826</v>
      </c>
      <c r="K14" s="253" t="s">
        <v>157</v>
      </c>
      <c r="L14" s="254" t="s">
        <v>91</v>
      </c>
      <c r="M14" s="255" t="s">
        <v>92</v>
      </c>
      <c r="N14" s="111"/>
      <c r="O14" s="111"/>
      <c r="P14" s="111"/>
      <c r="Q14" s="111"/>
      <c r="R14" s="111"/>
      <c r="S14" s="111"/>
      <c r="T14" s="111"/>
      <c r="U14" s="112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2"/>
      <c r="AW14" s="113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</row>
    <row r="15" spans="2:307" ht="22.5" customHeight="1" thickBot="1">
      <c r="B15" s="115" t="s">
        <v>96</v>
      </c>
      <c r="C15" s="116"/>
      <c r="D15" s="116"/>
      <c r="E15" s="116"/>
      <c r="F15" s="256"/>
      <c r="G15" s="117">
        <f>SUM(G11:G13)</f>
        <v>685000</v>
      </c>
      <c r="H15" s="116"/>
      <c r="I15" s="116"/>
      <c r="J15" s="116"/>
      <c r="K15" s="116"/>
      <c r="L15" s="116"/>
      <c r="M15" s="118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</row>
    <row r="16" spans="2:307" ht="16.2" thickBot="1">
      <c r="B16"/>
      <c r="C16"/>
      <c r="D16"/>
      <c r="E16"/>
      <c r="F16"/>
      <c r="G16"/>
      <c r="H16"/>
      <c r="I16"/>
      <c r="J16"/>
      <c r="K16"/>
      <c r="L16"/>
      <c r="M16" s="119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83"/>
      <c r="BK16" s="83"/>
      <c r="BL16" s="83"/>
      <c r="BM16" s="83"/>
      <c r="BN16" s="83"/>
      <c r="BO16" s="83"/>
      <c r="BP16" s="83"/>
      <c r="BQ16" s="83"/>
    </row>
    <row r="17" spans="1:69">
      <c r="B17" s="301" t="s">
        <v>97</v>
      </c>
      <c r="C17" s="302"/>
      <c r="D17" s="302"/>
      <c r="E17" s="302"/>
      <c r="F17" s="302"/>
      <c r="G17" s="302"/>
      <c r="H17" s="302"/>
      <c r="I17" s="302"/>
      <c r="J17" s="302"/>
      <c r="K17" s="302"/>
      <c r="L17" s="303"/>
      <c r="M17" s="91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</row>
    <row r="18" spans="1:69" ht="15.75" customHeight="1">
      <c r="B18" s="304" t="s">
        <v>73</v>
      </c>
      <c r="C18" s="306" t="s">
        <v>74</v>
      </c>
      <c r="D18" s="306" t="s">
        <v>75</v>
      </c>
      <c r="E18" s="308" t="s">
        <v>76</v>
      </c>
      <c r="F18" s="306" t="s">
        <v>77</v>
      </c>
      <c r="G18" s="312" t="s">
        <v>78</v>
      </c>
      <c r="H18" s="316"/>
      <c r="I18" s="317"/>
      <c r="J18" s="312" t="s">
        <v>79</v>
      </c>
      <c r="K18" s="313"/>
      <c r="L18" s="309" t="s">
        <v>80</v>
      </c>
      <c r="M18" s="314" t="s">
        <v>81</v>
      </c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</row>
    <row r="19" spans="1:69" ht="99" customHeight="1">
      <c r="B19" s="305"/>
      <c r="C19" s="307"/>
      <c r="D19" s="307"/>
      <c r="E19" s="308"/>
      <c r="F19" s="307"/>
      <c r="G19" s="93" t="s">
        <v>82</v>
      </c>
      <c r="H19" s="94" t="s">
        <v>83</v>
      </c>
      <c r="I19" s="94" t="s">
        <v>84</v>
      </c>
      <c r="J19" s="94" t="s">
        <v>98</v>
      </c>
      <c r="K19" s="94" t="s">
        <v>86</v>
      </c>
      <c r="L19" s="312"/>
      <c r="M19" s="314"/>
      <c r="N19" s="111"/>
      <c r="O19" s="111"/>
      <c r="P19" s="111"/>
      <c r="Q19" s="111"/>
      <c r="R19" s="111"/>
      <c r="S19" s="111"/>
      <c r="T19" s="111"/>
      <c r="U19" s="112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2"/>
      <c r="AW19" s="113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</row>
    <row r="20" spans="1:69" ht="50.25" hidden="1" customHeight="1">
      <c r="A20" s="120"/>
      <c r="B20" s="121" t="s">
        <v>99</v>
      </c>
      <c r="C20" s="99" t="s">
        <v>100</v>
      </c>
      <c r="D20" s="122" t="s">
        <v>101</v>
      </c>
      <c r="E20" s="123" t="s">
        <v>102</v>
      </c>
      <c r="F20" s="123" t="s">
        <v>103</v>
      </c>
      <c r="G20" s="124">
        <v>4000000</v>
      </c>
      <c r="H20" s="125">
        <v>100</v>
      </c>
      <c r="I20" s="124">
        <v>0</v>
      </c>
      <c r="J20" s="263" t="s">
        <v>104</v>
      </c>
      <c r="K20" s="124" t="s">
        <v>105</v>
      </c>
      <c r="L20" s="123" t="s">
        <v>91</v>
      </c>
      <c r="M20" s="264" t="s">
        <v>106</v>
      </c>
      <c r="N20" s="111"/>
      <c r="O20" s="111"/>
      <c r="P20" s="111"/>
      <c r="Q20" s="111"/>
      <c r="R20" s="111"/>
      <c r="S20" s="111"/>
      <c r="T20" s="111"/>
      <c r="U20" s="112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2"/>
      <c r="AW20" s="113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111"/>
      <c r="BK20" s="111"/>
      <c r="BL20" s="111"/>
      <c r="BM20" s="111"/>
      <c r="BN20" s="111"/>
      <c r="BO20" s="111"/>
      <c r="BP20" s="111"/>
      <c r="BQ20" s="111"/>
    </row>
    <row r="21" spans="1:69" ht="32.25" customHeight="1" thickBot="1">
      <c r="B21" s="318" t="s">
        <v>96</v>
      </c>
      <c r="C21" s="319"/>
      <c r="D21" s="319"/>
      <c r="E21" s="319"/>
      <c r="F21" s="320"/>
      <c r="G21" s="126">
        <f>G20</f>
        <v>4000000</v>
      </c>
      <c r="H21" s="321"/>
      <c r="I21" s="322"/>
      <c r="J21" s="322"/>
      <c r="K21" s="322"/>
      <c r="L21" s="322"/>
      <c r="M21" s="323"/>
      <c r="N21" s="127"/>
      <c r="O21" s="127"/>
      <c r="P21" s="127"/>
      <c r="Q21" s="127"/>
      <c r="R21" s="127"/>
      <c r="S21" s="127"/>
      <c r="T21" s="127"/>
      <c r="U21" s="128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8"/>
      <c r="AW21" s="129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</row>
    <row r="22" spans="1:69" ht="16.2" thickBot="1">
      <c r="B22"/>
      <c r="C22"/>
      <c r="D22"/>
      <c r="E22"/>
      <c r="F22"/>
      <c r="G22"/>
      <c r="H22"/>
      <c r="I22"/>
      <c r="J22"/>
      <c r="K22"/>
      <c r="L22"/>
      <c r="M22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  <c r="BK22" s="83"/>
      <c r="BL22" s="83"/>
      <c r="BM22" s="83"/>
      <c r="BN22" s="83"/>
      <c r="BO22" s="83"/>
      <c r="BP22" s="83"/>
      <c r="BQ22" s="83"/>
    </row>
    <row r="23" spans="1:69" ht="15.75" customHeight="1">
      <c r="B23" s="301" t="s">
        <v>155</v>
      </c>
      <c r="C23" s="302"/>
      <c r="D23" s="302"/>
      <c r="E23" s="302"/>
      <c r="F23" s="302"/>
      <c r="G23" s="302"/>
      <c r="H23" s="302"/>
      <c r="I23" s="302"/>
      <c r="J23" s="302"/>
      <c r="K23" s="302"/>
      <c r="L23" s="324"/>
      <c r="M23" s="130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3"/>
      <c r="BN23" s="83"/>
      <c r="BO23" s="83"/>
      <c r="BP23" s="83"/>
      <c r="BQ23" s="83"/>
    </row>
    <row r="24" spans="1:69" ht="15.75" customHeight="1">
      <c r="B24" s="304" t="s">
        <v>73</v>
      </c>
      <c r="C24" s="306" t="s">
        <v>74</v>
      </c>
      <c r="D24" s="306" t="s">
        <v>75</v>
      </c>
      <c r="E24" s="308" t="s">
        <v>76</v>
      </c>
      <c r="F24" s="306" t="s">
        <v>77</v>
      </c>
      <c r="G24" s="312" t="s">
        <v>78</v>
      </c>
      <c r="H24" s="316"/>
      <c r="I24" s="317"/>
      <c r="J24" s="312" t="s">
        <v>79</v>
      </c>
      <c r="K24" s="313"/>
      <c r="L24" s="309" t="s">
        <v>80</v>
      </c>
      <c r="M24" s="314" t="s">
        <v>81</v>
      </c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</row>
    <row r="25" spans="1:69" ht="78.599999999999994" customHeight="1">
      <c r="B25" s="305"/>
      <c r="C25" s="307"/>
      <c r="D25" s="307"/>
      <c r="E25" s="308"/>
      <c r="F25" s="307"/>
      <c r="G25" s="93" t="s">
        <v>82</v>
      </c>
      <c r="H25" s="94" t="s">
        <v>83</v>
      </c>
      <c r="I25" s="94" t="s">
        <v>84</v>
      </c>
      <c r="J25" s="94" t="s">
        <v>107</v>
      </c>
      <c r="K25" s="94" t="s">
        <v>108</v>
      </c>
      <c r="L25" s="312"/>
      <c r="M25" s="314"/>
      <c r="N25" s="127"/>
      <c r="O25" s="127"/>
      <c r="P25" s="127"/>
      <c r="Q25" s="127"/>
      <c r="R25" s="127"/>
      <c r="S25" s="127"/>
      <c r="T25" s="127"/>
      <c r="U25" s="128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8"/>
      <c r="AW25" s="129"/>
      <c r="AX25" s="127"/>
      <c r="AY25" s="127"/>
      <c r="AZ25" s="127"/>
      <c r="BA25" s="127"/>
      <c r="BB25" s="127"/>
      <c r="BC25" s="127"/>
      <c r="BD25" s="127"/>
      <c r="BE25" s="127"/>
      <c r="BF25" s="127"/>
      <c r="BG25" s="127"/>
      <c r="BH25" s="127"/>
      <c r="BI25" s="127"/>
      <c r="BJ25" s="127"/>
      <c r="BK25" s="127"/>
      <c r="BL25" s="127"/>
      <c r="BM25" s="127"/>
      <c r="BN25" s="127"/>
      <c r="BO25" s="127"/>
      <c r="BP25" s="127"/>
      <c r="BQ25" s="127"/>
    </row>
    <row r="26" spans="1:69" ht="21" customHeight="1">
      <c r="B26" s="131"/>
      <c r="C26" s="132"/>
      <c r="D26" s="133"/>
      <c r="E26" s="134"/>
      <c r="F26" s="103"/>
      <c r="G26" s="135"/>
      <c r="H26" s="103"/>
      <c r="I26" s="136"/>
      <c r="J26" s="137"/>
      <c r="K26" s="137"/>
      <c r="L26" s="138"/>
      <c r="M26" s="139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</row>
    <row r="27" spans="1:69" ht="23.25" customHeight="1" thickBot="1">
      <c r="B27" s="325" t="s">
        <v>96</v>
      </c>
      <c r="C27" s="326"/>
      <c r="D27" s="326"/>
      <c r="E27" s="326"/>
      <c r="F27" s="327"/>
      <c r="G27" s="140"/>
      <c r="H27" s="328"/>
      <c r="I27" s="326"/>
      <c r="J27" s="326"/>
      <c r="K27" s="326"/>
      <c r="L27" s="326"/>
      <c r="M27" s="329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</row>
    <row r="28" spans="1:69" ht="13.2" customHeight="1" thickBot="1">
      <c r="B28"/>
      <c r="C28"/>
      <c r="D28"/>
      <c r="E28"/>
      <c r="F28"/>
      <c r="G28"/>
      <c r="H28"/>
      <c r="I28"/>
      <c r="J28"/>
      <c r="K28"/>
      <c r="L28"/>
      <c r="M28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  <c r="BM28" s="83"/>
      <c r="BN28" s="83"/>
      <c r="BO28" s="83"/>
      <c r="BP28" s="83"/>
      <c r="BQ28" s="83"/>
    </row>
    <row r="29" spans="1:69" ht="29.25" customHeight="1">
      <c r="B29" s="330" t="s">
        <v>109</v>
      </c>
      <c r="C29" s="331"/>
      <c r="D29" s="331"/>
      <c r="E29" s="331"/>
      <c r="F29" s="331"/>
      <c r="G29" s="331"/>
      <c r="H29" s="331"/>
      <c r="I29" s="331"/>
      <c r="J29" s="331"/>
      <c r="K29" s="332"/>
      <c r="L29" s="332"/>
      <c r="M29" s="332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</row>
    <row r="30" spans="1:69" ht="24.75" customHeight="1">
      <c r="B30" s="304" t="s">
        <v>73</v>
      </c>
      <c r="C30" s="306" t="s">
        <v>74</v>
      </c>
      <c r="D30" s="306" t="s">
        <v>75</v>
      </c>
      <c r="E30" s="308" t="s">
        <v>76</v>
      </c>
      <c r="F30" s="306" t="s">
        <v>77</v>
      </c>
      <c r="G30" s="312" t="s">
        <v>78</v>
      </c>
      <c r="H30" s="316"/>
      <c r="I30" s="317"/>
      <c r="J30" s="312" t="s">
        <v>79</v>
      </c>
      <c r="K30" s="313"/>
      <c r="L30" s="309" t="s">
        <v>80</v>
      </c>
      <c r="M30" s="307" t="s">
        <v>81</v>
      </c>
      <c r="N30" s="141"/>
      <c r="O30" s="141"/>
      <c r="P30" s="141"/>
      <c r="Q30" s="141"/>
      <c r="R30" s="141"/>
      <c r="S30" s="141"/>
      <c r="T30" s="141"/>
      <c r="U30" s="11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12"/>
      <c r="AW30" s="142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</row>
    <row r="31" spans="1:69" ht="75.599999999999994" customHeight="1">
      <c r="B31" s="305"/>
      <c r="C31" s="307"/>
      <c r="D31" s="307"/>
      <c r="E31" s="308"/>
      <c r="F31" s="307"/>
      <c r="G31" s="93" t="s">
        <v>82</v>
      </c>
      <c r="H31" s="94" t="s">
        <v>83</v>
      </c>
      <c r="I31" s="94" t="s">
        <v>84</v>
      </c>
      <c r="J31" s="94" t="s">
        <v>107</v>
      </c>
      <c r="K31" s="94" t="s">
        <v>86</v>
      </c>
      <c r="L31" s="312"/>
      <c r="M31" s="307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</row>
    <row r="32" spans="1:69" ht="30" hidden="1" customHeight="1">
      <c r="B32" s="143" t="s">
        <v>110</v>
      </c>
      <c r="C32" s="144" t="s">
        <v>111</v>
      </c>
      <c r="D32" s="145" t="s">
        <v>112</v>
      </c>
      <c r="E32" s="146" t="s">
        <v>113</v>
      </c>
      <c r="F32" s="123" t="s">
        <v>103</v>
      </c>
      <c r="G32" s="147">
        <v>400000</v>
      </c>
      <c r="H32" s="124">
        <v>100</v>
      </c>
      <c r="I32" s="124">
        <v>0</v>
      </c>
      <c r="J32" s="265">
        <v>42614</v>
      </c>
      <c r="K32" s="124" t="s">
        <v>114</v>
      </c>
      <c r="L32" s="123" t="s">
        <v>91</v>
      </c>
      <c r="M32" s="266" t="s">
        <v>106</v>
      </c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</row>
    <row r="34" spans="2:69" ht="23.25" customHeight="1">
      <c r="B34" s="333" t="s">
        <v>96</v>
      </c>
      <c r="C34" s="334"/>
      <c r="D34" s="334"/>
      <c r="E34" s="334"/>
      <c r="F34" s="335"/>
      <c r="G34" s="154">
        <f ca="1">SUM(G32:G40)</f>
        <v>450000</v>
      </c>
      <c r="H34" s="333"/>
      <c r="I34" s="334"/>
      <c r="J34" s="334"/>
      <c r="K34" s="334"/>
      <c r="L34" s="334"/>
      <c r="M34" s="335"/>
      <c r="N34" s="155"/>
      <c r="O34" s="155"/>
      <c r="P34" s="155"/>
      <c r="Q34" s="155"/>
      <c r="R34" s="155"/>
      <c r="S34" s="155"/>
      <c r="T34" s="155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336"/>
      <c r="AW34" s="336"/>
      <c r="AX34" s="336"/>
      <c r="AY34" s="336"/>
      <c r="AZ34" s="336"/>
      <c r="BA34" s="336"/>
      <c r="BB34" s="336"/>
      <c r="BC34" s="336"/>
      <c r="BD34" s="336"/>
      <c r="BE34" s="336"/>
      <c r="BF34" s="336"/>
      <c r="BG34" s="336"/>
      <c r="BH34" s="336"/>
      <c r="BI34" s="336"/>
      <c r="BJ34" s="336"/>
      <c r="BK34" s="336"/>
      <c r="BL34" s="336"/>
      <c r="BM34" s="336"/>
      <c r="BN34" s="336"/>
      <c r="BO34" s="336"/>
      <c r="BP34" s="336"/>
      <c r="BQ34" s="336"/>
    </row>
    <row r="35" spans="2:69" ht="17.25" customHeight="1"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8"/>
      <c r="O35" s="158"/>
      <c r="P35" s="158"/>
      <c r="Q35" s="158"/>
      <c r="R35" s="158"/>
      <c r="S35" s="158"/>
      <c r="T35" s="158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336"/>
      <c r="AW35" s="336"/>
      <c r="AX35" s="336"/>
      <c r="AY35" s="336"/>
      <c r="AZ35" s="336"/>
      <c r="BA35" s="336"/>
      <c r="BB35" s="336"/>
      <c r="BC35" s="336"/>
      <c r="BD35" s="336"/>
      <c r="BE35" s="336"/>
      <c r="BF35" s="336"/>
      <c r="BG35" s="336"/>
      <c r="BH35" s="336"/>
      <c r="BI35" s="336"/>
      <c r="BJ35" s="336"/>
      <c r="BK35" s="336"/>
      <c r="BL35" s="336"/>
      <c r="BM35" s="336"/>
      <c r="BN35" s="336"/>
      <c r="BO35" s="336"/>
      <c r="BP35" s="336"/>
      <c r="BQ35" s="336"/>
    </row>
    <row r="36" spans="2:69" ht="19.5" customHeight="1">
      <c r="B36" s="332" t="s">
        <v>120</v>
      </c>
      <c r="C36" s="332"/>
      <c r="D36" s="332"/>
      <c r="E36" s="332"/>
      <c r="F36" s="332"/>
      <c r="G36" s="332"/>
      <c r="H36" s="332"/>
      <c r="I36" s="332"/>
      <c r="J36" s="332"/>
      <c r="K36" s="332"/>
      <c r="L36" s="332"/>
      <c r="M36" s="332"/>
      <c r="N36" s="159"/>
      <c r="O36" s="159"/>
      <c r="P36" s="159"/>
      <c r="Q36" s="159"/>
      <c r="R36" s="159"/>
      <c r="S36" s="159"/>
      <c r="T36" s="159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336"/>
      <c r="AW36" s="336"/>
      <c r="AX36" s="336"/>
      <c r="AY36" s="336"/>
      <c r="AZ36" s="336"/>
      <c r="BA36" s="336"/>
      <c r="BB36" s="336"/>
      <c r="BC36" s="336"/>
      <c r="BD36" s="336"/>
      <c r="BE36" s="336"/>
      <c r="BF36" s="336"/>
      <c r="BG36" s="336"/>
      <c r="BH36" s="336"/>
      <c r="BI36" s="336"/>
      <c r="BJ36" s="336"/>
      <c r="BK36" s="336"/>
      <c r="BL36" s="336"/>
      <c r="BM36" s="336"/>
      <c r="BN36" s="336"/>
      <c r="BO36" s="336"/>
      <c r="BP36" s="336"/>
      <c r="BQ36" s="336"/>
    </row>
    <row r="37" spans="2:69" ht="23.25" customHeight="1">
      <c r="B37" s="304" t="s">
        <v>73</v>
      </c>
      <c r="C37" s="306" t="s">
        <v>74</v>
      </c>
      <c r="D37" s="306" t="s">
        <v>75</v>
      </c>
      <c r="E37" s="308" t="s">
        <v>76</v>
      </c>
      <c r="F37" s="306" t="s">
        <v>77</v>
      </c>
      <c r="G37" s="337" t="s">
        <v>78</v>
      </c>
      <c r="H37" s="316"/>
      <c r="I37" s="317"/>
      <c r="J37" s="307" t="s">
        <v>79</v>
      </c>
      <c r="K37" s="307"/>
      <c r="L37" s="309" t="s">
        <v>80</v>
      </c>
      <c r="M37" s="307" t="s">
        <v>81</v>
      </c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  <c r="AC37" s="160"/>
      <c r="AD37" s="160"/>
      <c r="AE37" s="160"/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  <c r="BI37" s="160"/>
      <c r="BJ37" s="160"/>
      <c r="BK37" s="160"/>
      <c r="BL37" s="160"/>
      <c r="BM37" s="160"/>
      <c r="BN37" s="160"/>
      <c r="BO37" s="160"/>
      <c r="BP37" s="160"/>
      <c r="BQ37" s="160"/>
    </row>
    <row r="38" spans="2:69" ht="93" customHeight="1">
      <c r="B38" s="305"/>
      <c r="C38" s="307"/>
      <c r="D38" s="307"/>
      <c r="E38" s="308"/>
      <c r="F38" s="307"/>
      <c r="G38" s="93" t="s">
        <v>82</v>
      </c>
      <c r="H38" s="94" t="s">
        <v>83</v>
      </c>
      <c r="I38" s="94" t="s">
        <v>84</v>
      </c>
      <c r="J38" s="94" t="s">
        <v>121</v>
      </c>
      <c r="K38" s="161" t="s">
        <v>122</v>
      </c>
      <c r="L38" s="312"/>
      <c r="M38" s="307"/>
    </row>
    <row r="39" spans="2:69" ht="23.25" customHeight="1">
      <c r="B39" s="333" t="s">
        <v>96</v>
      </c>
      <c r="C39" s="334"/>
      <c r="D39" s="334"/>
      <c r="E39" s="334"/>
      <c r="F39" s="334"/>
      <c r="G39" s="162"/>
      <c r="H39" s="334"/>
      <c r="I39" s="334"/>
      <c r="J39" s="334"/>
      <c r="K39" s="334"/>
      <c r="L39" s="334"/>
      <c r="M39" s="335"/>
    </row>
    <row r="40" spans="2:69" ht="33" customHeight="1">
      <c r="B40" s="148" t="s">
        <v>115</v>
      </c>
      <c r="C40" s="149" t="s">
        <v>116</v>
      </c>
      <c r="D40" s="149" t="s">
        <v>117</v>
      </c>
      <c r="E40" s="267" t="s">
        <v>163</v>
      </c>
      <c r="F40" s="150" t="s">
        <v>103</v>
      </c>
      <c r="G40" s="151">
        <v>50000</v>
      </c>
      <c r="H40" s="152">
        <v>100</v>
      </c>
      <c r="I40" s="151">
        <v>0</v>
      </c>
      <c r="J40" s="150" t="s">
        <v>118</v>
      </c>
      <c r="K40" s="124" t="s">
        <v>119</v>
      </c>
      <c r="L40" s="123" t="s">
        <v>91</v>
      </c>
      <c r="M40" s="124" t="s">
        <v>106</v>
      </c>
      <c r="N40" s="83"/>
      <c r="O40" s="83"/>
      <c r="P40" s="83"/>
      <c r="Q40" s="83"/>
      <c r="R40" s="83"/>
      <c r="S40" s="83"/>
      <c r="T40" s="83"/>
      <c r="U40" s="15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153"/>
      <c r="AJ40" s="15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3"/>
      <c r="BM40" s="83"/>
      <c r="BN40" s="83"/>
      <c r="BO40" s="83"/>
      <c r="BP40" s="83"/>
      <c r="BQ40" s="83"/>
    </row>
    <row r="41" spans="2:69" ht="23.25" customHeight="1">
      <c r="B41" s="332" t="s">
        <v>123</v>
      </c>
      <c r="C41" s="332"/>
      <c r="D41" s="332"/>
      <c r="E41" s="332"/>
      <c r="F41" s="332"/>
      <c r="G41" s="332"/>
      <c r="H41" s="332"/>
      <c r="I41" s="332"/>
      <c r="J41" s="332"/>
      <c r="K41" s="332"/>
      <c r="L41" s="332"/>
      <c r="M41" s="332"/>
    </row>
    <row r="42" spans="2:69" ht="23.25" customHeight="1">
      <c r="B42" s="304" t="s">
        <v>73</v>
      </c>
      <c r="C42" s="306" t="s">
        <v>74</v>
      </c>
      <c r="D42" s="306" t="s">
        <v>75</v>
      </c>
      <c r="E42" s="308" t="s">
        <v>76</v>
      </c>
      <c r="F42" s="308" t="s">
        <v>124</v>
      </c>
      <c r="G42" s="338" t="s">
        <v>78</v>
      </c>
      <c r="H42" s="310"/>
      <c r="I42" s="311"/>
      <c r="J42" s="307" t="s">
        <v>79</v>
      </c>
      <c r="K42" s="307"/>
      <c r="L42" s="306" t="s">
        <v>80</v>
      </c>
      <c r="M42" s="306" t="s">
        <v>81</v>
      </c>
    </row>
    <row r="43" spans="2:69" ht="85.5" customHeight="1">
      <c r="B43" s="305"/>
      <c r="C43" s="307"/>
      <c r="D43" s="307"/>
      <c r="E43" s="308"/>
      <c r="F43" s="308"/>
      <c r="G43" s="93" t="s">
        <v>82</v>
      </c>
      <c r="H43" s="94" t="s">
        <v>83</v>
      </c>
      <c r="I43" s="94" t="s">
        <v>84</v>
      </c>
      <c r="J43" s="94" t="s">
        <v>125</v>
      </c>
      <c r="K43" s="161" t="s">
        <v>122</v>
      </c>
      <c r="L43" s="307"/>
      <c r="M43" s="307"/>
    </row>
    <row r="44" spans="2:69" ht="21.75" customHeight="1">
      <c r="B44" s="163"/>
      <c r="C44" s="164"/>
      <c r="D44" s="251"/>
      <c r="E44" s="165"/>
      <c r="F44" s="165"/>
      <c r="G44" s="166"/>
      <c r="H44" s="165"/>
      <c r="I44" s="165"/>
      <c r="J44" s="165"/>
      <c r="K44" s="165"/>
      <c r="L44" s="165"/>
      <c r="M44" s="165"/>
    </row>
    <row r="45" spans="2:69" ht="21" customHeight="1" thickBot="1">
      <c r="B45" s="325" t="s">
        <v>96</v>
      </c>
      <c r="C45" s="326"/>
      <c r="D45" s="326"/>
      <c r="E45" s="326"/>
      <c r="F45" s="326"/>
      <c r="G45" s="167"/>
      <c r="H45" s="326"/>
      <c r="I45" s="326"/>
      <c r="J45" s="326"/>
      <c r="K45" s="326"/>
      <c r="L45" s="326"/>
      <c r="M45" s="327"/>
    </row>
    <row r="46" spans="2:69" ht="15" customHeight="1"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</row>
    <row r="47" spans="2:69" ht="23.25" customHeight="1">
      <c r="B47" s="341" t="s">
        <v>96</v>
      </c>
      <c r="C47" s="342"/>
      <c r="D47" s="342"/>
      <c r="E47" s="342"/>
      <c r="F47" s="342"/>
      <c r="G47" s="342"/>
      <c r="H47" s="342"/>
      <c r="I47" s="342"/>
      <c r="J47" s="342"/>
      <c r="K47" s="342"/>
      <c r="L47" s="342"/>
      <c r="M47" s="342"/>
    </row>
    <row r="48" spans="2:69" ht="7.5" customHeight="1">
      <c r="B48" s="168"/>
      <c r="C48" s="169"/>
      <c r="D48" s="169"/>
      <c r="E48" s="169"/>
      <c r="F48" s="169"/>
      <c r="G48" s="169"/>
      <c r="H48" s="169"/>
      <c r="I48" s="169"/>
      <c r="J48" s="169"/>
      <c r="K48" s="157"/>
      <c r="L48" s="157"/>
      <c r="M48" s="157"/>
    </row>
    <row r="49" spans="2:13" ht="23.25" customHeight="1">
      <c r="B49" s="340" t="s">
        <v>126</v>
      </c>
      <c r="C49" s="340"/>
      <c r="D49" s="340"/>
      <c r="E49" s="340"/>
      <c r="F49" s="340"/>
      <c r="G49" s="340"/>
      <c r="H49" s="340"/>
      <c r="I49" s="340"/>
      <c r="J49" s="340"/>
      <c r="K49" s="340"/>
      <c r="L49" s="340"/>
      <c r="M49" s="340"/>
    </row>
    <row r="50" spans="2:13" ht="10.5" customHeight="1">
      <c r="B50" s="343"/>
      <c r="C50" s="344"/>
      <c r="D50" s="344"/>
      <c r="E50" s="344"/>
      <c r="F50" s="344"/>
      <c r="G50" s="344"/>
      <c r="H50" s="344"/>
      <c r="I50" s="344"/>
      <c r="J50" s="344"/>
      <c r="K50" s="344"/>
      <c r="L50" s="344"/>
      <c r="M50" s="345"/>
    </row>
    <row r="51" spans="2:13" ht="38.1" customHeight="1">
      <c r="B51" s="346" t="s">
        <v>127</v>
      </c>
      <c r="C51" s="346"/>
      <c r="D51" s="346"/>
      <c r="E51" s="346"/>
      <c r="F51" s="346"/>
      <c r="G51" s="346"/>
      <c r="H51" s="346"/>
      <c r="I51" s="346"/>
      <c r="J51" s="346"/>
      <c r="K51" s="346"/>
      <c r="L51" s="346"/>
      <c r="M51" s="346"/>
    </row>
    <row r="52" spans="2:13" ht="7.5" customHeight="1">
      <c r="B52" s="339"/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</row>
    <row r="53" spans="2:13" ht="23.25" customHeight="1">
      <c r="B53" s="340" t="s">
        <v>128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</row>
    <row r="54" spans="2:13" ht="9.75" customHeight="1">
      <c r="B54" s="170"/>
      <c r="C54" s="170"/>
      <c r="D54" s="170"/>
      <c r="E54" s="170"/>
      <c r="F54" s="170"/>
      <c r="G54" s="170"/>
      <c r="H54" s="170"/>
      <c r="I54" s="170"/>
      <c r="J54" s="170"/>
      <c r="K54" s="171"/>
      <c r="L54" s="171"/>
      <c r="M54" s="171"/>
    </row>
    <row r="55" spans="2:13" ht="23.25" customHeight="1">
      <c r="B55" s="340" t="s">
        <v>129</v>
      </c>
      <c r="C55" s="340"/>
      <c r="D55" s="340"/>
      <c r="E55" s="340"/>
      <c r="F55" s="340"/>
      <c r="G55" s="340"/>
      <c r="H55" s="340"/>
      <c r="I55" s="340"/>
      <c r="J55" s="340"/>
      <c r="K55" s="340"/>
      <c r="L55" s="340"/>
      <c r="M55" s="340"/>
    </row>
    <row r="56" spans="2:13" ht="23.25" customHeight="1">
      <c r="B56"/>
      <c r="C56"/>
      <c r="D56"/>
      <c r="E56"/>
      <c r="F56"/>
      <c r="G56"/>
      <c r="H56"/>
      <c r="I56"/>
      <c r="J56"/>
      <c r="K56"/>
      <c r="L56"/>
      <c r="M56"/>
    </row>
  </sheetData>
  <mergeCells count="86">
    <mergeCell ref="B52:M52"/>
    <mergeCell ref="B53:M53"/>
    <mergeCell ref="B55:M55"/>
    <mergeCell ref="B45:F45"/>
    <mergeCell ref="H45:M45"/>
    <mergeCell ref="B47:M47"/>
    <mergeCell ref="B49:M49"/>
    <mergeCell ref="B50:M50"/>
    <mergeCell ref="B51:M51"/>
    <mergeCell ref="B41:M41"/>
    <mergeCell ref="B42:B43"/>
    <mergeCell ref="C42:C43"/>
    <mergeCell ref="D42:D43"/>
    <mergeCell ref="E42:E43"/>
    <mergeCell ref="F42:F43"/>
    <mergeCell ref="G42:I42"/>
    <mergeCell ref="J42:K42"/>
    <mergeCell ref="L42:L43"/>
    <mergeCell ref="M42:M43"/>
    <mergeCell ref="B39:F39"/>
    <mergeCell ref="H39:M39"/>
    <mergeCell ref="B37:B38"/>
    <mergeCell ref="C37:C38"/>
    <mergeCell ref="D37:D38"/>
    <mergeCell ref="E37:E38"/>
    <mergeCell ref="F37:F38"/>
    <mergeCell ref="B34:F34"/>
    <mergeCell ref="H34:M34"/>
    <mergeCell ref="AV34:BQ36"/>
    <mergeCell ref="B36:M36"/>
    <mergeCell ref="G37:I37"/>
    <mergeCell ref="J37:K37"/>
    <mergeCell ref="L37:L38"/>
    <mergeCell ref="M37:M38"/>
    <mergeCell ref="B29:J29"/>
    <mergeCell ref="K29:M29"/>
    <mergeCell ref="B30:B31"/>
    <mergeCell ref="C30:C31"/>
    <mergeCell ref="D30:D31"/>
    <mergeCell ref="E30:E31"/>
    <mergeCell ref="F30:F31"/>
    <mergeCell ref="G30:I30"/>
    <mergeCell ref="J30:K30"/>
    <mergeCell ref="L30:L31"/>
    <mergeCell ref="M30:M31"/>
    <mergeCell ref="B27:F27"/>
    <mergeCell ref="H27:M27"/>
    <mergeCell ref="B24:B25"/>
    <mergeCell ref="C24:C25"/>
    <mergeCell ref="D24:D25"/>
    <mergeCell ref="E24:E25"/>
    <mergeCell ref="F24:F25"/>
    <mergeCell ref="B21:F21"/>
    <mergeCell ref="H21:M21"/>
    <mergeCell ref="B23:L23"/>
    <mergeCell ref="G24:I24"/>
    <mergeCell ref="J24:K24"/>
    <mergeCell ref="L24:L25"/>
    <mergeCell ref="M24:M25"/>
    <mergeCell ref="M9:M10"/>
    <mergeCell ref="AV10:BQ10"/>
    <mergeCell ref="B17:L17"/>
    <mergeCell ref="B18:B19"/>
    <mergeCell ref="C18:C19"/>
    <mergeCell ref="D18:D19"/>
    <mergeCell ref="E18:E19"/>
    <mergeCell ref="F18:F19"/>
    <mergeCell ref="G18:I18"/>
    <mergeCell ref="J18:K18"/>
    <mergeCell ref="L18:L19"/>
    <mergeCell ref="M18:M19"/>
    <mergeCell ref="B8:L8"/>
    <mergeCell ref="B9:B10"/>
    <mergeCell ref="C9:C10"/>
    <mergeCell ref="D9:D10"/>
    <mergeCell ref="E9:E10"/>
    <mergeCell ref="F9:F10"/>
    <mergeCell ref="G9:I9"/>
    <mergeCell ref="J9:K9"/>
    <mergeCell ref="L9:L10"/>
    <mergeCell ref="BB6:BI7"/>
    <mergeCell ref="E2:I2"/>
    <mergeCell ref="E3:I3"/>
    <mergeCell ref="E4:I4"/>
    <mergeCell ref="E5:I5"/>
    <mergeCell ref="E6:I6"/>
  </mergeCells>
  <pageMargins left="0.7" right="0.7" top="0.75" bottom="0.75" header="0.3" footer="0.3"/>
  <pageSetup scale="55" orientation="landscape" horizontalDpi="4294967295" verticalDpi="4294967295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Z35"/>
  <sheetViews>
    <sheetView topLeftCell="A21" workbookViewId="0">
      <selection activeCell="I35" sqref="I35"/>
    </sheetView>
  </sheetViews>
  <sheetFormatPr defaultColWidth="9.109375" defaultRowHeight="13.8"/>
  <cols>
    <col min="1" max="1" width="9.109375" style="4"/>
    <col min="2" max="2" width="3.6640625" style="4" customWidth="1"/>
    <col min="3" max="3" width="13.44140625" style="4" customWidth="1"/>
    <col min="4" max="4" width="35.109375" style="4" customWidth="1"/>
    <col min="5" max="5" width="29.109375" style="4" customWidth="1"/>
    <col min="6" max="6" width="16.5546875" style="4" customWidth="1"/>
    <col min="7" max="7" width="13.88671875" style="4" bestFit="1" customWidth="1"/>
    <col min="8" max="8" width="0.109375" style="4" customWidth="1"/>
    <col min="9" max="9" width="14.5546875" style="4" customWidth="1"/>
    <col min="10" max="10" width="7.5546875" style="4" hidden="1" customWidth="1"/>
    <col min="11" max="11" width="15.44140625" style="4" customWidth="1"/>
    <col min="12" max="12" width="0.109375" style="4" customWidth="1"/>
    <col min="13" max="13" width="14.6640625" style="4" customWidth="1"/>
    <col min="14" max="14" width="7.5546875" style="4" hidden="1" customWidth="1"/>
    <col min="15" max="15" width="16.6640625" style="4" customWidth="1"/>
    <col min="16" max="16" width="12.6640625" style="4" bestFit="1" customWidth="1"/>
    <col min="17" max="17" width="14.6640625" style="4" customWidth="1"/>
    <col min="18" max="18" width="0.109375" style="4" customWidth="1"/>
    <col min="19" max="261" width="9.109375" style="4"/>
    <col min="262" max="262" width="3.6640625" style="4" customWidth="1"/>
    <col min="263" max="263" width="13.44140625" style="4" customWidth="1"/>
    <col min="264" max="264" width="27.5546875" style="4" customWidth="1"/>
    <col min="265" max="265" width="29.109375" style="4" customWidth="1"/>
    <col min="266" max="266" width="16.5546875" style="4" customWidth="1"/>
    <col min="267" max="268" width="15" style="4" customWidth="1"/>
    <col min="269" max="269" width="16.109375" style="4" customWidth="1"/>
    <col min="270" max="271" width="16.6640625" style="4" customWidth="1"/>
    <col min="272" max="273" width="18.33203125" style="4" customWidth="1"/>
    <col min="274" max="274" width="20.33203125" style="4" customWidth="1"/>
    <col min="275" max="517" width="9.109375" style="4"/>
    <col min="518" max="518" width="3.6640625" style="4" customWidth="1"/>
    <col min="519" max="519" width="13.44140625" style="4" customWidth="1"/>
    <col min="520" max="520" width="27.5546875" style="4" customWidth="1"/>
    <col min="521" max="521" width="29.109375" style="4" customWidth="1"/>
    <col min="522" max="522" width="16.5546875" style="4" customWidth="1"/>
    <col min="523" max="524" width="15" style="4" customWidth="1"/>
    <col min="525" max="525" width="16.109375" style="4" customWidth="1"/>
    <col min="526" max="527" width="16.6640625" style="4" customWidth="1"/>
    <col min="528" max="529" width="18.33203125" style="4" customWidth="1"/>
    <col min="530" max="530" width="20.33203125" style="4" customWidth="1"/>
    <col min="531" max="773" width="9.109375" style="4"/>
    <col min="774" max="774" width="3.6640625" style="4" customWidth="1"/>
    <col min="775" max="775" width="13.44140625" style="4" customWidth="1"/>
    <col min="776" max="776" width="27.5546875" style="4" customWidth="1"/>
    <col min="777" max="777" width="29.109375" style="4" customWidth="1"/>
    <col min="778" max="778" width="16.5546875" style="4" customWidth="1"/>
    <col min="779" max="780" width="15" style="4" customWidth="1"/>
    <col min="781" max="781" width="16.109375" style="4" customWidth="1"/>
    <col min="782" max="783" width="16.6640625" style="4" customWidth="1"/>
    <col min="784" max="785" width="18.33203125" style="4" customWidth="1"/>
    <col min="786" max="786" width="20.33203125" style="4" customWidth="1"/>
    <col min="787" max="1029" width="9.109375" style="4"/>
    <col min="1030" max="1030" width="3.6640625" style="4" customWidth="1"/>
    <col min="1031" max="1031" width="13.44140625" style="4" customWidth="1"/>
    <col min="1032" max="1032" width="27.5546875" style="4" customWidth="1"/>
    <col min="1033" max="1033" width="29.109375" style="4" customWidth="1"/>
    <col min="1034" max="1034" width="16.5546875" style="4" customWidth="1"/>
    <col min="1035" max="1036" width="15" style="4" customWidth="1"/>
    <col min="1037" max="1037" width="16.109375" style="4" customWidth="1"/>
    <col min="1038" max="1039" width="16.6640625" style="4" customWidth="1"/>
    <col min="1040" max="1041" width="18.33203125" style="4" customWidth="1"/>
    <col min="1042" max="1042" width="20.33203125" style="4" customWidth="1"/>
    <col min="1043" max="1285" width="9.109375" style="4"/>
    <col min="1286" max="1286" width="3.6640625" style="4" customWidth="1"/>
    <col min="1287" max="1287" width="13.44140625" style="4" customWidth="1"/>
    <col min="1288" max="1288" width="27.5546875" style="4" customWidth="1"/>
    <col min="1289" max="1289" width="29.109375" style="4" customWidth="1"/>
    <col min="1290" max="1290" width="16.5546875" style="4" customWidth="1"/>
    <col min="1291" max="1292" width="15" style="4" customWidth="1"/>
    <col min="1293" max="1293" width="16.109375" style="4" customWidth="1"/>
    <col min="1294" max="1295" width="16.6640625" style="4" customWidth="1"/>
    <col min="1296" max="1297" width="18.33203125" style="4" customWidth="1"/>
    <col min="1298" max="1298" width="20.33203125" style="4" customWidth="1"/>
    <col min="1299" max="1541" width="9.109375" style="4"/>
    <col min="1542" max="1542" width="3.6640625" style="4" customWidth="1"/>
    <col min="1543" max="1543" width="13.44140625" style="4" customWidth="1"/>
    <col min="1544" max="1544" width="27.5546875" style="4" customWidth="1"/>
    <col min="1545" max="1545" width="29.109375" style="4" customWidth="1"/>
    <col min="1546" max="1546" width="16.5546875" style="4" customWidth="1"/>
    <col min="1547" max="1548" width="15" style="4" customWidth="1"/>
    <col min="1549" max="1549" width="16.109375" style="4" customWidth="1"/>
    <col min="1550" max="1551" width="16.6640625" style="4" customWidth="1"/>
    <col min="1552" max="1553" width="18.33203125" style="4" customWidth="1"/>
    <col min="1554" max="1554" width="20.33203125" style="4" customWidth="1"/>
    <col min="1555" max="1797" width="9.109375" style="4"/>
    <col min="1798" max="1798" width="3.6640625" style="4" customWidth="1"/>
    <col min="1799" max="1799" width="13.44140625" style="4" customWidth="1"/>
    <col min="1800" max="1800" width="27.5546875" style="4" customWidth="1"/>
    <col min="1801" max="1801" width="29.109375" style="4" customWidth="1"/>
    <col min="1802" max="1802" width="16.5546875" style="4" customWidth="1"/>
    <col min="1803" max="1804" width="15" style="4" customWidth="1"/>
    <col min="1805" max="1805" width="16.109375" style="4" customWidth="1"/>
    <col min="1806" max="1807" width="16.6640625" style="4" customWidth="1"/>
    <col min="1808" max="1809" width="18.33203125" style="4" customWidth="1"/>
    <col min="1810" max="1810" width="20.33203125" style="4" customWidth="1"/>
    <col min="1811" max="2053" width="9.109375" style="4"/>
    <col min="2054" max="2054" width="3.6640625" style="4" customWidth="1"/>
    <col min="2055" max="2055" width="13.44140625" style="4" customWidth="1"/>
    <col min="2056" max="2056" width="27.5546875" style="4" customWidth="1"/>
    <col min="2057" max="2057" width="29.109375" style="4" customWidth="1"/>
    <col min="2058" max="2058" width="16.5546875" style="4" customWidth="1"/>
    <col min="2059" max="2060" width="15" style="4" customWidth="1"/>
    <col min="2061" max="2061" width="16.109375" style="4" customWidth="1"/>
    <col min="2062" max="2063" width="16.6640625" style="4" customWidth="1"/>
    <col min="2064" max="2065" width="18.33203125" style="4" customWidth="1"/>
    <col min="2066" max="2066" width="20.33203125" style="4" customWidth="1"/>
    <col min="2067" max="2309" width="9.109375" style="4"/>
    <col min="2310" max="2310" width="3.6640625" style="4" customWidth="1"/>
    <col min="2311" max="2311" width="13.44140625" style="4" customWidth="1"/>
    <col min="2312" max="2312" width="27.5546875" style="4" customWidth="1"/>
    <col min="2313" max="2313" width="29.109375" style="4" customWidth="1"/>
    <col min="2314" max="2314" width="16.5546875" style="4" customWidth="1"/>
    <col min="2315" max="2316" width="15" style="4" customWidth="1"/>
    <col min="2317" max="2317" width="16.109375" style="4" customWidth="1"/>
    <col min="2318" max="2319" width="16.6640625" style="4" customWidth="1"/>
    <col min="2320" max="2321" width="18.33203125" style="4" customWidth="1"/>
    <col min="2322" max="2322" width="20.33203125" style="4" customWidth="1"/>
    <col min="2323" max="2565" width="9.109375" style="4"/>
    <col min="2566" max="2566" width="3.6640625" style="4" customWidth="1"/>
    <col min="2567" max="2567" width="13.44140625" style="4" customWidth="1"/>
    <col min="2568" max="2568" width="27.5546875" style="4" customWidth="1"/>
    <col min="2569" max="2569" width="29.109375" style="4" customWidth="1"/>
    <col min="2570" max="2570" width="16.5546875" style="4" customWidth="1"/>
    <col min="2571" max="2572" width="15" style="4" customWidth="1"/>
    <col min="2573" max="2573" width="16.109375" style="4" customWidth="1"/>
    <col min="2574" max="2575" width="16.6640625" style="4" customWidth="1"/>
    <col min="2576" max="2577" width="18.33203125" style="4" customWidth="1"/>
    <col min="2578" max="2578" width="20.33203125" style="4" customWidth="1"/>
    <col min="2579" max="2821" width="9.109375" style="4"/>
    <col min="2822" max="2822" width="3.6640625" style="4" customWidth="1"/>
    <col min="2823" max="2823" width="13.44140625" style="4" customWidth="1"/>
    <col min="2824" max="2824" width="27.5546875" style="4" customWidth="1"/>
    <col min="2825" max="2825" width="29.109375" style="4" customWidth="1"/>
    <col min="2826" max="2826" width="16.5546875" style="4" customWidth="1"/>
    <col min="2827" max="2828" width="15" style="4" customWidth="1"/>
    <col min="2829" max="2829" width="16.109375" style="4" customWidth="1"/>
    <col min="2830" max="2831" width="16.6640625" style="4" customWidth="1"/>
    <col min="2832" max="2833" width="18.33203125" style="4" customWidth="1"/>
    <col min="2834" max="2834" width="20.33203125" style="4" customWidth="1"/>
    <col min="2835" max="3077" width="9.109375" style="4"/>
    <col min="3078" max="3078" width="3.6640625" style="4" customWidth="1"/>
    <col min="3079" max="3079" width="13.44140625" style="4" customWidth="1"/>
    <col min="3080" max="3080" width="27.5546875" style="4" customWidth="1"/>
    <col min="3081" max="3081" width="29.109375" style="4" customWidth="1"/>
    <col min="3082" max="3082" width="16.5546875" style="4" customWidth="1"/>
    <col min="3083" max="3084" width="15" style="4" customWidth="1"/>
    <col min="3085" max="3085" width="16.109375" style="4" customWidth="1"/>
    <col min="3086" max="3087" width="16.6640625" style="4" customWidth="1"/>
    <col min="3088" max="3089" width="18.33203125" style="4" customWidth="1"/>
    <col min="3090" max="3090" width="20.33203125" style="4" customWidth="1"/>
    <col min="3091" max="3333" width="9.109375" style="4"/>
    <col min="3334" max="3334" width="3.6640625" style="4" customWidth="1"/>
    <col min="3335" max="3335" width="13.44140625" style="4" customWidth="1"/>
    <col min="3336" max="3336" width="27.5546875" style="4" customWidth="1"/>
    <col min="3337" max="3337" width="29.109375" style="4" customWidth="1"/>
    <col min="3338" max="3338" width="16.5546875" style="4" customWidth="1"/>
    <col min="3339" max="3340" width="15" style="4" customWidth="1"/>
    <col min="3341" max="3341" width="16.109375" style="4" customWidth="1"/>
    <col min="3342" max="3343" width="16.6640625" style="4" customWidth="1"/>
    <col min="3344" max="3345" width="18.33203125" style="4" customWidth="1"/>
    <col min="3346" max="3346" width="20.33203125" style="4" customWidth="1"/>
    <col min="3347" max="3589" width="9.109375" style="4"/>
    <col min="3590" max="3590" width="3.6640625" style="4" customWidth="1"/>
    <col min="3591" max="3591" width="13.44140625" style="4" customWidth="1"/>
    <col min="3592" max="3592" width="27.5546875" style="4" customWidth="1"/>
    <col min="3593" max="3593" width="29.109375" style="4" customWidth="1"/>
    <col min="3594" max="3594" width="16.5546875" style="4" customWidth="1"/>
    <col min="3595" max="3596" width="15" style="4" customWidth="1"/>
    <col min="3597" max="3597" width="16.109375" style="4" customWidth="1"/>
    <col min="3598" max="3599" width="16.6640625" style="4" customWidth="1"/>
    <col min="3600" max="3601" width="18.33203125" style="4" customWidth="1"/>
    <col min="3602" max="3602" width="20.33203125" style="4" customWidth="1"/>
    <col min="3603" max="3845" width="9.109375" style="4"/>
    <col min="3846" max="3846" width="3.6640625" style="4" customWidth="1"/>
    <col min="3847" max="3847" width="13.44140625" style="4" customWidth="1"/>
    <col min="3848" max="3848" width="27.5546875" style="4" customWidth="1"/>
    <col min="3849" max="3849" width="29.109375" style="4" customWidth="1"/>
    <col min="3850" max="3850" width="16.5546875" style="4" customWidth="1"/>
    <col min="3851" max="3852" width="15" style="4" customWidth="1"/>
    <col min="3853" max="3853" width="16.109375" style="4" customWidth="1"/>
    <col min="3854" max="3855" width="16.6640625" style="4" customWidth="1"/>
    <col min="3856" max="3857" width="18.33203125" style="4" customWidth="1"/>
    <col min="3858" max="3858" width="20.33203125" style="4" customWidth="1"/>
    <col min="3859" max="4101" width="9.109375" style="4"/>
    <col min="4102" max="4102" width="3.6640625" style="4" customWidth="1"/>
    <col min="4103" max="4103" width="13.44140625" style="4" customWidth="1"/>
    <col min="4104" max="4104" width="27.5546875" style="4" customWidth="1"/>
    <col min="4105" max="4105" width="29.109375" style="4" customWidth="1"/>
    <col min="4106" max="4106" width="16.5546875" style="4" customWidth="1"/>
    <col min="4107" max="4108" width="15" style="4" customWidth="1"/>
    <col min="4109" max="4109" width="16.109375" style="4" customWidth="1"/>
    <col min="4110" max="4111" width="16.6640625" style="4" customWidth="1"/>
    <col min="4112" max="4113" width="18.33203125" style="4" customWidth="1"/>
    <col min="4114" max="4114" width="20.33203125" style="4" customWidth="1"/>
    <col min="4115" max="4357" width="9.109375" style="4"/>
    <col min="4358" max="4358" width="3.6640625" style="4" customWidth="1"/>
    <col min="4359" max="4359" width="13.44140625" style="4" customWidth="1"/>
    <col min="4360" max="4360" width="27.5546875" style="4" customWidth="1"/>
    <col min="4361" max="4361" width="29.109375" style="4" customWidth="1"/>
    <col min="4362" max="4362" width="16.5546875" style="4" customWidth="1"/>
    <col min="4363" max="4364" width="15" style="4" customWidth="1"/>
    <col min="4365" max="4365" width="16.109375" style="4" customWidth="1"/>
    <col min="4366" max="4367" width="16.6640625" style="4" customWidth="1"/>
    <col min="4368" max="4369" width="18.33203125" style="4" customWidth="1"/>
    <col min="4370" max="4370" width="20.33203125" style="4" customWidth="1"/>
    <col min="4371" max="4613" width="9.109375" style="4"/>
    <col min="4614" max="4614" width="3.6640625" style="4" customWidth="1"/>
    <col min="4615" max="4615" width="13.44140625" style="4" customWidth="1"/>
    <col min="4616" max="4616" width="27.5546875" style="4" customWidth="1"/>
    <col min="4617" max="4617" width="29.109375" style="4" customWidth="1"/>
    <col min="4618" max="4618" width="16.5546875" style="4" customWidth="1"/>
    <col min="4619" max="4620" width="15" style="4" customWidth="1"/>
    <col min="4621" max="4621" width="16.109375" style="4" customWidth="1"/>
    <col min="4622" max="4623" width="16.6640625" style="4" customWidth="1"/>
    <col min="4624" max="4625" width="18.33203125" style="4" customWidth="1"/>
    <col min="4626" max="4626" width="20.33203125" style="4" customWidth="1"/>
    <col min="4627" max="4869" width="9.109375" style="4"/>
    <col min="4870" max="4870" width="3.6640625" style="4" customWidth="1"/>
    <col min="4871" max="4871" width="13.44140625" style="4" customWidth="1"/>
    <col min="4872" max="4872" width="27.5546875" style="4" customWidth="1"/>
    <col min="4873" max="4873" width="29.109375" style="4" customWidth="1"/>
    <col min="4874" max="4874" width="16.5546875" style="4" customWidth="1"/>
    <col min="4875" max="4876" width="15" style="4" customWidth="1"/>
    <col min="4877" max="4877" width="16.109375" style="4" customWidth="1"/>
    <col min="4878" max="4879" width="16.6640625" style="4" customWidth="1"/>
    <col min="4880" max="4881" width="18.33203125" style="4" customWidth="1"/>
    <col min="4882" max="4882" width="20.33203125" style="4" customWidth="1"/>
    <col min="4883" max="5125" width="9.109375" style="4"/>
    <col min="5126" max="5126" width="3.6640625" style="4" customWidth="1"/>
    <col min="5127" max="5127" width="13.44140625" style="4" customWidth="1"/>
    <col min="5128" max="5128" width="27.5546875" style="4" customWidth="1"/>
    <col min="5129" max="5129" width="29.109375" style="4" customWidth="1"/>
    <col min="5130" max="5130" width="16.5546875" style="4" customWidth="1"/>
    <col min="5131" max="5132" width="15" style="4" customWidth="1"/>
    <col min="5133" max="5133" width="16.109375" style="4" customWidth="1"/>
    <col min="5134" max="5135" width="16.6640625" style="4" customWidth="1"/>
    <col min="5136" max="5137" width="18.33203125" style="4" customWidth="1"/>
    <col min="5138" max="5138" width="20.33203125" style="4" customWidth="1"/>
    <col min="5139" max="5381" width="9.109375" style="4"/>
    <col min="5382" max="5382" width="3.6640625" style="4" customWidth="1"/>
    <col min="5383" max="5383" width="13.44140625" style="4" customWidth="1"/>
    <col min="5384" max="5384" width="27.5546875" style="4" customWidth="1"/>
    <col min="5385" max="5385" width="29.109375" style="4" customWidth="1"/>
    <col min="5386" max="5386" width="16.5546875" style="4" customWidth="1"/>
    <col min="5387" max="5388" width="15" style="4" customWidth="1"/>
    <col min="5389" max="5389" width="16.109375" style="4" customWidth="1"/>
    <col min="5390" max="5391" width="16.6640625" style="4" customWidth="1"/>
    <col min="5392" max="5393" width="18.33203125" style="4" customWidth="1"/>
    <col min="5394" max="5394" width="20.33203125" style="4" customWidth="1"/>
    <col min="5395" max="5637" width="9.109375" style="4"/>
    <col min="5638" max="5638" width="3.6640625" style="4" customWidth="1"/>
    <col min="5639" max="5639" width="13.44140625" style="4" customWidth="1"/>
    <col min="5640" max="5640" width="27.5546875" style="4" customWidth="1"/>
    <col min="5641" max="5641" width="29.109375" style="4" customWidth="1"/>
    <col min="5642" max="5642" width="16.5546875" style="4" customWidth="1"/>
    <col min="5643" max="5644" width="15" style="4" customWidth="1"/>
    <col min="5645" max="5645" width="16.109375" style="4" customWidth="1"/>
    <col min="5646" max="5647" width="16.6640625" style="4" customWidth="1"/>
    <col min="5648" max="5649" width="18.33203125" style="4" customWidth="1"/>
    <col min="5650" max="5650" width="20.33203125" style="4" customWidth="1"/>
    <col min="5651" max="5893" width="9.109375" style="4"/>
    <col min="5894" max="5894" width="3.6640625" style="4" customWidth="1"/>
    <col min="5895" max="5895" width="13.44140625" style="4" customWidth="1"/>
    <col min="5896" max="5896" width="27.5546875" style="4" customWidth="1"/>
    <col min="5897" max="5897" width="29.109375" style="4" customWidth="1"/>
    <col min="5898" max="5898" width="16.5546875" style="4" customWidth="1"/>
    <col min="5899" max="5900" width="15" style="4" customWidth="1"/>
    <col min="5901" max="5901" width="16.109375" style="4" customWidth="1"/>
    <col min="5902" max="5903" width="16.6640625" style="4" customWidth="1"/>
    <col min="5904" max="5905" width="18.33203125" style="4" customWidth="1"/>
    <col min="5906" max="5906" width="20.33203125" style="4" customWidth="1"/>
    <col min="5907" max="6149" width="9.109375" style="4"/>
    <col min="6150" max="6150" width="3.6640625" style="4" customWidth="1"/>
    <col min="6151" max="6151" width="13.44140625" style="4" customWidth="1"/>
    <col min="6152" max="6152" width="27.5546875" style="4" customWidth="1"/>
    <col min="6153" max="6153" width="29.109375" style="4" customWidth="1"/>
    <col min="6154" max="6154" width="16.5546875" style="4" customWidth="1"/>
    <col min="6155" max="6156" width="15" style="4" customWidth="1"/>
    <col min="6157" max="6157" width="16.109375" style="4" customWidth="1"/>
    <col min="6158" max="6159" width="16.6640625" style="4" customWidth="1"/>
    <col min="6160" max="6161" width="18.33203125" style="4" customWidth="1"/>
    <col min="6162" max="6162" width="20.33203125" style="4" customWidth="1"/>
    <col min="6163" max="6405" width="9.109375" style="4"/>
    <col min="6406" max="6406" width="3.6640625" style="4" customWidth="1"/>
    <col min="6407" max="6407" width="13.44140625" style="4" customWidth="1"/>
    <col min="6408" max="6408" width="27.5546875" style="4" customWidth="1"/>
    <col min="6409" max="6409" width="29.109375" style="4" customWidth="1"/>
    <col min="6410" max="6410" width="16.5546875" style="4" customWidth="1"/>
    <col min="6411" max="6412" width="15" style="4" customWidth="1"/>
    <col min="6413" max="6413" width="16.109375" style="4" customWidth="1"/>
    <col min="6414" max="6415" width="16.6640625" style="4" customWidth="1"/>
    <col min="6416" max="6417" width="18.33203125" style="4" customWidth="1"/>
    <col min="6418" max="6418" width="20.33203125" style="4" customWidth="1"/>
    <col min="6419" max="6661" width="9.109375" style="4"/>
    <col min="6662" max="6662" width="3.6640625" style="4" customWidth="1"/>
    <col min="6663" max="6663" width="13.44140625" style="4" customWidth="1"/>
    <col min="6664" max="6664" width="27.5546875" style="4" customWidth="1"/>
    <col min="6665" max="6665" width="29.109375" style="4" customWidth="1"/>
    <col min="6666" max="6666" width="16.5546875" style="4" customWidth="1"/>
    <col min="6667" max="6668" width="15" style="4" customWidth="1"/>
    <col min="6669" max="6669" width="16.109375" style="4" customWidth="1"/>
    <col min="6670" max="6671" width="16.6640625" style="4" customWidth="1"/>
    <col min="6672" max="6673" width="18.33203125" style="4" customWidth="1"/>
    <col min="6674" max="6674" width="20.33203125" style="4" customWidth="1"/>
    <col min="6675" max="6917" width="9.109375" style="4"/>
    <col min="6918" max="6918" width="3.6640625" style="4" customWidth="1"/>
    <col min="6919" max="6919" width="13.44140625" style="4" customWidth="1"/>
    <col min="6920" max="6920" width="27.5546875" style="4" customWidth="1"/>
    <col min="6921" max="6921" width="29.109375" style="4" customWidth="1"/>
    <col min="6922" max="6922" width="16.5546875" style="4" customWidth="1"/>
    <col min="6923" max="6924" width="15" style="4" customWidth="1"/>
    <col min="6925" max="6925" width="16.109375" style="4" customWidth="1"/>
    <col min="6926" max="6927" width="16.6640625" style="4" customWidth="1"/>
    <col min="6928" max="6929" width="18.33203125" style="4" customWidth="1"/>
    <col min="6930" max="6930" width="20.33203125" style="4" customWidth="1"/>
    <col min="6931" max="7173" width="9.109375" style="4"/>
    <col min="7174" max="7174" width="3.6640625" style="4" customWidth="1"/>
    <col min="7175" max="7175" width="13.44140625" style="4" customWidth="1"/>
    <col min="7176" max="7176" width="27.5546875" style="4" customWidth="1"/>
    <col min="7177" max="7177" width="29.109375" style="4" customWidth="1"/>
    <col min="7178" max="7178" width="16.5546875" style="4" customWidth="1"/>
    <col min="7179" max="7180" width="15" style="4" customWidth="1"/>
    <col min="7181" max="7181" width="16.109375" style="4" customWidth="1"/>
    <col min="7182" max="7183" width="16.6640625" style="4" customWidth="1"/>
    <col min="7184" max="7185" width="18.33203125" style="4" customWidth="1"/>
    <col min="7186" max="7186" width="20.33203125" style="4" customWidth="1"/>
    <col min="7187" max="7429" width="9.109375" style="4"/>
    <col min="7430" max="7430" width="3.6640625" style="4" customWidth="1"/>
    <col min="7431" max="7431" width="13.44140625" style="4" customWidth="1"/>
    <col min="7432" max="7432" width="27.5546875" style="4" customWidth="1"/>
    <col min="7433" max="7433" width="29.109375" style="4" customWidth="1"/>
    <col min="7434" max="7434" width="16.5546875" style="4" customWidth="1"/>
    <col min="7435" max="7436" width="15" style="4" customWidth="1"/>
    <col min="7437" max="7437" width="16.109375" style="4" customWidth="1"/>
    <col min="7438" max="7439" width="16.6640625" style="4" customWidth="1"/>
    <col min="7440" max="7441" width="18.33203125" style="4" customWidth="1"/>
    <col min="7442" max="7442" width="20.33203125" style="4" customWidth="1"/>
    <col min="7443" max="7685" width="9.109375" style="4"/>
    <col min="7686" max="7686" width="3.6640625" style="4" customWidth="1"/>
    <col min="7687" max="7687" width="13.44140625" style="4" customWidth="1"/>
    <col min="7688" max="7688" width="27.5546875" style="4" customWidth="1"/>
    <col min="7689" max="7689" width="29.109375" style="4" customWidth="1"/>
    <col min="7690" max="7690" width="16.5546875" style="4" customWidth="1"/>
    <col min="7691" max="7692" width="15" style="4" customWidth="1"/>
    <col min="7693" max="7693" width="16.109375" style="4" customWidth="1"/>
    <col min="7694" max="7695" width="16.6640625" style="4" customWidth="1"/>
    <col min="7696" max="7697" width="18.33203125" style="4" customWidth="1"/>
    <col min="7698" max="7698" width="20.33203125" style="4" customWidth="1"/>
    <col min="7699" max="7941" width="9.109375" style="4"/>
    <col min="7942" max="7942" width="3.6640625" style="4" customWidth="1"/>
    <col min="7943" max="7943" width="13.44140625" style="4" customWidth="1"/>
    <col min="7944" max="7944" width="27.5546875" style="4" customWidth="1"/>
    <col min="7945" max="7945" width="29.109375" style="4" customWidth="1"/>
    <col min="7946" max="7946" width="16.5546875" style="4" customWidth="1"/>
    <col min="7947" max="7948" width="15" style="4" customWidth="1"/>
    <col min="7949" max="7949" width="16.109375" style="4" customWidth="1"/>
    <col min="7950" max="7951" width="16.6640625" style="4" customWidth="1"/>
    <col min="7952" max="7953" width="18.33203125" style="4" customWidth="1"/>
    <col min="7954" max="7954" width="20.33203125" style="4" customWidth="1"/>
    <col min="7955" max="8197" width="9.109375" style="4"/>
    <col min="8198" max="8198" width="3.6640625" style="4" customWidth="1"/>
    <col min="8199" max="8199" width="13.44140625" style="4" customWidth="1"/>
    <col min="8200" max="8200" width="27.5546875" style="4" customWidth="1"/>
    <col min="8201" max="8201" width="29.109375" style="4" customWidth="1"/>
    <col min="8202" max="8202" width="16.5546875" style="4" customWidth="1"/>
    <col min="8203" max="8204" width="15" style="4" customWidth="1"/>
    <col min="8205" max="8205" width="16.109375" style="4" customWidth="1"/>
    <col min="8206" max="8207" width="16.6640625" style="4" customWidth="1"/>
    <col min="8208" max="8209" width="18.33203125" style="4" customWidth="1"/>
    <col min="8210" max="8210" width="20.33203125" style="4" customWidth="1"/>
    <col min="8211" max="8453" width="9.109375" style="4"/>
    <col min="8454" max="8454" width="3.6640625" style="4" customWidth="1"/>
    <col min="8455" max="8455" width="13.44140625" style="4" customWidth="1"/>
    <col min="8456" max="8456" width="27.5546875" style="4" customWidth="1"/>
    <col min="8457" max="8457" width="29.109375" style="4" customWidth="1"/>
    <col min="8458" max="8458" width="16.5546875" style="4" customWidth="1"/>
    <col min="8459" max="8460" width="15" style="4" customWidth="1"/>
    <col min="8461" max="8461" width="16.109375" style="4" customWidth="1"/>
    <col min="8462" max="8463" width="16.6640625" style="4" customWidth="1"/>
    <col min="8464" max="8465" width="18.33203125" style="4" customWidth="1"/>
    <col min="8466" max="8466" width="20.33203125" style="4" customWidth="1"/>
    <col min="8467" max="8709" width="9.109375" style="4"/>
    <col min="8710" max="8710" width="3.6640625" style="4" customWidth="1"/>
    <col min="8711" max="8711" width="13.44140625" style="4" customWidth="1"/>
    <col min="8712" max="8712" width="27.5546875" style="4" customWidth="1"/>
    <col min="8713" max="8713" width="29.109375" style="4" customWidth="1"/>
    <col min="8714" max="8714" width="16.5546875" style="4" customWidth="1"/>
    <col min="8715" max="8716" width="15" style="4" customWidth="1"/>
    <col min="8717" max="8717" width="16.109375" style="4" customWidth="1"/>
    <col min="8718" max="8719" width="16.6640625" style="4" customWidth="1"/>
    <col min="8720" max="8721" width="18.33203125" style="4" customWidth="1"/>
    <col min="8722" max="8722" width="20.33203125" style="4" customWidth="1"/>
    <col min="8723" max="8965" width="9.109375" style="4"/>
    <col min="8966" max="8966" width="3.6640625" style="4" customWidth="1"/>
    <col min="8967" max="8967" width="13.44140625" style="4" customWidth="1"/>
    <col min="8968" max="8968" width="27.5546875" style="4" customWidth="1"/>
    <col min="8969" max="8969" width="29.109375" style="4" customWidth="1"/>
    <col min="8970" max="8970" width="16.5546875" style="4" customWidth="1"/>
    <col min="8971" max="8972" width="15" style="4" customWidth="1"/>
    <col min="8973" max="8973" width="16.109375" style="4" customWidth="1"/>
    <col min="8974" max="8975" width="16.6640625" style="4" customWidth="1"/>
    <col min="8976" max="8977" width="18.33203125" style="4" customWidth="1"/>
    <col min="8978" max="8978" width="20.33203125" style="4" customWidth="1"/>
    <col min="8979" max="9221" width="9.109375" style="4"/>
    <col min="9222" max="9222" width="3.6640625" style="4" customWidth="1"/>
    <col min="9223" max="9223" width="13.44140625" style="4" customWidth="1"/>
    <col min="9224" max="9224" width="27.5546875" style="4" customWidth="1"/>
    <col min="9225" max="9225" width="29.109375" style="4" customWidth="1"/>
    <col min="9226" max="9226" width="16.5546875" style="4" customWidth="1"/>
    <col min="9227" max="9228" width="15" style="4" customWidth="1"/>
    <col min="9229" max="9229" width="16.109375" style="4" customWidth="1"/>
    <col min="9230" max="9231" width="16.6640625" style="4" customWidth="1"/>
    <col min="9232" max="9233" width="18.33203125" style="4" customWidth="1"/>
    <col min="9234" max="9234" width="20.33203125" style="4" customWidth="1"/>
    <col min="9235" max="9477" width="9.109375" style="4"/>
    <col min="9478" max="9478" width="3.6640625" style="4" customWidth="1"/>
    <col min="9479" max="9479" width="13.44140625" style="4" customWidth="1"/>
    <col min="9480" max="9480" width="27.5546875" style="4" customWidth="1"/>
    <col min="9481" max="9481" width="29.109375" style="4" customWidth="1"/>
    <col min="9482" max="9482" width="16.5546875" style="4" customWidth="1"/>
    <col min="9483" max="9484" width="15" style="4" customWidth="1"/>
    <col min="9485" max="9485" width="16.109375" style="4" customWidth="1"/>
    <col min="9486" max="9487" width="16.6640625" style="4" customWidth="1"/>
    <col min="9488" max="9489" width="18.33203125" style="4" customWidth="1"/>
    <col min="9490" max="9490" width="20.33203125" style="4" customWidth="1"/>
    <col min="9491" max="9733" width="9.109375" style="4"/>
    <col min="9734" max="9734" width="3.6640625" style="4" customWidth="1"/>
    <col min="9735" max="9735" width="13.44140625" style="4" customWidth="1"/>
    <col min="9736" max="9736" width="27.5546875" style="4" customWidth="1"/>
    <col min="9737" max="9737" width="29.109375" style="4" customWidth="1"/>
    <col min="9738" max="9738" width="16.5546875" style="4" customWidth="1"/>
    <col min="9739" max="9740" width="15" style="4" customWidth="1"/>
    <col min="9741" max="9741" width="16.109375" style="4" customWidth="1"/>
    <col min="9742" max="9743" width="16.6640625" style="4" customWidth="1"/>
    <col min="9744" max="9745" width="18.33203125" style="4" customWidth="1"/>
    <col min="9746" max="9746" width="20.33203125" style="4" customWidth="1"/>
    <col min="9747" max="9989" width="9.109375" style="4"/>
    <col min="9990" max="9990" width="3.6640625" style="4" customWidth="1"/>
    <col min="9991" max="9991" width="13.44140625" style="4" customWidth="1"/>
    <col min="9992" max="9992" width="27.5546875" style="4" customWidth="1"/>
    <col min="9993" max="9993" width="29.109375" style="4" customWidth="1"/>
    <col min="9994" max="9994" width="16.5546875" style="4" customWidth="1"/>
    <col min="9995" max="9996" width="15" style="4" customWidth="1"/>
    <col min="9997" max="9997" width="16.109375" style="4" customWidth="1"/>
    <col min="9998" max="9999" width="16.6640625" style="4" customWidth="1"/>
    <col min="10000" max="10001" width="18.33203125" style="4" customWidth="1"/>
    <col min="10002" max="10002" width="20.33203125" style="4" customWidth="1"/>
    <col min="10003" max="10245" width="9.109375" style="4"/>
    <col min="10246" max="10246" width="3.6640625" style="4" customWidth="1"/>
    <col min="10247" max="10247" width="13.44140625" style="4" customWidth="1"/>
    <col min="10248" max="10248" width="27.5546875" style="4" customWidth="1"/>
    <col min="10249" max="10249" width="29.109375" style="4" customWidth="1"/>
    <col min="10250" max="10250" width="16.5546875" style="4" customWidth="1"/>
    <col min="10251" max="10252" width="15" style="4" customWidth="1"/>
    <col min="10253" max="10253" width="16.109375" style="4" customWidth="1"/>
    <col min="10254" max="10255" width="16.6640625" style="4" customWidth="1"/>
    <col min="10256" max="10257" width="18.33203125" style="4" customWidth="1"/>
    <col min="10258" max="10258" width="20.33203125" style="4" customWidth="1"/>
    <col min="10259" max="10501" width="9.109375" style="4"/>
    <col min="10502" max="10502" width="3.6640625" style="4" customWidth="1"/>
    <col min="10503" max="10503" width="13.44140625" style="4" customWidth="1"/>
    <col min="10504" max="10504" width="27.5546875" style="4" customWidth="1"/>
    <col min="10505" max="10505" width="29.109375" style="4" customWidth="1"/>
    <col min="10506" max="10506" width="16.5546875" style="4" customWidth="1"/>
    <col min="10507" max="10508" width="15" style="4" customWidth="1"/>
    <col min="10509" max="10509" width="16.109375" style="4" customWidth="1"/>
    <col min="10510" max="10511" width="16.6640625" style="4" customWidth="1"/>
    <col min="10512" max="10513" width="18.33203125" style="4" customWidth="1"/>
    <col min="10514" max="10514" width="20.33203125" style="4" customWidth="1"/>
    <col min="10515" max="10757" width="9.109375" style="4"/>
    <col min="10758" max="10758" width="3.6640625" style="4" customWidth="1"/>
    <col min="10759" max="10759" width="13.44140625" style="4" customWidth="1"/>
    <col min="10760" max="10760" width="27.5546875" style="4" customWidth="1"/>
    <col min="10761" max="10761" width="29.109375" style="4" customWidth="1"/>
    <col min="10762" max="10762" width="16.5546875" style="4" customWidth="1"/>
    <col min="10763" max="10764" width="15" style="4" customWidth="1"/>
    <col min="10765" max="10765" width="16.109375" style="4" customWidth="1"/>
    <col min="10766" max="10767" width="16.6640625" style="4" customWidth="1"/>
    <col min="10768" max="10769" width="18.33203125" style="4" customWidth="1"/>
    <col min="10770" max="10770" width="20.33203125" style="4" customWidth="1"/>
    <col min="10771" max="11013" width="9.109375" style="4"/>
    <col min="11014" max="11014" width="3.6640625" style="4" customWidth="1"/>
    <col min="11015" max="11015" width="13.44140625" style="4" customWidth="1"/>
    <col min="11016" max="11016" width="27.5546875" style="4" customWidth="1"/>
    <col min="11017" max="11017" width="29.109375" style="4" customWidth="1"/>
    <col min="11018" max="11018" width="16.5546875" style="4" customWidth="1"/>
    <col min="11019" max="11020" width="15" style="4" customWidth="1"/>
    <col min="11021" max="11021" width="16.109375" style="4" customWidth="1"/>
    <col min="11022" max="11023" width="16.6640625" style="4" customWidth="1"/>
    <col min="11024" max="11025" width="18.33203125" style="4" customWidth="1"/>
    <col min="11026" max="11026" width="20.33203125" style="4" customWidth="1"/>
    <col min="11027" max="11269" width="9.109375" style="4"/>
    <col min="11270" max="11270" width="3.6640625" style="4" customWidth="1"/>
    <col min="11271" max="11271" width="13.44140625" style="4" customWidth="1"/>
    <col min="11272" max="11272" width="27.5546875" style="4" customWidth="1"/>
    <col min="11273" max="11273" width="29.109375" style="4" customWidth="1"/>
    <col min="11274" max="11274" width="16.5546875" style="4" customWidth="1"/>
    <col min="11275" max="11276" width="15" style="4" customWidth="1"/>
    <col min="11277" max="11277" width="16.109375" style="4" customWidth="1"/>
    <col min="11278" max="11279" width="16.6640625" style="4" customWidth="1"/>
    <col min="11280" max="11281" width="18.33203125" style="4" customWidth="1"/>
    <col min="11282" max="11282" width="20.33203125" style="4" customWidth="1"/>
    <col min="11283" max="11525" width="9.109375" style="4"/>
    <col min="11526" max="11526" width="3.6640625" style="4" customWidth="1"/>
    <col min="11527" max="11527" width="13.44140625" style="4" customWidth="1"/>
    <col min="11528" max="11528" width="27.5546875" style="4" customWidth="1"/>
    <col min="11529" max="11529" width="29.109375" style="4" customWidth="1"/>
    <col min="11530" max="11530" width="16.5546875" style="4" customWidth="1"/>
    <col min="11531" max="11532" width="15" style="4" customWidth="1"/>
    <col min="11533" max="11533" width="16.109375" style="4" customWidth="1"/>
    <col min="11534" max="11535" width="16.6640625" style="4" customWidth="1"/>
    <col min="11536" max="11537" width="18.33203125" style="4" customWidth="1"/>
    <col min="11538" max="11538" width="20.33203125" style="4" customWidth="1"/>
    <col min="11539" max="11781" width="9.109375" style="4"/>
    <col min="11782" max="11782" width="3.6640625" style="4" customWidth="1"/>
    <col min="11783" max="11783" width="13.44140625" style="4" customWidth="1"/>
    <col min="11784" max="11784" width="27.5546875" style="4" customWidth="1"/>
    <col min="11785" max="11785" width="29.109375" style="4" customWidth="1"/>
    <col min="11786" max="11786" width="16.5546875" style="4" customWidth="1"/>
    <col min="11787" max="11788" width="15" style="4" customWidth="1"/>
    <col min="11789" max="11789" width="16.109375" style="4" customWidth="1"/>
    <col min="11790" max="11791" width="16.6640625" style="4" customWidth="1"/>
    <col min="11792" max="11793" width="18.33203125" style="4" customWidth="1"/>
    <col min="11794" max="11794" width="20.33203125" style="4" customWidth="1"/>
    <col min="11795" max="12037" width="9.109375" style="4"/>
    <col min="12038" max="12038" width="3.6640625" style="4" customWidth="1"/>
    <col min="12039" max="12039" width="13.44140625" style="4" customWidth="1"/>
    <col min="12040" max="12040" width="27.5546875" style="4" customWidth="1"/>
    <col min="12041" max="12041" width="29.109375" style="4" customWidth="1"/>
    <col min="12042" max="12042" width="16.5546875" style="4" customWidth="1"/>
    <col min="12043" max="12044" width="15" style="4" customWidth="1"/>
    <col min="12045" max="12045" width="16.109375" style="4" customWidth="1"/>
    <col min="12046" max="12047" width="16.6640625" style="4" customWidth="1"/>
    <col min="12048" max="12049" width="18.33203125" style="4" customWidth="1"/>
    <col min="12050" max="12050" width="20.33203125" style="4" customWidth="1"/>
    <col min="12051" max="12293" width="9.109375" style="4"/>
    <col min="12294" max="12294" width="3.6640625" style="4" customWidth="1"/>
    <col min="12295" max="12295" width="13.44140625" style="4" customWidth="1"/>
    <col min="12296" max="12296" width="27.5546875" style="4" customWidth="1"/>
    <col min="12297" max="12297" width="29.109375" style="4" customWidth="1"/>
    <col min="12298" max="12298" width="16.5546875" style="4" customWidth="1"/>
    <col min="12299" max="12300" width="15" style="4" customWidth="1"/>
    <col min="12301" max="12301" width="16.109375" style="4" customWidth="1"/>
    <col min="12302" max="12303" width="16.6640625" style="4" customWidth="1"/>
    <col min="12304" max="12305" width="18.33203125" style="4" customWidth="1"/>
    <col min="12306" max="12306" width="20.33203125" style="4" customWidth="1"/>
    <col min="12307" max="12549" width="9.109375" style="4"/>
    <col min="12550" max="12550" width="3.6640625" style="4" customWidth="1"/>
    <col min="12551" max="12551" width="13.44140625" style="4" customWidth="1"/>
    <col min="12552" max="12552" width="27.5546875" style="4" customWidth="1"/>
    <col min="12553" max="12553" width="29.109375" style="4" customWidth="1"/>
    <col min="12554" max="12554" width="16.5546875" style="4" customWidth="1"/>
    <col min="12555" max="12556" width="15" style="4" customWidth="1"/>
    <col min="12557" max="12557" width="16.109375" style="4" customWidth="1"/>
    <col min="12558" max="12559" width="16.6640625" style="4" customWidth="1"/>
    <col min="12560" max="12561" width="18.33203125" style="4" customWidth="1"/>
    <col min="12562" max="12562" width="20.33203125" style="4" customWidth="1"/>
    <col min="12563" max="12805" width="9.109375" style="4"/>
    <col min="12806" max="12806" width="3.6640625" style="4" customWidth="1"/>
    <col min="12807" max="12807" width="13.44140625" style="4" customWidth="1"/>
    <col min="12808" max="12808" width="27.5546875" style="4" customWidth="1"/>
    <col min="12809" max="12809" width="29.109375" style="4" customWidth="1"/>
    <col min="12810" max="12810" width="16.5546875" style="4" customWidth="1"/>
    <col min="12811" max="12812" width="15" style="4" customWidth="1"/>
    <col min="12813" max="12813" width="16.109375" style="4" customWidth="1"/>
    <col min="12814" max="12815" width="16.6640625" style="4" customWidth="1"/>
    <col min="12816" max="12817" width="18.33203125" style="4" customWidth="1"/>
    <col min="12818" max="12818" width="20.33203125" style="4" customWidth="1"/>
    <col min="12819" max="13061" width="9.109375" style="4"/>
    <col min="13062" max="13062" width="3.6640625" style="4" customWidth="1"/>
    <col min="13063" max="13063" width="13.44140625" style="4" customWidth="1"/>
    <col min="13064" max="13064" width="27.5546875" style="4" customWidth="1"/>
    <col min="13065" max="13065" width="29.109375" style="4" customWidth="1"/>
    <col min="13066" max="13066" width="16.5546875" style="4" customWidth="1"/>
    <col min="13067" max="13068" width="15" style="4" customWidth="1"/>
    <col min="13069" max="13069" width="16.109375" style="4" customWidth="1"/>
    <col min="13070" max="13071" width="16.6640625" style="4" customWidth="1"/>
    <col min="13072" max="13073" width="18.33203125" style="4" customWidth="1"/>
    <col min="13074" max="13074" width="20.33203125" style="4" customWidth="1"/>
    <col min="13075" max="13317" width="9.109375" style="4"/>
    <col min="13318" max="13318" width="3.6640625" style="4" customWidth="1"/>
    <col min="13319" max="13319" width="13.44140625" style="4" customWidth="1"/>
    <col min="13320" max="13320" width="27.5546875" style="4" customWidth="1"/>
    <col min="13321" max="13321" width="29.109375" style="4" customWidth="1"/>
    <col min="13322" max="13322" width="16.5546875" style="4" customWidth="1"/>
    <col min="13323" max="13324" width="15" style="4" customWidth="1"/>
    <col min="13325" max="13325" width="16.109375" style="4" customWidth="1"/>
    <col min="13326" max="13327" width="16.6640625" style="4" customWidth="1"/>
    <col min="13328" max="13329" width="18.33203125" style="4" customWidth="1"/>
    <col min="13330" max="13330" width="20.33203125" style="4" customWidth="1"/>
    <col min="13331" max="13573" width="9.109375" style="4"/>
    <col min="13574" max="13574" width="3.6640625" style="4" customWidth="1"/>
    <col min="13575" max="13575" width="13.44140625" style="4" customWidth="1"/>
    <col min="13576" max="13576" width="27.5546875" style="4" customWidth="1"/>
    <col min="13577" max="13577" width="29.109375" style="4" customWidth="1"/>
    <col min="13578" max="13578" width="16.5546875" style="4" customWidth="1"/>
    <col min="13579" max="13580" width="15" style="4" customWidth="1"/>
    <col min="13581" max="13581" width="16.109375" style="4" customWidth="1"/>
    <col min="13582" max="13583" width="16.6640625" style="4" customWidth="1"/>
    <col min="13584" max="13585" width="18.33203125" style="4" customWidth="1"/>
    <col min="13586" max="13586" width="20.33203125" style="4" customWidth="1"/>
    <col min="13587" max="13829" width="9.109375" style="4"/>
    <col min="13830" max="13830" width="3.6640625" style="4" customWidth="1"/>
    <col min="13831" max="13831" width="13.44140625" style="4" customWidth="1"/>
    <col min="13832" max="13832" width="27.5546875" style="4" customWidth="1"/>
    <col min="13833" max="13833" width="29.109375" style="4" customWidth="1"/>
    <col min="13834" max="13834" width="16.5546875" style="4" customWidth="1"/>
    <col min="13835" max="13836" width="15" style="4" customWidth="1"/>
    <col min="13837" max="13837" width="16.109375" style="4" customWidth="1"/>
    <col min="13838" max="13839" width="16.6640625" style="4" customWidth="1"/>
    <col min="13840" max="13841" width="18.33203125" style="4" customWidth="1"/>
    <col min="13842" max="13842" width="20.33203125" style="4" customWidth="1"/>
    <col min="13843" max="14085" width="9.109375" style="4"/>
    <col min="14086" max="14086" width="3.6640625" style="4" customWidth="1"/>
    <col min="14087" max="14087" width="13.44140625" style="4" customWidth="1"/>
    <col min="14088" max="14088" width="27.5546875" style="4" customWidth="1"/>
    <col min="14089" max="14089" width="29.109375" style="4" customWidth="1"/>
    <col min="14090" max="14090" width="16.5546875" style="4" customWidth="1"/>
    <col min="14091" max="14092" width="15" style="4" customWidth="1"/>
    <col min="14093" max="14093" width="16.109375" style="4" customWidth="1"/>
    <col min="14094" max="14095" width="16.6640625" style="4" customWidth="1"/>
    <col min="14096" max="14097" width="18.33203125" style="4" customWidth="1"/>
    <col min="14098" max="14098" width="20.33203125" style="4" customWidth="1"/>
    <col min="14099" max="14341" width="9.109375" style="4"/>
    <col min="14342" max="14342" width="3.6640625" style="4" customWidth="1"/>
    <col min="14343" max="14343" width="13.44140625" style="4" customWidth="1"/>
    <col min="14344" max="14344" width="27.5546875" style="4" customWidth="1"/>
    <col min="14345" max="14345" width="29.109375" style="4" customWidth="1"/>
    <col min="14346" max="14346" width="16.5546875" style="4" customWidth="1"/>
    <col min="14347" max="14348" width="15" style="4" customWidth="1"/>
    <col min="14349" max="14349" width="16.109375" style="4" customWidth="1"/>
    <col min="14350" max="14351" width="16.6640625" style="4" customWidth="1"/>
    <col min="14352" max="14353" width="18.33203125" style="4" customWidth="1"/>
    <col min="14354" max="14354" width="20.33203125" style="4" customWidth="1"/>
    <col min="14355" max="14597" width="9.109375" style="4"/>
    <col min="14598" max="14598" width="3.6640625" style="4" customWidth="1"/>
    <col min="14599" max="14599" width="13.44140625" style="4" customWidth="1"/>
    <col min="14600" max="14600" width="27.5546875" style="4" customWidth="1"/>
    <col min="14601" max="14601" width="29.109375" style="4" customWidth="1"/>
    <col min="14602" max="14602" width="16.5546875" style="4" customWidth="1"/>
    <col min="14603" max="14604" width="15" style="4" customWidth="1"/>
    <col min="14605" max="14605" width="16.109375" style="4" customWidth="1"/>
    <col min="14606" max="14607" width="16.6640625" style="4" customWidth="1"/>
    <col min="14608" max="14609" width="18.33203125" style="4" customWidth="1"/>
    <col min="14610" max="14610" width="20.33203125" style="4" customWidth="1"/>
    <col min="14611" max="14853" width="9.109375" style="4"/>
    <col min="14854" max="14854" width="3.6640625" style="4" customWidth="1"/>
    <col min="14855" max="14855" width="13.44140625" style="4" customWidth="1"/>
    <col min="14856" max="14856" width="27.5546875" style="4" customWidth="1"/>
    <col min="14857" max="14857" width="29.109375" style="4" customWidth="1"/>
    <col min="14858" max="14858" width="16.5546875" style="4" customWidth="1"/>
    <col min="14859" max="14860" width="15" style="4" customWidth="1"/>
    <col min="14861" max="14861" width="16.109375" style="4" customWidth="1"/>
    <col min="14862" max="14863" width="16.6640625" style="4" customWidth="1"/>
    <col min="14864" max="14865" width="18.33203125" style="4" customWidth="1"/>
    <col min="14866" max="14866" width="20.33203125" style="4" customWidth="1"/>
    <col min="14867" max="15109" width="9.109375" style="4"/>
    <col min="15110" max="15110" width="3.6640625" style="4" customWidth="1"/>
    <col min="15111" max="15111" width="13.44140625" style="4" customWidth="1"/>
    <col min="15112" max="15112" width="27.5546875" style="4" customWidth="1"/>
    <col min="15113" max="15113" width="29.109375" style="4" customWidth="1"/>
    <col min="15114" max="15114" width="16.5546875" style="4" customWidth="1"/>
    <col min="15115" max="15116" width="15" style="4" customWidth="1"/>
    <col min="15117" max="15117" width="16.109375" style="4" customWidth="1"/>
    <col min="15118" max="15119" width="16.6640625" style="4" customWidth="1"/>
    <col min="15120" max="15121" width="18.33203125" style="4" customWidth="1"/>
    <col min="15122" max="15122" width="20.33203125" style="4" customWidth="1"/>
    <col min="15123" max="15365" width="9.109375" style="4"/>
    <col min="15366" max="15366" width="3.6640625" style="4" customWidth="1"/>
    <col min="15367" max="15367" width="13.44140625" style="4" customWidth="1"/>
    <col min="15368" max="15368" width="27.5546875" style="4" customWidth="1"/>
    <col min="15369" max="15369" width="29.109375" style="4" customWidth="1"/>
    <col min="15370" max="15370" width="16.5546875" style="4" customWidth="1"/>
    <col min="15371" max="15372" width="15" style="4" customWidth="1"/>
    <col min="15373" max="15373" width="16.109375" style="4" customWidth="1"/>
    <col min="15374" max="15375" width="16.6640625" style="4" customWidth="1"/>
    <col min="15376" max="15377" width="18.33203125" style="4" customWidth="1"/>
    <col min="15378" max="15378" width="20.33203125" style="4" customWidth="1"/>
    <col min="15379" max="15621" width="9.109375" style="4"/>
    <col min="15622" max="15622" width="3.6640625" style="4" customWidth="1"/>
    <col min="15623" max="15623" width="13.44140625" style="4" customWidth="1"/>
    <col min="15624" max="15624" width="27.5546875" style="4" customWidth="1"/>
    <col min="15625" max="15625" width="29.109375" style="4" customWidth="1"/>
    <col min="15626" max="15626" width="16.5546875" style="4" customWidth="1"/>
    <col min="15627" max="15628" width="15" style="4" customWidth="1"/>
    <col min="15629" max="15629" width="16.109375" style="4" customWidth="1"/>
    <col min="15630" max="15631" width="16.6640625" style="4" customWidth="1"/>
    <col min="15632" max="15633" width="18.33203125" style="4" customWidth="1"/>
    <col min="15634" max="15634" width="20.33203125" style="4" customWidth="1"/>
    <col min="15635" max="15877" width="9.109375" style="4"/>
    <col min="15878" max="15878" width="3.6640625" style="4" customWidth="1"/>
    <col min="15879" max="15879" width="13.44140625" style="4" customWidth="1"/>
    <col min="15880" max="15880" width="27.5546875" style="4" customWidth="1"/>
    <col min="15881" max="15881" width="29.109375" style="4" customWidth="1"/>
    <col min="15882" max="15882" width="16.5546875" style="4" customWidth="1"/>
    <col min="15883" max="15884" width="15" style="4" customWidth="1"/>
    <col min="15885" max="15885" width="16.109375" style="4" customWidth="1"/>
    <col min="15886" max="15887" width="16.6640625" style="4" customWidth="1"/>
    <col min="15888" max="15889" width="18.33203125" style="4" customWidth="1"/>
    <col min="15890" max="15890" width="20.33203125" style="4" customWidth="1"/>
    <col min="15891" max="16133" width="9.109375" style="4"/>
    <col min="16134" max="16134" width="3.6640625" style="4" customWidth="1"/>
    <col min="16135" max="16135" width="13.44140625" style="4" customWidth="1"/>
    <col min="16136" max="16136" width="27.5546875" style="4" customWidth="1"/>
    <col min="16137" max="16137" width="29.109375" style="4" customWidth="1"/>
    <col min="16138" max="16138" width="16.5546875" style="4" customWidth="1"/>
    <col min="16139" max="16140" width="15" style="4" customWidth="1"/>
    <col min="16141" max="16141" width="16.109375" style="4" customWidth="1"/>
    <col min="16142" max="16143" width="16.6640625" style="4" customWidth="1"/>
    <col min="16144" max="16145" width="18.33203125" style="4" customWidth="1"/>
    <col min="16146" max="16146" width="20.33203125" style="4" customWidth="1"/>
    <col min="16147" max="16384" width="9.109375" style="4"/>
  </cols>
  <sheetData>
    <row r="2" spans="2:18" ht="24" customHeight="1">
      <c r="B2" s="1"/>
      <c r="C2" s="1"/>
      <c r="D2" s="2" t="s">
        <v>0</v>
      </c>
      <c r="E2" s="347" t="s">
        <v>1</v>
      </c>
      <c r="F2" s="347"/>
      <c r="G2" s="348" t="s">
        <v>2</v>
      </c>
      <c r="H2" s="348"/>
      <c r="I2" s="348"/>
      <c r="J2" s="3"/>
      <c r="K2" s="349" t="s">
        <v>3</v>
      </c>
      <c r="L2" s="349"/>
      <c r="M2" s="349"/>
      <c r="N2" s="349"/>
      <c r="O2" s="349"/>
      <c r="P2" s="349"/>
      <c r="Q2" s="349"/>
      <c r="R2" s="349"/>
    </row>
    <row r="3" spans="2:18" ht="22.5" customHeight="1">
      <c r="B3" s="1"/>
      <c r="C3" s="1"/>
      <c r="D3" s="2" t="s">
        <v>4</v>
      </c>
      <c r="E3" s="347" t="s">
        <v>5</v>
      </c>
      <c r="F3" s="347"/>
      <c r="G3" s="348" t="s">
        <v>6</v>
      </c>
      <c r="H3" s="348"/>
      <c r="I3" s="348"/>
      <c r="J3" s="3"/>
      <c r="K3" s="350" t="s">
        <v>7</v>
      </c>
      <c r="L3" s="351"/>
      <c r="M3" s="351"/>
      <c r="N3" s="351"/>
      <c r="O3" s="351"/>
      <c r="P3" s="351"/>
      <c r="Q3" s="352"/>
      <c r="R3" s="5"/>
    </row>
    <row r="4" spans="2:18" ht="24.75" customHeight="1">
      <c r="B4" s="1"/>
      <c r="C4" s="1"/>
      <c r="D4" s="2" t="s">
        <v>8</v>
      </c>
      <c r="E4" s="347" t="s">
        <v>9</v>
      </c>
      <c r="F4" s="347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2:18" ht="14.4" thickBo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2:18" ht="23.25" customHeight="1" thickBot="1">
      <c r="B6" s="355" t="s">
        <v>10</v>
      </c>
      <c r="C6" s="356"/>
      <c r="D6" s="356"/>
      <c r="E6" s="356"/>
      <c r="F6" s="356"/>
      <c r="G6" s="356"/>
      <c r="H6" s="356"/>
      <c r="I6" s="356"/>
      <c r="J6" s="356"/>
      <c r="K6" s="356"/>
      <c r="L6" s="356"/>
      <c r="M6" s="356"/>
      <c r="N6" s="356"/>
      <c r="O6" s="356"/>
      <c r="P6" s="356"/>
      <c r="Q6" s="356"/>
      <c r="R6" s="357"/>
    </row>
    <row r="7" spans="2:18" s="10" customFormat="1" ht="90.75" customHeight="1" thickTop="1">
      <c r="B7" s="7"/>
      <c r="C7" s="358" t="s">
        <v>11</v>
      </c>
      <c r="D7" s="359"/>
      <c r="E7" s="8" t="s">
        <v>12</v>
      </c>
      <c r="F7" s="9" t="s">
        <v>13</v>
      </c>
      <c r="G7" s="360" t="s">
        <v>14</v>
      </c>
      <c r="H7" s="361"/>
      <c r="I7" s="361"/>
      <c r="J7" s="361"/>
      <c r="K7" s="361"/>
      <c r="L7" s="361"/>
      <c r="M7" s="361"/>
      <c r="N7" s="361"/>
      <c r="O7" s="362"/>
      <c r="P7" s="358" t="s">
        <v>15</v>
      </c>
      <c r="Q7" s="363"/>
      <c r="R7" s="7" t="s">
        <v>16</v>
      </c>
    </row>
    <row r="8" spans="2:18" s="15" customFormat="1" ht="37.5" customHeight="1">
      <c r="B8" s="11"/>
      <c r="C8" s="11"/>
      <c r="D8" s="11" t="s">
        <v>17</v>
      </c>
      <c r="E8" s="11"/>
      <c r="F8" s="12"/>
      <c r="G8" s="11" t="s">
        <v>18</v>
      </c>
      <c r="H8" s="11"/>
      <c r="I8" s="11" t="s">
        <v>19</v>
      </c>
      <c r="J8" s="11"/>
      <c r="K8" s="11" t="s">
        <v>20</v>
      </c>
      <c r="L8" s="11"/>
      <c r="M8" s="11" t="s">
        <v>21</v>
      </c>
      <c r="N8" s="13"/>
      <c r="O8" s="13" t="s">
        <v>22</v>
      </c>
      <c r="P8" s="13" t="s">
        <v>23</v>
      </c>
      <c r="Q8" s="14" t="s">
        <v>24</v>
      </c>
      <c r="R8" s="11"/>
    </row>
    <row r="9" spans="2:18" s="18" customFormat="1">
      <c r="B9" s="16" t="s">
        <v>25</v>
      </c>
      <c r="C9" s="16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2:18" s="18" customFormat="1" ht="30" customHeight="1">
      <c r="B10" s="19"/>
      <c r="C10" s="19" t="s">
        <v>26</v>
      </c>
      <c r="D10" s="20" t="s">
        <v>27</v>
      </c>
      <c r="E10" s="21">
        <v>5579000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2"/>
      <c r="Q10" s="22"/>
      <c r="R10" s="23"/>
    </row>
    <row r="11" spans="2:18" s="18" customFormat="1">
      <c r="B11" s="24" t="s">
        <v>28</v>
      </c>
      <c r="C11" s="25"/>
      <c r="D11" s="26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8"/>
      <c r="Q11" s="28"/>
      <c r="R11" s="17"/>
    </row>
    <row r="12" spans="2:18" s="18" customFormat="1" ht="74.25" customHeight="1">
      <c r="B12" s="29" t="s">
        <v>29</v>
      </c>
      <c r="C12" s="29"/>
      <c r="D12" s="30" t="s">
        <v>30</v>
      </c>
      <c r="E12" s="31">
        <v>5085000</v>
      </c>
      <c r="F12" s="31">
        <f>O13</f>
        <v>3334518.2500000005</v>
      </c>
      <c r="G12" s="31">
        <v>139907.21</v>
      </c>
      <c r="H12" s="31">
        <f>G12/F12</f>
        <v>4.1957248247179328E-2</v>
      </c>
      <c r="I12" s="31">
        <v>70533.75</v>
      </c>
      <c r="J12" s="31">
        <f>I12/F12</f>
        <v>2.1152605777461253E-2</v>
      </c>
      <c r="K12" s="31">
        <v>1130533.75</v>
      </c>
      <c r="L12" s="31">
        <f>K12/F12</f>
        <v>0.33903960489644941</v>
      </c>
      <c r="M12" s="31">
        <v>710533.75</v>
      </c>
      <c r="N12" s="31">
        <f>M12/F12</f>
        <v>0.21308437883043521</v>
      </c>
      <c r="O12" s="31">
        <f>G12+I12+K12+M12</f>
        <v>2051508.46</v>
      </c>
      <c r="P12" s="32">
        <f>H12+J12</f>
        <v>6.3109854024640588E-2</v>
      </c>
      <c r="Q12" s="32">
        <f>L12+N12</f>
        <v>0.55212398372688465</v>
      </c>
      <c r="R12" s="33"/>
    </row>
    <row r="13" spans="2:18" s="18" customFormat="1" ht="45.75" customHeight="1">
      <c r="B13" s="34"/>
      <c r="C13" s="35" t="s">
        <v>31</v>
      </c>
      <c r="D13" s="36" t="s">
        <v>32</v>
      </c>
      <c r="E13" s="37">
        <v>4955000</v>
      </c>
      <c r="F13" s="38">
        <f>F14+F15+F16+F17+F18+F19+F21+F22+F25</f>
        <v>5219197.13</v>
      </c>
      <c r="G13" s="39">
        <f>SUM(G14:G22)+G25</f>
        <v>41638.699999999997</v>
      </c>
      <c r="H13" s="31">
        <f t="shared" ref="H13:H25" si="0">G13/F13</f>
        <v>7.9779895188591965E-3</v>
      </c>
      <c r="I13" s="39">
        <f>SUM(I14:I22)+I25</f>
        <v>1011459.85</v>
      </c>
      <c r="J13" s="31"/>
      <c r="K13" s="39">
        <f>SUM(K14:K22)+K25</f>
        <v>1169959.8500000001</v>
      </c>
      <c r="L13" s="31">
        <f t="shared" ref="L13:L25" si="1">K13/F13</f>
        <v>0.22416471745722319</v>
      </c>
      <c r="M13" s="39">
        <f>SUM(M14:M22)+M25</f>
        <v>1111459.8500000001</v>
      </c>
      <c r="N13" s="31">
        <f t="shared" ref="N13:N24" si="2">M13/F13</f>
        <v>0.21295609694665818</v>
      </c>
      <c r="O13" s="31">
        <f>G13+I13+K13+M13</f>
        <v>3334518.2500000005</v>
      </c>
      <c r="P13" s="32">
        <f t="shared" ref="P13:P25" si="3">H13+J13</f>
        <v>7.9779895188591965E-3</v>
      </c>
      <c r="Q13" s="32">
        <f t="shared" ref="Q13:Q25" si="4">L13+N13</f>
        <v>0.4371208144038814</v>
      </c>
      <c r="R13" s="40"/>
    </row>
    <row r="14" spans="2:18" s="18" customFormat="1" ht="54.75" hidden="1" customHeight="1">
      <c r="B14" s="41"/>
      <c r="C14" s="42" t="s">
        <v>33</v>
      </c>
      <c r="D14" s="43" t="s">
        <v>34</v>
      </c>
      <c r="E14" s="44">
        <v>25700</v>
      </c>
      <c r="F14" s="44">
        <f>E14-17642.61</f>
        <v>8057.3899999999994</v>
      </c>
      <c r="G14" s="48">
        <f>Flux!D11+Flux!E11+Flux!F11</f>
        <v>0</v>
      </c>
      <c r="H14" s="31">
        <f t="shared" si="0"/>
        <v>0</v>
      </c>
      <c r="I14" s="45">
        <f>Flux!G11+Flux!H11+Flux!I11</f>
        <v>0</v>
      </c>
      <c r="J14" s="31">
        <f>I14/F14</f>
        <v>0</v>
      </c>
      <c r="K14" s="44">
        <f>Flux!J11+Flux!K11+Flux!L11</f>
        <v>0</v>
      </c>
      <c r="L14" s="31">
        <f t="shared" si="1"/>
        <v>0</v>
      </c>
      <c r="M14" s="44">
        <f>Flux!M11+Flux!N11+Flux!O11</f>
        <v>0</v>
      </c>
      <c r="N14" s="31">
        <f>M14/F14</f>
        <v>0</v>
      </c>
      <c r="O14" s="31">
        <f>G14+I14+K14+M14</f>
        <v>0</v>
      </c>
      <c r="P14" s="32">
        <f t="shared" si="3"/>
        <v>0</v>
      </c>
      <c r="Q14" s="32">
        <f t="shared" si="4"/>
        <v>0</v>
      </c>
      <c r="R14" s="46"/>
    </row>
    <row r="15" spans="2:18" s="18" customFormat="1" ht="55.5" hidden="1" customHeight="1">
      <c r="B15" s="41"/>
      <c r="C15" s="42" t="s">
        <v>35</v>
      </c>
      <c r="D15" s="43" t="s">
        <v>36</v>
      </c>
      <c r="E15" s="44">
        <v>28770</v>
      </c>
      <c r="F15" s="44">
        <f>E15-26782.55</f>
        <v>1987.4500000000007</v>
      </c>
      <c r="G15" s="48">
        <f>Flux!D12+Flux!E12+Flux!F12</f>
        <v>0</v>
      </c>
      <c r="H15" s="31">
        <f t="shared" si="0"/>
        <v>0</v>
      </c>
      <c r="I15" s="45">
        <f>Flux!G12+Flux!H12+Flux!I12</f>
        <v>0</v>
      </c>
      <c r="J15" s="31">
        <f t="shared" ref="J15:J25" si="5">I15/F15</f>
        <v>0</v>
      </c>
      <c r="K15" s="44">
        <f>Flux!J12+Flux!K12+Flux!L12</f>
        <v>0</v>
      </c>
      <c r="L15" s="31">
        <f t="shared" si="1"/>
        <v>0</v>
      </c>
      <c r="M15" s="44">
        <f>Flux!M12+Flux!N12+Flux!O12</f>
        <v>0</v>
      </c>
      <c r="N15" s="31">
        <f t="shared" si="2"/>
        <v>0</v>
      </c>
      <c r="O15" s="31">
        <f t="shared" ref="O15:O24" si="6">G15+I15+K15+M15</f>
        <v>0</v>
      </c>
      <c r="P15" s="32">
        <f t="shared" si="3"/>
        <v>0</v>
      </c>
      <c r="Q15" s="32">
        <f t="shared" si="4"/>
        <v>0</v>
      </c>
      <c r="R15" s="47"/>
    </row>
    <row r="16" spans="2:18" s="18" customFormat="1" ht="47.25" customHeight="1">
      <c r="B16" s="41"/>
      <c r="C16" s="42" t="s">
        <v>37</v>
      </c>
      <c r="D16" s="43" t="s">
        <v>38</v>
      </c>
      <c r="E16" s="44">
        <v>95530</v>
      </c>
      <c r="F16" s="44">
        <f>E16-85672.55</f>
        <v>9857.4499999999971</v>
      </c>
      <c r="G16" s="48">
        <f>Flux!D13+Flux!E13+Flux!F13</f>
        <v>9857.4499999999971</v>
      </c>
      <c r="H16" s="31">
        <f t="shared" si="0"/>
        <v>1</v>
      </c>
      <c r="I16" s="45">
        <f>Flux!G13+Flux!H13+Flux!I13</f>
        <v>0</v>
      </c>
      <c r="J16" s="31">
        <f t="shared" si="5"/>
        <v>0</v>
      </c>
      <c r="K16" s="44">
        <f>Flux!J13+Flux!K13+Flux!L13</f>
        <v>0</v>
      </c>
      <c r="L16" s="31">
        <f t="shared" si="1"/>
        <v>0</v>
      </c>
      <c r="M16" s="44">
        <f>Flux!M13+Flux!N13+Flux!O13</f>
        <v>0</v>
      </c>
      <c r="N16" s="31">
        <f>M14/F16</f>
        <v>0</v>
      </c>
      <c r="O16" s="31">
        <f>G16+I16+K16+M14</f>
        <v>9857.4499999999971</v>
      </c>
      <c r="P16" s="32">
        <f t="shared" si="3"/>
        <v>1</v>
      </c>
      <c r="Q16" s="32">
        <f t="shared" si="4"/>
        <v>0</v>
      </c>
      <c r="R16" s="47"/>
    </row>
    <row r="17" spans="2:260" s="18" customFormat="1" ht="41.25" customHeight="1">
      <c r="B17" s="41"/>
      <c r="C17" s="42" t="s">
        <v>39</v>
      </c>
      <c r="D17" s="43" t="s">
        <v>40</v>
      </c>
      <c r="E17" s="44">
        <v>4000000</v>
      </c>
      <c r="F17" s="44">
        <f t="shared" ref="F17:F19" si="7">E17</f>
        <v>4000000</v>
      </c>
      <c r="G17" s="48">
        <f>Flux!D14+Flux!E14+Flux!F14</f>
        <v>0</v>
      </c>
      <c r="H17" s="31">
        <f t="shared" si="0"/>
        <v>0</v>
      </c>
      <c r="I17" s="45">
        <f>Flux!G14+Flux!H14+Flux!I14</f>
        <v>800000</v>
      </c>
      <c r="J17" s="31">
        <f t="shared" si="5"/>
        <v>0.2</v>
      </c>
      <c r="K17" s="44">
        <f>Flux!J14+Flux!K14+Flux!L14</f>
        <v>800000</v>
      </c>
      <c r="L17" s="31">
        <f t="shared" si="1"/>
        <v>0.2</v>
      </c>
      <c r="M17" s="44">
        <f>Flux!M14+Flux!N14+Flux!O14</f>
        <v>800000</v>
      </c>
      <c r="N17" s="31">
        <f t="shared" si="2"/>
        <v>0.2</v>
      </c>
      <c r="O17" s="31">
        <f t="shared" si="6"/>
        <v>2400000</v>
      </c>
      <c r="P17" s="32">
        <f t="shared" si="3"/>
        <v>0.2</v>
      </c>
      <c r="Q17" s="32">
        <f t="shared" si="4"/>
        <v>0.4</v>
      </c>
      <c r="R17" s="47"/>
    </row>
    <row r="18" spans="2:260" s="18" customFormat="1" ht="41.25" customHeight="1">
      <c r="B18" s="41"/>
      <c r="C18" s="42" t="s">
        <v>41</v>
      </c>
      <c r="D18" s="43" t="s">
        <v>42</v>
      </c>
      <c r="E18" s="44">
        <v>400000</v>
      </c>
      <c r="F18" s="44">
        <f t="shared" si="7"/>
        <v>400000</v>
      </c>
      <c r="G18" s="48">
        <f>Flux!D15+Flux!E15+Flux!F15</f>
        <v>0</v>
      </c>
      <c r="H18" s="31">
        <f t="shared" si="0"/>
        <v>0</v>
      </c>
      <c r="I18" s="45">
        <f>Flux!G15+Flux!H15+Flux!I15</f>
        <v>80000</v>
      </c>
      <c r="J18" s="31">
        <f t="shared" si="5"/>
        <v>0.2</v>
      </c>
      <c r="K18" s="44">
        <f>Flux!J15+Flux!K15+Flux!L15</f>
        <v>70000</v>
      </c>
      <c r="L18" s="31">
        <f t="shared" si="1"/>
        <v>0.17499999999999999</v>
      </c>
      <c r="M18" s="44">
        <f>Flux!M15+Flux!N15+Flux!O15</f>
        <v>80000</v>
      </c>
      <c r="N18" s="31">
        <f t="shared" si="2"/>
        <v>0.2</v>
      </c>
      <c r="O18" s="31">
        <f t="shared" si="6"/>
        <v>230000</v>
      </c>
      <c r="P18" s="32">
        <f t="shared" si="3"/>
        <v>0.2</v>
      </c>
      <c r="Q18" s="32">
        <f t="shared" si="4"/>
        <v>0.375</v>
      </c>
      <c r="R18" s="46"/>
    </row>
    <row r="19" spans="2:260" s="18" customFormat="1" ht="72.75" customHeight="1">
      <c r="B19" s="41"/>
      <c r="C19" s="42" t="s">
        <v>43</v>
      </c>
      <c r="D19" s="43" t="s">
        <v>44</v>
      </c>
      <c r="E19" s="44">
        <v>485000</v>
      </c>
      <c r="F19" s="44">
        <f t="shared" si="7"/>
        <v>485000</v>
      </c>
      <c r="G19" s="48">
        <f>Flux!D16+Flux!E16+Flux!F16</f>
        <v>0</v>
      </c>
      <c r="H19" s="31">
        <f t="shared" si="0"/>
        <v>0</v>
      </c>
      <c r="I19" s="44">
        <f>Flux!G16+Flux!H16+Flux!I16</f>
        <v>97000</v>
      </c>
      <c r="J19" s="31">
        <f t="shared" si="5"/>
        <v>0.2</v>
      </c>
      <c r="K19" s="44">
        <f>Flux!J16+Flux!K16+Flux!L16</f>
        <v>145500</v>
      </c>
      <c r="L19" s="31">
        <f t="shared" si="1"/>
        <v>0.3</v>
      </c>
      <c r="M19" s="44">
        <f>Flux!M16+Flux!N16+Flux!O16</f>
        <v>97000</v>
      </c>
      <c r="N19" s="31">
        <f t="shared" si="2"/>
        <v>0.2</v>
      </c>
      <c r="O19" s="31">
        <f t="shared" si="6"/>
        <v>339500</v>
      </c>
      <c r="P19" s="32">
        <f t="shared" si="3"/>
        <v>0.2</v>
      </c>
      <c r="Q19" s="32">
        <f t="shared" si="4"/>
        <v>0.5</v>
      </c>
      <c r="R19" s="47"/>
    </row>
    <row r="20" spans="2:260" s="18" customFormat="1" ht="90" customHeight="1">
      <c r="B20" s="41"/>
      <c r="C20" s="42" t="s">
        <v>43</v>
      </c>
      <c r="D20" s="43" t="s">
        <v>158</v>
      </c>
      <c r="E20" s="44">
        <v>200000</v>
      </c>
      <c r="F20" s="44">
        <v>200000</v>
      </c>
      <c r="G20" s="48">
        <f>Flux!D17+Flux!E17+Flux!F17</f>
        <v>0</v>
      </c>
      <c r="H20" s="31">
        <f t="shared" si="0"/>
        <v>0</v>
      </c>
      <c r="I20" s="44">
        <f>Flux!G17+Flux!H17+Flux!I17</f>
        <v>0</v>
      </c>
      <c r="J20" s="31">
        <f t="shared" si="5"/>
        <v>0</v>
      </c>
      <c r="K20" s="44">
        <f>Flux!J17+Flux!K17+Flux!L17</f>
        <v>100000</v>
      </c>
      <c r="L20" s="31">
        <f t="shared" si="1"/>
        <v>0.5</v>
      </c>
      <c r="M20" s="44">
        <f>Flux!M17+Flux!N17+Flux!O17</f>
        <v>80000</v>
      </c>
      <c r="N20" s="31">
        <f t="shared" si="2"/>
        <v>0.4</v>
      </c>
      <c r="O20" s="31">
        <f t="shared" si="6"/>
        <v>180000</v>
      </c>
      <c r="P20" s="32">
        <f t="shared" ref="P20" si="8">H20+J20</f>
        <v>0</v>
      </c>
      <c r="Q20" s="32">
        <f t="shared" ref="Q20" si="9">L20+N20</f>
        <v>0.9</v>
      </c>
      <c r="R20" s="47"/>
    </row>
    <row r="21" spans="2:260" s="18" customFormat="1" ht="51" customHeight="1">
      <c r="B21" s="41"/>
      <c r="C21" s="50" t="s">
        <v>45</v>
      </c>
      <c r="D21" s="43" t="s">
        <v>46</v>
      </c>
      <c r="E21" s="44">
        <v>50000</v>
      </c>
      <c r="F21" s="44">
        <f>E21</f>
        <v>50000</v>
      </c>
      <c r="G21" s="48">
        <f>Flux!D18+Flux!E18+Flux!F18</f>
        <v>0</v>
      </c>
      <c r="H21" s="31">
        <f t="shared" si="0"/>
        <v>0</v>
      </c>
      <c r="I21" s="44">
        <f>Flux!G18+Flux!H18+Flux!I18</f>
        <v>0</v>
      </c>
      <c r="J21" s="31">
        <f t="shared" si="5"/>
        <v>0</v>
      </c>
      <c r="K21" s="44">
        <f>Flux!J18+Flux!K18+Flux!L18</f>
        <v>20000</v>
      </c>
      <c r="L21" s="31">
        <f t="shared" si="1"/>
        <v>0.4</v>
      </c>
      <c r="M21" s="44">
        <f>Flux!M18+Flux!N18+Flux!O18</f>
        <v>20000</v>
      </c>
      <c r="N21" s="31">
        <f t="shared" si="2"/>
        <v>0.4</v>
      </c>
      <c r="O21" s="31">
        <f t="shared" si="6"/>
        <v>40000</v>
      </c>
      <c r="P21" s="32">
        <f t="shared" si="3"/>
        <v>0</v>
      </c>
      <c r="Q21" s="32">
        <f t="shared" si="4"/>
        <v>0.8</v>
      </c>
      <c r="R21" s="47"/>
    </row>
    <row r="22" spans="2:260" s="18" customFormat="1" ht="46.5" customHeight="1">
      <c r="B22" s="41"/>
      <c r="C22" s="50" t="s">
        <v>47</v>
      </c>
      <c r="D22" s="43" t="s">
        <v>48</v>
      </c>
      <c r="E22" s="45">
        <f>F14+F15</f>
        <v>10044.84</v>
      </c>
      <c r="F22" s="45">
        <f>E22</f>
        <v>10044.84</v>
      </c>
      <c r="G22" s="48">
        <f>Flux!D19+Flux!E19+Flux!F19</f>
        <v>0</v>
      </c>
      <c r="H22" s="51">
        <f t="shared" si="0"/>
        <v>0</v>
      </c>
      <c r="I22" s="44">
        <f>Flux!G19+Flux!H19+Flux!I19</f>
        <v>2678.6</v>
      </c>
      <c r="J22" s="51">
        <f t="shared" si="5"/>
        <v>0.26666427738022702</v>
      </c>
      <c r="K22" s="44">
        <f>Flux!J19+Flux!K19+Flux!L19</f>
        <v>2678.6</v>
      </c>
      <c r="L22" s="51">
        <f t="shared" si="1"/>
        <v>0.26666427738022702</v>
      </c>
      <c r="M22" s="44">
        <f>Flux!M19+Flux!N19+Flux!O19</f>
        <v>2678.6</v>
      </c>
      <c r="N22" s="31">
        <f t="shared" si="2"/>
        <v>0.26666427738022702</v>
      </c>
      <c r="O22" s="31">
        <f t="shared" si="6"/>
        <v>8035.7999999999993</v>
      </c>
      <c r="P22" s="32">
        <f t="shared" si="3"/>
        <v>0.26666427738022702</v>
      </c>
      <c r="Q22" s="32">
        <f t="shared" si="4"/>
        <v>0.53332855476045404</v>
      </c>
      <c r="R22" s="47"/>
    </row>
    <row r="23" spans="2:260" s="18" customFormat="1">
      <c r="B23" s="47"/>
      <c r="C23" s="35" t="s">
        <v>49</v>
      </c>
      <c r="D23" s="52" t="s">
        <v>50</v>
      </c>
      <c r="E23" s="53">
        <v>494000</v>
      </c>
      <c r="F23" s="54">
        <f>F24</f>
        <v>494000</v>
      </c>
      <c r="G23" s="53">
        <f>G24</f>
        <v>62353.960000000006</v>
      </c>
      <c r="H23" s="55">
        <f t="shared" si="0"/>
        <v>0.12622259109311743</v>
      </c>
      <c r="I23" s="53">
        <f>I24</f>
        <v>41394.89</v>
      </c>
      <c r="J23" s="55">
        <f t="shared" si="5"/>
        <v>8.3795323886639669E-2</v>
      </c>
      <c r="K23" s="53">
        <f>K24</f>
        <v>41627.32</v>
      </c>
      <c r="L23" s="55">
        <f t="shared" si="1"/>
        <v>8.4265829959514163E-2</v>
      </c>
      <c r="M23" s="53">
        <f>M24</f>
        <v>58918.14</v>
      </c>
      <c r="N23" s="55">
        <f t="shared" si="2"/>
        <v>0.11926748987854251</v>
      </c>
      <c r="O23" s="55">
        <f t="shared" si="6"/>
        <v>204294.31</v>
      </c>
      <c r="P23" s="56">
        <f t="shared" si="3"/>
        <v>0.21001791497975708</v>
      </c>
      <c r="Q23" s="56">
        <f t="shared" si="4"/>
        <v>0.20353331983805667</v>
      </c>
      <c r="R23" s="40"/>
    </row>
    <row r="24" spans="2:260" s="18" customFormat="1" ht="19.5" customHeight="1">
      <c r="B24" s="41"/>
      <c r="C24" s="57"/>
      <c r="D24" s="58" t="s">
        <v>50</v>
      </c>
      <c r="E24" s="53">
        <v>494000</v>
      </c>
      <c r="F24" s="54">
        <v>494000</v>
      </c>
      <c r="G24" s="53">
        <f>Flux!D22+Flux!E22+Flux!F22</f>
        <v>62353.960000000006</v>
      </c>
      <c r="H24" s="55">
        <f t="shared" si="0"/>
        <v>0.12622259109311743</v>
      </c>
      <c r="I24" s="53">
        <f>Flux!G22+Flux!H22+Flux!I22</f>
        <v>41394.89</v>
      </c>
      <c r="J24" s="55">
        <f t="shared" si="5"/>
        <v>8.3795323886639669E-2</v>
      </c>
      <c r="K24" s="53">
        <f>Flux!J22+Flux!K22+Flux!L22</f>
        <v>41627.32</v>
      </c>
      <c r="L24" s="55">
        <f t="shared" si="1"/>
        <v>8.4265829959514163E-2</v>
      </c>
      <c r="M24" s="53">
        <f>Flux!M22+Flux!N22+Flux!O22</f>
        <v>58918.14</v>
      </c>
      <c r="N24" s="55">
        <f t="shared" si="2"/>
        <v>0.11926748987854251</v>
      </c>
      <c r="O24" s="55">
        <f t="shared" si="6"/>
        <v>204294.31</v>
      </c>
      <c r="P24" s="56">
        <f t="shared" si="3"/>
        <v>0.21001791497975708</v>
      </c>
      <c r="Q24" s="56">
        <f t="shared" si="4"/>
        <v>0.20353331983805667</v>
      </c>
      <c r="R24" s="47"/>
    </row>
    <row r="25" spans="2:260" s="62" customFormat="1">
      <c r="B25" s="59"/>
      <c r="C25" s="353" t="s">
        <v>51</v>
      </c>
      <c r="D25" s="354"/>
      <c r="E25" s="60">
        <f>5085000*0.05</f>
        <v>254250</v>
      </c>
      <c r="F25" s="60">
        <f>E25</f>
        <v>254250</v>
      </c>
      <c r="G25" s="60">
        <f>Flux!D24+Flux!E24+Flux!F24</f>
        <v>31781.25</v>
      </c>
      <c r="H25" s="55">
        <f t="shared" si="0"/>
        <v>0.125</v>
      </c>
      <c r="I25" s="60">
        <f>Flux!G24+Flux!H24+Flux!I24</f>
        <v>31781.25</v>
      </c>
      <c r="J25" s="55">
        <f t="shared" si="5"/>
        <v>0.125</v>
      </c>
      <c r="K25" s="60">
        <f>Flux!J24+Flux!K24+Flux!L24</f>
        <v>31781.25</v>
      </c>
      <c r="L25" s="55">
        <f t="shared" si="1"/>
        <v>0.125</v>
      </c>
      <c r="M25" s="60">
        <f>Flux!M24+Flux!N24+Flux!O24</f>
        <v>31781.25</v>
      </c>
      <c r="N25" s="60"/>
      <c r="O25" s="60">
        <f>G25+I25+K25+M25</f>
        <v>127125</v>
      </c>
      <c r="P25" s="56">
        <f t="shared" si="3"/>
        <v>0.25</v>
      </c>
      <c r="Q25" s="56">
        <f t="shared" si="4"/>
        <v>0.125</v>
      </c>
      <c r="R25" s="61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</row>
    <row r="26" spans="2:260" s="18" customFormat="1">
      <c r="B26" s="47"/>
      <c r="C26" s="63"/>
      <c r="D26" s="63"/>
      <c r="E26" s="64"/>
      <c r="F26" s="64"/>
      <c r="G26" s="64"/>
      <c r="H26" s="64"/>
      <c r="I26" s="64"/>
      <c r="J26" s="64"/>
      <c r="K26" s="64"/>
      <c r="L26" s="64"/>
      <c r="M26" s="65"/>
      <c r="N26" s="65"/>
      <c r="O26" s="65"/>
      <c r="P26" s="66"/>
      <c r="Q26" s="66"/>
      <c r="R26" s="47"/>
    </row>
    <row r="27" spans="2:260" s="18" customFormat="1" ht="10.5" customHeight="1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67"/>
      <c r="N27" s="1"/>
      <c r="O27" s="1"/>
      <c r="P27" s="1"/>
      <c r="Q27" s="1"/>
      <c r="R27" s="1"/>
    </row>
    <row r="28" spans="2:260">
      <c r="B28" s="68" t="s">
        <v>52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70"/>
    </row>
    <row r="29" spans="2:260">
      <c r="B29" s="71" t="s">
        <v>53</v>
      </c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3"/>
    </row>
    <row r="30" spans="2:260">
      <c r="B30" s="71" t="s">
        <v>54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3"/>
    </row>
    <row r="31" spans="2:260">
      <c r="B31" s="49" t="s">
        <v>55</v>
      </c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5"/>
    </row>
    <row r="32" spans="2:260" ht="9.75" customHeight="1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2:18">
      <c r="B33" s="1" t="s">
        <v>56</v>
      </c>
      <c r="C33" s="1"/>
      <c r="D33" s="1" t="s">
        <v>57</v>
      </c>
      <c r="E33" s="1" t="s">
        <v>58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2:18">
      <c r="B34" s="1" t="s">
        <v>59</v>
      </c>
      <c r="C34" s="1"/>
      <c r="D34" s="1" t="s">
        <v>60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2:18">
      <c r="B35" s="1" t="s">
        <v>61</v>
      </c>
      <c r="C35" s="1"/>
      <c r="D35" s="1" t="s">
        <v>62</v>
      </c>
      <c r="E35" s="1"/>
      <c r="F35" s="1"/>
      <c r="G35" s="1"/>
      <c r="H35" s="1"/>
      <c r="I35" s="76"/>
      <c r="J35" s="1"/>
      <c r="K35" s="72"/>
      <c r="L35" s="1"/>
      <c r="M35" s="1"/>
      <c r="N35" s="1"/>
      <c r="O35" s="1"/>
      <c r="P35" s="1"/>
      <c r="Q35" s="1"/>
      <c r="R35" s="1"/>
    </row>
  </sheetData>
  <mergeCells count="12">
    <mergeCell ref="C25:D25"/>
    <mergeCell ref="E4:F4"/>
    <mergeCell ref="B6:R6"/>
    <mergeCell ref="C7:D7"/>
    <mergeCell ref="G7:O7"/>
    <mergeCell ref="P7:Q7"/>
    <mergeCell ref="E2:F2"/>
    <mergeCell ref="G2:I2"/>
    <mergeCell ref="K2:R2"/>
    <mergeCell ref="E3:F3"/>
    <mergeCell ref="G3:I3"/>
    <mergeCell ref="K3:Q3"/>
  </mergeCells>
  <pageMargins left="0.7" right="0.7" top="0.75" bottom="0.75" header="0.3" footer="0.3"/>
  <pageSetup scale="5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Flux</vt:lpstr>
      <vt:lpstr>PPM</vt:lpstr>
      <vt:lpstr>PAO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 AEQ_APREH</dc:creator>
  <cp:lastModifiedBy>Orisme Roc Passard, Marie Marcelle</cp:lastModifiedBy>
  <cp:lastPrinted>2017-02-22T17:09:40Z</cp:lastPrinted>
  <dcterms:created xsi:type="dcterms:W3CDTF">2017-02-21T21:31:33Z</dcterms:created>
  <dcterms:modified xsi:type="dcterms:W3CDTF">2017-04-05T15:23:40Z</dcterms:modified>
</cp:coreProperties>
</file>