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U\Desktop\"/>
    </mc:Choice>
  </mc:AlternateContent>
  <xr:revisionPtr revIDLastSave="0" documentId="8_{A7E6E8B5-4355-4922-AEFE-B88B4935E9DB}" xr6:coauthVersionLast="32" xr6:coauthVersionMax="32" xr10:uidLastSave="{00000000-0000-0000-0000-000000000000}"/>
  <bookViews>
    <workbookView xWindow="0" yWindow="0" windowWidth="22992" windowHeight="8448" xr2:uid="{33EBFFF6-7247-4B74-A82C-257AD0727B43}"/>
  </bookViews>
  <sheets>
    <sheet name="Detallado por año BID - Local" sheetId="2" r:id="rId1"/>
    <sheet name="Matriz de indicadores por dese" sheetId="4" r:id="rId2"/>
    <sheet name="Matriz productos y costos" sheetId="7" r:id="rId3"/>
    <sheet name="Anticipo y Retroactivo" sheetId="5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2" l="1"/>
  <c r="O35" i="2"/>
  <c r="K28" i="2" l="1"/>
  <c r="C28" i="2"/>
  <c r="M24" i="2"/>
  <c r="J11" i="2" l="1"/>
  <c r="H11" i="2"/>
  <c r="F11" i="2"/>
  <c r="D11" i="2"/>
  <c r="L11" i="2"/>
  <c r="K11" i="2"/>
  <c r="K15" i="2"/>
  <c r="K19" i="2"/>
  <c r="L4" i="2"/>
  <c r="K4" i="2"/>
  <c r="K9" i="2"/>
  <c r="L5" i="2"/>
  <c r="K5" i="2"/>
  <c r="M21" i="2"/>
  <c r="G6" i="2"/>
  <c r="M18" i="2"/>
  <c r="N12" i="2"/>
  <c r="N11" i="2" s="1"/>
  <c r="N8" i="2"/>
  <c r="N6" i="2"/>
  <c r="N7" i="2"/>
  <c r="D32" i="2"/>
  <c r="E32" i="2"/>
  <c r="F32" i="2"/>
  <c r="G32" i="2"/>
  <c r="H32" i="2"/>
  <c r="I32" i="2"/>
  <c r="J32" i="2"/>
  <c r="K32" i="2"/>
  <c r="L32" i="2"/>
  <c r="N32" i="2"/>
  <c r="M30" i="2"/>
  <c r="C32" i="2"/>
  <c r="M34" i="2"/>
  <c r="L25" i="2"/>
  <c r="L23" i="2" s="1"/>
  <c r="L35" i="2" s="1"/>
  <c r="K25" i="2"/>
  <c r="K23" i="2"/>
  <c r="K35" i="2" s="1"/>
  <c r="N27" i="2"/>
  <c r="N26" i="2"/>
  <c r="K29" i="2"/>
  <c r="I29" i="2"/>
  <c r="M8" i="4"/>
  <c r="M11" i="4"/>
  <c r="L8" i="4"/>
  <c r="L7" i="4"/>
  <c r="P23" i="2" l="1"/>
  <c r="M33" i="2"/>
  <c r="M32" i="2" s="1"/>
  <c r="M31" i="2"/>
  <c r="M29" i="2"/>
  <c r="M22" i="2"/>
  <c r="M20" i="2"/>
  <c r="M17" i="2"/>
  <c r="M16" i="2"/>
  <c r="M14" i="2"/>
  <c r="M13" i="2" s="1"/>
  <c r="M12" i="2"/>
  <c r="M11" i="2" s="1"/>
  <c r="M10" i="2"/>
  <c r="M9" i="2" s="1"/>
  <c r="M15" i="2" l="1"/>
  <c r="M19" i="2"/>
  <c r="M28" i="2"/>
  <c r="O28" i="2" s="1"/>
  <c r="M7" i="2"/>
  <c r="M8" i="2"/>
  <c r="M6" i="2"/>
  <c r="D5" i="2"/>
  <c r="D4" i="2" s="1"/>
  <c r="J25" i="2"/>
  <c r="J23" i="2" s="1"/>
  <c r="H25" i="2"/>
  <c r="H23" i="2" s="1"/>
  <c r="M27" i="2"/>
  <c r="F25" i="2"/>
  <c r="F23" i="2" s="1"/>
  <c r="M26" i="2"/>
  <c r="F5" i="2"/>
  <c r="F4" i="2" s="1"/>
  <c r="J5" i="2"/>
  <c r="J4" i="2" s="1"/>
  <c r="H5" i="2"/>
  <c r="H4" i="2" s="1"/>
  <c r="P4" i="2" l="1"/>
  <c r="M5" i="2"/>
  <c r="F35" i="2"/>
  <c r="M25" i="2"/>
  <c r="M23" i="2" s="1"/>
  <c r="N5" i="2"/>
  <c r="N4" i="2" s="1"/>
  <c r="H35" i="2"/>
  <c r="N25" i="2"/>
  <c r="N23" i="2" s="1"/>
  <c r="D25" i="2"/>
  <c r="D23" i="2" s="1"/>
  <c r="D35" i="2" s="1"/>
  <c r="J35" i="2"/>
  <c r="M4" i="2" l="1"/>
  <c r="N35" i="2"/>
  <c r="O23" i="2"/>
  <c r="R23" i="2" s="1"/>
  <c r="M35" i="2" l="1"/>
  <c r="O1" i="2"/>
  <c r="O4" i="2"/>
  <c r="K11" i="7"/>
  <c r="K10" i="7"/>
  <c r="K12" i="7"/>
  <c r="K8" i="7"/>
  <c r="K7" i="7"/>
  <c r="K6" i="7"/>
  <c r="K3" i="7"/>
  <c r="J14" i="4"/>
  <c r="H14" i="4"/>
  <c r="F14" i="4"/>
  <c r="D14" i="4"/>
  <c r="L11" i="4"/>
  <c r="K11" i="4"/>
  <c r="L10" i="4"/>
  <c r="K10" i="4"/>
  <c r="L6" i="4"/>
  <c r="K7" i="4"/>
  <c r="L14" i="4" l="1"/>
  <c r="E2" i="5" l="1"/>
  <c r="C5" i="5"/>
  <c r="D3" i="5"/>
  <c r="E3" i="5" s="1"/>
  <c r="B2" i="5"/>
  <c r="B5" i="5" s="1"/>
  <c r="D5" i="5" l="1"/>
  <c r="E5" i="5" s="1"/>
  <c r="C5" i="2"/>
  <c r="L17" i="7" l="1"/>
  <c r="I15" i="2"/>
  <c r="G15" i="2"/>
  <c r="E15" i="2"/>
  <c r="C15" i="2"/>
  <c r="I19" i="2"/>
  <c r="G19" i="2"/>
  <c r="E19" i="2"/>
  <c r="C19" i="2"/>
  <c r="G29" i="2"/>
  <c r="E29" i="2"/>
  <c r="C29" i="2"/>
  <c r="I25" i="2"/>
  <c r="I23" i="2" s="1"/>
  <c r="G25" i="2"/>
  <c r="G23" i="2" s="1"/>
  <c r="E25" i="2"/>
  <c r="E23" i="2" s="1"/>
  <c r="C25" i="2"/>
  <c r="I9" i="2"/>
  <c r="G9" i="2"/>
  <c r="E9" i="2"/>
  <c r="C9" i="2"/>
  <c r="I13" i="2"/>
  <c r="G13" i="2"/>
  <c r="E13" i="2"/>
  <c r="C13" i="2"/>
  <c r="I11" i="2"/>
  <c r="G11" i="2"/>
  <c r="E11" i="2"/>
  <c r="C11" i="2"/>
  <c r="C4" i="2" l="1"/>
  <c r="E5" i="2"/>
  <c r="E4" i="2" s="1"/>
  <c r="C23" i="2"/>
  <c r="G5" i="2"/>
  <c r="G4" i="2" s="1"/>
  <c r="I5" i="2" l="1"/>
  <c r="I4" i="2" s="1"/>
  <c r="C35" i="2"/>
  <c r="E28" i="2"/>
  <c r="G28" i="2"/>
  <c r="G35" i="2" s="1"/>
  <c r="L16" i="7" l="1"/>
  <c r="E35" i="2"/>
  <c r="I28" i="2"/>
  <c r="I35" i="2" s="1"/>
  <c r="L18" i="7" l="1"/>
  <c r="L19" i="7" s="1"/>
</calcChain>
</file>

<file path=xl/sharedStrings.xml><?xml version="1.0" encoding="utf-8"?>
<sst xmlns="http://schemas.openxmlformats.org/spreadsheetml/2006/main" count="148" uniqueCount="117">
  <si>
    <t>Membresías a las universidades</t>
  </si>
  <si>
    <t>Participación de profesores internacionales</t>
  </si>
  <si>
    <t>1.2.1</t>
  </si>
  <si>
    <t>Formación de profesores locales</t>
  </si>
  <si>
    <t>1.4.1</t>
  </si>
  <si>
    <t>1.5.1</t>
  </si>
  <si>
    <t>1.5.2</t>
  </si>
  <si>
    <t>1.5.3</t>
  </si>
  <si>
    <t xml:space="preserve">Promoción internacional </t>
  </si>
  <si>
    <t>2.2.1</t>
  </si>
  <si>
    <t>2.2.2</t>
  </si>
  <si>
    <t>Costos Totales</t>
  </si>
  <si>
    <t>Año I</t>
  </si>
  <si>
    <t>Año II</t>
  </si>
  <si>
    <t>Año III</t>
  </si>
  <si>
    <t>Año IV</t>
  </si>
  <si>
    <t>1.1.2</t>
  </si>
  <si>
    <t>1.1.1</t>
  </si>
  <si>
    <t>Evaluación y Monitoreo</t>
  </si>
  <si>
    <t>Auditoria Financiera y Auditoria de Hitos</t>
  </si>
  <si>
    <t>Autitoria financiera</t>
  </si>
  <si>
    <t>Auditoria de hitos</t>
  </si>
  <si>
    <t>Seguimiento y Monitoreo</t>
  </si>
  <si>
    <t>Plataforma active learning</t>
  </si>
  <si>
    <t>Universidades locales</t>
  </si>
  <si>
    <t>Seminarios</t>
  </si>
  <si>
    <t>Promoción y Marketing</t>
  </si>
  <si>
    <t>Instrumentos para la atracción y cración de emprendimientos</t>
  </si>
  <si>
    <t>Otros Rubros</t>
  </si>
  <si>
    <t>Universidades internacionales2</t>
  </si>
  <si>
    <t xml:space="preserve">Profesores </t>
  </si>
  <si>
    <t xml:space="preserve">Reclutamiento de estudiantes </t>
  </si>
  <si>
    <t>Asuntos coordinación, articualción y administrativo</t>
  </si>
  <si>
    <t>Asuntos académicos UTEC</t>
  </si>
  <si>
    <t>1.1.5</t>
  </si>
  <si>
    <t>1.3.1</t>
  </si>
  <si>
    <t>1.6.1</t>
  </si>
  <si>
    <t>1.6.2</t>
  </si>
  <si>
    <t>1.6.3</t>
  </si>
  <si>
    <t>Universidades internacionales 1</t>
  </si>
  <si>
    <t>Total</t>
  </si>
  <si>
    <t xml:space="preserve">Matriz de indicadores para desembolso </t>
  </si>
  <si>
    <t>Indicador</t>
  </si>
  <si>
    <t>Valor línea de base</t>
  </si>
  <si>
    <t>Año 1</t>
  </si>
  <si>
    <t>Año 2</t>
  </si>
  <si>
    <t>Año 3</t>
  </si>
  <si>
    <t>Año 4</t>
  </si>
  <si>
    <t>Final del Proyecto</t>
  </si>
  <si>
    <t>Meta</t>
  </si>
  <si>
    <t>Monto</t>
  </si>
  <si>
    <t> </t>
  </si>
  <si>
    <t>Total del tramo</t>
  </si>
  <si>
    <t>Costo real estimado</t>
  </si>
  <si>
    <t>Evaluación Intermedia y final</t>
  </si>
  <si>
    <t xml:space="preserve">Ancicipo </t>
  </si>
  <si>
    <t>Retroactivo</t>
  </si>
  <si>
    <t>ANII</t>
  </si>
  <si>
    <t>CEIBAL</t>
  </si>
  <si>
    <t>Estrategia de difusión implementada</t>
  </si>
  <si>
    <t>Emprendimientos creados o innovaciones generadas asociadas al Programa</t>
  </si>
  <si>
    <t>Administración; seguimiento y monitoreo</t>
  </si>
  <si>
    <t>3.1.1</t>
  </si>
  <si>
    <t>3.1.2</t>
  </si>
  <si>
    <t>3.2.1</t>
  </si>
  <si>
    <t>3.2.2</t>
  </si>
  <si>
    <t>% de Alumnos graduados del Programa</t>
  </si>
  <si>
    <t>Productos</t>
  </si>
  <si>
    <t>Unidad de medida</t>
  </si>
  <si>
    <t>Año línea de base</t>
  </si>
  <si>
    <t>Final del proyecto</t>
  </si>
  <si>
    <t>Costo Estimado</t>
  </si>
  <si>
    <t>Medida de verificación</t>
  </si>
  <si>
    <t>Componente 1</t>
  </si>
  <si>
    <t>Componente 2</t>
  </si>
  <si>
    <t xml:space="preserve">1.1. Currículum académico desarrollado
</t>
  </si>
  <si>
    <t># Estudiantes</t>
  </si>
  <si>
    <t>Informe de Gestión del Progrma</t>
  </si>
  <si>
    <t># de currícula</t>
  </si>
  <si>
    <t>Acuerdos suscritos</t>
  </si>
  <si>
    <t>1.3 - Pataforma de active learning en funcianamiento</t>
  </si>
  <si>
    <t># plataforma</t>
  </si>
  <si>
    <t># becas</t>
  </si>
  <si>
    <t>Contrato de beca firmado</t>
  </si>
  <si>
    <t>Certificado de funcionamiento de la plataforma</t>
  </si>
  <si>
    <t># informe</t>
  </si>
  <si>
    <t>Informe de gestiõn</t>
  </si>
  <si>
    <t>2.1. Acuerdo adotado com UruguayXXI</t>
  </si>
  <si>
    <t>#</t>
  </si>
  <si>
    <t>Acuerdo com Uruguay XXI</t>
  </si>
  <si>
    <t>2.2 instrumento de "soft landing"diseñado</t>
  </si>
  <si>
    <t>Acta de Directorio</t>
  </si>
  <si>
    <t>Acta de secretario ejecutivo</t>
  </si>
  <si>
    <t>2.3 Instrumentos existentes ANII adaptados</t>
  </si>
  <si>
    <t>2.4 Estrategia de difusión diseñada</t>
  </si>
  <si>
    <t>1.4 Becas otorgadas</t>
  </si>
  <si>
    <t>1.5 Becas otorgadas mujeres</t>
  </si>
  <si>
    <t>1.6 Estrategia de difusión del Programa diseñada</t>
  </si>
  <si>
    <t>BID</t>
  </si>
  <si>
    <t>Alumnos maticulados en el Programa</t>
  </si>
  <si>
    <t>Evaluación y Monitor</t>
  </si>
  <si>
    <t>Componente I - Capital Humano Digital</t>
  </si>
  <si>
    <t>Componente II - Fomento del Ecosistema SBIC</t>
  </si>
  <si>
    <t>Componente 2. Fomento del Ecosistema SBIC</t>
  </si>
  <si>
    <t>Componente 1. Capital Humano Digital</t>
  </si>
  <si>
    <t>Local</t>
  </si>
  <si>
    <t>Instrumento Softlanding (para empresas y emprendedores)</t>
  </si>
  <si>
    <t>Instrumento de reclutamiento (para la inserción del capital humano capacitado en empresas locales y articulación entre graduados y ecosistema)</t>
  </si>
  <si>
    <r>
      <t xml:space="preserve">Tecnologia, Plataforma de </t>
    </r>
    <r>
      <rPr>
        <b/>
        <i/>
        <sz val="9"/>
        <color theme="1"/>
        <rFont val="Arial"/>
        <family val="2"/>
      </rPr>
      <t>active-learning</t>
    </r>
    <r>
      <rPr>
        <b/>
        <sz val="9"/>
        <color theme="1"/>
        <rFont val="Arial"/>
        <family val="2"/>
      </rPr>
      <t xml:space="preserve"> y soporte tecnológico</t>
    </r>
  </si>
  <si>
    <t>Soporte tecnológico</t>
  </si>
  <si>
    <t>Salas y oficinas</t>
  </si>
  <si>
    <t>Sistema de seguimiento de estudiantes y graduados</t>
  </si>
  <si>
    <t>Acuerdos con socios académicos vigentes</t>
  </si>
  <si>
    <t>Año 5</t>
  </si>
  <si>
    <t>-</t>
  </si>
  <si>
    <t xml:space="preserve">1.2 -Acuerdos con socios academicos vigentes
</t>
  </si>
  <si>
    <t>Año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</si>
</sst>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3">
    <xf numFmtId="0" fontId="0" fillId="0" borderId="0" xfId="0"/>
    <xf numFmtId="164" fontId="1" fillId="0" borderId="0" xfId="1" applyNumberFormat="1" applyFont="1"/>
    <xf numFmtId="164" fontId="0" fillId="0" borderId="0" xfId="1" applyNumberFormat="1" applyFont="1"/>
    <xf numFmtId="164" fontId="1" fillId="0" borderId="0" xfId="0" applyNumberFormat="1" applyFont="1"/>
    <xf numFmtId="0" fontId="3" fillId="0" borderId="0" xfId="2" applyAlignment="1">
      <alignment vertical="center"/>
    </xf>
    <xf numFmtId="0" fontId="3" fillId="0" borderId="0" xfId="2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quotePrefix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3" fillId="0" borderId="0" xfId="2" applyAlignment="1">
      <alignment vertical="center" wrapText="1"/>
    </xf>
    <xf numFmtId="0" fontId="3" fillId="0" borderId="0" xfId="2" applyAlignment="1">
      <alignment horizontal="center" vertical="center" wrapText="1"/>
    </xf>
    <xf numFmtId="0" fontId="4" fillId="4" borderId="3" xfId="2" applyFont="1" applyFill="1" applyBorder="1" applyAlignment="1">
      <alignment horizontal="right" vertical="center" wrapText="1"/>
    </xf>
    <xf numFmtId="0" fontId="4" fillId="4" borderId="3" xfId="2" applyFont="1" applyFill="1" applyBorder="1" applyAlignment="1">
      <alignment horizontal="center" vertical="center" wrapText="1"/>
    </xf>
    <xf numFmtId="164" fontId="4" fillId="4" borderId="3" xfId="3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164" fontId="1" fillId="5" borderId="0" xfId="0" applyNumberFormat="1" applyFont="1" applyFill="1"/>
    <xf numFmtId="0" fontId="7" fillId="0" borderId="1" xfId="4" applyNumberFormat="1" applyFont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7" fillId="0" borderId="1" xfId="2" quotePrefix="1" applyNumberFormat="1" applyFont="1" applyBorder="1" applyAlignment="1">
      <alignment horizontal="center" vertical="center" wrapText="1"/>
    </xf>
    <xf numFmtId="0" fontId="5" fillId="6" borderId="1" xfId="2" applyFont="1" applyFill="1" applyBorder="1" applyAlignment="1">
      <alignment horizontal="center" vertical="center" wrapText="1"/>
    </xf>
    <xf numFmtId="0" fontId="7" fillId="6" borderId="1" xfId="2" quotePrefix="1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 wrapText="1"/>
    </xf>
    <xf numFmtId="3" fontId="7" fillId="6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165" fontId="8" fillId="7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5" fontId="0" fillId="0" borderId="0" xfId="1" applyNumberFormat="1" applyFont="1" applyAlignment="1">
      <alignment horizontal="center" vertical="center"/>
    </xf>
    <xf numFmtId="165" fontId="1" fillId="0" borderId="0" xfId="1" applyNumberFormat="1" applyFont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8" fillId="2" borderId="1" xfId="0" applyFont="1" applyFill="1" applyBorder="1"/>
    <xf numFmtId="164" fontId="8" fillId="2" borderId="1" xfId="0" applyNumberFormat="1" applyFont="1" applyFill="1" applyBorder="1"/>
    <xf numFmtId="0" fontId="6" fillId="0" borderId="1" xfId="0" applyFont="1" applyBorder="1"/>
    <xf numFmtId="0" fontId="8" fillId="0" borderId="1" xfId="0" applyFont="1" applyBorder="1"/>
    <xf numFmtId="164" fontId="8" fillId="0" borderId="1" xfId="1" applyNumberFormat="1" applyFont="1" applyBorder="1"/>
    <xf numFmtId="164" fontId="6" fillId="0" borderId="1" xfId="1" applyNumberFormat="1" applyFont="1" applyBorder="1"/>
    <xf numFmtId="164" fontId="6" fillId="0" borderId="0" xfId="0" applyNumberFormat="1" applyFont="1"/>
    <xf numFmtId="0" fontId="6" fillId="0" borderId="2" xfId="0" applyFont="1" applyFill="1" applyBorder="1"/>
    <xf numFmtId="0" fontId="8" fillId="0" borderId="0" xfId="0" applyFont="1" applyFill="1" applyBorder="1"/>
    <xf numFmtId="164" fontId="8" fillId="2" borderId="1" xfId="1" applyNumberFormat="1" applyFont="1" applyFill="1" applyBorder="1"/>
    <xf numFmtId="0" fontId="8" fillId="0" borderId="1" xfId="0" applyFont="1" applyFill="1" applyBorder="1"/>
    <xf numFmtId="0" fontId="6" fillId="0" borderId="1" xfId="0" applyFont="1" applyFill="1" applyBorder="1"/>
    <xf numFmtId="164" fontId="8" fillId="0" borderId="0" xfId="0" applyNumberFormat="1" applyFont="1"/>
    <xf numFmtId="164" fontId="8" fillId="0" borderId="1" xfId="1" applyNumberFormat="1" applyFont="1" applyFill="1" applyBorder="1"/>
    <xf numFmtId="164" fontId="6" fillId="0" borderId="1" xfId="1" applyNumberFormat="1" applyFont="1" applyFill="1" applyBorder="1"/>
    <xf numFmtId="0" fontId="6" fillId="0" borderId="6" xfId="0" applyFont="1" applyBorder="1" applyAlignment="1">
      <alignment horizontal="center"/>
    </xf>
    <xf numFmtId="0" fontId="6" fillId="0" borderId="0" xfId="0" applyFont="1" applyFill="1"/>
    <xf numFmtId="165" fontId="8" fillId="8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64" fontId="8" fillId="0" borderId="0" xfId="0" applyNumberFormat="1" applyFont="1" applyFill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5">
    <cellStyle name="Comma" xfId="1" builtinId="3"/>
    <cellStyle name="Comma 52" xfId="3" xr:uid="{CA8D3BCC-2ABB-455C-A8E2-B7E0B7AC7876}"/>
    <cellStyle name="Normal" xfId="0" builtinId="0"/>
    <cellStyle name="Normal 2" xfId="2" xr:uid="{058B43EA-803D-492A-BD70-185207E6F461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9CE62-CF35-4C94-B0B7-A60E8846FF71}">
  <dimension ref="A1:R36"/>
  <sheetViews>
    <sheetView tabSelected="1" topLeftCell="C4" zoomScale="90" zoomScaleNormal="90" workbookViewId="0">
      <selection activeCell="O37" sqref="O37"/>
    </sheetView>
  </sheetViews>
  <sheetFormatPr defaultRowHeight="11.4" outlineLevelRow="2" x14ac:dyDescent="0.2"/>
  <cols>
    <col min="1" max="1" width="5.109375" style="43" bestFit="1" customWidth="1"/>
    <col min="2" max="2" width="64" style="43" customWidth="1"/>
    <col min="3" max="3" width="13.21875" style="43" bestFit="1" customWidth="1"/>
    <col min="4" max="4" width="13.21875" style="43" customWidth="1"/>
    <col min="5" max="5" width="13.21875" style="43" bestFit="1" customWidth="1"/>
    <col min="6" max="6" width="13.21875" style="43" customWidth="1"/>
    <col min="7" max="7" width="13.21875" style="43" bestFit="1" customWidth="1"/>
    <col min="8" max="8" width="13.21875" style="43" customWidth="1"/>
    <col min="9" max="9" width="13.21875" style="43" bestFit="1" customWidth="1"/>
    <col min="10" max="11" width="13.21875" style="43" customWidth="1"/>
    <col min="12" max="12" width="14" style="43" customWidth="1"/>
    <col min="13" max="13" width="13.21875" style="43" customWidth="1"/>
    <col min="14" max="14" width="12.6640625" style="43" bestFit="1" customWidth="1"/>
    <col min="15" max="15" width="14.44140625" style="43" customWidth="1"/>
    <col min="16" max="16" width="10.33203125" style="43" customWidth="1"/>
    <col min="17" max="17" width="12.5546875" style="43" customWidth="1"/>
    <col min="18" max="16384" width="8.88671875" style="43"/>
  </cols>
  <sheetData>
    <row r="1" spans="1:16" ht="12" thickBot="1" x14ac:dyDescent="0.25">
      <c r="O1" s="50">
        <f>M4-5890000</f>
        <v>0</v>
      </c>
    </row>
    <row r="2" spans="1:16" ht="15" customHeight="1" thickBot="1" x14ac:dyDescent="0.3">
      <c r="C2" s="65" t="s">
        <v>12</v>
      </c>
      <c r="D2" s="66"/>
      <c r="E2" s="65" t="s">
        <v>13</v>
      </c>
      <c r="F2" s="66"/>
      <c r="G2" s="65" t="s">
        <v>14</v>
      </c>
      <c r="H2" s="66"/>
      <c r="I2" s="65" t="s">
        <v>15</v>
      </c>
      <c r="J2" s="66"/>
      <c r="K2" s="65" t="s">
        <v>116</v>
      </c>
      <c r="L2" s="66"/>
      <c r="M2" s="65" t="s">
        <v>40</v>
      </c>
      <c r="N2" s="66"/>
    </row>
    <row r="3" spans="1:16" x14ac:dyDescent="0.2">
      <c r="C3" s="59" t="s">
        <v>98</v>
      </c>
      <c r="D3" s="59" t="s">
        <v>105</v>
      </c>
      <c r="E3" s="59" t="s">
        <v>98</v>
      </c>
      <c r="F3" s="59" t="s">
        <v>105</v>
      </c>
      <c r="G3" s="59" t="s">
        <v>98</v>
      </c>
      <c r="H3" s="59" t="s">
        <v>105</v>
      </c>
      <c r="I3" s="59" t="s">
        <v>98</v>
      </c>
      <c r="J3" s="59" t="s">
        <v>105</v>
      </c>
      <c r="K3" s="59" t="s">
        <v>98</v>
      </c>
      <c r="L3" s="59" t="s">
        <v>105</v>
      </c>
      <c r="M3" s="59" t="s">
        <v>98</v>
      </c>
      <c r="N3" s="59" t="s">
        <v>105</v>
      </c>
    </row>
    <row r="4" spans="1:16" ht="12" x14ac:dyDescent="0.25">
      <c r="A4" s="44">
        <v>1</v>
      </c>
      <c r="B4" s="44" t="s">
        <v>101</v>
      </c>
      <c r="C4" s="45">
        <f t="shared" ref="C4:N4" si="0">+C5+C9+C11+C13+C15+C19</f>
        <v>1860001</v>
      </c>
      <c r="D4" s="45">
        <f t="shared" si="0"/>
        <v>737277</v>
      </c>
      <c r="E4" s="45">
        <f t="shared" si="0"/>
        <v>1540001</v>
      </c>
      <c r="F4" s="45">
        <f t="shared" si="0"/>
        <v>1531508</v>
      </c>
      <c r="G4" s="45">
        <f t="shared" si="0"/>
        <v>1948578</v>
      </c>
      <c r="H4" s="45">
        <f t="shared" si="0"/>
        <v>803215</v>
      </c>
      <c r="I4" s="45">
        <f t="shared" si="0"/>
        <v>394710</v>
      </c>
      <c r="J4" s="45">
        <f t="shared" si="0"/>
        <v>265500</v>
      </c>
      <c r="K4" s="45">
        <f t="shared" si="0"/>
        <v>146710</v>
      </c>
      <c r="L4" s="45">
        <f t="shared" si="0"/>
        <v>300000</v>
      </c>
      <c r="M4" s="45">
        <f t="shared" si="0"/>
        <v>5890000</v>
      </c>
      <c r="N4" s="45">
        <f t="shared" si="0"/>
        <v>3637500</v>
      </c>
      <c r="O4" s="56">
        <f>+M4+N4</f>
        <v>9527500</v>
      </c>
      <c r="P4" s="50">
        <f>SUM(C4:L4)</f>
        <v>9527500</v>
      </c>
    </row>
    <row r="5" spans="1:16" s="60" customFormat="1" ht="12" x14ac:dyDescent="0.25">
      <c r="A5" s="55">
        <v>1.1000000000000001</v>
      </c>
      <c r="B5" s="54" t="s">
        <v>0</v>
      </c>
      <c r="C5" s="57">
        <f t="shared" ref="C5:N5" si="1">SUM(C6:C8)</f>
        <v>1178288</v>
      </c>
      <c r="D5" s="57">
        <f t="shared" si="1"/>
        <v>562277</v>
      </c>
      <c r="E5" s="57">
        <f t="shared" si="1"/>
        <v>1048288</v>
      </c>
      <c r="F5" s="57">
        <f t="shared" si="1"/>
        <v>1356508</v>
      </c>
      <c r="G5" s="57">
        <f t="shared" si="1"/>
        <v>1496865</v>
      </c>
      <c r="H5" s="57">
        <f t="shared" si="1"/>
        <v>628215</v>
      </c>
      <c r="I5" s="57">
        <f t="shared" si="1"/>
        <v>25000</v>
      </c>
      <c r="J5" s="57">
        <f t="shared" si="1"/>
        <v>178500</v>
      </c>
      <c r="K5" s="57">
        <f t="shared" si="1"/>
        <v>0</v>
      </c>
      <c r="L5" s="57">
        <f t="shared" si="1"/>
        <v>200000</v>
      </c>
      <c r="M5" s="57">
        <f t="shared" si="1"/>
        <v>3748441</v>
      </c>
      <c r="N5" s="57">
        <f t="shared" si="1"/>
        <v>2925500</v>
      </c>
      <c r="O5" s="63"/>
    </row>
    <row r="6" spans="1:16" s="60" customFormat="1" outlineLevel="1" x14ac:dyDescent="0.2">
      <c r="A6" s="55" t="s">
        <v>17</v>
      </c>
      <c r="B6" s="55" t="s">
        <v>39</v>
      </c>
      <c r="C6" s="58">
        <v>978288</v>
      </c>
      <c r="D6" s="58">
        <v>527277</v>
      </c>
      <c r="E6" s="58">
        <v>823288</v>
      </c>
      <c r="F6" s="58">
        <v>1086508</v>
      </c>
      <c r="G6" s="58">
        <f>1598575-126710</f>
        <v>1471865</v>
      </c>
      <c r="H6" s="58">
        <v>258215</v>
      </c>
      <c r="I6" s="58"/>
      <c r="J6" s="58">
        <v>178500</v>
      </c>
      <c r="K6" s="58"/>
      <c r="L6" s="58">
        <v>100000</v>
      </c>
      <c r="M6" s="58">
        <f>+C6+E6+G6+I6</f>
        <v>3273441</v>
      </c>
      <c r="N6" s="58">
        <f>+D6+F6+H6+J6+L6</f>
        <v>2150500</v>
      </c>
    </row>
    <row r="7" spans="1:16" s="60" customFormat="1" outlineLevel="1" x14ac:dyDescent="0.2">
      <c r="A7" s="55" t="s">
        <v>16</v>
      </c>
      <c r="B7" s="55" t="s">
        <v>29</v>
      </c>
      <c r="C7" s="58">
        <v>200000</v>
      </c>
      <c r="D7" s="58">
        <v>35000</v>
      </c>
      <c r="E7" s="58">
        <v>200000</v>
      </c>
      <c r="F7" s="58">
        <v>270000</v>
      </c>
      <c r="G7" s="58"/>
      <c r="H7" s="58">
        <v>370000</v>
      </c>
      <c r="I7" s="58"/>
      <c r="J7" s="58"/>
      <c r="K7" s="58"/>
      <c r="L7" s="58">
        <v>100000</v>
      </c>
      <c r="M7" s="58">
        <f>+C7+E7+G7+I7</f>
        <v>400000</v>
      </c>
      <c r="N7" s="58">
        <f>+D7+F7+H7+J7+L7</f>
        <v>775000</v>
      </c>
    </row>
    <row r="8" spans="1:16" s="60" customFormat="1" outlineLevel="1" x14ac:dyDescent="0.2">
      <c r="A8" s="55" t="s">
        <v>34</v>
      </c>
      <c r="B8" s="55" t="s">
        <v>24</v>
      </c>
      <c r="C8" s="58"/>
      <c r="D8" s="58"/>
      <c r="E8" s="58">
        <v>25000</v>
      </c>
      <c r="F8" s="58"/>
      <c r="G8" s="58">
        <v>25000</v>
      </c>
      <c r="H8" s="58"/>
      <c r="I8" s="58">
        <v>25000</v>
      </c>
      <c r="J8" s="58"/>
      <c r="K8" s="58"/>
      <c r="L8" s="58"/>
      <c r="M8" s="58">
        <f>+C8+E8+G8+I8</f>
        <v>75000</v>
      </c>
      <c r="N8" s="58">
        <f>+D8+F8+H8+J8+L8</f>
        <v>0</v>
      </c>
    </row>
    <row r="9" spans="1:16" s="60" customFormat="1" ht="12" x14ac:dyDescent="0.25">
      <c r="A9" s="55">
        <v>1.2</v>
      </c>
      <c r="B9" s="54" t="s">
        <v>1</v>
      </c>
      <c r="C9" s="57">
        <f>SUM(C10:C10)</f>
        <v>50000</v>
      </c>
      <c r="D9" s="57"/>
      <c r="E9" s="57">
        <f t="shared" ref="E9:K9" si="2">SUM(E10:E10)</f>
        <v>50000</v>
      </c>
      <c r="F9" s="57"/>
      <c r="G9" s="57">
        <f t="shared" si="2"/>
        <v>50000</v>
      </c>
      <c r="H9" s="57"/>
      <c r="I9" s="57">
        <f t="shared" si="2"/>
        <v>0</v>
      </c>
      <c r="J9" s="57"/>
      <c r="K9" s="57">
        <f t="shared" si="2"/>
        <v>0</v>
      </c>
      <c r="L9" s="57"/>
      <c r="M9" s="57">
        <f>SUM(M10)</f>
        <v>150000</v>
      </c>
      <c r="N9" s="57"/>
    </row>
    <row r="10" spans="1:16" s="60" customFormat="1" outlineLevel="1" x14ac:dyDescent="0.2">
      <c r="A10" s="55" t="s">
        <v>2</v>
      </c>
      <c r="B10" s="55" t="s">
        <v>30</v>
      </c>
      <c r="C10" s="58">
        <v>50000</v>
      </c>
      <c r="D10" s="58"/>
      <c r="E10" s="58">
        <v>50000</v>
      </c>
      <c r="F10" s="58"/>
      <c r="G10" s="58">
        <v>50000</v>
      </c>
      <c r="H10" s="58"/>
      <c r="I10" s="58"/>
      <c r="J10" s="58"/>
      <c r="K10" s="58"/>
      <c r="L10" s="58"/>
      <c r="M10" s="58">
        <f>+C10+E10+G10+I10</f>
        <v>150000</v>
      </c>
      <c r="N10" s="58"/>
    </row>
    <row r="11" spans="1:16" s="60" customFormat="1" ht="12" x14ac:dyDescent="0.25">
      <c r="A11" s="55">
        <v>1.3</v>
      </c>
      <c r="B11" s="54" t="s">
        <v>3</v>
      </c>
      <c r="C11" s="57">
        <f>C12</f>
        <v>85000</v>
      </c>
      <c r="D11" s="57">
        <f>D12</f>
        <v>175000</v>
      </c>
      <c r="E11" s="57">
        <f t="shared" ref="E11:I11" si="3">E12</f>
        <v>85000</v>
      </c>
      <c r="F11" s="57">
        <f>F12</f>
        <v>175000</v>
      </c>
      <c r="G11" s="57">
        <f t="shared" si="3"/>
        <v>85000</v>
      </c>
      <c r="H11" s="57">
        <f>H12</f>
        <v>175000</v>
      </c>
      <c r="I11" s="57">
        <f t="shared" si="3"/>
        <v>73000</v>
      </c>
      <c r="J11" s="57">
        <f>J12</f>
        <v>87000</v>
      </c>
      <c r="K11" s="57">
        <f>SUM(K12:K14)</f>
        <v>0</v>
      </c>
      <c r="L11" s="57">
        <f>L12</f>
        <v>100000</v>
      </c>
      <c r="M11" s="57">
        <f>SUM(M12)</f>
        <v>328000</v>
      </c>
      <c r="N11" s="57">
        <f>SUM(N12)</f>
        <v>712000</v>
      </c>
    </row>
    <row r="12" spans="1:16" ht="10.199999999999999" customHeight="1" outlineLevel="1" x14ac:dyDescent="0.2">
      <c r="A12" s="46" t="s">
        <v>35</v>
      </c>
      <c r="B12" s="46" t="s">
        <v>25</v>
      </c>
      <c r="C12" s="49">
        <v>85000</v>
      </c>
      <c r="D12" s="49">
        <v>175000</v>
      </c>
      <c r="E12" s="49">
        <v>85000</v>
      </c>
      <c r="F12" s="49">
        <v>175000</v>
      </c>
      <c r="G12" s="49">
        <v>85000</v>
      </c>
      <c r="H12" s="49">
        <v>175000</v>
      </c>
      <c r="I12" s="49">
        <v>73000</v>
      </c>
      <c r="J12" s="49">
        <v>87000</v>
      </c>
      <c r="K12" s="49"/>
      <c r="L12" s="49">
        <v>100000</v>
      </c>
      <c r="M12" s="49">
        <f>+C12+E12+G12+I12</f>
        <v>328000</v>
      </c>
      <c r="N12" s="49">
        <f>+D12+F12+H12+J12+L12</f>
        <v>712000</v>
      </c>
    </row>
    <row r="13" spans="1:16" s="60" customFormat="1" ht="12" x14ac:dyDescent="0.25">
      <c r="A13" s="55">
        <v>1.4</v>
      </c>
      <c r="B13" s="54" t="s">
        <v>31</v>
      </c>
      <c r="C13" s="57">
        <f>SUM(C14:C14)</f>
        <v>100000</v>
      </c>
      <c r="D13" s="57"/>
      <c r="E13" s="57">
        <f t="shared" ref="E13:I13" si="4">SUM(E14:E14)</f>
        <v>70000</v>
      </c>
      <c r="F13" s="57"/>
      <c r="G13" s="57">
        <f t="shared" si="4"/>
        <v>40000</v>
      </c>
      <c r="H13" s="57"/>
      <c r="I13" s="57">
        <f t="shared" si="4"/>
        <v>30000</v>
      </c>
      <c r="J13" s="57"/>
      <c r="K13" s="57"/>
      <c r="L13" s="57"/>
      <c r="M13" s="57">
        <f>SUM(M14)</f>
        <v>240000</v>
      </c>
      <c r="N13" s="57"/>
    </row>
    <row r="14" spans="1:16" outlineLevel="1" x14ac:dyDescent="0.2">
      <c r="A14" s="46" t="s">
        <v>4</v>
      </c>
      <c r="B14" s="46" t="s">
        <v>26</v>
      </c>
      <c r="C14" s="49">
        <v>100000</v>
      </c>
      <c r="D14" s="49"/>
      <c r="E14" s="49">
        <v>70000</v>
      </c>
      <c r="F14" s="49"/>
      <c r="G14" s="49">
        <v>40000</v>
      </c>
      <c r="H14" s="49"/>
      <c r="I14" s="49">
        <v>30000</v>
      </c>
      <c r="J14" s="49"/>
      <c r="K14" s="49"/>
      <c r="L14" s="49"/>
      <c r="M14" s="49">
        <f>+C14+E14+G14+I14</f>
        <v>240000</v>
      </c>
      <c r="N14" s="49"/>
    </row>
    <row r="15" spans="1:16" ht="12" x14ac:dyDescent="0.25">
      <c r="A15" s="46">
        <v>1.5</v>
      </c>
      <c r="B15" s="47" t="s">
        <v>108</v>
      </c>
      <c r="C15" s="48">
        <f>SUM(C16:C18)</f>
        <v>250000</v>
      </c>
      <c r="D15" s="48"/>
      <c r="E15" s="48">
        <f>SUM(E16:E18)</f>
        <v>120000</v>
      </c>
      <c r="F15" s="48"/>
      <c r="G15" s="48">
        <f>SUM(G16:G18)</f>
        <v>110000</v>
      </c>
      <c r="H15" s="48"/>
      <c r="I15" s="48">
        <f>SUM(I16:I18)</f>
        <v>100000</v>
      </c>
      <c r="J15" s="48"/>
      <c r="K15" s="48">
        <f>SUM(K16:K18)</f>
        <v>20000</v>
      </c>
      <c r="L15" s="48"/>
      <c r="M15" s="48">
        <f>SUM(M16:M18)</f>
        <v>600000</v>
      </c>
      <c r="N15" s="48"/>
    </row>
    <row r="16" spans="1:16" outlineLevel="1" x14ac:dyDescent="0.2">
      <c r="A16" s="46" t="s">
        <v>5</v>
      </c>
      <c r="B16" s="46" t="s">
        <v>23</v>
      </c>
      <c r="C16" s="49">
        <v>200000</v>
      </c>
      <c r="D16" s="49"/>
      <c r="E16" s="49">
        <v>70000</v>
      </c>
      <c r="F16" s="49"/>
      <c r="G16" s="49">
        <v>70000</v>
      </c>
      <c r="H16" s="49"/>
      <c r="I16" s="49">
        <v>60000</v>
      </c>
      <c r="J16" s="49"/>
      <c r="K16" s="49"/>
      <c r="L16" s="49"/>
      <c r="M16" s="49">
        <f>+C16+E16+G16+I16</f>
        <v>400000</v>
      </c>
      <c r="N16" s="49"/>
    </row>
    <row r="17" spans="1:18" outlineLevel="1" x14ac:dyDescent="0.2">
      <c r="A17" s="46" t="s">
        <v>6</v>
      </c>
      <c r="B17" s="46" t="s">
        <v>109</v>
      </c>
      <c r="C17" s="49">
        <v>20000</v>
      </c>
      <c r="D17" s="49"/>
      <c r="E17" s="49">
        <v>20000</v>
      </c>
      <c r="F17" s="49"/>
      <c r="G17" s="49">
        <v>20000</v>
      </c>
      <c r="H17" s="49"/>
      <c r="I17" s="49">
        <v>20000</v>
      </c>
      <c r="J17" s="49"/>
      <c r="K17" s="49"/>
      <c r="L17" s="49"/>
      <c r="M17" s="49">
        <f>+C17+E17+G17+I17</f>
        <v>80000</v>
      </c>
      <c r="N17" s="49"/>
    </row>
    <row r="18" spans="1:18" outlineLevel="1" x14ac:dyDescent="0.2">
      <c r="A18" s="46" t="s">
        <v>7</v>
      </c>
      <c r="B18" s="51" t="s">
        <v>110</v>
      </c>
      <c r="C18" s="49">
        <v>30000</v>
      </c>
      <c r="D18" s="49"/>
      <c r="E18" s="49">
        <v>30000</v>
      </c>
      <c r="F18" s="49"/>
      <c r="G18" s="49">
        <v>20000</v>
      </c>
      <c r="H18" s="49"/>
      <c r="I18" s="49">
        <v>20000</v>
      </c>
      <c r="J18" s="49"/>
      <c r="K18" s="49">
        <v>20000</v>
      </c>
      <c r="L18" s="49"/>
      <c r="M18" s="49">
        <f>+C18+E18+G18+I18+K18</f>
        <v>120000</v>
      </c>
      <c r="N18" s="49"/>
    </row>
    <row r="19" spans="1:18" ht="12" x14ac:dyDescent="0.25">
      <c r="A19" s="46">
        <v>1.6</v>
      </c>
      <c r="B19" s="52" t="s">
        <v>28</v>
      </c>
      <c r="C19" s="48">
        <f>SUM(C20:C22)</f>
        <v>196713</v>
      </c>
      <c r="D19" s="48"/>
      <c r="E19" s="48">
        <f>SUM(E20:E22)</f>
        <v>166713</v>
      </c>
      <c r="F19" s="48"/>
      <c r="G19" s="48">
        <f>SUM(G20:G22)</f>
        <v>166713</v>
      </c>
      <c r="H19" s="48"/>
      <c r="I19" s="48">
        <f>SUM(I20:I22)</f>
        <v>166710</v>
      </c>
      <c r="J19" s="48"/>
      <c r="K19" s="48">
        <f>SUM(K20:K22)</f>
        <v>126710</v>
      </c>
      <c r="L19" s="48"/>
      <c r="M19" s="48">
        <f>SUM(M20:M22)</f>
        <v>823559</v>
      </c>
      <c r="N19" s="48"/>
    </row>
    <row r="20" spans="1:18" outlineLevel="1" x14ac:dyDescent="0.2">
      <c r="A20" s="46" t="s">
        <v>36</v>
      </c>
      <c r="B20" s="46" t="s">
        <v>33</v>
      </c>
      <c r="C20" s="49">
        <v>20000</v>
      </c>
      <c r="D20" s="49"/>
      <c r="E20" s="49">
        <v>20000</v>
      </c>
      <c r="F20" s="49"/>
      <c r="G20" s="49">
        <v>20000</v>
      </c>
      <c r="H20" s="49"/>
      <c r="I20" s="49">
        <v>20000</v>
      </c>
      <c r="J20" s="49"/>
      <c r="K20" s="49"/>
      <c r="L20" s="49"/>
      <c r="M20" s="49">
        <f>+C20+E20+G20+I20</f>
        <v>80000</v>
      </c>
      <c r="N20" s="49"/>
    </row>
    <row r="21" spans="1:18" outlineLevel="1" x14ac:dyDescent="0.2">
      <c r="A21" s="46" t="s">
        <v>37</v>
      </c>
      <c r="B21" s="46" t="s">
        <v>32</v>
      </c>
      <c r="C21" s="49">
        <v>126713</v>
      </c>
      <c r="D21" s="49"/>
      <c r="E21" s="49">
        <v>126713</v>
      </c>
      <c r="F21" s="49"/>
      <c r="G21" s="49">
        <v>126713</v>
      </c>
      <c r="H21" s="49"/>
      <c r="I21" s="49">
        <v>126710</v>
      </c>
      <c r="J21" s="49"/>
      <c r="K21" s="49">
        <v>126710</v>
      </c>
      <c r="L21" s="49"/>
      <c r="M21" s="49">
        <f>+C21+E21+G21+I21+K21</f>
        <v>633559</v>
      </c>
      <c r="N21" s="49"/>
    </row>
    <row r="22" spans="1:18" outlineLevel="1" x14ac:dyDescent="0.2">
      <c r="A22" s="46" t="s">
        <v>38</v>
      </c>
      <c r="B22" s="46" t="s">
        <v>111</v>
      </c>
      <c r="C22" s="49">
        <v>50000</v>
      </c>
      <c r="D22" s="49"/>
      <c r="E22" s="49">
        <v>20000</v>
      </c>
      <c r="F22" s="49"/>
      <c r="G22" s="49">
        <v>20000</v>
      </c>
      <c r="H22" s="49"/>
      <c r="I22" s="49">
        <v>20000</v>
      </c>
      <c r="J22" s="49"/>
      <c r="K22" s="49"/>
      <c r="L22" s="49"/>
      <c r="M22" s="49">
        <f>+C22+E22+G22+I22</f>
        <v>110000</v>
      </c>
      <c r="N22" s="49"/>
    </row>
    <row r="23" spans="1:18" ht="12" x14ac:dyDescent="0.25">
      <c r="A23" s="44">
        <v>2</v>
      </c>
      <c r="B23" s="44" t="s">
        <v>102</v>
      </c>
      <c r="C23" s="53">
        <f t="shared" ref="C23:J23" si="5">C24+C25</f>
        <v>150000</v>
      </c>
      <c r="D23" s="53">
        <f t="shared" si="5"/>
        <v>12500</v>
      </c>
      <c r="E23" s="53">
        <f t="shared" si="5"/>
        <v>320000</v>
      </c>
      <c r="F23" s="53">
        <f t="shared" si="5"/>
        <v>62500</v>
      </c>
      <c r="G23" s="53">
        <f t="shared" si="5"/>
        <v>550000</v>
      </c>
      <c r="H23" s="53">
        <f t="shared" si="5"/>
        <v>80000</v>
      </c>
      <c r="I23" s="53">
        <f t="shared" si="5"/>
        <v>910000</v>
      </c>
      <c r="J23" s="53">
        <f t="shared" si="5"/>
        <v>100000</v>
      </c>
      <c r="K23" s="53">
        <f>+K24+K25</f>
        <v>30000</v>
      </c>
      <c r="L23" s="53">
        <f>+L24+L25</f>
        <v>107500</v>
      </c>
      <c r="M23" s="53">
        <f>+M24+M25</f>
        <v>1960000</v>
      </c>
      <c r="N23" s="53">
        <f>+N24+N25</f>
        <v>362500</v>
      </c>
      <c r="O23" s="56">
        <f>SUM(M23:N23)</f>
        <v>2322500</v>
      </c>
      <c r="P23" s="50">
        <f>SUM(C23:L23)</f>
        <v>2322500</v>
      </c>
      <c r="Q23" s="50">
        <v>2322500</v>
      </c>
      <c r="R23" s="50">
        <f>+O23-P23</f>
        <v>0</v>
      </c>
    </row>
    <row r="24" spans="1:18" ht="12" x14ac:dyDescent="0.25">
      <c r="A24" s="46">
        <v>2.1</v>
      </c>
      <c r="B24" s="47" t="s">
        <v>8</v>
      </c>
      <c r="C24" s="48">
        <v>100000</v>
      </c>
      <c r="D24" s="48"/>
      <c r="E24" s="48">
        <v>70000</v>
      </c>
      <c r="F24" s="48"/>
      <c r="G24" s="48">
        <v>50000</v>
      </c>
      <c r="H24" s="48"/>
      <c r="I24" s="48">
        <v>40000</v>
      </c>
      <c r="J24" s="48"/>
      <c r="K24" s="48">
        <v>30000</v>
      </c>
      <c r="L24" s="48"/>
      <c r="M24" s="48">
        <f>+C24+E24+G24+I24+K24</f>
        <v>290000</v>
      </c>
      <c r="N24" s="48"/>
    </row>
    <row r="25" spans="1:18" ht="12" x14ac:dyDescent="0.25">
      <c r="A25" s="46">
        <v>2.2000000000000002</v>
      </c>
      <c r="B25" s="47" t="s">
        <v>27</v>
      </c>
      <c r="C25" s="48">
        <f t="shared" ref="C25:N25" si="6">SUM(C26:C27)</f>
        <v>50000</v>
      </c>
      <c r="D25" s="48">
        <f t="shared" si="6"/>
        <v>12500</v>
      </c>
      <c r="E25" s="48">
        <f t="shared" si="6"/>
        <v>250000</v>
      </c>
      <c r="F25" s="48">
        <f t="shared" si="6"/>
        <v>62500</v>
      </c>
      <c r="G25" s="48">
        <f t="shared" si="6"/>
        <v>500000</v>
      </c>
      <c r="H25" s="48">
        <f t="shared" si="6"/>
        <v>80000</v>
      </c>
      <c r="I25" s="48">
        <f t="shared" si="6"/>
        <v>870000</v>
      </c>
      <c r="J25" s="48">
        <f t="shared" si="6"/>
        <v>100000</v>
      </c>
      <c r="K25" s="48">
        <f>+K26+K27</f>
        <v>0</v>
      </c>
      <c r="L25" s="48">
        <f>+L26+L27</f>
        <v>107500</v>
      </c>
      <c r="M25" s="48">
        <f t="shared" si="6"/>
        <v>1670000</v>
      </c>
      <c r="N25" s="48">
        <f t="shared" si="6"/>
        <v>362500</v>
      </c>
    </row>
    <row r="26" spans="1:18" outlineLevel="2" x14ac:dyDescent="0.2">
      <c r="A26" s="46" t="s">
        <v>9</v>
      </c>
      <c r="B26" s="46" t="s">
        <v>106</v>
      </c>
      <c r="C26" s="49">
        <v>50000</v>
      </c>
      <c r="D26" s="49">
        <v>12500</v>
      </c>
      <c r="E26" s="49">
        <v>250000</v>
      </c>
      <c r="F26" s="49">
        <v>62500</v>
      </c>
      <c r="G26" s="49">
        <v>400000</v>
      </c>
      <c r="H26" s="49">
        <v>80000</v>
      </c>
      <c r="I26" s="49">
        <v>750000</v>
      </c>
      <c r="J26" s="49">
        <v>100000</v>
      </c>
      <c r="K26" s="49"/>
      <c r="L26" s="49">
        <v>107500</v>
      </c>
      <c r="M26" s="49">
        <f>+C26+E26+G26+I26</f>
        <v>1450000</v>
      </c>
      <c r="N26" s="49">
        <f>+D26+F26+H26+J26+L26</f>
        <v>362500</v>
      </c>
    </row>
    <row r="27" spans="1:18" outlineLevel="2" x14ac:dyDescent="0.2">
      <c r="A27" s="46" t="s">
        <v>10</v>
      </c>
      <c r="B27" s="46" t="s">
        <v>107</v>
      </c>
      <c r="C27" s="49">
        <v>0</v>
      </c>
      <c r="D27" s="49">
        <v>0</v>
      </c>
      <c r="E27" s="49">
        <v>0</v>
      </c>
      <c r="F27" s="49">
        <v>0</v>
      </c>
      <c r="G27" s="49">
        <v>100000</v>
      </c>
      <c r="H27" s="49">
        <v>0</v>
      </c>
      <c r="I27" s="49">
        <v>120000</v>
      </c>
      <c r="J27" s="49"/>
      <c r="K27" s="49">
        <v>0</v>
      </c>
      <c r="L27" s="49">
        <v>0</v>
      </c>
      <c r="M27" s="49">
        <f>+C27+E27+G27+I27</f>
        <v>220000</v>
      </c>
      <c r="N27" s="49">
        <f>+D27+F27+H27+J27+L27</f>
        <v>0</v>
      </c>
    </row>
    <row r="28" spans="1:18" s="60" customFormat="1" ht="12" x14ac:dyDescent="0.25">
      <c r="A28" s="54">
        <v>3</v>
      </c>
      <c r="B28" s="54" t="s">
        <v>61</v>
      </c>
      <c r="C28" s="57">
        <f>C29+C32</f>
        <v>18500</v>
      </c>
      <c r="D28" s="57"/>
      <c r="E28" s="57">
        <f t="shared" ref="E28:M28" si="7">E29+E32</f>
        <v>48500</v>
      </c>
      <c r="F28" s="57"/>
      <c r="G28" s="57">
        <f t="shared" si="7"/>
        <v>18500</v>
      </c>
      <c r="H28" s="57"/>
      <c r="I28" s="57">
        <f t="shared" si="7"/>
        <v>18500</v>
      </c>
      <c r="J28" s="57"/>
      <c r="K28" s="57">
        <f t="shared" si="7"/>
        <v>48000</v>
      </c>
      <c r="L28" s="57"/>
      <c r="M28" s="57">
        <f t="shared" si="7"/>
        <v>150000</v>
      </c>
      <c r="N28" s="57"/>
      <c r="O28" s="64">
        <f>SUM(M28:N28)</f>
        <v>150000</v>
      </c>
    </row>
    <row r="29" spans="1:18" ht="12" x14ac:dyDescent="0.25">
      <c r="A29" s="54">
        <v>3.1</v>
      </c>
      <c r="B29" s="54" t="s">
        <v>18</v>
      </c>
      <c r="C29" s="57">
        <f>+C30+C31</f>
        <v>6000</v>
      </c>
      <c r="D29" s="57"/>
      <c r="E29" s="57">
        <f>+E30+E31</f>
        <v>36000</v>
      </c>
      <c r="F29" s="57"/>
      <c r="G29" s="57">
        <f>+G30+G31</f>
        <v>6000</v>
      </c>
      <c r="H29" s="57"/>
      <c r="I29" s="57">
        <f>+I30+I31</f>
        <v>6000</v>
      </c>
      <c r="J29" s="57"/>
      <c r="K29" s="57">
        <f>+K30+K31</f>
        <v>46000</v>
      </c>
      <c r="L29" s="57"/>
      <c r="M29" s="57">
        <f>SUM(M30:M31)</f>
        <v>100000</v>
      </c>
      <c r="N29" s="57"/>
    </row>
    <row r="30" spans="1:18" outlineLevel="1" x14ac:dyDescent="0.2">
      <c r="A30" s="46" t="s">
        <v>62</v>
      </c>
      <c r="B30" s="55" t="s">
        <v>22</v>
      </c>
      <c r="C30" s="58">
        <v>6000</v>
      </c>
      <c r="D30" s="58"/>
      <c r="E30" s="58">
        <v>6000</v>
      </c>
      <c r="F30" s="58"/>
      <c r="G30" s="58">
        <v>6000</v>
      </c>
      <c r="H30" s="58"/>
      <c r="I30" s="58">
        <v>6000</v>
      </c>
      <c r="J30" s="58"/>
      <c r="K30" s="58">
        <v>6000</v>
      </c>
      <c r="L30" s="58"/>
      <c r="M30" s="49">
        <f>+K30+I30+G30+E30+C30</f>
        <v>30000</v>
      </c>
      <c r="N30" s="49"/>
    </row>
    <row r="31" spans="1:18" outlineLevel="1" x14ac:dyDescent="0.2">
      <c r="A31" s="46" t="s">
        <v>63</v>
      </c>
      <c r="B31" s="55" t="s">
        <v>54</v>
      </c>
      <c r="C31" s="58">
        <v>0</v>
      </c>
      <c r="D31" s="58"/>
      <c r="E31" s="58">
        <v>30000</v>
      </c>
      <c r="F31" s="58"/>
      <c r="G31" s="58">
        <v>0</v>
      </c>
      <c r="H31" s="58"/>
      <c r="I31" s="43">
        <v>0</v>
      </c>
      <c r="J31" s="58"/>
      <c r="K31" s="58">
        <v>40000</v>
      </c>
      <c r="L31" s="58">
        <v>0</v>
      </c>
      <c r="M31" s="49">
        <f>+C31+E31+G31+K31</f>
        <v>70000</v>
      </c>
      <c r="N31" s="49"/>
    </row>
    <row r="32" spans="1:18" ht="12" x14ac:dyDescent="0.25">
      <c r="A32" s="54">
        <v>3.2</v>
      </c>
      <c r="B32" s="54" t="s">
        <v>19</v>
      </c>
      <c r="C32" s="57">
        <f>+C33+C34</f>
        <v>12500</v>
      </c>
      <c r="D32" s="57">
        <f t="shared" ref="D32:N32" si="8">+D33+D34</f>
        <v>0</v>
      </c>
      <c r="E32" s="57">
        <f t="shared" si="8"/>
        <v>12500</v>
      </c>
      <c r="F32" s="57">
        <f t="shared" si="8"/>
        <v>0</v>
      </c>
      <c r="G32" s="57">
        <f t="shared" si="8"/>
        <v>12500</v>
      </c>
      <c r="H32" s="57">
        <f t="shared" si="8"/>
        <v>0</v>
      </c>
      <c r="I32" s="57">
        <f t="shared" si="8"/>
        <v>12500</v>
      </c>
      <c r="J32" s="57">
        <f t="shared" si="8"/>
        <v>0</v>
      </c>
      <c r="K32" s="57">
        <f t="shared" si="8"/>
        <v>2000</v>
      </c>
      <c r="L32" s="57">
        <f t="shared" si="8"/>
        <v>0</v>
      </c>
      <c r="M32" s="57">
        <f t="shared" si="8"/>
        <v>50000</v>
      </c>
      <c r="N32" s="57">
        <f t="shared" si="8"/>
        <v>0</v>
      </c>
    </row>
    <row r="33" spans="1:15" outlineLevel="1" x14ac:dyDescent="0.2">
      <c r="A33" s="46" t="s">
        <v>64</v>
      </c>
      <c r="B33" s="55" t="s">
        <v>21</v>
      </c>
      <c r="C33" s="58">
        <v>10500</v>
      </c>
      <c r="D33" s="58"/>
      <c r="E33" s="58">
        <v>10500</v>
      </c>
      <c r="F33" s="58"/>
      <c r="G33" s="58">
        <v>10500</v>
      </c>
      <c r="H33" s="58"/>
      <c r="I33" s="58">
        <v>10500</v>
      </c>
      <c r="J33" s="58"/>
      <c r="K33" s="58">
        <v>0</v>
      </c>
      <c r="L33" s="58">
        <v>0</v>
      </c>
      <c r="M33" s="49">
        <f>+C33+E33+G33+I33</f>
        <v>42000</v>
      </c>
      <c r="N33" s="49"/>
    </row>
    <row r="34" spans="1:15" outlineLevel="1" x14ac:dyDescent="0.2">
      <c r="A34" s="46" t="s">
        <v>65</v>
      </c>
      <c r="B34" s="55" t="s">
        <v>20</v>
      </c>
      <c r="C34" s="58">
        <v>2000</v>
      </c>
      <c r="E34" s="58">
        <v>2000</v>
      </c>
      <c r="G34" s="58">
        <v>2000</v>
      </c>
      <c r="I34" s="58">
        <v>2000</v>
      </c>
      <c r="K34" s="58">
        <v>2000</v>
      </c>
      <c r="M34" s="49">
        <f>+C34+E34+G34+I34</f>
        <v>8000</v>
      </c>
      <c r="N34" s="49"/>
    </row>
    <row r="35" spans="1:15" ht="12" x14ac:dyDescent="0.25">
      <c r="A35" s="46"/>
      <c r="B35" s="44" t="s">
        <v>11</v>
      </c>
      <c r="C35" s="45">
        <f t="shared" ref="C35:N35" si="9">C4+C23+C28</f>
        <v>2028501</v>
      </c>
      <c r="D35" s="45">
        <f t="shared" si="9"/>
        <v>749777</v>
      </c>
      <c r="E35" s="45">
        <f t="shared" si="9"/>
        <v>1908501</v>
      </c>
      <c r="F35" s="45">
        <f t="shared" si="9"/>
        <v>1594008</v>
      </c>
      <c r="G35" s="45">
        <f t="shared" si="9"/>
        <v>2517078</v>
      </c>
      <c r="H35" s="45">
        <f t="shared" si="9"/>
        <v>883215</v>
      </c>
      <c r="I35" s="45">
        <f t="shared" si="9"/>
        <v>1323210</v>
      </c>
      <c r="J35" s="45">
        <f t="shared" si="9"/>
        <v>365500</v>
      </c>
      <c r="K35" s="45">
        <f t="shared" si="9"/>
        <v>224710</v>
      </c>
      <c r="L35" s="45">
        <f t="shared" si="9"/>
        <v>407500</v>
      </c>
      <c r="M35" s="45">
        <f t="shared" si="9"/>
        <v>8000000</v>
      </c>
      <c r="N35" s="45">
        <f t="shared" si="9"/>
        <v>4000000</v>
      </c>
      <c r="O35" s="56">
        <f>+M35+N35</f>
        <v>12000000</v>
      </c>
    </row>
    <row r="36" spans="1:15" ht="12" x14ac:dyDescent="0.25">
      <c r="N36" s="56"/>
      <c r="O36" s="50">
        <f>+O28+O23+O4</f>
        <v>12000000</v>
      </c>
    </row>
  </sheetData>
  <mergeCells count="6">
    <mergeCell ref="C2:D2"/>
    <mergeCell ref="E2:F2"/>
    <mergeCell ref="G2:H2"/>
    <mergeCell ref="I2:J2"/>
    <mergeCell ref="M2:N2"/>
    <mergeCell ref="K2:L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AA6C-9770-4FAD-9EF2-54494DB3D49A}">
  <dimension ref="A1:M14"/>
  <sheetViews>
    <sheetView zoomScale="126" zoomScaleNormal="126" workbookViewId="0">
      <selection activeCell="L14" sqref="L14"/>
    </sheetView>
  </sheetViews>
  <sheetFormatPr defaultRowHeight="14.4" x14ac:dyDescent="0.3"/>
  <cols>
    <col min="1" max="1" width="43.6640625" customWidth="1"/>
    <col min="4" max="4" width="11" bestFit="1" customWidth="1"/>
    <col min="6" max="6" width="12.44140625" customWidth="1"/>
    <col min="8" max="8" width="9.6640625" bestFit="1" customWidth="1"/>
    <col min="10" max="10" width="9.6640625" bestFit="1" customWidth="1"/>
    <col min="12" max="12" width="10.21875" bestFit="1" customWidth="1"/>
    <col min="13" max="13" width="10" bestFit="1" customWidth="1"/>
  </cols>
  <sheetData>
    <row r="1" spans="1:13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3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x14ac:dyDescent="0.3">
      <c r="A3" s="68" t="s">
        <v>42</v>
      </c>
      <c r="B3" s="68" t="s">
        <v>43</v>
      </c>
      <c r="C3" s="69" t="s">
        <v>44</v>
      </c>
      <c r="D3" s="69"/>
      <c r="E3" s="69" t="s">
        <v>45</v>
      </c>
      <c r="F3" s="69"/>
      <c r="G3" s="69" t="s">
        <v>46</v>
      </c>
      <c r="H3" s="69"/>
      <c r="I3" s="69" t="s">
        <v>47</v>
      </c>
      <c r="J3" s="69"/>
      <c r="K3" s="69" t="s">
        <v>48</v>
      </c>
      <c r="L3" s="69"/>
    </row>
    <row r="4" spans="1:13" x14ac:dyDescent="0.3">
      <c r="A4" s="68"/>
      <c r="B4" s="68"/>
      <c r="C4" s="6" t="s">
        <v>49</v>
      </c>
      <c r="D4" s="6" t="s">
        <v>50</v>
      </c>
      <c r="E4" s="6" t="s">
        <v>49</v>
      </c>
      <c r="F4" s="6" t="s">
        <v>50</v>
      </c>
      <c r="G4" s="6" t="s">
        <v>49</v>
      </c>
      <c r="H4" s="6" t="s">
        <v>50</v>
      </c>
      <c r="I4" s="6" t="s">
        <v>49</v>
      </c>
      <c r="J4" s="6" t="s">
        <v>50</v>
      </c>
      <c r="K4" s="6" t="s">
        <v>49</v>
      </c>
      <c r="L4" s="6" t="s">
        <v>50</v>
      </c>
    </row>
    <row r="5" spans="1:13" x14ac:dyDescent="0.3">
      <c r="A5" s="17" t="s">
        <v>101</v>
      </c>
      <c r="B5" s="18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x14ac:dyDescent="0.3">
      <c r="A6" s="7" t="s">
        <v>112</v>
      </c>
      <c r="B6" s="22">
        <v>0</v>
      </c>
      <c r="C6" s="23">
        <v>2</v>
      </c>
      <c r="D6" s="24">
        <v>800000</v>
      </c>
      <c r="E6" s="23">
        <v>2</v>
      </c>
      <c r="F6" s="24">
        <v>935500</v>
      </c>
      <c r="G6" s="23">
        <v>2</v>
      </c>
      <c r="H6" s="24">
        <v>514500</v>
      </c>
      <c r="I6" s="23">
        <v>2</v>
      </c>
      <c r="J6" s="24">
        <v>150000</v>
      </c>
      <c r="K6" s="23">
        <v>2</v>
      </c>
      <c r="L6" s="25">
        <f>D6+F6+H6+J6</f>
        <v>2400000</v>
      </c>
    </row>
    <row r="7" spans="1:13" x14ac:dyDescent="0.3">
      <c r="A7" s="7" t="s">
        <v>99</v>
      </c>
      <c r="B7" s="26">
        <v>0</v>
      </c>
      <c r="C7" s="23">
        <v>50</v>
      </c>
      <c r="D7" s="24">
        <v>2000000</v>
      </c>
      <c r="E7" s="23">
        <v>100</v>
      </c>
      <c r="F7" s="24">
        <v>300000</v>
      </c>
      <c r="G7" s="23">
        <v>150</v>
      </c>
      <c r="H7" s="24">
        <v>450000</v>
      </c>
      <c r="I7" s="23">
        <v>200</v>
      </c>
      <c r="J7" s="24">
        <v>150000</v>
      </c>
      <c r="K7" s="23">
        <f>C7+E7+G7+I7</f>
        <v>500</v>
      </c>
      <c r="L7" s="25">
        <f>+J7+H7+F7+D7</f>
        <v>2900000</v>
      </c>
    </row>
    <row r="8" spans="1:13" x14ac:dyDescent="0.3">
      <c r="A8" s="7" t="s">
        <v>66</v>
      </c>
      <c r="B8" s="9">
        <v>0</v>
      </c>
      <c r="C8" s="8">
        <v>0</v>
      </c>
      <c r="D8" s="8">
        <v>0</v>
      </c>
      <c r="E8" s="22">
        <v>70</v>
      </c>
      <c r="F8" s="24">
        <v>300000</v>
      </c>
      <c r="G8" s="8">
        <v>70</v>
      </c>
      <c r="H8" s="24">
        <v>340000</v>
      </c>
      <c r="I8" s="8">
        <v>70</v>
      </c>
      <c r="J8" s="24">
        <v>100000</v>
      </c>
      <c r="K8" s="23">
        <v>70</v>
      </c>
      <c r="L8" s="25">
        <f>+J8+H8+F8+D8</f>
        <v>740000</v>
      </c>
      <c r="M8" s="19">
        <f>+L8+L7+L6</f>
        <v>6040000</v>
      </c>
    </row>
    <row r="9" spans="1:13" x14ac:dyDescent="0.3">
      <c r="A9" s="27" t="s">
        <v>102</v>
      </c>
      <c r="B9" s="28"/>
      <c r="C9" s="29"/>
      <c r="D9" s="29"/>
      <c r="E9" s="29"/>
      <c r="F9" s="29"/>
      <c r="G9" s="29"/>
      <c r="H9" s="29"/>
      <c r="I9" s="29"/>
      <c r="J9" s="29"/>
      <c r="K9" s="30"/>
      <c r="L9" s="29"/>
    </row>
    <row r="10" spans="1:13" x14ac:dyDescent="0.3">
      <c r="A10" s="7" t="s">
        <v>59</v>
      </c>
      <c r="B10" s="10">
        <v>0</v>
      </c>
      <c r="C10" s="10">
        <v>1</v>
      </c>
      <c r="D10" s="24">
        <v>200000</v>
      </c>
      <c r="E10" s="8">
        <v>1</v>
      </c>
      <c r="F10" s="24">
        <v>90000</v>
      </c>
      <c r="G10" s="10"/>
      <c r="H10" s="8"/>
      <c r="I10" s="8"/>
      <c r="J10" s="8"/>
      <c r="K10" s="23">
        <f>C10+E10+G10+I10</f>
        <v>2</v>
      </c>
      <c r="L10" s="25">
        <f>D10+F10+H10+J10</f>
        <v>290000</v>
      </c>
    </row>
    <row r="11" spans="1:13" ht="22.8" x14ac:dyDescent="0.3">
      <c r="A11" s="7" t="s">
        <v>60</v>
      </c>
      <c r="B11" s="10">
        <v>0</v>
      </c>
      <c r="C11" s="8">
        <v>0</v>
      </c>
      <c r="D11" s="8"/>
      <c r="E11" s="10">
        <v>1</v>
      </c>
      <c r="F11" s="24">
        <v>260000</v>
      </c>
      <c r="G11" s="8">
        <v>2</v>
      </c>
      <c r="H11" s="24">
        <v>860000</v>
      </c>
      <c r="I11" s="10">
        <v>2</v>
      </c>
      <c r="J11" s="24">
        <v>550000</v>
      </c>
      <c r="K11" s="23">
        <f>C11+E11+G11+I11</f>
        <v>5</v>
      </c>
      <c r="L11" s="25">
        <f>D11+F11+H11+J11</f>
        <v>1670000</v>
      </c>
      <c r="M11" s="19">
        <f>+L11+L10</f>
        <v>1960000</v>
      </c>
    </row>
    <row r="12" spans="1:13" x14ac:dyDescent="0.3">
      <c r="A12" s="11" t="s">
        <v>52</v>
      </c>
      <c r="B12" s="6" t="s">
        <v>51</v>
      </c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3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3" x14ac:dyDescent="0.3">
      <c r="A14" s="14" t="s">
        <v>53</v>
      </c>
      <c r="B14" s="15"/>
      <c r="C14" s="16"/>
      <c r="D14" s="16">
        <f>D10+D7+D6</f>
        <v>3000000</v>
      </c>
      <c r="E14" s="16"/>
      <c r="F14" s="16">
        <f>F10+F7+F6</f>
        <v>1325500</v>
      </c>
      <c r="G14" s="16"/>
      <c r="H14" s="16">
        <f>H10+H7+H6</f>
        <v>964500</v>
      </c>
      <c r="I14" s="16"/>
      <c r="J14" s="16">
        <f>J10+J7+J6</f>
        <v>300000</v>
      </c>
      <c r="K14" s="15"/>
      <c r="L14" s="16">
        <f>L6+L7+L8+L10+L11</f>
        <v>8000000</v>
      </c>
    </row>
  </sheetData>
  <mergeCells count="8">
    <mergeCell ref="A1:L1"/>
    <mergeCell ref="A3:A4"/>
    <mergeCell ref="B3:B4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6F58B-0CBF-4297-846B-D437D490E5BA}">
  <dimension ref="B1:M19"/>
  <sheetViews>
    <sheetView topLeftCell="A4" zoomScale="118" workbookViewId="0">
      <selection activeCell="G13" sqref="G13"/>
    </sheetView>
  </sheetViews>
  <sheetFormatPr defaultRowHeight="14.4" x14ac:dyDescent="0.3"/>
  <cols>
    <col min="2" max="2" width="43.44140625" customWidth="1"/>
    <col min="3" max="3" width="11.88671875" customWidth="1"/>
    <col min="12" max="12" width="11.88671875" customWidth="1"/>
    <col min="13" max="13" width="16.33203125" customWidth="1"/>
  </cols>
  <sheetData>
    <row r="1" spans="2:13" ht="36" x14ac:dyDescent="0.3">
      <c r="B1" s="31" t="s">
        <v>67</v>
      </c>
      <c r="C1" s="31" t="s">
        <v>68</v>
      </c>
      <c r="D1" s="32" t="s">
        <v>43</v>
      </c>
      <c r="E1" s="33" t="s">
        <v>69</v>
      </c>
      <c r="F1" s="32" t="s">
        <v>44</v>
      </c>
      <c r="G1" s="32" t="s">
        <v>45</v>
      </c>
      <c r="H1" s="32" t="s">
        <v>46</v>
      </c>
      <c r="I1" s="32" t="s">
        <v>47</v>
      </c>
      <c r="J1" s="32" t="s">
        <v>113</v>
      </c>
      <c r="K1" s="32" t="s">
        <v>70</v>
      </c>
      <c r="L1" s="61" t="s">
        <v>71</v>
      </c>
      <c r="M1" s="33" t="s">
        <v>72</v>
      </c>
    </row>
    <row r="2" spans="2:13" x14ac:dyDescent="0.3">
      <c r="B2" s="70" t="s">
        <v>104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3" ht="22.8" x14ac:dyDescent="0.3">
      <c r="B3" s="34" t="s">
        <v>75</v>
      </c>
      <c r="C3" s="34" t="s">
        <v>76</v>
      </c>
      <c r="D3" s="41">
        <v>0</v>
      </c>
      <c r="E3" s="36">
        <v>2018</v>
      </c>
      <c r="F3" s="35">
        <v>1</v>
      </c>
      <c r="G3" s="35">
        <v>0</v>
      </c>
      <c r="H3" s="35">
        <v>0</v>
      </c>
      <c r="I3" s="35">
        <v>0</v>
      </c>
      <c r="J3" s="35" t="s">
        <v>114</v>
      </c>
      <c r="K3" s="35">
        <f t="shared" ref="K3:K8" si="0">SUM(F3:I3)</f>
        <v>1</v>
      </c>
      <c r="L3" s="62">
        <v>1850000</v>
      </c>
      <c r="M3" s="36" t="s">
        <v>77</v>
      </c>
    </row>
    <row r="4" spans="2:13" ht="22.8" x14ac:dyDescent="0.3">
      <c r="B4" s="34" t="s">
        <v>115</v>
      </c>
      <c r="C4" s="34" t="s">
        <v>78</v>
      </c>
      <c r="D4" s="41">
        <v>0</v>
      </c>
      <c r="E4" s="36">
        <v>2018</v>
      </c>
      <c r="F4" s="35">
        <v>2</v>
      </c>
      <c r="G4" s="35">
        <v>2</v>
      </c>
      <c r="H4" s="35">
        <v>2</v>
      </c>
      <c r="I4" s="35">
        <v>2</v>
      </c>
      <c r="J4" s="35">
        <v>2</v>
      </c>
      <c r="K4" s="35">
        <v>2</v>
      </c>
      <c r="L4" s="62">
        <v>2400000</v>
      </c>
      <c r="M4" s="36" t="s">
        <v>79</v>
      </c>
    </row>
    <row r="5" spans="2:13" ht="34.200000000000003" x14ac:dyDescent="0.3">
      <c r="B5" s="34" t="s">
        <v>80</v>
      </c>
      <c r="C5" s="34" t="s">
        <v>81</v>
      </c>
      <c r="D5" s="41">
        <v>0</v>
      </c>
      <c r="E5" s="36">
        <v>2018</v>
      </c>
      <c r="F5" s="35">
        <v>1</v>
      </c>
      <c r="G5" s="35">
        <v>1</v>
      </c>
      <c r="H5" s="35">
        <v>1</v>
      </c>
      <c r="I5" s="35">
        <v>1</v>
      </c>
      <c r="J5" s="35">
        <v>1</v>
      </c>
      <c r="K5" s="35">
        <v>1</v>
      </c>
      <c r="L5" s="62">
        <v>600000</v>
      </c>
      <c r="M5" s="7" t="s">
        <v>84</v>
      </c>
    </row>
    <row r="6" spans="2:13" ht="22.8" x14ac:dyDescent="0.3">
      <c r="B6" s="34" t="s">
        <v>95</v>
      </c>
      <c r="C6" s="34" t="s">
        <v>82</v>
      </c>
      <c r="D6" s="41">
        <v>0</v>
      </c>
      <c r="E6" s="36">
        <v>2018</v>
      </c>
      <c r="F6" s="35">
        <v>15</v>
      </c>
      <c r="G6" s="35">
        <v>15</v>
      </c>
      <c r="H6" s="35">
        <v>15</v>
      </c>
      <c r="I6" s="35">
        <v>15</v>
      </c>
      <c r="J6" s="35">
        <v>0</v>
      </c>
      <c r="K6" s="35">
        <f t="shared" si="0"/>
        <v>60</v>
      </c>
      <c r="L6" s="62">
        <v>600000</v>
      </c>
      <c r="M6" s="36" t="s">
        <v>83</v>
      </c>
    </row>
    <row r="7" spans="2:13" ht="22.8" x14ac:dyDescent="0.3">
      <c r="B7" s="34" t="s">
        <v>96</v>
      </c>
      <c r="C7" s="34" t="s">
        <v>82</v>
      </c>
      <c r="D7" s="41">
        <v>0</v>
      </c>
      <c r="E7" s="36">
        <v>2018</v>
      </c>
      <c r="F7" s="35">
        <v>5</v>
      </c>
      <c r="G7" s="35">
        <v>5</v>
      </c>
      <c r="H7" s="35">
        <v>5</v>
      </c>
      <c r="I7" s="35">
        <v>5</v>
      </c>
      <c r="J7" s="35">
        <v>0</v>
      </c>
      <c r="K7" s="35">
        <f t="shared" si="0"/>
        <v>20</v>
      </c>
      <c r="L7" s="62">
        <v>200000</v>
      </c>
      <c r="M7" s="36" t="s">
        <v>83</v>
      </c>
    </row>
    <row r="8" spans="2:13" x14ac:dyDescent="0.3">
      <c r="B8" s="34" t="s">
        <v>97</v>
      </c>
      <c r="C8" s="34" t="s">
        <v>85</v>
      </c>
      <c r="D8" s="41">
        <v>0</v>
      </c>
      <c r="E8" s="36">
        <v>2018</v>
      </c>
      <c r="F8" s="35">
        <v>1</v>
      </c>
      <c r="G8" s="35">
        <v>0</v>
      </c>
      <c r="H8" s="35">
        <v>0</v>
      </c>
      <c r="I8" s="35">
        <v>0</v>
      </c>
      <c r="J8" s="35">
        <v>0</v>
      </c>
      <c r="K8" s="35">
        <f t="shared" si="0"/>
        <v>1</v>
      </c>
      <c r="L8" s="62">
        <v>240000</v>
      </c>
      <c r="M8" s="36" t="s">
        <v>86</v>
      </c>
    </row>
    <row r="9" spans="2:13" x14ac:dyDescent="0.3">
      <c r="B9" s="71" t="s">
        <v>103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2:13" ht="22.8" x14ac:dyDescent="0.3">
      <c r="B10" s="34" t="s">
        <v>87</v>
      </c>
      <c r="C10" s="34" t="s">
        <v>88</v>
      </c>
      <c r="D10" s="41">
        <v>0</v>
      </c>
      <c r="E10" s="36">
        <v>2018</v>
      </c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f>SUM(F10:I10)</f>
        <v>1</v>
      </c>
      <c r="L10" s="62">
        <v>50000</v>
      </c>
      <c r="M10" s="36" t="s">
        <v>89</v>
      </c>
    </row>
    <row r="11" spans="2:13" x14ac:dyDescent="0.3">
      <c r="B11" s="34" t="s">
        <v>90</v>
      </c>
      <c r="C11" s="34" t="s">
        <v>88</v>
      </c>
      <c r="D11" s="41">
        <v>0</v>
      </c>
      <c r="E11" s="36">
        <v>2018</v>
      </c>
      <c r="F11" s="35">
        <v>1</v>
      </c>
      <c r="G11" s="35">
        <v>0</v>
      </c>
      <c r="H11" s="35">
        <v>0</v>
      </c>
      <c r="I11" s="35">
        <v>0</v>
      </c>
      <c r="J11" s="35">
        <v>0</v>
      </c>
      <c r="K11" s="35">
        <f>SUM(F11:I11)</f>
        <v>1</v>
      </c>
      <c r="L11" s="62">
        <v>1400000</v>
      </c>
      <c r="M11" s="36" t="s">
        <v>91</v>
      </c>
    </row>
    <row r="12" spans="2:13" x14ac:dyDescent="0.3">
      <c r="B12" s="34" t="s">
        <v>93</v>
      </c>
      <c r="C12" s="34" t="s">
        <v>88</v>
      </c>
      <c r="D12" s="41">
        <v>0</v>
      </c>
      <c r="E12" s="36">
        <v>2018</v>
      </c>
      <c r="F12" s="35"/>
      <c r="G12" s="35">
        <v>2</v>
      </c>
      <c r="H12" s="35">
        <v>0</v>
      </c>
      <c r="I12" s="35">
        <v>0</v>
      </c>
      <c r="J12" s="35">
        <v>0</v>
      </c>
      <c r="K12" s="35">
        <f>SUM(F12:I12)</f>
        <v>2</v>
      </c>
      <c r="L12" s="62">
        <v>220000</v>
      </c>
      <c r="M12" s="36" t="s">
        <v>91</v>
      </c>
    </row>
    <row r="13" spans="2:13" ht="22.8" x14ac:dyDescent="0.3">
      <c r="B13" s="34" t="s">
        <v>94</v>
      </c>
      <c r="C13" s="34" t="s">
        <v>88</v>
      </c>
      <c r="D13" s="41">
        <v>0</v>
      </c>
      <c r="E13" s="36">
        <v>2018</v>
      </c>
      <c r="F13" s="35">
        <v>1</v>
      </c>
      <c r="G13" s="35"/>
      <c r="H13" s="35">
        <v>0</v>
      </c>
      <c r="I13" s="35">
        <v>0</v>
      </c>
      <c r="J13" s="35">
        <v>0</v>
      </c>
      <c r="K13" s="35">
        <v>1</v>
      </c>
      <c r="L13" s="62">
        <v>290000</v>
      </c>
      <c r="M13" s="36" t="s">
        <v>92</v>
      </c>
    </row>
    <row r="14" spans="2:13" x14ac:dyDescent="0.3">
      <c r="B14" s="37"/>
      <c r="C14" s="38"/>
      <c r="D14" s="39"/>
      <c r="E14" s="20"/>
      <c r="F14" s="39"/>
      <c r="G14" s="39"/>
      <c r="H14" s="39"/>
      <c r="I14" s="39"/>
      <c r="J14" s="39"/>
      <c r="K14" s="39"/>
      <c r="L14" s="40"/>
      <c r="M14" s="20"/>
    </row>
    <row r="15" spans="2:13" x14ac:dyDescent="0.3">
      <c r="B15" s="38"/>
      <c r="C15" s="38"/>
      <c r="D15" s="39"/>
      <c r="E15" s="20"/>
      <c r="F15" s="39"/>
      <c r="G15" s="39"/>
      <c r="H15" s="39"/>
      <c r="I15" s="39"/>
      <c r="J15" s="39"/>
      <c r="K15" s="39"/>
      <c r="L15" s="40"/>
      <c r="M15" s="20"/>
    </row>
    <row r="16" spans="2:13" x14ac:dyDescent="0.3">
      <c r="B16" s="38"/>
      <c r="C16" s="38"/>
      <c r="D16" s="39"/>
      <c r="E16" s="20"/>
      <c r="F16" s="39"/>
      <c r="G16" s="39"/>
      <c r="H16" s="39"/>
      <c r="I16" s="39" t="s">
        <v>73</v>
      </c>
      <c r="J16" s="39"/>
      <c r="K16" s="39"/>
      <c r="L16" s="40">
        <f>SUM(L3:L8)</f>
        <v>5890000</v>
      </c>
      <c r="M16" s="20"/>
    </row>
    <row r="17" spans="2:13" x14ac:dyDescent="0.3">
      <c r="B17" s="38"/>
      <c r="C17" s="38"/>
      <c r="D17" s="39"/>
      <c r="E17" s="20"/>
      <c r="F17" s="39"/>
      <c r="G17" s="39"/>
      <c r="H17" s="39"/>
      <c r="I17" s="39" t="s">
        <v>74</v>
      </c>
      <c r="J17" s="39"/>
      <c r="K17" s="39"/>
      <c r="L17" s="40">
        <f>SUM(L10:L13)</f>
        <v>1960000</v>
      </c>
      <c r="M17" s="20"/>
    </row>
    <row r="18" spans="2:13" x14ac:dyDescent="0.3">
      <c r="B18" s="38"/>
      <c r="C18" s="38"/>
      <c r="D18" s="39"/>
      <c r="E18" s="20"/>
      <c r="F18" s="39"/>
      <c r="G18" s="39"/>
      <c r="H18" s="39"/>
      <c r="I18" s="39" t="s">
        <v>100</v>
      </c>
      <c r="J18" s="39"/>
      <c r="K18" s="39"/>
      <c r="L18" s="40">
        <f>+'Detallado por año BID - Local'!N28</f>
        <v>0</v>
      </c>
      <c r="M18" s="20"/>
    </row>
    <row r="19" spans="2:13" x14ac:dyDescent="0.3">
      <c r="B19" s="38"/>
      <c r="C19" s="38"/>
      <c r="D19" s="39"/>
      <c r="E19" s="20"/>
      <c r="F19" s="39"/>
      <c r="G19" s="39"/>
      <c r="H19" s="39"/>
      <c r="I19" s="39"/>
      <c r="J19" s="39"/>
      <c r="K19" s="39"/>
      <c r="L19" s="40">
        <f>SUM(L16:L18)</f>
        <v>7850000</v>
      </c>
      <c r="M19" s="20"/>
    </row>
  </sheetData>
  <mergeCells count="2">
    <mergeCell ref="B2:M2"/>
    <mergeCell ref="B9:M9"/>
  </mergeCells>
  <hyperlinks>
    <hyperlink ref="B10" location="_ftn8" display="_ftn8" xr:uid="{811930F1-E77F-4EC4-B090-522C1BF0D9EB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7CA86-400F-44A7-BCEA-0F1814D0F01A}">
  <dimension ref="A1:E5"/>
  <sheetViews>
    <sheetView workbookViewId="0">
      <selection activeCell="K33" sqref="K33"/>
    </sheetView>
  </sheetViews>
  <sheetFormatPr defaultRowHeight="14.4" x14ac:dyDescent="0.3"/>
  <cols>
    <col min="1" max="1" width="10.5546875" bestFit="1" customWidth="1"/>
    <col min="2" max="2" width="12.6640625" bestFit="1" customWidth="1"/>
    <col min="3" max="3" width="12.6640625" customWidth="1"/>
    <col min="4" max="4" width="11.109375" bestFit="1" customWidth="1"/>
    <col min="5" max="5" width="10.44140625" bestFit="1" customWidth="1"/>
  </cols>
  <sheetData>
    <row r="1" spans="1:5" x14ac:dyDescent="0.3">
      <c r="C1" s="20" t="s">
        <v>57</v>
      </c>
      <c r="D1" s="20" t="s">
        <v>58</v>
      </c>
    </row>
    <row r="2" spans="1:5" x14ac:dyDescent="0.3">
      <c r="A2" t="s">
        <v>55</v>
      </c>
      <c r="B2" s="1">
        <f>80000*15</f>
        <v>1200000</v>
      </c>
      <c r="C2" s="2">
        <v>300000</v>
      </c>
      <c r="D2" s="2">
        <v>900000</v>
      </c>
      <c r="E2" s="3">
        <f>SUM(C2:D2)</f>
        <v>1200000</v>
      </c>
    </row>
    <row r="3" spans="1:5" x14ac:dyDescent="0.3">
      <c r="A3" t="s">
        <v>56</v>
      </c>
      <c r="B3" s="1">
        <v>800000</v>
      </c>
      <c r="C3" s="2"/>
      <c r="D3" s="2">
        <f>B3</f>
        <v>800000</v>
      </c>
      <c r="E3" s="3">
        <f>SUM(C3:D3)</f>
        <v>800000</v>
      </c>
    </row>
    <row r="5" spans="1:5" x14ac:dyDescent="0.3">
      <c r="A5" s="42"/>
      <c r="B5" s="3">
        <f>SUM(B2:B4)</f>
        <v>2000000</v>
      </c>
      <c r="C5" s="19">
        <f>SUM(C2:C3)</f>
        <v>300000</v>
      </c>
      <c r="D5" s="19">
        <f>SUM(D2:D3)</f>
        <v>1700000</v>
      </c>
      <c r="E5" s="21">
        <f>SUM(C5:D5)</f>
        <v>2000000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B9F905EDB695A4694B900954C0B144C" ma:contentTypeVersion="568" ma:contentTypeDescription="A content type to manage public (operations) IDB documents" ma:contentTypeScope="" ma:versionID="aebd3c7fea9f8b0919ca7f9f4eb7075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5554d447de6dbfda44b12d445dc43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L115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INT/TIN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Rospide, Maria De La Paz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EXPORT AND INVESTMENT PROMOTION</TermName>
          <TermId xmlns="http://schemas.microsoft.com/office/infopath/2007/PartnerControls">a3c6a1c6-fb9e-4c31-b143-db9fb3847e9e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104</Value>
      <Value>103</Value>
      <Value>32</Value>
      <Value>3</Value>
      <Value>30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UR-L1150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Record_x0020_Number xmlns="cdc7663a-08f0-4737-9e8c-148ce897a09c">R0002433924</Record_x0020_Number>
    <_dlc_DocId xmlns="cdc7663a-08f0-4737-9e8c-148ce897a09c">EZSHARE-1922773778-13</_dlc_DocId>
    <_dlc_DocIdUrl xmlns="cdc7663a-08f0-4737-9e8c-148ce897a09c">
      <Url>https://idbg.sharepoint.com/teams/EZ-UR-LON/UR-L1150/_layouts/15/DocIdRedir.aspx?ID=EZSHARE-1922773778-13</Url>
      <Description>EZSHARE-1922773778-13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8EC2B6A-E2D4-4AB9-AF08-74CD850F0725}"/>
</file>

<file path=customXml/itemProps2.xml><?xml version="1.0" encoding="utf-8"?>
<ds:datastoreItem xmlns:ds="http://schemas.openxmlformats.org/officeDocument/2006/customXml" ds:itemID="{6D5380A5-8918-47DC-A34D-8496534F7B81}"/>
</file>

<file path=customXml/itemProps3.xml><?xml version="1.0" encoding="utf-8"?>
<ds:datastoreItem xmlns:ds="http://schemas.openxmlformats.org/officeDocument/2006/customXml" ds:itemID="{7F7FA922-CD13-4D20-8B82-7C73408B59CD}"/>
</file>

<file path=customXml/itemProps4.xml><?xml version="1.0" encoding="utf-8"?>
<ds:datastoreItem xmlns:ds="http://schemas.openxmlformats.org/officeDocument/2006/customXml" ds:itemID="{243FB335-CA10-442F-B353-5C8FEF43334F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01AFECE-8D51-423B-982C-2C38FFF078F3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F6902E70-EEE8-48FF-A710-57AAFFC83454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Detallado por año BID - Local</vt:lpstr>
      <vt:lpstr>Matriz de indicadores por dese</vt:lpstr>
      <vt:lpstr>Matriz productos y costos</vt:lpstr>
      <vt:lpstr>Anticipo y Retroactivo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Ungo German, Michel</dc:creator>
  <cp:keywords/>
  <cp:lastModifiedBy>Ungo German, Michel</cp:lastModifiedBy>
  <dcterms:created xsi:type="dcterms:W3CDTF">2018-06-21T20:46:16Z</dcterms:created>
  <dcterms:modified xsi:type="dcterms:W3CDTF">2018-10-09T18:12:52Z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104;#EXPORT AND INVESTMENT PROMOTION|a3c6a1c6-fb9e-4c31-b143-db9fb3847e9e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32;#Uruguay|5d9b6fdd-d595-4446-a0eb-c14b465f6d0e</vt:lpwstr>
  </property>
  <property fmtid="{D5CDD505-2E9C-101B-9397-08002B2CF9AE}" pid="9" name="Sector IDB">
    <vt:lpwstr>103;#TRADE|4f84c989-30b4-4e40-b7c1-3021a996f7c5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1f066499-7452-47a9-8053-70f788f6dd9e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0x0101001A458A224826124E8B45B1D613300CFC00DB9F905EDB695A4694B900954C0B144C</vt:lpwstr>
  </property>
</Properties>
</file>