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charts/chart1.xml" ContentType="application/vnd.openxmlformats-officedocument.drawingml.chart+xml"/>
  <Override PartName="/xl/worksheets/sheet1.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drawings/drawing1.xml" ContentType="application/vnd.openxmlformats-officedocument.drawing+xml"/>
  <Override PartName="/xl/charts/chart2.xml" ContentType="application/vnd.openxmlformats-officedocument.drawingml.chart+xml"/>
  <Override PartName="/xl/theme/theme1.xml" ContentType="application/vnd.openxmlformats-officedocument.theme+xml"/>
  <Override PartName="/xl/worksheets/sheet9.xml" ContentType="application/vnd.openxmlformats-officedocument.spreadsheetml.worksheet+xml"/>
  <Override PartName="/xl/worksheets/sheet8.xml" ContentType="application/vnd.openxmlformats-officedocument.spreadsheetml.worksheet+xml"/>
  <Override PartName="/xl/styles.xml" ContentType="application/vnd.openxmlformats-officedocument.spreadsheetml.styles+xml"/>
  <Override PartName="/xl/worksheets/sheet7.xml" ContentType="application/vnd.openxmlformats-officedocument.spreadsheetml.worksheet+xml"/>
  <Override PartName="/xl/worksheets/sheet5.xml" ContentType="application/vnd.openxmlformats-officedocument.spreadsheetml.worksheet+xml"/>
  <Override PartName="/xl/sharedStrings.xml" ContentType="application/vnd.openxmlformats-officedocument.spreadsheetml.sharedStrings+xml"/>
  <Override PartName="/xl/worksheets/sheet6.xml" ContentType="application/vnd.openxmlformats-officedocument.spreadsheetml.worksheet+xml"/>
  <Override PartName="/docProps/custom.xml" ContentType="application/vnd.openxmlformats-officedocument.custom-properties+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xl/charts/colors1.xml" ContentType="application/vnd.ms-office.chartcolorstyle+xml"/>
  <Override PartName="/xl/charts/style1.xml" ContentType="application/vnd.ms-office.chartstyle+xml"/>
  <Override PartName="/customXml/itemProps4.xml" ContentType="application/vnd.openxmlformats-officedocument.customXmlProperties+xml"/>
  <Override PartName="/customXml/itemProps3.xml" ContentType="application/vnd.openxmlformats-officedocument.customXmlProperties+xml"/>
  <Override PartName="/customXml/itemProps2.xml" ContentType="application/vnd.openxmlformats-officedocument.customXmlProperties+xml"/>
  <Override PartName="/customXml/itemProps1.xml" ContentType="application/vnd.openxmlformats-officedocument.customXmlProperties+xml"/>
  <Override PartName="/customXml/itemProps5.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6380" windowHeight="8190" tabRatio="521" firstSheet="5" activeTab="5"/>
  </bookViews>
  <sheets>
    <sheet name="Sectores de elegibilidad" sheetId="1" state="hidden" r:id="rId1"/>
    <sheet name="Matriz de Resultados" sheetId="2" state="hidden" r:id="rId2"/>
    <sheet name="Matriz de productos" sheetId="3" state="hidden" r:id="rId3"/>
    <sheet name="CUADRO COSTOS" sheetId="4" state="hidden" r:id="rId4"/>
    <sheet name=" Staff " sheetId="5" state="hidden" r:id="rId5"/>
    <sheet name="PEP POA" sheetId="10" r:id="rId6"/>
    <sheet name="PA  Consolidado" sheetId="7" r:id="rId7"/>
    <sheet name="Gráfico ejec.financiera" sheetId="8" state="hidden" r:id="rId8"/>
    <sheet name="Monto adj vs pr. oficina" sheetId="9" state="hidden" r:id="rId9"/>
  </sheets>
  <definedNames>
    <definedName name="_xlnm.Print_Area" localSheetId="3">'CUADRO COSTOS'!$A$1:$D$26</definedName>
    <definedName name="_xlnm.Print_Area" localSheetId="6">'PA  Consolidado'!$A$1:$K$39</definedName>
  </definedNames>
  <calcPr calcId="145621"/>
</workbook>
</file>

<file path=xl/calcChain.xml><?xml version="1.0" encoding="utf-8"?>
<calcChain xmlns="http://schemas.openxmlformats.org/spreadsheetml/2006/main">
  <c r="J25" i="10" l="1"/>
  <c r="J24" i="10"/>
  <c r="J23" i="10"/>
  <c r="I25" i="10"/>
  <c r="I24" i="10"/>
  <c r="I23" i="10"/>
  <c r="Q25" i="10" l="1"/>
  <c r="Q24" i="10"/>
  <c r="Q23" i="10"/>
  <c r="I18" i="10" l="1"/>
  <c r="J18" i="10"/>
  <c r="K18" i="10"/>
  <c r="L18" i="10"/>
  <c r="M18" i="10"/>
  <c r="N18" i="10"/>
  <c r="O18" i="10"/>
  <c r="P18" i="10"/>
  <c r="Q18" i="10"/>
  <c r="H18" i="10"/>
  <c r="J5" i="10"/>
  <c r="I5" i="10"/>
  <c r="I14" i="10"/>
  <c r="J14" i="10"/>
  <c r="K14" i="10"/>
  <c r="K27" i="10" s="1"/>
  <c r="L14" i="10"/>
  <c r="L27" i="10" s="1"/>
  <c r="M14" i="10"/>
  <c r="M27" i="10" s="1"/>
  <c r="N14" i="10"/>
  <c r="N27" i="10" s="1"/>
  <c r="O14" i="10"/>
  <c r="O27" i="10" s="1"/>
  <c r="P14" i="10"/>
  <c r="P27" i="10" s="1"/>
  <c r="H14" i="10"/>
  <c r="L5" i="10"/>
  <c r="M5" i="10"/>
  <c r="N5" i="10"/>
  <c r="O5" i="10"/>
  <c r="P5" i="10"/>
  <c r="K5" i="10"/>
  <c r="H5" i="10"/>
  <c r="H27" i="10" l="1"/>
  <c r="L31" i="10" l="1"/>
  <c r="K31" i="10"/>
  <c r="C31" i="8" l="1"/>
  <c r="D31" i="8"/>
  <c r="E31" i="8"/>
  <c r="F31" i="8"/>
  <c r="G31" i="8"/>
  <c r="B31" i="8"/>
  <c r="C29" i="9"/>
  <c r="B29" i="9"/>
  <c r="A29" i="9"/>
  <c r="E28" i="9"/>
  <c r="F28" i="9" s="1"/>
  <c r="D28" i="9"/>
  <c r="C28" i="9"/>
  <c r="E27" i="9"/>
  <c r="F27" i="9" s="1"/>
  <c r="D27" i="9"/>
  <c r="C27" i="9"/>
  <c r="E26" i="9"/>
  <c r="F26" i="9" s="1"/>
  <c r="D26" i="9"/>
  <c r="C26" i="9"/>
  <c r="E25" i="9"/>
  <c r="F25" i="9" s="1"/>
  <c r="D25" i="9"/>
  <c r="C25" i="9"/>
  <c r="E24" i="9"/>
  <c r="F24" i="9" s="1"/>
  <c r="D24" i="9"/>
  <c r="C24" i="9"/>
  <c r="E23" i="9"/>
  <c r="F23" i="9" s="1"/>
  <c r="D23" i="9"/>
  <c r="C23" i="9"/>
  <c r="E22" i="9"/>
  <c r="F22" i="9" s="1"/>
  <c r="D22" i="9"/>
  <c r="C22" i="9"/>
  <c r="E21" i="9"/>
  <c r="F21" i="9" s="1"/>
  <c r="D21" i="9"/>
  <c r="C21" i="9"/>
  <c r="E20" i="9"/>
  <c r="F20" i="9" s="1"/>
  <c r="D20" i="9"/>
  <c r="C20" i="9"/>
  <c r="E19" i="9"/>
  <c r="F19" i="9" s="1"/>
  <c r="D19" i="9"/>
  <c r="C19" i="9"/>
  <c r="E18" i="9"/>
  <c r="F18" i="9" s="1"/>
  <c r="D18" i="9"/>
  <c r="C18" i="9"/>
  <c r="E17" i="9"/>
  <c r="F17" i="9" s="1"/>
  <c r="D17" i="9"/>
  <c r="C17" i="9"/>
  <c r="E16" i="9"/>
  <c r="F16" i="9" s="1"/>
  <c r="D16" i="9"/>
  <c r="C16" i="9"/>
  <c r="E15" i="9"/>
  <c r="F15" i="9" s="1"/>
  <c r="D15" i="9"/>
  <c r="C15" i="9"/>
  <c r="E14" i="9"/>
  <c r="F14" i="9" s="1"/>
  <c r="D14" i="9"/>
  <c r="C14" i="9"/>
  <c r="E13" i="9"/>
  <c r="F13" i="9" s="1"/>
  <c r="D13" i="9"/>
  <c r="C13" i="9"/>
  <c r="E12" i="9"/>
  <c r="F12" i="9" s="1"/>
  <c r="D12" i="9"/>
  <c r="C12" i="9"/>
  <c r="E11" i="9"/>
  <c r="F11" i="9" s="1"/>
  <c r="D11" i="9"/>
  <c r="C11" i="9"/>
  <c r="E10" i="9"/>
  <c r="F10" i="9" s="1"/>
  <c r="D10" i="9"/>
  <c r="C10" i="9"/>
  <c r="E9" i="9"/>
  <c r="F9" i="9" s="1"/>
  <c r="D9" i="9"/>
  <c r="C9" i="9"/>
  <c r="E8" i="9"/>
  <c r="F8" i="9" s="1"/>
  <c r="D8" i="9"/>
  <c r="C8" i="9"/>
  <c r="E7" i="9"/>
  <c r="F7" i="9" s="1"/>
  <c r="D7" i="9"/>
  <c r="C7" i="9"/>
  <c r="E6" i="9"/>
  <c r="F6" i="9" s="1"/>
  <c r="D6" i="9"/>
  <c r="C6" i="9"/>
  <c r="E5" i="9"/>
  <c r="F5" i="9" s="1"/>
  <c r="D5" i="9"/>
  <c r="C5" i="9"/>
  <c r="E4" i="9"/>
  <c r="F4" i="9" s="1"/>
  <c r="D4" i="9"/>
  <c r="C4" i="9"/>
  <c r="E3" i="9"/>
  <c r="F3" i="9" s="1"/>
  <c r="D3" i="9"/>
  <c r="C3" i="9"/>
  <c r="E2" i="9"/>
  <c r="D2" i="9"/>
  <c r="C2" i="9"/>
  <c r="C13" i="7"/>
  <c r="C17" i="4"/>
  <c r="F35" i="5"/>
  <c r="E35" i="5"/>
  <c r="F34" i="5"/>
  <c r="E34" i="5"/>
  <c r="F33" i="5"/>
  <c r="E33" i="5"/>
  <c r="F32" i="5"/>
  <c r="E32" i="5"/>
  <c r="F31" i="5"/>
  <c r="E31" i="5"/>
  <c r="F30" i="5"/>
  <c r="E30" i="5"/>
  <c r="F29" i="5"/>
  <c r="F36" i="5" s="1"/>
  <c r="E29" i="5"/>
  <c r="E25" i="5"/>
  <c r="E24" i="5"/>
  <c r="E23" i="5"/>
  <c r="E22" i="5"/>
  <c r="E21" i="5"/>
  <c r="B21" i="5"/>
  <c r="B22" i="5" s="1"/>
  <c r="E20" i="5"/>
  <c r="C20" i="5"/>
  <c r="D20" i="5" s="1"/>
  <c r="F20" i="5" s="1"/>
  <c r="B20" i="5"/>
  <c r="D16" i="5"/>
  <c r="F16" i="5" s="1"/>
  <c r="C16" i="5"/>
  <c r="C15" i="5"/>
  <c r="D15" i="5" s="1"/>
  <c r="F15" i="5" s="1"/>
  <c r="C14" i="5"/>
  <c r="D14" i="5" s="1"/>
  <c r="F14" i="5" s="1"/>
  <c r="C13" i="5"/>
  <c r="D13" i="5" s="1"/>
  <c r="F13" i="5" s="1"/>
  <c r="C12" i="5"/>
  <c r="D12" i="5" s="1"/>
  <c r="F12" i="5" s="1"/>
  <c r="C11" i="5"/>
  <c r="D11" i="5" s="1"/>
  <c r="F11" i="5" s="1"/>
  <c r="C10" i="5"/>
  <c r="D10" i="5" s="1"/>
  <c r="F10" i="5" s="1"/>
  <c r="C9" i="5"/>
  <c r="D9" i="5" s="1"/>
  <c r="F9" i="5" s="1"/>
  <c r="C8" i="5"/>
  <c r="D8" i="5" s="1"/>
  <c r="F8" i="5" s="1"/>
  <c r="C7" i="5"/>
  <c r="D7" i="5" s="1"/>
  <c r="F7" i="5" s="1"/>
  <c r="C6" i="5"/>
  <c r="D6" i="5" s="1"/>
  <c r="F6" i="5" s="1"/>
  <c r="C5" i="5"/>
  <c r="D5" i="5" s="1"/>
  <c r="F5" i="5" s="1"/>
  <c r="C4" i="5"/>
  <c r="D4" i="5" s="1"/>
  <c r="F4" i="5" s="1"/>
  <c r="C18" i="4"/>
  <c r="C13" i="4"/>
  <c r="C12" i="4"/>
  <c r="C9" i="4"/>
  <c r="C8" i="4"/>
  <c r="I16" i="3"/>
  <c r="I15" i="3"/>
  <c r="I12" i="3"/>
  <c r="I11" i="3"/>
  <c r="I10" i="3"/>
  <c r="I9" i="3"/>
  <c r="I8" i="3"/>
  <c r="I7" i="3"/>
  <c r="I5" i="3"/>
  <c r="I4" i="3"/>
  <c r="B25" i="5" l="1"/>
  <c r="C25" i="5" s="1"/>
  <c r="D25" i="5" s="1"/>
  <c r="F25" i="5" s="1"/>
  <c r="B23" i="5"/>
  <c r="C22" i="5"/>
  <c r="D22" i="5" s="1"/>
  <c r="F22" i="5" s="1"/>
  <c r="F17" i="5"/>
  <c r="C31" i="7"/>
  <c r="C21" i="5"/>
  <c r="D21" i="5" s="1"/>
  <c r="F21" i="5" s="1"/>
  <c r="E29" i="9"/>
  <c r="F2" i="9"/>
  <c r="F29" i="9" s="1"/>
  <c r="C33" i="7" l="1"/>
  <c r="B24" i="5"/>
  <c r="C24" i="5" s="1"/>
  <c r="D24" i="5" s="1"/>
  <c r="F24" i="5" s="1"/>
  <c r="C23" i="5"/>
  <c r="D23" i="5" s="1"/>
  <c r="F23" i="5" s="1"/>
  <c r="Q5" i="10" l="1"/>
  <c r="Q27" i="10" s="1"/>
  <c r="C14" i="4"/>
  <c r="C7" i="4"/>
  <c r="F26" i="5"/>
  <c r="O30" i="10" l="1"/>
  <c r="M30" i="10"/>
  <c r="N30" i="10"/>
  <c r="L30" i="10"/>
  <c r="P30" i="10"/>
  <c r="C16" i="4"/>
  <c r="C24" i="7"/>
  <c r="F38" i="5"/>
  <c r="C11" i="4"/>
  <c r="C10" i="4" l="1"/>
  <c r="C15" i="4"/>
  <c r="C6" i="4"/>
  <c r="C5" i="4" l="1"/>
  <c r="K30" i="10" l="1"/>
  <c r="C4" i="4"/>
  <c r="D5" i="4" s="1"/>
  <c r="E5" i="4" l="1"/>
  <c r="E9" i="4"/>
  <c r="D18" i="4"/>
  <c r="D13" i="4"/>
  <c r="D12" i="4"/>
  <c r="E8" i="4"/>
  <c r="E18" i="4"/>
  <c r="E13" i="4"/>
  <c r="D17" i="4"/>
  <c r="E17" i="4"/>
  <c r="E12" i="4"/>
  <c r="D9" i="4"/>
  <c r="D8" i="4"/>
  <c r="D7" i="4"/>
  <c r="D14" i="4"/>
  <c r="E14" i="4"/>
  <c r="E7" i="4"/>
  <c r="E16" i="4"/>
  <c r="D11" i="4"/>
  <c r="D16" i="4"/>
  <c r="E11" i="4"/>
  <c r="D15" i="4"/>
  <c r="E15" i="4"/>
  <c r="E10" i="4"/>
  <c r="E6" i="4"/>
  <c r="D10" i="4"/>
  <c r="D6" i="4"/>
  <c r="I27" i="10" l="1"/>
  <c r="J27" i="10"/>
</calcChain>
</file>

<file path=xl/sharedStrings.xml><?xml version="1.0" encoding="utf-8"?>
<sst xmlns="http://schemas.openxmlformats.org/spreadsheetml/2006/main" count="466" uniqueCount="314">
  <si>
    <t>Sectores de elegibilidad - PDGS 2</t>
  </si>
  <si>
    <t>Misión de Identificación</t>
  </si>
  <si>
    <t>PDGS</t>
  </si>
  <si>
    <t>Propuesta</t>
  </si>
  <si>
    <t>Perfiles de Proyecto ingresados para la cartera del PDGS 2</t>
  </si>
  <si>
    <t>Departamento</t>
  </si>
  <si>
    <t>Proyecto</t>
  </si>
  <si>
    <t>Obras complementarias a la actividad productiva en sectores estratégicos de los Departamentos</t>
  </si>
  <si>
    <t>Infraestructura al servicio de la producción</t>
  </si>
  <si>
    <t>Instalaciones para facilitar las actividades, generar y complementar la infraestructura destinada a la producción de bienes y servicios.</t>
  </si>
  <si>
    <t>Obras de infraestructura complementarias a la actividad productiva en sectores estratégicos de los Departamentos</t>
  </si>
  <si>
    <t>Colonia</t>
  </si>
  <si>
    <t>Proyecto de Recuperación y Refuncionalización de la Plaza de Toros de Colonia del Sacramento</t>
  </si>
  <si>
    <t>Obras vinculadas a la prestación de servicios al ciudadano (educación, salud, gestión de residuos)</t>
  </si>
  <si>
    <t>Servicios y equipamientos urbanos</t>
  </si>
  <si>
    <t>Creación, ampliación, mejoramiento o rehabilitación de servicios y equipamientos urbanos responsabilidad de la ID o en coordinación con otros organismos.</t>
  </si>
  <si>
    <t>Obras de infraestructira vinculadas a la prestación de servicios al ciudadano (espacios públicos, centros culturales, educativos, de salud, gestión de residuos). Creación, ampliación, mejoramiento y/o rehabilitación de infraestructuras y equipamientos urbanos destinados a servicios que son responsbilidad de la ID  o en coordinación con otros organismos.</t>
  </si>
  <si>
    <t>Durazno</t>
  </si>
  <si>
    <t>Parque Bicentenario</t>
  </si>
  <si>
    <t>Flores</t>
  </si>
  <si>
    <t>Recuperación ambiental e integración urbana de cañada del Parque Lavalleja</t>
  </si>
  <si>
    <t>Florida</t>
  </si>
  <si>
    <t>Estadio 10 de Julio</t>
  </si>
  <si>
    <t>Lavalleja</t>
  </si>
  <si>
    <t>Complejo cultural, soc y dep Barrio Estación</t>
  </si>
  <si>
    <t>Paysandú</t>
  </si>
  <si>
    <t>Recalificación del Borde Costero</t>
  </si>
  <si>
    <t>Rio Negro</t>
  </si>
  <si>
    <t>Parque lineal Arroyo Laureles</t>
  </si>
  <si>
    <t>Río Negro</t>
  </si>
  <si>
    <t>Parque lineal Young</t>
  </si>
  <si>
    <t>Rivera</t>
  </si>
  <si>
    <t>Parque lineal de arroyo Cuñapirú</t>
  </si>
  <si>
    <t>Soriano</t>
  </si>
  <si>
    <t>Complejo deportivo Mercedes</t>
  </si>
  <si>
    <t>Tacuarembó</t>
  </si>
  <si>
    <t>Residencia Universitaria</t>
  </si>
  <si>
    <t>Reforma Teatro Escayola</t>
  </si>
  <si>
    <t>Obras de desarrollo urbano y territorial</t>
  </si>
  <si>
    <t>Mejora del hábitat</t>
  </si>
  <si>
    <t>Proyectos integrales de intervención en ámbitos urbanos, incluyendo: mejora de las condiciones de movilidad y conectividad local, espacios públicos, señalización y cartelería, drenajes y obras complementarias de saneamiento.</t>
  </si>
  <si>
    <t>Consolidación urbana y territorial</t>
  </si>
  <si>
    <t>Obras integrales de infraestructura en ámbitos urbanos y/o de adecuación de áreas urbanas de acuerdo a su uso y/o de  mejora ambiental. Incluyendo, por ejemplo, mejora de las condiciones de movilidad y conectividad local, espacios públicos, señalización y cartelería, drenajes y obras complementarias de saneamiento.</t>
  </si>
  <si>
    <t>Salto</t>
  </si>
  <si>
    <t>Mejoramiento Barrio Los Ingleses y Federico Moreira</t>
  </si>
  <si>
    <t>Rocha</t>
  </si>
  <si>
    <t>Pavimentación y Desagües Pluviales en el Barrio Lavalleja de la Ciudad de Rocha</t>
  </si>
  <si>
    <t>Programa de Acondicionamiento y Desarrollo del Barrio Artigas de la Ciudad de Tranqueras</t>
  </si>
  <si>
    <t>Canelones</t>
  </si>
  <si>
    <t>Barrios Mullins</t>
  </si>
  <si>
    <t>Barrios Borbonet</t>
  </si>
  <si>
    <t>Consolidación del barrio Sur de la Ciudad de Santa Lucía</t>
  </si>
  <si>
    <t>Corralón Municipal</t>
  </si>
  <si>
    <t>Barrio Santa Bernardina</t>
  </si>
  <si>
    <t>Infraestructura para la accesibilidad y conectividad</t>
  </si>
  <si>
    <t>Ejecución de las obras necesarias para la construcción, rehabilitación, ampliación y organización del sistema de redes y vías urbanas y territoriales, incluyendo puentes, accesos, señalización y demás obras complementarias, que faciliten la accesibilidad e integración de la población en relación a recursos y servicios.</t>
  </si>
  <si>
    <t>Obras de infraestructura necesarias para la construcción, rehabilitación, ampliación y organización del sistema de redes y vías urbanas , incluyendo puentes, accesos, señalización y demás obras complementarias, que faciliten la accesibilidad e integración de la población en relación a recursos y servicios.</t>
  </si>
  <si>
    <t>Treinta y tres</t>
  </si>
  <si>
    <t>Accesos a la ciudad de treinta y tres</t>
  </si>
  <si>
    <t>Maldonado</t>
  </si>
  <si>
    <t>TRAMO ESTE DEL COLECTOR NORTE DEL CONURBANO MALDONADO PUNTA DEL ESTE - tramo II</t>
  </si>
  <si>
    <t>Cerro Largo</t>
  </si>
  <si>
    <t>ANILLO PERIMETRAL TRAMO 1</t>
  </si>
  <si>
    <t>San José</t>
  </si>
  <si>
    <t>Intervención urbana en Avenida Luis Alberto de Herrera y Plaza 4 de Octubre</t>
  </si>
  <si>
    <t>Artigas</t>
  </si>
  <si>
    <t>Mejoras en Avenida Artigas, ciudad de Bella Unión.</t>
  </si>
  <si>
    <t>Reacondicionamiento Accesos a la ciudad de Artigas - 2ª ETAPA</t>
  </si>
  <si>
    <t>Mejora ambiental</t>
  </si>
  <si>
    <t>Recuperación de pasivos ambientales y protección de franjas costeras. Disposición de residuos sólidos urbanos. Obras relativas a la gestión de aguas pluviales, macro drenajes y saneamiento</t>
  </si>
  <si>
    <t>-</t>
  </si>
  <si>
    <t>MATRIZ DE RESULTADOS Y PRODUCTOS</t>
  </si>
  <si>
    <t>Objetivo del Programa:</t>
  </si>
  <si>
    <t>Contribuir a la mejora de la gestión fiscal y de la inversión pública de los Gobiernos Departamentales</t>
  </si>
  <si>
    <t>Impacto</t>
  </si>
  <si>
    <t>Indicador</t>
  </si>
  <si>
    <t>Línea de base</t>
  </si>
  <si>
    <t>Meta final</t>
  </si>
  <si>
    <t>Observaciones</t>
  </si>
  <si>
    <t>A.  Ingresos generados en el Departamento sobre el total de ingresos, aumentados</t>
  </si>
  <si>
    <t>XX porcentaje de incremento</t>
  </si>
  <si>
    <t>BID: evidencias</t>
  </si>
  <si>
    <t>La meta va a estar entre el 3 y 5%</t>
  </si>
  <si>
    <t>Resultados</t>
  </si>
  <si>
    <t>1. Precio de bienes inmobiliarios en las áreas intervenidas incrementado</t>
  </si>
  <si>
    <t>XX puntos porcentuales promedio de incremento real del precio, en pesos uruguayos, del m2 de las áreas intervenidas respecto a las áreas sin intervención</t>
  </si>
  <si>
    <t>BID evidencias a partir de estudios externos existentes. PDGS Estudio San Cono como apoyo</t>
  </si>
  <si>
    <t>Puede ser la misma área pre-intervención (pre y post intervención).</t>
  </si>
  <si>
    <t>2.  Recaudación de la contribución inmobiliaria incrementada/(Morosidad disminuida)</t>
  </si>
  <si>
    <t>XX puntos porcentuales de incremento porcentual de la recaudación en términos reales sobre el promedio porcentual de los cuatro últimos años</t>
  </si>
  <si>
    <t>BID: evidencias  PDGS: SUCIVE (Martín)/ Morosidad en las ID</t>
  </si>
  <si>
    <t>Tendencia de crecimiento en los últimos 6 años (otu.opp.gob.uy). Se realizará una discriminación entre lo que resulte por la mejora en la gestión de cobro de la que se produce eventualmente por actualización de los valores catastrales. La meta va a estar entre el 3 y 5%</t>
  </si>
  <si>
    <t>3. Tiempo de demora en la entrega de información financiera reducido</t>
  </si>
  <si>
    <t>50%de reducción en el tiempo de la disponibilidad de la información financiera</t>
  </si>
  <si>
    <t>8 meses promedio</t>
  </si>
  <si>
    <t>4 meses promedio</t>
  </si>
  <si>
    <t>1/N* Ʃ (Fecha de recibida - fecha de solicitada). Refiere a la información que formara parte de la matriz de monitoreo</t>
  </si>
  <si>
    <t>4. Reducción de la duración de los procesos de adquisición para la ejecución de proyectos de inversión.</t>
  </si>
  <si>
    <t>Reducción del tiempo de transcurrido desde la solicitud de no objeción al BID ( al pliego y al proyecto)  y la fecha de contratación de la empresa constructora.</t>
  </si>
  <si>
    <t>400 días promedio en el PDGS</t>
  </si>
  <si>
    <t>240 días</t>
  </si>
  <si>
    <t>1/N* Ʃ (Fecha de contratación a empresa constructora - Fecha de nota de solicitud de NOB)</t>
  </si>
  <si>
    <t>5. Mejora en la capacidad de planificación y presupuestación</t>
  </si>
  <si>
    <t>Diferencia entre el precio de oficina (actualizado al momento de la licitación) y el monto adjudicado</t>
  </si>
  <si>
    <t>12% (PDGS)</t>
  </si>
  <si>
    <t>Ʃ (Precio de oficina i/Suma total precios de oficina)* (Precio adjudicado  i – Precio de oficina i)</t>
  </si>
  <si>
    <t>Productos</t>
  </si>
  <si>
    <t>2017                   (6 meses)</t>
  </si>
  <si>
    <t>2022             (6 meses)</t>
  </si>
  <si>
    <t>Componente 1. Fortalecimiento de la gestión fiscal y de las finanzas departamentales</t>
  </si>
  <si>
    <t>1.      Nº de gobiernos departamentales que canalizan la recaudación por contribución catastral por un sistema de cobro centralizado</t>
  </si>
  <si>
    <t>Mejora de la gestión de cobranza</t>
  </si>
  <si>
    <t>2.      Nº de departamentos con actualización dinámica del vínculo registro-catastro (propiedad) implementada</t>
  </si>
  <si>
    <t>3.      Nº de departamentos con estudios para la actualización de valores catastrales</t>
  </si>
  <si>
    <t>4.      Nº de gobiernos departamentales que aplican el plan de cuentas único</t>
  </si>
  <si>
    <t>5.      Nº de gobiernos departamentales que realizan su gestión financiera por medio de sistemas de información financiera integrales y con criterios unificados</t>
  </si>
  <si>
    <t>6.      Sistema de monitoreo de las finanzas departamentales desarrollado e implementado</t>
  </si>
  <si>
    <t>7.      Nº de estudios para el fortalecimiento de la gestión del gasto, la gestión por resultados y costeo de los servicios</t>
  </si>
  <si>
    <t>8.      Nº de gobiernos departamentales capacitados en la implementación de instrumentos de gestión de riesgo</t>
  </si>
  <si>
    <t>9.      Nº de gobiernos departamentales que cuentan con proyectos de mitigación de riesgos y adaptación al cambio climático</t>
  </si>
  <si>
    <t>Componente 2: Inversiones para el desarrollo subnacional</t>
  </si>
  <si>
    <t>10.  Nº de proyectos de inversión con estudios de preinversión</t>
  </si>
  <si>
    <t>Proyectos financiados Fondo de Asignación Inicial</t>
  </si>
  <si>
    <t>11.  Nº de proyectos de inversión con dirección de obra</t>
  </si>
  <si>
    <t>12.  Nº de proyectos con la recepción provisoria de fin de obra</t>
  </si>
  <si>
    <t>13.  Nº de proyectos financiados con el Fondo Concursable</t>
  </si>
  <si>
    <t>TOTAL USD</t>
  </si>
  <si>
    <t>BID USD</t>
  </si>
  <si>
    <t>NACIONAL USD</t>
  </si>
  <si>
    <t>PROGRAMA DE DESARROLLO Y FORTALECIMIENTO DE LA GESTIÓN FISCAL Y DE SERVICIOS SUBNACIONAL</t>
  </si>
  <si>
    <t>Fotalecimiento de la gestión fiscal  y de inversión de los gobiernos subnacionales</t>
  </si>
  <si>
    <t>1.1</t>
  </si>
  <si>
    <t>1.2</t>
  </si>
  <si>
    <t>Inversiones para el desarrollo subnacional</t>
  </si>
  <si>
    <t>2.1</t>
  </si>
  <si>
    <t>Formulación de proyectos de inversión</t>
  </si>
  <si>
    <t>2.2</t>
  </si>
  <si>
    <t>Ejecución de proyectos de inversion</t>
  </si>
  <si>
    <t>2.2.1</t>
  </si>
  <si>
    <t>Fondo de Asignación Inicial</t>
  </si>
  <si>
    <t>2.2.2</t>
  </si>
  <si>
    <t>Fondo concursable</t>
  </si>
  <si>
    <t>2.3</t>
  </si>
  <si>
    <t>Dirección de obra</t>
  </si>
  <si>
    <t>2.4</t>
  </si>
  <si>
    <t>Supervisión, control de calidad y otras acciones para el fortalecimiento de la gestión de la inversión subnacional</t>
  </si>
  <si>
    <t>Administración, monitoreo y otros gastos de funcionamiento</t>
  </si>
  <si>
    <t>3.1</t>
  </si>
  <si>
    <t>Unidad Coordinadora</t>
  </si>
  <si>
    <t>3.2</t>
  </si>
  <si>
    <t>Evaluación intermedia y final; Auditoría</t>
  </si>
  <si>
    <t>Imprevistos</t>
  </si>
  <si>
    <t>Consultores staff permanente</t>
  </si>
  <si>
    <t>Honorario mensual 2016 (con IVA) $U</t>
  </si>
  <si>
    <t>Honorario anual $U</t>
  </si>
  <si>
    <t>Honorario anual en USD</t>
  </si>
  <si>
    <t>Viáticos</t>
  </si>
  <si>
    <t>Honorario 5 años en USD + Viáticos</t>
  </si>
  <si>
    <t>Coordinador general</t>
  </si>
  <si>
    <t>Coordinador Fortalecimiento</t>
  </si>
  <si>
    <t>Coordinador Inversiones</t>
  </si>
  <si>
    <t>Coordinador Áreas de Apoyo</t>
  </si>
  <si>
    <t>Responsable Adquisiciones</t>
  </si>
  <si>
    <t>Asistente de  Adquisiciones</t>
  </si>
  <si>
    <t>Asistente de  Adquisiciones refuerzo Caminos Rurales Productivos</t>
  </si>
  <si>
    <t>Responsable Financiero contable</t>
  </si>
  <si>
    <t>Adjunto Financiero contable</t>
  </si>
  <si>
    <t>Asistente de  Financiero contable refuerzo Caminos Rurales Productivos</t>
  </si>
  <si>
    <t>Responsable Monitoreo y Evaluación</t>
  </si>
  <si>
    <t>Asistente Monitoreo y Evaluación</t>
  </si>
  <si>
    <t>Asistente administrativo experto</t>
  </si>
  <si>
    <t>SUBTOTAL</t>
  </si>
  <si>
    <t>Fortalecimiento</t>
  </si>
  <si>
    <t>1 Consultor especialista en finanzas departamentales</t>
  </si>
  <si>
    <t>1.1.1</t>
  </si>
  <si>
    <t>1 Consultor especialista en sistemas de infromación financiera departamental</t>
  </si>
  <si>
    <t>1.1.2</t>
  </si>
  <si>
    <t>1 Consultor especialista en gestión de riesgo</t>
  </si>
  <si>
    <t>1.2.1</t>
  </si>
  <si>
    <t>1 Consultor especialista en gestión por resultados</t>
  </si>
  <si>
    <t>1.1.3</t>
  </si>
  <si>
    <t>1 Consultor informático</t>
  </si>
  <si>
    <t>1 Consultor a definir</t>
  </si>
  <si>
    <t>Inversiones</t>
  </si>
  <si>
    <t>1 Consultor especialistas en supervisión de proyectos de inversión en infraestructura</t>
  </si>
  <si>
    <t>2.4.1</t>
  </si>
  <si>
    <t>TOTAL</t>
  </si>
  <si>
    <t>Nº</t>
  </si>
  <si>
    <t>Línea de trabajo</t>
  </si>
  <si>
    <t>Fecha estimada de cumplimiento</t>
  </si>
  <si>
    <t>Plazo Ejecución (meses)</t>
  </si>
  <si>
    <t>Cantidad días</t>
  </si>
  <si>
    <t>Duración</t>
  </si>
  <si>
    <t>Costo Total
US$</t>
  </si>
  <si>
    <t>Fuente de Financiamiento (US$)</t>
  </si>
  <si>
    <t>Segundo semestre 2017</t>
  </si>
  <si>
    <t>Primer semestre 2022</t>
  </si>
  <si>
    <t>Costo Total</t>
  </si>
  <si>
    <t>Días</t>
  </si>
  <si>
    <t>Comienzo</t>
  </si>
  <si>
    <t>Fin</t>
  </si>
  <si>
    <t>BID</t>
  </si>
  <si>
    <t>Local</t>
  </si>
  <si>
    <t>General</t>
  </si>
  <si>
    <t>Componente 1. Fortalecimiento de la gestión fiscal y de servicios subnacional</t>
  </si>
  <si>
    <t>Estudios para el fortalecimiento de la gestión del gasto, gestión por resultados y costeo de servicios</t>
  </si>
  <si>
    <t>1.2.2</t>
  </si>
  <si>
    <t>Componente 2. Inversiones para el desarrollo subnacional</t>
  </si>
  <si>
    <t>Estudios de preinversión y formulación de proyectos</t>
  </si>
  <si>
    <t>Proyectos del Fondo de Asignación Inicial</t>
  </si>
  <si>
    <t>Proyectos del Fondo Concursable</t>
  </si>
  <si>
    <t>Convenio con Facultad de Ingeniería para la realización de ensayos de calidad de las obras</t>
  </si>
  <si>
    <t>Componente 3. Administración y monitoreo</t>
  </si>
  <si>
    <t>3.1.1</t>
  </si>
  <si>
    <t>Consultores estables del Programa para el apoyo en el desarrollo y supervisión de las acciones transversales del Programa (Áreas: Financiero - contable, Adquisiciones, Soporte Administrativo, Evaluación y Monitoreo; Coordinación de Componente 1, Componente 2 y de Áreas de Apoyo, Coordinación general del Programa)</t>
  </si>
  <si>
    <t>3.1.3</t>
  </si>
  <si>
    <t>Actividades y productos de difusión de las acciones del Programa</t>
  </si>
  <si>
    <t>3.2.1</t>
  </si>
  <si>
    <t>Componente 4. Imprevistos</t>
  </si>
  <si>
    <t>TOTAL GENERAL</t>
  </si>
  <si>
    <t>TC</t>
  </si>
  <si>
    <t>$U</t>
  </si>
  <si>
    <t>PDGS1 INV USD</t>
  </si>
  <si>
    <t>PDGS1 INV $U</t>
  </si>
  <si>
    <t>Plan de Adquisiciones primeros 18 meses</t>
  </si>
  <si>
    <t>Programa de Desarrollo y Fortalecimiento de la gestión fiscal y de servicios subnacional</t>
  </si>
  <si>
    <t>Para detalles acerca de las adquisiciones del Préstamo referirse al anexo de los  Acuerdos y Requisitos Fiduciarios</t>
  </si>
  <si>
    <t>No. Ref.</t>
  </si>
  <si>
    <t>Categoría y descripción del contrato de adquisiciones</t>
  </si>
  <si>
    <t>Costo estimado US$</t>
  </si>
  <si>
    <t>Método</t>
  </si>
  <si>
    <t>Revisión</t>
  </si>
  <si>
    <t>Fuente de Financiamiento y porcentaje</t>
  </si>
  <si>
    <t>Fechas estimadas</t>
  </si>
  <si>
    <t>AÑO</t>
  </si>
  <si>
    <t>Status</t>
  </si>
  <si>
    <t>Comentarios</t>
  </si>
  <si>
    <t>Local/ Otro</t>
  </si>
  <si>
    <t>OBRAS</t>
  </si>
  <si>
    <t>Implementación de un proyecto de gestión territorial (piloto) en un departamento a definir</t>
  </si>
  <si>
    <t>LPN</t>
  </si>
  <si>
    <t>Ex - Post</t>
  </si>
  <si>
    <t>2do semestre</t>
  </si>
  <si>
    <t>Previsto</t>
  </si>
  <si>
    <t>La contratación la realiza la Intendencia Departamental, OPP le transfiere los fondos</t>
  </si>
  <si>
    <t>Reconversión Edilicia y Funcional del Estadio 10 de Julio</t>
  </si>
  <si>
    <t>Mejora de la interconexión sobre paso del durazno y revitalización del Barrio Santa Bernardina</t>
  </si>
  <si>
    <t>Pavimentación y desagues pluviales del Barrio Lavalleja de la ciudad de Rocha</t>
  </si>
  <si>
    <t>Residencia Universitaria en la ciudad de Tacuarembó</t>
  </si>
  <si>
    <t>LPI</t>
  </si>
  <si>
    <t>Ex - Ante</t>
  </si>
  <si>
    <t>Acondicionamiento y Desarrollo del Barrio Artigas de la ciudad de Tranqueras</t>
  </si>
  <si>
    <t>1er semestre</t>
  </si>
  <si>
    <t>Complejo Deportivo de la Ciudad de Mercedes</t>
  </si>
  <si>
    <t>Proyecto AFE en la ciudad de Minas</t>
  </si>
  <si>
    <t>Mejoras en Avenida Artigas de la ciudad de Bella Unión</t>
  </si>
  <si>
    <t>FIRMAS CONSULTORAS</t>
  </si>
  <si>
    <t>Estudio para la actualización de padrones catastrales</t>
  </si>
  <si>
    <t>SBCC</t>
  </si>
  <si>
    <t>CONSULTORES INDIVIDUALES</t>
  </si>
  <si>
    <t>1.3</t>
  </si>
  <si>
    <t>6 Consultores para Supervisión del Componente 1</t>
  </si>
  <si>
    <t>CD</t>
  </si>
  <si>
    <t>Reconocimiento de gasto</t>
  </si>
  <si>
    <t>Dos estudios para el fortalecimiento de la gestión del gasto, gestión por resultados y costeo de servicios</t>
  </si>
  <si>
    <t>3CV</t>
  </si>
  <si>
    <t>Eventualmente podrían ser Firmas Consultoras</t>
  </si>
  <si>
    <t>18 Consultores para estudios de Preinversión</t>
  </si>
  <si>
    <t>8 Direcciónes de obra</t>
  </si>
  <si>
    <t>8 Sobrestante</t>
  </si>
  <si>
    <t>2ro semestre</t>
  </si>
  <si>
    <t>1 Consultor para la evaluación del Fondo Concursable</t>
  </si>
  <si>
    <t>7 Consultores para Supervisión del Componente 2</t>
  </si>
  <si>
    <t>Componente 3. Administración y Monitoreo</t>
  </si>
  <si>
    <t>11 Consultores para Unidad Coordinadora</t>
  </si>
  <si>
    <t>SERVICIOS DISTINTOS DE CONSULTORÍA</t>
  </si>
  <si>
    <t>Taller de capacitación. Tema: Criterios de registración de la información financiera</t>
  </si>
  <si>
    <t>CP</t>
  </si>
  <si>
    <t>Ex - post</t>
  </si>
  <si>
    <t>Convenio por cinco años</t>
  </si>
  <si>
    <t>*La planificación parte del supuesto de que la firma del Contrato de Préstamo será a comienzos del año 2017 y la elegibilidad a los 6 meses (junio 2017)</t>
  </si>
  <si>
    <t>Ejecución en miles de USD/ miles de $U</t>
  </si>
  <si>
    <t>PDGS 1 Inversiones + PDGS2 total en USD</t>
  </si>
  <si>
    <t>PDGs 2  total en USD</t>
  </si>
  <si>
    <t>PDGS 1 Inversiones + PDGS2 total en $U</t>
  </si>
  <si>
    <t>PDGs 2  total en $U</t>
  </si>
  <si>
    <t>Precio de oficina</t>
  </si>
  <si>
    <t>Adjudicado</t>
  </si>
  <si>
    <t>Ponderador</t>
  </si>
  <si>
    <t>Diferencia precio adjudicado- precio de oficina</t>
  </si>
  <si>
    <t>(Precio adjudicado / precio de oficina)-1</t>
  </si>
  <si>
    <t>PONDERADO(Precio adjudicado / precio de oficina)-1</t>
  </si>
  <si>
    <t>Ejecución en miles de USD</t>
  </si>
  <si>
    <t>PDGS1</t>
  </si>
  <si>
    <t>PDGS2</t>
  </si>
  <si>
    <t>FC PDGS2</t>
  </si>
  <si>
    <t>Gestión  tributaria y financiera</t>
  </si>
  <si>
    <t>Gestion de la inversion y de riesgos climáticos</t>
  </si>
  <si>
    <t>1.1.4</t>
  </si>
  <si>
    <t>Gobiernos departamentales que aplican el plan de cuentas único</t>
  </si>
  <si>
    <t>1.1.5</t>
  </si>
  <si>
    <t>Gobiernos departamentales que realizan su gestión financiera por medio de sistemas de información financiera integrales y con criterios unificados</t>
  </si>
  <si>
    <t>1.1.6</t>
  </si>
  <si>
    <t>Sistema de monitoreo de las finanzas departamentales desarrollado e implementado</t>
  </si>
  <si>
    <t>Gobiernos departamentales capacitados en las implementación de instrumentos de planificación de las inversiones y gestión de riesgo</t>
  </si>
  <si>
    <t>Gobiernos departamentales que cuentan con proyectos de mitigación de riesgos y adaptación al cambio climático</t>
  </si>
  <si>
    <t>Gobiernos Departamentales con sistema de recaudación por contribución catastral centralizado implementado y funcionando</t>
  </si>
  <si>
    <t>Gobiernos Departamentales con estudios de padrones actualizados</t>
  </si>
  <si>
    <t>Auditoría</t>
  </si>
  <si>
    <t>3.2.2</t>
  </si>
  <si>
    <t>Evaluación de medio término</t>
  </si>
  <si>
    <t>3.2.3</t>
  </si>
  <si>
    <t>Evaluación final</t>
  </si>
  <si>
    <t>Plan de Ejecución Plurianual (PEP) / Plan Operativo Anual (POA) - Programa de Desarrollo y Fortalecimiento de la Gestión Fiscal y de Servicios Subnacionales</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</si>
</sst>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_(* #,##0.00_);_(* \(#,##0.00\);_(* \-??_);_(@_)"/>
    <numFmt numFmtId="165" formatCode="_(* #,##0_);_(* \(#,##0\);_(* \-??_);_(@_)"/>
    <numFmt numFmtId="166" formatCode="mmmm\-yy;@"/>
    <numFmt numFmtId="167" formatCode="0.0%"/>
    <numFmt numFmtId="168" formatCode="0.0"/>
  </numFmts>
  <fonts count="18" x14ac:knownFonts="1">
    <font>
      <sz val="11"/>
      <color rgb="FF000000"/>
      <name val="Calibri"/>
      <family val="2"/>
      <charset val="1"/>
    </font>
    <font>
      <b/>
      <sz val="11"/>
      <color rgb="FF000000"/>
      <name val="Calibri"/>
      <family val="2"/>
      <charset val="1"/>
    </font>
    <font>
      <sz val="11"/>
      <color rgb="FFFF0000"/>
      <name val="Calibri"/>
      <family val="2"/>
      <charset val="1"/>
    </font>
    <font>
      <b/>
      <sz val="11"/>
      <color rgb="FF000000"/>
      <name val="Times New Roman"/>
      <family val="1"/>
      <charset val="1"/>
    </font>
    <font>
      <sz val="11"/>
      <color rgb="FF000000"/>
      <name val="Times New Roman"/>
      <family val="1"/>
      <charset val="1"/>
    </font>
    <font>
      <b/>
      <u/>
      <sz val="11"/>
      <color rgb="FF000000"/>
      <name val="Times New Roman"/>
      <family val="1"/>
      <charset val="1"/>
    </font>
    <font>
      <sz val="11"/>
      <name val="Times New Roman"/>
      <family val="1"/>
      <charset val="1"/>
    </font>
    <font>
      <b/>
      <u/>
      <sz val="11"/>
      <name val="Times New Roman"/>
      <family val="1"/>
      <charset val="1"/>
    </font>
    <font>
      <sz val="11"/>
      <name val="Calibri"/>
      <family val="2"/>
      <charset val="1"/>
    </font>
    <font>
      <b/>
      <sz val="11"/>
      <name val="Arial"/>
      <family val="2"/>
      <charset val="1"/>
    </font>
    <font>
      <b/>
      <sz val="9"/>
      <name val="Arial"/>
      <family val="2"/>
      <charset val="1"/>
    </font>
    <font>
      <b/>
      <sz val="10"/>
      <name val="Arial"/>
      <family val="2"/>
      <charset val="1"/>
    </font>
    <font>
      <sz val="10"/>
      <name val="Arial"/>
      <family val="2"/>
      <charset val="1"/>
    </font>
    <font>
      <i/>
      <sz val="11"/>
      <color rgb="FF000000"/>
      <name val="Calibri"/>
      <family val="2"/>
      <charset val="1"/>
    </font>
    <font>
      <b/>
      <sz val="11"/>
      <name val="Calibri"/>
      <family val="2"/>
      <charset val="1"/>
    </font>
    <font>
      <sz val="11"/>
      <color rgb="FF000000"/>
      <name val="Calibri"/>
      <family val="2"/>
      <charset val="1"/>
    </font>
    <font>
      <b/>
      <sz val="9"/>
      <name val="Arial"/>
      <family val="2"/>
    </font>
    <font>
      <sz val="10"/>
      <name val="Arial"/>
      <family val="2"/>
    </font>
  </fonts>
  <fills count="17">
    <fill>
      <patternFill patternType="none"/>
    </fill>
    <fill>
      <patternFill patternType="gray125"/>
    </fill>
    <fill>
      <patternFill patternType="solid">
        <fgColor rgb="FFBDD7EE"/>
        <bgColor rgb="FFD6DCE5"/>
      </patternFill>
    </fill>
    <fill>
      <patternFill patternType="solid">
        <fgColor rgb="FFFBE5D6"/>
        <bgColor rgb="FFF2F2F2"/>
      </patternFill>
    </fill>
    <fill>
      <patternFill patternType="solid">
        <fgColor rgb="FF5F5F60"/>
        <bgColor rgb="FF595959"/>
      </patternFill>
    </fill>
    <fill>
      <patternFill patternType="solid">
        <fgColor rgb="FFF2F2F2"/>
        <bgColor rgb="FFFFFFFF"/>
      </patternFill>
    </fill>
    <fill>
      <patternFill patternType="solid">
        <fgColor rgb="FFD9D9D9"/>
        <bgColor rgb="FFD6DCE5"/>
      </patternFill>
    </fill>
    <fill>
      <patternFill patternType="solid">
        <fgColor rgb="FFBFBFBF"/>
        <bgColor rgb="FFBDD7EE"/>
      </patternFill>
    </fill>
    <fill>
      <patternFill patternType="solid">
        <fgColor rgb="FFFFFFFF"/>
        <bgColor rgb="FFF2F2F2"/>
      </patternFill>
    </fill>
    <fill>
      <patternFill patternType="solid">
        <fgColor rgb="FFA6A6A6"/>
        <bgColor rgb="FF8FAADC"/>
      </patternFill>
    </fill>
    <fill>
      <patternFill patternType="solid">
        <fgColor rgb="FF8497B0"/>
        <bgColor rgb="FF8FAADC"/>
      </patternFill>
    </fill>
    <fill>
      <patternFill patternType="solid">
        <fgColor rgb="FFD6DCE5"/>
        <bgColor rgb="FFD9D9D9"/>
      </patternFill>
    </fill>
    <fill>
      <patternFill patternType="solid">
        <fgColor rgb="FF99CCFF"/>
        <bgColor rgb="FFBDD7EE"/>
      </patternFill>
    </fill>
    <fill>
      <patternFill patternType="solid">
        <fgColor rgb="FF8FAADC"/>
        <bgColor rgb="FF8497B0"/>
      </patternFill>
    </fill>
    <fill>
      <patternFill patternType="solid">
        <fgColor rgb="FFDAE3F3"/>
        <bgColor rgb="FFD6DCE5"/>
      </patternFill>
    </fill>
    <fill>
      <patternFill patternType="solid">
        <fgColor theme="0"/>
        <bgColor indexed="64"/>
      </patternFill>
    </fill>
    <fill>
      <patternFill patternType="solid">
        <fgColor theme="0"/>
        <bgColor rgb="FFF2F2F2"/>
      </patternFill>
    </fill>
  </fills>
  <borders count="43">
    <border>
      <left/>
      <right/>
      <top/>
      <bottom/>
      <diagonal/>
    </border>
    <border>
      <left style="medium">
        <color auto="1"/>
      </left>
      <right style="medium">
        <color auto="1"/>
      </right>
      <top style="medium">
        <color auto="1"/>
      </top>
      <bottom style="medium">
        <color auto="1"/>
      </bottom>
      <diagonal/>
    </border>
    <border>
      <left/>
      <right style="medium">
        <color auto="1"/>
      </right>
      <top style="medium">
        <color auto="1"/>
      </top>
      <bottom style="medium">
        <color auto="1"/>
      </bottom>
      <diagonal/>
    </border>
    <border>
      <left style="medium">
        <color auto="1"/>
      </left>
      <right/>
      <top/>
      <bottom/>
      <diagonal/>
    </border>
    <border>
      <left style="medium">
        <color auto="1"/>
      </left>
      <right style="thin">
        <color auto="1"/>
      </right>
      <top/>
      <bottom/>
      <diagonal/>
    </border>
    <border>
      <left style="thin">
        <color auto="1"/>
      </left>
      <right/>
      <top/>
      <bottom/>
      <diagonal/>
    </border>
    <border>
      <left style="thin">
        <color auto="1"/>
      </left>
      <right style="medium">
        <color auto="1"/>
      </right>
      <top/>
      <bottom/>
      <diagonal/>
    </border>
    <border>
      <left style="medium">
        <color auto="1"/>
      </left>
      <right style="medium">
        <color auto="1"/>
      </right>
      <top style="medium">
        <color auto="1"/>
      </top>
      <bottom/>
      <diagonal/>
    </border>
    <border>
      <left style="medium">
        <color auto="1"/>
      </left>
      <right/>
      <top style="medium">
        <color auto="1"/>
      </top>
      <bottom style="medium">
        <color auto="1"/>
      </bottom>
      <diagonal/>
    </border>
    <border>
      <left style="medium">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thin">
        <color auto="1"/>
      </top>
      <bottom style="thin">
        <color auto="1"/>
      </bottom>
      <diagonal/>
    </border>
    <border>
      <left style="medium">
        <color auto="1"/>
      </left>
      <right style="medium">
        <color auto="1"/>
      </right>
      <top style="thin">
        <color auto="1"/>
      </top>
      <bottom style="medium">
        <color auto="1"/>
      </bottom>
      <diagonal/>
    </border>
    <border>
      <left style="medium">
        <color auto="1"/>
      </left>
      <right style="medium">
        <color auto="1"/>
      </right>
      <top/>
      <bottom style="thin">
        <color auto="1"/>
      </bottom>
      <diagonal/>
    </border>
    <border>
      <left style="medium">
        <color auto="1"/>
      </left>
      <right style="medium">
        <color auto="1"/>
      </right>
      <top style="thin">
        <color auto="1"/>
      </top>
      <bottom/>
      <diagonal/>
    </border>
    <border>
      <left style="thin">
        <color auto="1"/>
      </left>
      <right style="thin">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bottom style="medium">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top/>
      <bottom style="medium">
        <color auto="1"/>
      </bottom>
      <diagonal/>
    </border>
    <border>
      <left/>
      <right/>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right/>
      <top style="medium">
        <color auto="1"/>
      </top>
      <bottom style="thin">
        <color auto="1"/>
      </bottom>
      <diagonal/>
    </border>
    <border>
      <left/>
      <right style="thin">
        <color auto="1"/>
      </right>
      <top style="medium">
        <color auto="1"/>
      </top>
      <bottom style="thin">
        <color auto="1"/>
      </bottom>
      <diagonal/>
    </border>
    <border>
      <left style="thin">
        <color auto="1"/>
      </left>
      <right style="medium">
        <color auto="1"/>
      </right>
      <top style="medium">
        <color auto="1"/>
      </top>
      <bottom/>
      <diagonal/>
    </border>
    <border>
      <left/>
      <right style="thin">
        <color auto="1"/>
      </right>
      <top style="thin">
        <color auto="1"/>
      </top>
      <bottom/>
      <diagonal/>
    </border>
    <border>
      <left style="thin">
        <color auto="1"/>
      </left>
      <right style="thin">
        <color auto="1"/>
      </right>
      <top style="medium">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top style="medium">
        <color auto="1"/>
      </top>
      <bottom/>
      <diagonal/>
    </border>
    <border>
      <left/>
      <right/>
      <top style="thin">
        <color auto="1"/>
      </top>
      <bottom/>
      <diagonal/>
    </border>
  </borders>
  <cellStyleXfs count="4">
    <xf numFmtId="0" fontId="0" fillId="0" borderId="0"/>
    <xf numFmtId="164" fontId="15" fillId="0" borderId="0" applyBorder="0" applyProtection="0"/>
    <xf numFmtId="9" fontId="15" fillId="0" borderId="0" applyBorder="0" applyProtection="0"/>
    <xf numFmtId="0" fontId="12" fillId="0" borderId="0"/>
  </cellStyleXfs>
  <cellXfs count="247">
    <xf numFmtId="0" fontId="0" fillId="0" borderId="0" xfId="0"/>
    <xf numFmtId="0" fontId="0" fillId="0" borderId="0" xfId="0" applyAlignment="1">
      <alignment wrapText="1"/>
    </xf>
    <xf numFmtId="0" fontId="1" fillId="2" borderId="1" xfId="0" applyFont="1" applyFill="1" applyBorder="1" applyAlignment="1">
      <alignment horizontal="center"/>
    </xf>
    <xf numFmtId="0" fontId="0" fillId="0" borderId="3" xfId="0" applyFont="1" applyBorder="1" applyAlignment="1">
      <alignment horizontal="center" vertical="center" wrapText="1"/>
    </xf>
    <xf numFmtId="0" fontId="0" fillId="0" borderId="4" xfId="0" applyFont="1" applyBorder="1" applyAlignment="1">
      <alignment horizontal="center" vertical="center" wrapText="1"/>
    </xf>
    <xf numFmtId="0" fontId="0" fillId="0" borderId="5" xfId="0" applyFont="1" applyBorder="1" applyAlignment="1">
      <alignment horizontal="center" vertical="center" wrapText="1"/>
    </xf>
    <xf numFmtId="0" fontId="0" fillId="3" borderId="4" xfId="0" applyFont="1" applyFill="1" applyBorder="1" applyAlignment="1">
      <alignment horizontal="center" vertical="center" wrapText="1"/>
    </xf>
    <xf numFmtId="0" fontId="0" fillId="3" borderId="6" xfId="0" applyFont="1" applyFill="1" applyBorder="1" applyAlignment="1">
      <alignment horizontal="left" vertical="center" wrapText="1"/>
    </xf>
    <xf numFmtId="0" fontId="0" fillId="0" borderId="7" xfId="0" applyFont="1" applyBorder="1" applyAlignment="1">
      <alignment horizontal="left" vertical="center" wrapText="1"/>
    </xf>
    <xf numFmtId="0" fontId="1" fillId="0" borderId="0" xfId="0" applyFont="1"/>
    <xf numFmtId="0" fontId="0" fillId="0" borderId="10" xfId="0" applyFont="1" applyBorder="1" applyAlignment="1">
      <alignment horizontal="center" vertical="center" wrapText="1"/>
    </xf>
    <xf numFmtId="0" fontId="0" fillId="0" borderId="12" xfId="0" applyFont="1" applyBorder="1"/>
    <xf numFmtId="0" fontId="0" fillId="0" borderId="13" xfId="0" applyFont="1" applyBorder="1"/>
    <xf numFmtId="0" fontId="0" fillId="0" borderId="14" xfId="0" applyFont="1" applyBorder="1"/>
    <xf numFmtId="0" fontId="0" fillId="0" borderId="15" xfId="0" applyFont="1" applyBorder="1"/>
    <xf numFmtId="0" fontId="0" fillId="0" borderId="16" xfId="0" applyFont="1" applyBorder="1"/>
    <xf numFmtId="0" fontId="0" fillId="4" borderId="9" xfId="0" applyFill="1" applyBorder="1" applyAlignment="1">
      <alignment horizontal="center" vertical="center" wrapText="1"/>
    </xf>
    <xf numFmtId="0" fontId="0" fillId="0" borderId="17" xfId="0" applyFont="1" applyBorder="1" applyAlignment="1">
      <alignment horizontal="center" vertical="center" wrapText="1"/>
    </xf>
    <xf numFmtId="0" fontId="0" fillId="0" borderId="18" xfId="0" applyFont="1" applyBorder="1"/>
    <xf numFmtId="0" fontId="0" fillId="0" borderId="19" xfId="0" applyFont="1" applyBorder="1"/>
    <xf numFmtId="0" fontId="0" fillId="0" borderId="20" xfId="0" applyFont="1" applyBorder="1"/>
    <xf numFmtId="0" fontId="0" fillId="0" borderId="21" xfId="0" applyFont="1" applyBorder="1"/>
    <xf numFmtId="0" fontId="0" fillId="0" borderId="22" xfId="0" applyFont="1" applyBorder="1"/>
    <xf numFmtId="0" fontId="0" fillId="0" borderId="23" xfId="0" applyFont="1" applyBorder="1"/>
    <xf numFmtId="0" fontId="0" fillId="4" borderId="17" xfId="0" applyFill="1" applyBorder="1" applyAlignment="1">
      <alignment horizontal="center" vertical="center" wrapText="1"/>
    </xf>
    <xf numFmtId="0" fontId="0" fillId="4" borderId="11" xfId="0" applyFont="1" applyFill="1" applyBorder="1" applyAlignment="1">
      <alignment horizontal="center" vertical="center" wrapText="1"/>
    </xf>
    <xf numFmtId="0" fontId="1" fillId="0" borderId="8" xfId="0" applyFont="1" applyBorder="1" applyAlignment="1">
      <alignment horizontal="center" vertical="center"/>
    </xf>
    <xf numFmtId="0" fontId="1" fillId="0" borderId="24" xfId="0" applyFont="1" applyBorder="1" applyAlignment="1">
      <alignment horizontal="center" vertical="center"/>
    </xf>
    <xf numFmtId="0" fontId="1" fillId="0" borderId="2" xfId="0" applyFont="1" applyBorder="1" applyAlignment="1">
      <alignment horizontal="center" vertical="center"/>
    </xf>
    <xf numFmtId="0" fontId="0" fillId="5" borderId="1" xfId="0" applyFont="1" applyFill="1" applyBorder="1" applyAlignment="1">
      <alignment vertical="center" wrapText="1"/>
    </xf>
    <xf numFmtId="0" fontId="1" fillId="0" borderId="0" xfId="0" applyFont="1" applyBorder="1" applyAlignment="1">
      <alignment vertical="center" wrapText="1"/>
    </xf>
    <xf numFmtId="0" fontId="0" fillId="0" borderId="0" xfId="0" applyBorder="1" applyAlignment="1">
      <alignment horizontal="center" vertical="center" wrapText="1"/>
    </xf>
    <xf numFmtId="0" fontId="1" fillId="6" borderId="1" xfId="0" applyFont="1" applyFill="1" applyBorder="1" applyAlignment="1">
      <alignment vertical="center" wrapText="1"/>
    </xf>
    <xf numFmtId="0" fontId="1" fillId="6" borderId="2" xfId="0" applyFont="1" applyFill="1" applyBorder="1" applyAlignment="1">
      <alignment vertical="center" wrapText="1"/>
    </xf>
    <xf numFmtId="0" fontId="0" fillId="0" borderId="25" xfId="0" applyFont="1" applyBorder="1" applyAlignment="1">
      <alignment horizontal="center" vertical="center" wrapText="1"/>
    </xf>
    <xf numFmtId="0" fontId="0" fillId="0" borderId="26" xfId="0" applyFont="1" applyBorder="1" applyAlignment="1">
      <alignment horizontal="center" vertical="center" wrapText="1"/>
    </xf>
    <xf numFmtId="0" fontId="2" fillId="0" borderId="26" xfId="0" applyFont="1" applyBorder="1" applyAlignment="1">
      <alignment horizontal="center" vertical="center" wrapText="1"/>
    </xf>
    <xf numFmtId="0" fontId="1" fillId="6" borderId="1" xfId="0" applyFont="1" applyFill="1" applyBorder="1" applyAlignment="1">
      <alignment horizontal="center" vertical="center" wrapText="1"/>
    </xf>
    <xf numFmtId="0" fontId="1" fillId="6" borderId="2" xfId="0" applyFont="1" applyFill="1" applyBorder="1" applyAlignment="1">
      <alignment horizontal="center" vertical="center" wrapText="1"/>
    </xf>
    <xf numFmtId="0" fontId="0" fillId="0" borderId="1" xfId="0" applyFont="1" applyBorder="1" applyAlignment="1">
      <alignment horizontal="center" vertical="center" wrapText="1"/>
    </xf>
    <xf numFmtId="0" fontId="2" fillId="0" borderId="2" xfId="0" applyFont="1" applyBorder="1" applyAlignment="1">
      <alignment horizontal="center" vertical="center" wrapText="1"/>
    </xf>
    <xf numFmtId="0" fontId="0" fillId="0" borderId="2" xfId="0" applyFont="1" applyBorder="1" applyAlignment="1">
      <alignment horizontal="center" vertical="center" wrapText="1"/>
    </xf>
    <xf numFmtId="0" fontId="2" fillId="0" borderId="25" xfId="0" applyFont="1" applyBorder="1" applyAlignment="1">
      <alignment horizontal="center" vertical="center" wrapText="1"/>
    </xf>
    <xf numFmtId="0" fontId="0" fillId="0" borderId="0" xfId="0" applyFont="1" applyBorder="1" applyAlignment="1">
      <alignment vertical="center" wrapText="1"/>
    </xf>
    <xf numFmtId="0" fontId="0" fillId="0" borderId="0" xfId="0" applyBorder="1"/>
    <xf numFmtId="10" fontId="2" fillId="0" borderId="26" xfId="0" applyNumberFormat="1" applyFont="1" applyBorder="1" applyAlignment="1">
      <alignment horizontal="center" vertical="center" wrapText="1"/>
    </xf>
    <xf numFmtId="0" fontId="1" fillId="7" borderId="1" xfId="0" applyFont="1" applyFill="1" applyBorder="1" applyAlignment="1">
      <alignment vertical="center" wrapText="1"/>
    </xf>
    <xf numFmtId="0" fontId="1" fillId="7" borderId="2" xfId="0" applyFont="1" applyFill="1" applyBorder="1" applyAlignment="1">
      <alignment vertical="center" wrapText="1"/>
    </xf>
    <xf numFmtId="0" fontId="1" fillId="7" borderId="2" xfId="0" applyFont="1" applyFill="1" applyBorder="1" applyAlignment="1">
      <alignment horizontal="center" vertical="center" wrapText="1"/>
    </xf>
    <xf numFmtId="0" fontId="0" fillId="0" borderId="25" xfId="0" applyFont="1" applyBorder="1" applyAlignment="1">
      <alignment horizontal="left" vertical="center" wrapText="1"/>
    </xf>
    <xf numFmtId="0" fontId="0" fillId="0" borderId="26" xfId="0" applyFont="1" applyBorder="1" applyAlignment="1">
      <alignment vertical="center" wrapText="1"/>
    </xf>
    <xf numFmtId="0" fontId="3" fillId="8" borderId="0" xfId="0" applyFont="1" applyFill="1" applyBorder="1" applyAlignment="1">
      <alignment horizontal="center" vertical="center" wrapText="1"/>
    </xf>
    <xf numFmtId="0" fontId="4" fillId="9" borderId="27" xfId="0" applyFont="1" applyFill="1" applyBorder="1" applyAlignment="1">
      <alignment horizontal="center" vertical="center"/>
    </xf>
    <xf numFmtId="0" fontId="4" fillId="9" borderId="27" xfId="0" applyFont="1" applyFill="1" applyBorder="1" applyAlignment="1">
      <alignment horizontal="center" vertical="center" wrapText="1"/>
    </xf>
    <xf numFmtId="3" fontId="3" fillId="9" borderId="27" xfId="0" applyNumberFormat="1" applyFont="1" applyFill="1" applyBorder="1" applyAlignment="1">
      <alignment vertical="center"/>
    </xf>
    <xf numFmtId="3" fontId="3" fillId="9" borderId="27" xfId="0" applyNumberFormat="1" applyFont="1" applyFill="1" applyBorder="1" applyAlignment="1">
      <alignment horizontal="center" vertical="center"/>
    </xf>
    <xf numFmtId="3" fontId="0" fillId="0" borderId="0" xfId="0" applyNumberFormat="1"/>
    <xf numFmtId="0" fontId="4" fillId="7" borderId="27" xfId="0" applyFont="1" applyFill="1" applyBorder="1" applyAlignment="1">
      <alignment horizontal="left" wrapText="1"/>
    </xf>
    <xf numFmtId="0" fontId="5" fillId="7" borderId="27" xfId="0" applyFont="1" applyFill="1" applyBorder="1" applyAlignment="1">
      <alignment vertical="center" wrapText="1"/>
    </xf>
    <xf numFmtId="3" fontId="5" fillId="7" borderId="27" xfId="0" applyNumberFormat="1" applyFont="1" applyFill="1" applyBorder="1"/>
    <xf numFmtId="3" fontId="5" fillId="7" borderId="27" xfId="0" applyNumberFormat="1" applyFont="1" applyFill="1" applyBorder="1" applyAlignment="1">
      <alignment horizontal="center"/>
    </xf>
    <xf numFmtId="0" fontId="4" fillId="0" borderId="27" xfId="0" applyFont="1" applyBorder="1" applyAlignment="1">
      <alignment horizontal="left" wrapText="1"/>
    </xf>
    <xf numFmtId="0" fontId="4" fillId="0" borderId="27" xfId="0" applyFont="1" applyBorder="1" applyAlignment="1">
      <alignment vertical="center" wrapText="1"/>
    </xf>
    <xf numFmtId="3" fontId="4" fillId="0" borderId="27" xfId="0" applyNumberFormat="1" applyFont="1" applyBorder="1"/>
    <xf numFmtId="0" fontId="3" fillId="0" borderId="27" xfId="0" applyFont="1" applyBorder="1" applyAlignment="1">
      <alignment vertical="center" wrapText="1"/>
    </xf>
    <xf numFmtId="3" fontId="3" fillId="0" borderId="27" xfId="0" applyNumberFormat="1" applyFont="1" applyBorder="1"/>
    <xf numFmtId="4" fontId="6" fillId="8" borderId="27" xfId="0" applyNumberFormat="1" applyFont="1" applyFill="1" applyBorder="1" applyAlignment="1">
      <alignment wrapText="1"/>
    </xf>
    <xf numFmtId="4" fontId="7" fillId="7" borderId="27" xfId="0" applyNumberFormat="1" applyFont="1" applyFill="1" applyBorder="1" applyAlignment="1">
      <alignment wrapText="1"/>
    </xf>
    <xf numFmtId="0" fontId="1" fillId="0" borderId="27" xfId="0" applyFont="1" applyBorder="1" applyAlignment="1">
      <alignment horizontal="left"/>
    </xf>
    <xf numFmtId="0" fontId="1" fillId="0" borderId="27" xfId="0" applyFont="1" applyBorder="1"/>
    <xf numFmtId="3" fontId="1" fillId="8" borderId="27" xfId="0" applyNumberFormat="1" applyFont="1" applyFill="1" applyBorder="1"/>
    <xf numFmtId="0" fontId="0" fillId="0" borderId="27" xfId="0" applyFont="1" applyBorder="1" applyAlignment="1">
      <alignment horizontal="left"/>
    </xf>
    <xf numFmtId="3" fontId="0" fillId="8" borderId="27" xfId="0" applyNumberFormat="1" applyFont="1" applyFill="1" applyBorder="1"/>
    <xf numFmtId="3" fontId="8" fillId="0" borderId="27" xfId="0" applyNumberFormat="1" applyFont="1" applyBorder="1"/>
    <xf numFmtId="3" fontId="0" fillId="8" borderId="28" xfId="0" applyNumberFormat="1" applyFont="1" applyFill="1" applyBorder="1"/>
    <xf numFmtId="0" fontId="1" fillId="0" borderId="8" xfId="0" applyFont="1" applyBorder="1" applyAlignment="1">
      <alignment horizontal="right"/>
    </xf>
    <xf numFmtId="0" fontId="1" fillId="0" borderId="24" xfId="0" applyFont="1" applyBorder="1" applyAlignment="1">
      <alignment horizontal="right"/>
    </xf>
    <xf numFmtId="3" fontId="1" fillId="0" borderId="2" xfId="0" applyNumberFormat="1" applyFont="1" applyBorder="1"/>
    <xf numFmtId="0" fontId="0" fillId="0" borderId="27" xfId="0" applyFont="1" applyBorder="1"/>
    <xf numFmtId="3" fontId="0" fillId="0" borderId="27" xfId="0" applyNumberFormat="1" applyBorder="1"/>
    <xf numFmtId="0" fontId="1" fillId="0" borderId="29" xfId="0" applyFont="1" applyBorder="1" applyAlignment="1">
      <alignment horizontal="right"/>
    </xf>
    <xf numFmtId="0" fontId="1" fillId="0" borderId="30" xfId="0" applyFont="1" applyBorder="1" applyAlignment="1">
      <alignment horizontal="right"/>
    </xf>
    <xf numFmtId="3" fontId="1" fillId="0" borderId="26" xfId="0" applyNumberFormat="1" applyFont="1" applyBorder="1"/>
    <xf numFmtId="1" fontId="0" fillId="0" borderId="0" xfId="0" applyNumberFormat="1"/>
    <xf numFmtId="1" fontId="0" fillId="0" borderId="0" xfId="0" applyNumberFormat="1" applyAlignment="1">
      <alignment horizontal="right"/>
    </xf>
    <xf numFmtId="1" fontId="10" fillId="8" borderId="36" xfId="0" applyNumberFormat="1" applyFont="1" applyFill="1" applyBorder="1" applyAlignment="1">
      <alignment horizontal="center" vertical="center" wrapText="1"/>
    </xf>
    <xf numFmtId="1" fontId="10" fillId="8" borderId="28" xfId="0" applyNumberFormat="1" applyFont="1" applyFill="1" applyBorder="1" applyAlignment="1">
      <alignment horizontal="center" vertical="center" wrapText="1"/>
    </xf>
    <xf numFmtId="1" fontId="11" fillId="10" borderId="18" xfId="0" applyNumberFormat="1" applyFont="1" applyFill="1" applyBorder="1" applyAlignment="1">
      <alignment horizontal="center" vertical="center"/>
    </xf>
    <xf numFmtId="1" fontId="11" fillId="10" borderId="37" xfId="0" applyNumberFormat="1" applyFont="1" applyFill="1" applyBorder="1" applyAlignment="1">
      <alignment vertical="center"/>
    </xf>
    <xf numFmtId="3" fontId="11" fillId="10" borderId="37" xfId="0" applyNumberFormat="1" applyFont="1" applyFill="1" applyBorder="1" applyAlignment="1">
      <alignment horizontal="right" vertical="center" wrapText="1"/>
    </xf>
    <xf numFmtId="3" fontId="11" fillId="10" borderId="19" xfId="0" applyNumberFormat="1" applyFont="1" applyFill="1" applyBorder="1" applyAlignment="1">
      <alignment horizontal="right" vertical="center" wrapText="1"/>
    </xf>
    <xf numFmtId="1" fontId="10" fillId="11" borderId="20" xfId="0" applyNumberFormat="1" applyFont="1" applyFill="1" applyBorder="1" applyAlignment="1">
      <alignment horizontal="center" vertical="center" wrapText="1"/>
    </xf>
    <xf numFmtId="1" fontId="10" fillId="11" borderId="27" xfId="0" applyNumberFormat="1" applyFont="1" applyFill="1" applyBorder="1" applyAlignment="1">
      <alignment horizontal="left" vertical="center" wrapText="1"/>
    </xf>
    <xf numFmtId="1" fontId="10" fillId="11" borderId="27" xfId="0" applyNumberFormat="1" applyFont="1" applyFill="1" applyBorder="1" applyAlignment="1">
      <alignment horizontal="right" vertical="center" wrapText="1"/>
    </xf>
    <xf numFmtId="3" fontId="10" fillId="11" borderId="27" xfId="0" applyNumberFormat="1" applyFont="1" applyFill="1" applyBorder="1" applyAlignment="1">
      <alignment horizontal="right" vertical="center" wrapText="1"/>
    </xf>
    <xf numFmtId="3" fontId="10" fillId="11" borderId="27" xfId="2" applyNumberFormat="1" applyFont="1" applyFill="1" applyBorder="1" applyAlignment="1" applyProtection="1">
      <alignment horizontal="right" vertical="center" wrapText="1"/>
    </xf>
    <xf numFmtId="3" fontId="11" fillId="11" borderId="27" xfId="0" applyNumberFormat="1" applyFont="1" applyFill="1" applyBorder="1" applyAlignment="1">
      <alignment horizontal="right" vertical="center" wrapText="1"/>
    </xf>
    <xf numFmtId="3" fontId="11" fillId="11" borderId="21" xfId="0" applyNumberFormat="1" applyFont="1" applyFill="1" applyBorder="1" applyAlignment="1">
      <alignment horizontal="right" vertical="center" wrapText="1"/>
    </xf>
    <xf numFmtId="1" fontId="10" fillId="8" borderId="20" xfId="0" applyNumberFormat="1" applyFont="1" applyFill="1" applyBorder="1" applyAlignment="1">
      <alignment horizontal="center" vertical="center" wrapText="1"/>
    </xf>
    <xf numFmtId="1" fontId="12" fillId="0" borderId="27" xfId="0" applyNumberFormat="1" applyFont="1" applyBorder="1" applyAlignment="1">
      <alignment vertical="center" wrapText="1"/>
    </xf>
    <xf numFmtId="3" fontId="12" fillId="8" borderId="27" xfId="1" applyNumberFormat="1" applyFont="1" applyFill="1" applyBorder="1" applyAlignment="1" applyProtection="1">
      <alignment horizontal="right" vertical="center" wrapText="1"/>
    </xf>
    <xf numFmtId="3" fontId="12" fillId="8" borderId="27" xfId="2" applyNumberFormat="1" applyFont="1" applyFill="1" applyBorder="1" applyAlignment="1" applyProtection="1">
      <alignment horizontal="right" vertical="center" wrapText="1"/>
    </xf>
    <xf numFmtId="3" fontId="12" fillId="8" borderId="27" xfId="0" applyNumberFormat="1" applyFont="1" applyFill="1" applyBorder="1" applyAlignment="1">
      <alignment horizontal="right" vertical="center" wrapText="1"/>
    </xf>
    <xf numFmtId="3" fontId="12" fillId="8" borderId="38" xfId="0" applyNumberFormat="1" applyFont="1" applyFill="1" applyBorder="1" applyAlignment="1">
      <alignment horizontal="right" vertical="center" wrapText="1"/>
    </xf>
    <xf numFmtId="3" fontId="12" fillId="8" borderId="21" xfId="0" applyNumberFormat="1" applyFont="1" applyFill="1" applyBorder="1" applyAlignment="1">
      <alignment horizontal="right" vertical="center" wrapText="1"/>
    </xf>
    <xf numFmtId="1" fontId="15" fillId="0" borderId="0" xfId="2" applyNumberFormat="1" applyBorder="1" applyProtection="1"/>
    <xf numFmtId="3" fontId="0" fillId="8" borderId="27" xfId="0" applyNumberFormat="1" applyFont="1" applyFill="1" applyBorder="1" applyAlignment="1">
      <alignment horizontal="right" vertical="center" wrapText="1"/>
    </xf>
    <xf numFmtId="3" fontId="0" fillId="8" borderId="21" xfId="0" applyNumberFormat="1" applyFont="1" applyFill="1" applyBorder="1" applyAlignment="1">
      <alignment horizontal="right" vertical="center" wrapText="1"/>
    </xf>
    <xf numFmtId="3" fontId="11" fillId="10" borderId="37" xfId="0" applyNumberFormat="1" applyFont="1" applyFill="1" applyBorder="1" applyAlignment="1">
      <alignment horizontal="right" vertical="center"/>
    </xf>
    <xf numFmtId="3" fontId="11" fillId="10" borderId="19" xfId="0" applyNumberFormat="1" applyFont="1" applyFill="1" applyBorder="1" applyAlignment="1">
      <alignment horizontal="right" vertical="center"/>
    </xf>
    <xf numFmtId="1" fontId="12" fillId="8" borderId="27" xfId="0" applyNumberFormat="1" applyFont="1" applyFill="1" applyBorder="1" applyAlignment="1">
      <alignment horizontal="left" vertical="center" wrapText="1"/>
    </xf>
    <xf numFmtId="1" fontId="12" fillId="8" borderId="27" xfId="0" applyNumberFormat="1" applyFont="1" applyFill="1" applyBorder="1" applyAlignment="1">
      <alignment vertical="center" wrapText="1"/>
    </xf>
    <xf numFmtId="3" fontId="12" fillId="8" borderId="27" xfId="1" applyNumberFormat="1" applyFont="1" applyFill="1" applyBorder="1" applyAlignment="1" applyProtection="1">
      <alignment horizontal="right" vertical="center"/>
    </xf>
    <xf numFmtId="3" fontId="0" fillId="8" borderId="27" xfId="0" applyNumberFormat="1" applyFill="1" applyBorder="1" applyAlignment="1">
      <alignment horizontal="right" vertical="center" wrapText="1"/>
    </xf>
    <xf numFmtId="3" fontId="0" fillId="8" borderId="38" xfId="0" applyNumberFormat="1" applyFill="1" applyBorder="1" applyAlignment="1">
      <alignment horizontal="right" vertical="center" wrapText="1"/>
    </xf>
    <xf numFmtId="3" fontId="0" fillId="8" borderId="21" xfId="0" applyNumberFormat="1" applyFill="1" applyBorder="1" applyAlignment="1">
      <alignment horizontal="right" vertical="center" wrapText="1"/>
    </xf>
    <xf numFmtId="1" fontId="11" fillId="8" borderId="27" xfId="0" applyNumberFormat="1" applyFont="1" applyFill="1" applyBorder="1" applyAlignment="1">
      <alignment horizontal="left" vertical="center" wrapText="1"/>
    </xf>
    <xf numFmtId="1" fontId="0" fillId="0" borderId="27" xfId="0" applyNumberFormat="1" applyFont="1" applyBorder="1" applyAlignment="1">
      <alignment vertical="center"/>
    </xf>
    <xf numFmtId="1" fontId="0" fillId="8" borderId="27" xfId="0" applyNumberFormat="1" applyFont="1" applyFill="1" applyBorder="1" applyAlignment="1">
      <alignment vertical="center"/>
    </xf>
    <xf numFmtId="1" fontId="12" fillId="0" borderId="27" xfId="0" applyNumberFormat="1" applyFont="1" applyBorder="1" applyAlignment="1">
      <alignment horizontal="right" vertical="center" wrapText="1"/>
    </xf>
    <xf numFmtId="1" fontId="0" fillId="8" borderId="27" xfId="0" applyNumberFormat="1" applyFill="1" applyBorder="1" applyAlignment="1">
      <alignment vertical="center"/>
    </xf>
    <xf numFmtId="3" fontId="12" fillId="8" borderId="21" xfId="1" applyNumberFormat="1" applyFont="1" applyFill="1" applyBorder="1" applyAlignment="1" applyProtection="1">
      <alignment horizontal="right" vertical="center"/>
    </xf>
    <xf numFmtId="1" fontId="0" fillId="0" borderId="27" xfId="0" applyNumberFormat="1" applyFont="1" applyBorder="1" applyAlignment="1">
      <alignment horizontal="right" vertical="center"/>
    </xf>
    <xf numFmtId="1" fontId="0" fillId="8" borderId="27" xfId="0" applyNumberFormat="1" applyFont="1" applyFill="1" applyBorder="1" applyAlignment="1">
      <alignment horizontal="right" vertical="center"/>
    </xf>
    <xf numFmtId="1" fontId="11" fillId="10" borderId="31" xfId="0" applyNumberFormat="1" applyFont="1" applyFill="1" applyBorder="1" applyAlignment="1">
      <alignment horizontal="center" vertical="center"/>
    </xf>
    <xf numFmtId="1" fontId="11" fillId="10" borderId="32" xfId="0" applyNumberFormat="1" applyFont="1" applyFill="1" applyBorder="1" applyAlignment="1">
      <alignment vertical="center"/>
    </xf>
    <xf numFmtId="3" fontId="11" fillId="10" borderId="32" xfId="0" applyNumberFormat="1" applyFont="1" applyFill="1" applyBorder="1" applyAlignment="1">
      <alignment horizontal="right" vertical="center"/>
    </xf>
    <xf numFmtId="1" fontId="10" fillId="11" borderId="18" xfId="0" applyNumberFormat="1" applyFont="1" applyFill="1" applyBorder="1" applyAlignment="1">
      <alignment horizontal="center" vertical="center" wrapText="1"/>
    </xf>
    <xf numFmtId="1" fontId="10" fillId="11" borderId="37" xfId="0" applyNumberFormat="1" applyFont="1" applyFill="1" applyBorder="1" applyAlignment="1">
      <alignment horizontal="left" vertical="center" wrapText="1"/>
    </xf>
    <xf numFmtId="3" fontId="10" fillId="11" borderId="37" xfId="0" applyNumberFormat="1" applyFont="1" applyFill="1" applyBorder="1" applyAlignment="1">
      <alignment horizontal="right" vertical="center" wrapText="1"/>
    </xf>
    <xf numFmtId="3" fontId="11" fillId="11" borderId="19" xfId="0" applyNumberFormat="1" applyFont="1" applyFill="1" applyBorder="1" applyAlignment="1">
      <alignment horizontal="right" vertical="center" wrapText="1"/>
    </xf>
    <xf numFmtId="3" fontId="0" fillId="8" borderId="27" xfId="1" applyNumberFormat="1" applyFont="1" applyFill="1" applyBorder="1" applyAlignment="1" applyProtection="1">
      <alignment horizontal="right" vertical="center"/>
    </xf>
    <xf numFmtId="1" fontId="12" fillId="8" borderId="39" xfId="0" applyNumberFormat="1" applyFont="1" applyFill="1" applyBorder="1" applyAlignment="1">
      <alignment horizontal="left" vertical="center" wrapText="1"/>
    </xf>
    <xf numFmtId="1" fontId="0" fillId="8" borderId="39" xfId="0" applyNumberFormat="1" applyFill="1" applyBorder="1" applyAlignment="1">
      <alignment horizontal="center" vertical="center"/>
    </xf>
    <xf numFmtId="1" fontId="12" fillId="0" borderId="39" xfId="0" applyNumberFormat="1" applyFont="1" applyBorder="1" applyAlignment="1">
      <alignment horizontal="center" vertical="center" wrapText="1"/>
    </xf>
    <xf numFmtId="1" fontId="12" fillId="0" borderId="39" xfId="0" applyNumberFormat="1" applyFont="1" applyBorder="1" applyAlignment="1">
      <alignment vertical="center" wrapText="1"/>
    </xf>
    <xf numFmtId="1" fontId="12" fillId="0" borderId="39" xfId="0" applyNumberFormat="1" applyFont="1" applyBorder="1" applyAlignment="1">
      <alignment horizontal="left" vertical="center" wrapText="1"/>
    </xf>
    <xf numFmtId="3" fontId="0" fillId="8" borderId="39" xfId="1" applyNumberFormat="1" applyFont="1" applyFill="1" applyBorder="1" applyAlignment="1" applyProtection="1">
      <alignment horizontal="right" vertical="center"/>
    </xf>
    <xf numFmtId="3" fontId="0" fillId="8" borderId="39" xfId="0" applyNumberFormat="1" applyFill="1" applyBorder="1" applyAlignment="1">
      <alignment horizontal="right" vertical="center" wrapText="1"/>
    </xf>
    <xf numFmtId="3" fontId="0" fillId="8" borderId="40" xfId="0" applyNumberFormat="1" applyFill="1" applyBorder="1" applyAlignment="1">
      <alignment horizontal="right" vertical="center" wrapText="1"/>
    </xf>
    <xf numFmtId="1" fontId="9" fillId="10" borderId="8" xfId="0" applyNumberFormat="1" applyFont="1" applyFill="1" applyBorder="1" applyAlignment="1">
      <alignment vertical="center"/>
    </xf>
    <xf numFmtId="1" fontId="9" fillId="10" borderId="24" xfId="0" applyNumberFormat="1" applyFont="1" applyFill="1" applyBorder="1" applyAlignment="1">
      <alignment vertical="center"/>
    </xf>
    <xf numFmtId="1" fontId="9" fillId="10" borderId="24" xfId="0" applyNumberFormat="1" applyFont="1" applyFill="1" applyBorder="1" applyAlignment="1">
      <alignment horizontal="left" vertical="center"/>
    </xf>
    <xf numFmtId="3" fontId="9" fillId="10" borderId="17" xfId="0" applyNumberFormat="1" applyFont="1" applyFill="1" applyBorder="1" applyAlignment="1">
      <alignment horizontal="right" vertical="center"/>
    </xf>
    <xf numFmtId="1" fontId="0" fillId="0" borderId="18" xfId="0" applyNumberFormat="1" applyFont="1" applyBorder="1"/>
    <xf numFmtId="1" fontId="0" fillId="0" borderId="37" xfId="0" applyNumberFormat="1" applyBorder="1"/>
    <xf numFmtId="1" fontId="0" fillId="0" borderId="41" xfId="0" applyNumberFormat="1" applyBorder="1"/>
    <xf numFmtId="1" fontId="0" fillId="0" borderId="19" xfId="0" applyNumberFormat="1" applyBorder="1"/>
    <xf numFmtId="1" fontId="0" fillId="0" borderId="20" xfId="0" applyNumberFormat="1" applyFont="1" applyBorder="1"/>
    <xf numFmtId="1" fontId="0" fillId="0" borderId="27" xfId="0" applyNumberFormat="1" applyBorder="1"/>
    <xf numFmtId="1" fontId="0" fillId="0" borderId="21" xfId="0" applyNumberFormat="1" applyBorder="1"/>
    <xf numFmtId="1" fontId="0" fillId="0" borderId="22" xfId="0" applyNumberFormat="1" applyFont="1" applyBorder="1"/>
    <xf numFmtId="1" fontId="0" fillId="0" borderId="39" xfId="0" applyNumberFormat="1" applyBorder="1"/>
    <xf numFmtId="1" fontId="0" fillId="0" borderId="23" xfId="0" applyNumberFormat="1" applyBorder="1"/>
    <xf numFmtId="0" fontId="0" fillId="0" borderId="0" xfId="0" applyFont="1" applyAlignment="1">
      <alignment wrapText="1"/>
    </xf>
    <xf numFmtId="0" fontId="0" fillId="0" borderId="0" xfId="0" applyFont="1"/>
    <xf numFmtId="0" fontId="0" fillId="8" borderId="27" xfId="0" applyFont="1" applyFill="1" applyBorder="1" applyAlignment="1">
      <alignment horizontal="center" vertical="center" wrapText="1"/>
    </xf>
    <xf numFmtId="0" fontId="8" fillId="8" borderId="27" xfId="0" applyFont="1" applyFill="1" applyBorder="1" applyAlignment="1">
      <alignment horizontal="left" vertical="center" wrapText="1"/>
    </xf>
    <xf numFmtId="165" fontId="8" fillId="0" borderId="27" xfId="3" applyNumberFormat="1" applyFont="1" applyBorder="1" applyAlignment="1" applyProtection="1">
      <alignment horizontal="center" vertical="center" wrapText="1"/>
    </xf>
    <xf numFmtId="0" fontId="0" fillId="0" borderId="27" xfId="3" applyFont="1" applyBorder="1" applyAlignment="1">
      <alignment horizontal="center" vertical="center" wrapText="1"/>
    </xf>
    <xf numFmtId="9" fontId="8" fillId="0" borderId="27" xfId="2" applyFont="1" applyBorder="1" applyAlignment="1" applyProtection="1">
      <alignment horizontal="center" vertical="center" wrapText="1"/>
    </xf>
    <xf numFmtId="166" fontId="8" fillId="0" borderId="27" xfId="3" applyNumberFormat="1" applyFont="1" applyBorder="1" applyAlignment="1" applyProtection="1">
      <alignment horizontal="center" vertical="center" wrapText="1"/>
    </xf>
    <xf numFmtId="1" fontId="8" fillId="0" borderId="27" xfId="3" applyNumberFormat="1" applyFont="1" applyBorder="1" applyAlignment="1" applyProtection="1">
      <alignment horizontal="center" vertical="center" wrapText="1"/>
    </xf>
    <xf numFmtId="0" fontId="0" fillId="8" borderId="27" xfId="0" applyFont="1" applyFill="1" applyBorder="1" applyAlignment="1">
      <alignment horizontal="center" vertical="center"/>
    </xf>
    <xf numFmtId="0" fontId="0" fillId="8" borderId="27" xfId="0" applyFont="1" applyFill="1" applyBorder="1" applyAlignment="1">
      <alignment horizontal="left" vertical="center" wrapText="1"/>
    </xf>
    <xf numFmtId="0" fontId="0" fillId="8" borderId="27" xfId="0" applyFont="1" applyFill="1" applyBorder="1"/>
    <xf numFmtId="9" fontId="8" fillId="8" borderId="27" xfId="2" applyFont="1" applyFill="1" applyBorder="1" applyAlignment="1" applyProtection="1">
      <alignment horizontal="center" vertical="center" wrapText="1"/>
    </xf>
    <xf numFmtId="1" fontId="8" fillId="8" borderId="27" xfId="3" applyNumberFormat="1" applyFont="1" applyFill="1" applyBorder="1" applyAlignment="1" applyProtection="1">
      <alignment horizontal="center" vertical="center" wrapText="1"/>
    </xf>
    <xf numFmtId="165" fontId="8" fillId="8" borderId="27" xfId="3" applyNumberFormat="1" applyFont="1" applyFill="1" applyBorder="1" applyAlignment="1" applyProtection="1">
      <alignment horizontal="center" vertical="center" wrapText="1"/>
    </xf>
    <xf numFmtId="0" fontId="0" fillId="8" borderId="27" xfId="3" applyFont="1" applyFill="1" applyBorder="1" applyAlignment="1">
      <alignment horizontal="left" vertical="center" wrapText="1"/>
    </xf>
    <xf numFmtId="0" fontId="0" fillId="8" borderId="27" xfId="3" applyFont="1" applyFill="1" applyBorder="1" applyAlignment="1">
      <alignment horizontal="center" vertical="center" wrapText="1"/>
    </xf>
    <xf numFmtId="17" fontId="0" fillId="8" borderId="27" xfId="0" applyNumberFormat="1" applyFont="1" applyFill="1" applyBorder="1" applyAlignment="1">
      <alignment horizontal="center" vertical="center"/>
    </xf>
    <xf numFmtId="165" fontId="14" fillId="8" borderId="0" xfId="0" applyNumberFormat="1" applyFont="1" applyFill="1" applyAlignment="1">
      <alignment horizontal="center" wrapText="1"/>
    </xf>
    <xf numFmtId="0" fontId="0" fillId="8" borderId="0" xfId="0" applyFont="1" applyFill="1" applyAlignment="1">
      <alignment wrapText="1"/>
    </xf>
    <xf numFmtId="1" fontId="0" fillId="0" borderId="27" xfId="0" applyNumberFormat="1" applyBorder="1" applyAlignment="1">
      <alignment horizontal="center"/>
    </xf>
    <xf numFmtId="1" fontId="0" fillId="0" borderId="27" xfId="0" applyNumberFormat="1" applyFont="1" applyBorder="1" applyAlignment="1">
      <alignment horizontal="center" vertical="center" wrapText="1"/>
    </xf>
    <xf numFmtId="3" fontId="0" fillId="0" borderId="27" xfId="0" applyNumberFormat="1" applyBorder="1" applyAlignment="1">
      <alignment vertical="center"/>
    </xf>
    <xf numFmtId="0" fontId="1" fillId="7" borderId="18" xfId="0" applyFont="1" applyFill="1" applyBorder="1" applyAlignment="1">
      <alignment vertical="center" wrapText="1"/>
    </xf>
    <xf numFmtId="0" fontId="1" fillId="7" borderId="37" xfId="0" applyFont="1" applyFill="1" applyBorder="1" applyAlignment="1">
      <alignment vertical="center" wrapText="1"/>
    </xf>
    <xf numFmtId="0" fontId="1" fillId="7" borderId="19" xfId="0" applyFont="1" applyFill="1" applyBorder="1" applyAlignment="1">
      <alignment vertical="center" wrapText="1"/>
    </xf>
    <xf numFmtId="3" fontId="0" fillId="0" borderId="20" xfId="0" applyNumberFormat="1" applyBorder="1"/>
    <xf numFmtId="167" fontId="0" fillId="0" borderId="27" xfId="2" applyNumberFormat="1" applyFont="1" applyBorder="1" applyProtection="1"/>
    <xf numFmtId="167" fontId="0" fillId="0" borderId="21" xfId="2" applyNumberFormat="1" applyFont="1" applyBorder="1" applyProtection="1"/>
    <xf numFmtId="167" fontId="0" fillId="0" borderId="0" xfId="0" applyNumberFormat="1"/>
    <xf numFmtId="3" fontId="1" fillId="0" borderId="22" xfId="0" applyNumberFormat="1" applyFont="1" applyBorder="1"/>
    <xf numFmtId="3" fontId="1" fillId="0" borderId="39" xfId="0" applyNumberFormat="1" applyFont="1" applyBorder="1"/>
    <xf numFmtId="0" fontId="1" fillId="0" borderId="39" xfId="0" applyFont="1" applyBorder="1"/>
    <xf numFmtId="0" fontId="0" fillId="0" borderId="39" xfId="0" applyBorder="1"/>
    <xf numFmtId="167" fontId="1" fillId="0" borderId="39" xfId="2" applyNumberFormat="1" applyFont="1" applyBorder="1" applyProtection="1"/>
    <xf numFmtId="167" fontId="1" fillId="0" borderId="23" xfId="2" applyNumberFormat="1" applyFont="1" applyBorder="1" applyProtection="1"/>
    <xf numFmtId="0" fontId="0" fillId="0" borderId="27" xfId="0" applyBorder="1"/>
    <xf numFmtId="3" fontId="0" fillId="0" borderId="27" xfId="0" applyNumberFormat="1" applyFill="1" applyBorder="1" applyAlignment="1">
      <alignment vertical="center"/>
    </xf>
    <xf numFmtId="0" fontId="0" fillId="0" borderId="27" xfId="0" applyFill="1" applyBorder="1"/>
    <xf numFmtId="0" fontId="1" fillId="0" borderId="0" xfId="0" applyFont="1" applyBorder="1" applyAlignment="1"/>
    <xf numFmtId="1" fontId="16" fillId="8" borderId="20" xfId="0" applyNumberFormat="1" applyFont="1" applyFill="1" applyBorder="1" applyAlignment="1">
      <alignment horizontal="center" vertical="center" wrapText="1"/>
    </xf>
    <xf numFmtId="1" fontId="16" fillId="8" borderId="22" xfId="0" applyNumberFormat="1" applyFont="1" applyFill="1" applyBorder="1" applyAlignment="1">
      <alignment horizontal="center" vertical="center" wrapText="1"/>
    </xf>
    <xf numFmtId="1" fontId="17" fillId="0" borderId="27" xfId="0" applyNumberFormat="1" applyFont="1" applyBorder="1" applyAlignment="1">
      <alignment vertical="center" wrapText="1"/>
    </xf>
    <xf numFmtId="3" fontId="15" fillId="8" borderId="27" xfId="1" applyNumberFormat="1" applyFont="1" applyFill="1" applyBorder="1" applyAlignment="1" applyProtection="1">
      <alignment horizontal="right" vertical="center" wrapText="1"/>
    </xf>
    <xf numFmtId="1" fontId="12" fillId="8" borderId="27" xfId="0" applyNumberFormat="1" applyFont="1" applyFill="1" applyBorder="1" applyAlignment="1">
      <alignment horizontal="right" vertical="center" wrapText="1"/>
    </xf>
    <xf numFmtId="3" fontId="0" fillId="8" borderId="38" xfId="0" applyNumberFormat="1" applyFont="1" applyFill="1" applyBorder="1" applyAlignment="1">
      <alignment horizontal="right" vertical="center" wrapText="1"/>
    </xf>
    <xf numFmtId="168" fontId="10" fillId="8" borderId="20" xfId="0" applyNumberFormat="1" applyFont="1" applyFill="1" applyBorder="1" applyAlignment="1">
      <alignment horizontal="center" vertical="center" wrapText="1"/>
    </xf>
    <xf numFmtId="0" fontId="1" fillId="12" borderId="27" xfId="0" applyFont="1" applyFill="1" applyBorder="1" applyAlignment="1">
      <alignment horizontal="center" vertical="center" wrapText="1"/>
    </xf>
    <xf numFmtId="0" fontId="0" fillId="4" borderId="9" xfId="0" applyFill="1" applyBorder="1" applyAlignment="1">
      <alignment horizontal="center" vertical="center" wrapText="1"/>
    </xf>
    <xf numFmtId="0" fontId="0" fillId="0" borderId="17" xfId="0" applyFont="1" applyBorder="1" applyAlignment="1">
      <alignment horizontal="center" vertical="center" wrapText="1"/>
    </xf>
    <xf numFmtId="0" fontId="0" fillId="0" borderId="10" xfId="0" applyFont="1" applyBorder="1" applyAlignment="1">
      <alignment horizontal="center" vertical="center" wrapText="1"/>
    </xf>
    <xf numFmtId="0" fontId="0" fillId="3" borderId="9" xfId="0" applyFont="1" applyFill="1" applyBorder="1" applyAlignment="1">
      <alignment horizontal="center" vertical="center" wrapText="1"/>
    </xf>
    <xf numFmtId="0" fontId="0" fillId="3" borderId="11" xfId="0" applyFont="1" applyFill="1" applyBorder="1" applyAlignment="1">
      <alignment horizontal="left" vertical="center" wrapText="1"/>
    </xf>
    <xf numFmtId="0" fontId="0" fillId="0" borderId="3" xfId="0" applyFont="1" applyBorder="1" applyAlignment="1">
      <alignment horizontal="center" vertical="center" wrapText="1"/>
    </xf>
    <xf numFmtId="0" fontId="0" fillId="0" borderId="4" xfId="0" applyFont="1" applyBorder="1" applyAlignment="1">
      <alignment horizontal="center" vertical="center" wrapText="1"/>
    </xf>
    <xf numFmtId="0" fontId="0" fillId="0" borderId="5" xfId="0" applyFont="1" applyBorder="1" applyAlignment="1">
      <alignment horizontal="center" vertical="center" wrapText="1"/>
    </xf>
    <xf numFmtId="0" fontId="0" fillId="3" borderId="4" xfId="0" applyFont="1" applyFill="1" applyBorder="1" applyAlignment="1">
      <alignment horizontal="center" vertical="center" wrapText="1"/>
    </xf>
    <xf numFmtId="0" fontId="0" fillId="3" borderId="6" xfId="0" applyFont="1" applyFill="1" applyBorder="1" applyAlignment="1">
      <alignment horizontal="left" vertical="center" wrapText="1"/>
    </xf>
    <xf numFmtId="0" fontId="0" fillId="0" borderId="8" xfId="0" applyFont="1" applyBorder="1" applyAlignment="1">
      <alignment horizontal="center" vertical="center" wrapText="1"/>
    </xf>
    <xf numFmtId="0" fontId="0" fillId="0" borderId="9" xfId="0" applyFont="1" applyBorder="1" applyAlignment="1">
      <alignment horizontal="center" vertical="center" wrapText="1"/>
    </xf>
    <xf numFmtId="0" fontId="1" fillId="0" borderId="0" xfId="0" applyFont="1" applyBorder="1" applyAlignment="1">
      <alignment horizontal="center"/>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1" xfId="0" applyFont="1" applyFill="1" applyBorder="1" applyAlignment="1">
      <alignment horizontal="center"/>
    </xf>
    <xf numFmtId="0" fontId="1" fillId="0" borderId="1" xfId="0" applyFont="1" applyBorder="1" applyAlignment="1">
      <alignment horizontal="center" vertical="center"/>
    </xf>
    <xf numFmtId="0" fontId="0" fillId="5" borderId="1" xfId="0" applyFont="1" applyFill="1" applyBorder="1" applyAlignment="1">
      <alignment horizontal="left" vertical="center" wrapText="1"/>
    </xf>
    <xf numFmtId="0" fontId="0" fillId="0" borderId="1" xfId="0" applyFont="1" applyBorder="1" applyAlignment="1">
      <alignment horizontal="center" vertical="center" wrapText="1"/>
    </xf>
    <xf numFmtId="0" fontId="1" fillId="6" borderId="1" xfId="0" applyFont="1" applyFill="1" applyBorder="1" applyAlignment="1">
      <alignment horizontal="left" vertical="center" wrapText="1"/>
    </xf>
    <xf numFmtId="0" fontId="3" fillId="9" borderId="27" xfId="0" applyFont="1" applyFill="1" applyBorder="1" applyAlignment="1">
      <alignment horizontal="left" vertical="center" wrapText="1"/>
    </xf>
    <xf numFmtId="1" fontId="11" fillId="8" borderId="32" xfId="0" applyNumberFormat="1" applyFont="1" applyFill="1" applyBorder="1" applyAlignment="1">
      <alignment horizontal="center" vertical="center" wrapText="1"/>
    </xf>
    <xf numFmtId="1" fontId="9" fillId="8" borderId="1" xfId="0" applyNumberFormat="1" applyFont="1" applyFill="1" applyBorder="1" applyAlignment="1">
      <alignment horizontal="center" vertical="center"/>
    </xf>
    <xf numFmtId="1" fontId="9" fillId="8" borderId="30" xfId="0" applyNumberFormat="1" applyFont="1" applyFill="1" applyBorder="1" applyAlignment="1">
      <alignment horizontal="center" vertical="center"/>
    </xf>
    <xf numFmtId="1" fontId="10" fillId="8" borderId="31" xfId="0" applyNumberFormat="1" applyFont="1" applyFill="1" applyBorder="1" applyAlignment="1">
      <alignment horizontal="center" vertical="center" wrapText="1"/>
    </xf>
    <xf numFmtId="1" fontId="10" fillId="8" borderId="32" xfId="0" applyNumberFormat="1" applyFont="1" applyFill="1" applyBorder="1" applyAlignment="1">
      <alignment horizontal="center" vertical="center" wrapText="1"/>
    </xf>
    <xf numFmtId="1" fontId="10" fillId="8" borderId="33" xfId="0" applyNumberFormat="1" applyFont="1" applyFill="1" applyBorder="1" applyAlignment="1">
      <alignment horizontal="center" vertical="center" wrapText="1"/>
    </xf>
    <xf numFmtId="1" fontId="11" fillId="8" borderId="35" xfId="0" applyNumberFormat="1" applyFont="1" applyFill="1" applyBorder="1" applyAlignment="1">
      <alignment horizontal="center" vertical="center" wrapText="1"/>
    </xf>
    <xf numFmtId="1" fontId="10" fillId="8" borderId="34" xfId="0" applyNumberFormat="1" applyFont="1" applyFill="1" applyBorder="1" applyAlignment="1">
      <alignment horizontal="center" vertical="center" wrapText="1"/>
    </xf>
    <xf numFmtId="0" fontId="8" fillId="8" borderId="0" xfId="0" applyFont="1" applyFill="1" applyBorder="1" applyAlignment="1">
      <alignment horizontal="left" wrapText="1"/>
    </xf>
    <xf numFmtId="0" fontId="1" fillId="8" borderId="0" xfId="0" applyFont="1" applyFill="1" applyBorder="1" applyAlignment="1">
      <alignment horizontal="center" vertical="center"/>
    </xf>
    <xf numFmtId="0" fontId="13" fillId="8" borderId="0" xfId="0" applyFont="1" applyFill="1" applyBorder="1" applyAlignment="1">
      <alignment horizontal="center" vertical="center"/>
    </xf>
    <xf numFmtId="0" fontId="1" fillId="12" borderId="27" xfId="0" applyFont="1" applyFill="1" applyBorder="1" applyAlignment="1">
      <alignment horizontal="center" vertical="center" wrapText="1"/>
    </xf>
    <xf numFmtId="165" fontId="1" fillId="12" borderId="27" xfId="1" applyNumberFormat="1" applyFont="1" applyFill="1" applyBorder="1" applyAlignment="1" applyProtection="1">
      <alignment horizontal="center" vertical="center" wrapText="1"/>
    </xf>
    <xf numFmtId="0" fontId="1" fillId="0" borderId="42" xfId="0" applyFont="1" applyBorder="1" applyAlignment="1">
      <alignment horizontal="center"/>
    </xf>
    <xf numFmtId="0" fontId="1" fillId="0" borderId="27" xfId="0" applyFont="1" applyBorder="1" applyAlignment="1">
      <alignment horizontal="center"/>
    </xf>
    <xf numFmtId="0" fontId="0" fillId="0" borderId="0" xfId="0" applyAlignment="1">
      <alignment horizontal="center" vertical="center"/>
    </xf>
    <xf numFmtId="1" fontId="0" fillId="0" borderId="0" xfId="0" applyNumberFormat="1" applyAlignment="1">
      <alignment horizontal="center" vertical="center"/>
    </xf>
    <xf numFmtId="0" fontId="1" fillId="13" borderId="27" xfId="0" applyFont="1" applyFill="1" applyBorder="1" applyAlignment="1">
      <alignment horizontal="center" vertical="center" wrapText="1"/>
    </xf>
    <xf numFmtId="0" fontId="1" fillId="14" borderId="27" xfId="0" applyFont="1" applyFill="1" applyBorder="1" applyAlignment="1">
      <alignment horizontal="center" vertical="center" wrapText="1"/>
    </xf>
    <xf numFmtId="0" fontId="0" fillId="15" borderId="0" xfId="0" applyFont="1" applyFill="1"/>
    <xf numFmtId="0" fontId="8" fillId="16" borderId="0" xfId="0" applyFont="1" applyFill="1" applyAlignment="1">
      <alignment wrapText="1"/>
    </xf>
    <xf numFmtId="0" fontId="9" fillId="16" borderId="0" xfId="0" applyFont="1" applyFill="1" applyAlignment="1">
      <alignment horizontal="center" vertical="center" wrapText="1"/>
    </xf>
    <xf numFmtId="0" fontId="0" fillId="15" borderId="0" xfId="0" applyFont="1" applyFill="1" applyAlignment="1">
      <alignment wrapText="1"/>
    </xf>
    <xf numFmtId="0" fontId="0" fillId="15" borderId="0" xfId="0" applyFill="1"/>
  </cellXfs>
  <cellStyles count="4">
    <cellStyle name="Comma" xfId="1" builtinId="3"/>
    <cellStyle name="Explanatory Text" xfId="3" builtinId="53" customBuiltin="1"/>
    <cellStyle name="Normal" xfId="0" builtinId="0"/>
    <cellStyle name="Percent" xfId="2" builtinId="5"/>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BFBFBF"/>
      <rgbColor rgb="FF5B9BD5"/>
      <rgbColor rgb="FF8FAADC"/>
      <rgbColor rgb="FF993366"/>
      <rgbColor rgb="FFF2F2F2"/>
      <rgbColor rgb="FFDAE3F3"/>
      <rgbColor rgb="FF660066"/>
      <rgbColor rgb="FFFF8080"/>
      <rgbColor rgb="FF0066CC"/>
      <rgbColor rgb="FFBDD7EE"/>
      <rgbColor rgb="FF000080"/>
      <rgbColor rgb="FFFF00FF"/>
      <rgbColor rgb="FFFFFF00"/>
      <rgbColor rgb="FF00FFFF"/>
      <rgbColor rgb="FF800080"/>
      <rgbColor rgb="FF800000"/>
      <rgbColor rgb="FF008080"/>
      <rgbColor rgb="FF0000FF"/>
      <rgbColor rgb="FF00CCFF"/>
      <rgbColor rgb="FFD9D9D9"/>
      <rgbColor rgb="FFD6DCE5"/>
      <rgbColor rgb="FFFFFF99"/>
      <rgbColor rgb="FF99CCFF"/>
      <rgbColor rgb="FFFF99CC"/>
      <rgbColor rgb="FFA6A6A6"/>
      <rgbColor rgb="FFFBE5D6"/>
      <rgbColor rgb="FF3366FF"/>
      <rgbColor rgb="FF33CCCC"/>
      <rgbColor rgb="FF99CC00"/>
      <rgbColor rgb="FFFFCC00"/>
      <rgbColor rgb="FFFF9900"/>
      <rgbColor rgb="FFED7D31"/>
      <rgbColor rgb="FF5F5F60"/>
      <rgbColor rgb="FF8497B0"/>
      <rgbColor rgb="FF003366"/>
      <rgbColor rgb="FF339966"/>
      <rgbColor rgb="FF003300"/>
      <rgbColor rgb="FF333300"/>
      <rgbColor rgb="FF993300"/>
      <rgbColor rgb="FF993366"/>
      <rgbColor rgb="FF333399"/>
      <rgbColor rgb="FF595959"/>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harts/_rels/chart2.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c:style val="2"/>
  <c:chart>
    <c:title>
      <c:tx>
        <c:rich>
          <a:bodyPr/>
          <a:lstStyle/>
          <a:p>
            <a:pPr>
              <a:defRPr sz="1400" b="1" spc="-1">
                <a:solidFill>
                  <a:srgbClr val="595959"/>
                </a:solidFill>
                <a:latin typeface="Calibri"/>
              </a:defRPr>
            </a:pPr>
            <a:r>
              <a:rPr lang="es-UY" sz="1400" b="1" spc="-1">
                <a:solidFill>
                  <a:srgbClr val="595959"/>
                </a:solidFill>
                <a:latin typeface="Calibri"/>
              </a:rPr>
              <a:t>Ejecución financiera en miles de USD</a:t>
            </a:r>
          </a:p>
        </c:rich>
      </c:tx>
      <c:overlay val="0"/>
    </c:title>
    <c:autoTitleDeleted val="0"/>
    <c:plotArea>
      <c:layout/>
      <c:barChart>
        <c:barDir val="col"/>
        <c:grouping val="clustered"/>
        <c:varyColors val="0"/>
        <c:ser>
          <c:idx val="0"/>
          <c:order val="0"/>
          <c:tx>
            <c:strRef>
              <c:f>'Gráfico ejec.financiera'!$A$3</c:f>
              <c:strCache>
                <c:ptCount val="1"/>
                <c:pt idx="0">
                  <c:v>PDGS 1 Inversiones + PDGS2 total en USD</c:v>
                </c:pt>
              </c:strCache>
            </c:strRef>
          </c:tx>
          <c:spPr>
            <a:solidFill>
              <a:srgbClr val="5B9BD5"/>
            </a:solidFill>
            <a:ln>
              <a:noFill/>
            </a:ln>
          </c:spPr>
          <c:invertIfNegative val="0"/>
          <c:dLbls>
            <c:spPr>
              <a:noFill/>
              <a:ln>
                <a:noFill/>
              </a:ln>
              <a:effectLst/>
            </c:spPr>
            <c:dLblPos val="outEnd"/>
            <c:showLegendKey val="0"/>
            <c:showVal val="0"/>
            <c:showCatName val="0"/>
            <c:showSerName val="0"/>
            <c:showPercent val="0"/>
            <c:showBubbleSize val="1"/>
            <c:showLeaderLines val="0"/>
            <c:extLst>
              <c:ext xmlns:c15="http://schemas.microsoft.com/office/drawing/2012/chart" uri="{CE6537A1-D6FC-4f65-9D91-7224C49458BB}">
                <c15:showLeaderLines val="0"/>
              </c:ext>
            </c:extLst>
          </c:dLbls>
          <c:cat>
            <c:numRef>
              <c:f>'Gráfico ejec.financiera'!$B$2:$G$2</c:f>
              <c:numCache>
                <c:formatCode>0</c:formatCode>
                <c:ptCount val="6"/>
                <c:pt idx="0">
                  <c:v>2017</c:v>
                </c:pt>
                <c:pt idx="1">
                  <c:v>2018</c:v>
                </c:pt>
                <c:pt idx="2">
                  <c:v>2019</c:v>
                </c:pt>
                <c:pt idx="3">
                  <c:v>2020</c:v>
                </c:pt>
                <c:pt idx="4">
                  <c:v>2021</c:v>
                </c:pt>
                <c:pt idx="5">
                  <c:v>2022</c:v>
                </c:pt>
              </c:numCache>
            </c:numRef>
          </c:cat>
          <c:val>
            <c:numRef>
              <c:f>'Gráfico ejec.financiera'!$B$3:$G$3</c:f>
              <c:numCache>
                <c:formatCode>#,##0</c:formatCode>
                <c:ptCount val="6"/>
                <c:pt idx="0">
                  <c:v>14038.4834872593</c:v>
                </c:pt>
                <c:pt idx="1">
                  <c:v>32519.608813150298</c:v>
                </c:pt>
                <c:pt idx="2">
                  <c:v>31227.930401707799</c:v>
                </c:pt>
                <c:pt idx="3">
                  <c:v>17257.6035053218</c:v>
                </c:pt>
                <c:pt idx="4">
                  <c:v>9939.4768296791899</c:v>
                </c:pt>
                <c:pt idx="5">
                  <c:v>4643.3714035512603</c:v>
                </c:pt>
              </c:numCache>
            </c:numRef>
          </c:val>
        </c:ser>
        <c:ser>
          <c:idx val="1"/>
          <c:order val="1"/>
          <c:tx>
            <c:strRef>
              <c:f>'Gráfico ejec.financiera'!$A$4</c:f>
              <c:strCache>
                <c:ptCount val="1"/>
                <c:pt idx="0">
                  <c:v>PDGs 2  total en USD</c:v>
                </c:pt>
              </c:strCache>
            </c:strRef>
          </c:tx>
          <c:spPr>
            <a:solidFill>
              <a:srgbClr val="ED7D31"/>
            </a:solidFill>
            <a:ln>
              <a:noFill/>
            </a:ln>
          </c:spPr>
          <c:invertIfNegative val="0"/>
          <c:dLbls>
            <c:spPr>
              <a:noFill/>
              <a:ln>
                <a:noFill/>
              </a:ln>
              <a:effectLst/>
            </c:spPr>
            <c:dLblPos val="outEnd"/>
            <c:showLegendKey val="0"/>
            <c:showVal val="0"/>
            <c:showCatName val="0"/>
            <c:showSerName val="0"/>
            <c:showPercent val="0"/>
            <c:showBubbleSize val="1"/>
            <c:showLeaderLines val="0"/>
            <c:extLst>
              <c:ext xmlns:c15="http://schemas.microsoft.com/office/drawing/2012/chart" uri="{CE6537A1-D6FC-4f65-9D91-7224C49458BB}">
                <c15:showLeaderLines val="0"/>
              </c:ext>
            </c:extLst>
          </c:dLbls>
          <c:cat>
            <c:numRef>
              <c:f>'Gráfico ejec.financiera'!$B$2:$G$2</c:f>
              <c:numCache>
                <c:formatCode>0</c:formatCode>
                <c:ptCount val="6"/>
                <c:pt idx="0">
                  <c:v>2017</c:v>
                </c:pt>
                <c:pt idx="1">
                  <c:v>2018</c:v>
                </c:pt>
                <c:pt idx="2">
                  <c:v>2019</c:v>
                </c:pt>
                <c:pt idx="3">
                  <c:v>2020</c:v>
                </c:pt>
                <c:pt idx="4">
                  <c:v>2021</c:v>
                </c:pt>
                <c:pt idx="5">
                  <c:v>2022</c:v>
                </c:pt>
              </c:numCache>
            </c:numRef>
          </c:cat>
          <c:val>
            <c:numRef>
              <c:f>'Gráfico ejec.financiera'!$B$4:$G$4</c:f>
              <c:numCache>
                <c:formatCode>#,##0</c:formatCode>
                <c:ptCount val="6"/>
                <c:pt idx="0">
                  <c:v>3962.6048331399702</c:v>
                </c:pt>
                <c:pt idx="1">
                  <c:v>22969.012932468399</c:v>
                </c:pt>
                <c:pt idx="2">
                  <c:v>31227.930401707799</c:v>
                </c:pt>
                <c:pt idx="3">
                  <c:v>17257.6035053218</c:v>
                </c:pt>
                <c:pt idx="4">
                  <c:v>9939.4768296791899</c:v>
                </c:pt>
                <c:pt idx="5">
                  <c:v>4643.3714035512603</c:v>
                </c:pt>
              </c:numCache>
            </c:numRef>
          </c:val>
        </c:ser>
        <c:ser>
          <c:idx val="2"/>
          <c:order val="2"/>
          <c:tx>
            <c:v>concursable</c:v>
          </c:tx>
          <c:invertIfNegative val="0"/>
          <c:val>
            <c:numRef>
              <c:f>'Gráfico ejec.financiera'!#REF!</c:f>
              <c:numCache>
                <c:formatCode>General</c:formatCode>
                <c:ptCount val="1"/>
                <c:pt idx="0">
                  <c:v>1</c:v>
                </c:pt>
              </c:numCache>
            </c:numRef>
          </c:val>
        </c:ser>
        <c:dLbls>
          <c:showLegendKey val="0"/>
          <c:showVal val="0"/>
          <c:showCatName val="0"/>
          <c:showSerName val="0"/>
          <c:showPercent val="0"/>
          <c:showBubbleSize val="0"/>
        </c:dLbls>
        <c:gapWidth val="219"/>
        <c:overlap val="-27"/>
        <c:axId val="211145856"/>
        <c:axId val="211147392"/>
      </c:barChart>
      <c:catAx>
        <c:axId val="211145856"/>
        <c:scaling>
          <c:orientation val="minMax"/>
        </c:scaling>
        <c:delete val="0"/>
        <c:axPos val="b"/>
        <c:numFmt formatCode="0" sourceLinked="1"/>
        <c:majorTickMark val="none"/>
        <c:minorTickMark val="none"/>
        <c:tickLblPos val="nextTo"/>
        <c:spPr>
          <a:ln w="9360">
            <a:solidFill>
              <a:srgbClr val="D9D9D9"/>
            </a:solidFill>
            <a:round/>
          </a:ln>
        </c:spPr>
        <c:txPr>
          <a:bodyPr/>
          <a:lstStyle/>
          <a:p>
            <a:pPr>
              <a:defRPr sz="900" spc="-1">
                <a:solidFill>
                  <a:srgbClr val="595959"/>
                </a:solidFill>
                <a:latin typeface="Calibri"/>
              </a:defRPr>
            </a:pPr>
            <a:endParaRPr lang="en-US"/>
          </a:p>
        </c:txPr>
        <c:crossAx val="211147392"/>
        <c:crosses val="autoZero"/>
        <c:auto val="1"/>
        <c:lblAlgn val="ctr"/>
        <c:lblOffset val="100"/>
        <c:noMultiLvlLbl val="1"/>
      </c:catAx>
      <c:valAx>
        <c:axId val="211147392"/>
        <c:scaling>
          <c:orientation val="minMax"/>
        </c:scaling>
        <c:delete val="0"/>
        <c:axPos val="l"/>
        <c:majorGridlines>
          <c:spPr>
            <a:ln w="9360">
              <a:solidFill>
                <a:srgbClr val="D9D9D9"/>
              </a:solidFill>
              <a:round/>
            </a:ln>
          </c:spPr>
        </c:majorGridlines>
        <c:numFmt formatCode="#,##0" sourceLinked="0"/>
        <c:majorTickMark val="none"/>
        <c:minorTickMark val="none"/>
        <c:tickLblPos val="nextTo"/>
        <c:spPr>
          <a:ln w="6480">
            <a:noFill/>
          </a:ln>
        </c:spPr>
        <c:txPr>
          <a:bodyPr/>
          <a:lstStyle/>
          <a:p>
            <a:pPr>
              <a:defRPr sz="900" spc="-1">
                <a:solidFill>
                  <a:srgbClr val="595959"/>
                </a:solidFill>
                <a:latin typeface="Calibri"/>
              </a:defRPr>
            </a:pPr>
            <a:endParaRPr lang="en-US"/>
          </a:p>
        </c:txPr>
        <c:crossAx val="211145856"/>
        <c:crosses val="autoZero"/>
        <c:crossBetween val="between"/>
      </c:valAx>
      <c:spPr>
        <a:noFill/>
        <a:ln>
          <a:noFill/>
        </a:ln>
      </c:spPr>
    </c:plotArea>
    <c:legend>
      <c:legendPos val="b"/>
      <c:overlay val="0"/>
      <c:spPr>
        <a:noFill/>
        <a:ln>
          <a:noFill/>
        </a:ln>
      </c:spPr>
    </c:legend>
    <c:plotVisOnly val="1"/>
    <c:dispBlanksAs val="gap"/>
    <c:showDLblsOverMax val="1"/>
  </c:chart>
  <c:spPr>
    <a:solidFill>
      <a:srgbClr val="FFFFFF"/>
    </a:solidFill>
    <a:ln w="9360">
      <a:solidFill>
        <a:srgbClr val="D9D9D9"/>
      </a:solidFill>
      <a:round/>
    </a:ln>
  </c:sp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UY"/>
              <a:t>Ejecución</a:t>
            </a:r>
            <a:r>
              <a:rPr lang="es-UY" baseline="0"/>
              <a:t> financiera en miles de USD</a:t>
            </a:r>
            <a:endParaRPr lang="es-UY"/>
          </a:p>
        </c:rich>
      </c:tx>
      <c:overlay val="0"/>
      <c:spPr>
        <a:noFill/>
        <a:ln>
          <a:noFill/>
        </a:ln>
        <a:effectLst/>
      </c:spPr>
    </c:title>
    <c:autoTitleDeleted val="0"/>
    <c:plotArea>
      <c:layout/>
      <c:barChart>
        <c:barDir val="col"/>
        <c:grouping val="stacked"/>
        <c:varyColors val="0"/>
        <c:ser>
          <c:idx val="0"/>
          <c:order val="0"/>
          <c:tx>
            <c:strRef>
              <c:f>'Gráfico ejec.financiera'!$A$28</c:f>
              <c:strCache>
                <c:ptCount val="1"/>
                <c:pt idx="0">
                  <c:v>PDGS1</c:v>
                </c:pt>
              </c:strCache>
            </c:strRef>
          </c:tx>
          <c:spPr>
            <a:solidFill>
              <a:schemeClr val="accent1"/>
            </a:solidFill>
            <a:ln>
              <a:noFill/>
            </a:ln>
            <a:effectLst/>
          </c:spPr>
          <c:invertIfNegative val="0"/>
          <c:cat>
            <c:multiLvlStrRef>
              <c:f>'Gráfico ejec.financiera'!$B$26:$G$27</c:f>
              <c:multiLvlStrCache>
                <c:ptCount val="6"/>
                <c:lvl>
                  <c:pt idx="0">
                    <c:v>2017</c:v>
                  </c:pt>
                  <c:pt idx="1">
                    <c:v>2018</c:v>
                  </c:pt>
                  <c:pt idx="2">
                    <c:v>2019</c:v>
                  </c:pt>
                  <c:pt idx="3">
                    <c:v>2020</c:v>
                  </c:pt>
                  <c:pt idx="4">
                    <c:v>2021</c:v>
                  </c:pt>
                  <c:pt idx="5">
                    <c:v>2022</c:v>
                  </c:pt>
                </c:lvl>
                <c:lvl>
                  <c:pt idx="0">
                    <c:v>Ejecución en miles de USD</c:v>
                  </c:pt>
                </c:lvl>
              </c:multiLvlStrCache>
            </c:multiLvlStrRef>
          </c:cat>
          <c:val>
            <c:numRef>
              <c:f>'Gráfico ejec.financiera'!$B$28:$G$28</c:f>
              <c:numCache>
                <c:formatCode>#,##0</c:formatCode>
                <c:ptCount val="6"/>
                <c:pt idx="0">
                  <c:v>10075.878654119329</c:v>
                </c:pt>
                <c:pt idx="1">
                  <c:v>9550.5958806818999</c:v>
                </c:pt>
                <c:pt idx="2">
                  <c:v>0</c:v>
                </c:pt>
                <c:pt idx="3">
                  <c:v>0</c:v>
                </c:pt>
                <c:pt idx="4">
                  <c:v>0</c:v>
                </c:pt>
                <c:pt idx="5">
                  <c:v>0</c:v>
                </c:pt>
              </c:numCache>
            </c:numRef>
          </c:val>
        </c:ser>
        <c:ser>
          <c:idx val="1"/>
          <c:order val="1"/>
          <c:tx>
            <c:strRef>
              <c:f>'Gráfico ejec.financiera'!$A$29</c:f>
              <c:strCache>
                <c:ptCount val="1"/>
                <c:pt idx="0">
                  <c:v>PDGS2</c:v>
                </c:pt>
              </c:strCache>
            </c:strRef>
          </c:tx>
          <c:spPr>
            <a:solidFill>
              <a:schemeClr val="accent2"/>
            </a:solidFill>
            <a:ln>
              <a:noFill/>
            </a:ln>
            <a:effectLst/>
          </c:spPr>
          <c:invertIfNegative val="0"/>
          <c:cat>
            <c:multiLvlStrRef>
              <c:f>'Gráfico ejec.financiera'!$B$26:$G$27</c:f>
              <c:multiLvlStrCache>
                <c:ptCount val="6"/>
                <c:lvl>
                  <c:pt idx="0">
                    <c:v>2017</c:v>
                  </c:pt>
                  <c:pt idx="1">
                    <c:v>2018</c:v>
                  </c:pt>
                  <c:pt idx="2">
                    <c:v>2019</c:v>
                  </c:pt>
                  <c:pt idx="3">
                    <c:v>2020</c:v>
                  </c:pt>
                  <c:pt idx="4">
                    <c:v>2021</c:v>
                  </c:pt>
                  <c:pt idx="5">
                    <c:v>2022</c:v>
                  </c:pt>
                </c:lvl>
                <c:lvl>
                  <c:pt idx="0">
                    <c:v>Ejecución en miles de USD</c:v>
                  </c:pt>
                </c:lvl>
              </c:multiLvlStrCache>
            </c:multiLvlStrRef>
          </c:cat>
          <c:val>
            <c:numRef>
              <c:f>'Gráfico ejec.financiera'!$B$29:$G$29</c:f>
              <c:numCache>
                <c:formatCode>#,##0</c:formatCode>
                <c:ptCount val="6"/>
                <c:pt idx="0">
                  <c:v>3962.6048331399702</c:v>
                </c:pt>
                <c:pt idx="1">
                  <c:v>17969.012932468399</c:v>
                </c:pt>
                <c:pt idx="2">
                  <c:v>26227.930401707799</c:v>
                </c:pt>
                <c:pt idx="3">
                  <c:v>17257.6035053218</c:v>
                </c:pt>
                <c:pt idx="4">
                  <c:v>9939.4768296791899</c:v>
                </c:pt>
                <c:pt idx="5">
                  <c:v>4643.3714035512603</c:v>
                </c:pt>
              </c:numCache>
            </c:numRef>
          </c:val>
        </c:ser>
        <c:ser>
          <c:idx val="2"/>
          <c:order val="2"/>
          <c:tx>
            <c:strRef>
              <c:f>'Gráfico ejec.financiera'!$A$30</c:f>
              <c:strCache>
                <c:ptCount val="1"/>
                <c:pt idx="0">
                  <c:v>FC PDGS2</c:v>
                </c:pt>
              </c:strCache>
            </c:strRef>
          </c:tx>
          <c:spPr>
            <a:solidFill>
              <a:schemeClr val="accent3"/>
            </a:solidFill>
            <a:ln>
              <a:noFill/>
            </a:ln>
            <a:effectLst/>
          </c:spPr>
          <c:invertIfNegative val="0"/>
          <c:cat>
            <c:multiLvlStrRef>
              <c:f>'Gráfico ejec.financiera'!$B$26:$G$27</c:f>
              <c:multiLvlStrCache>
                <c:ptCount val="6"/>
                <c:lvl>
                  <c:pt idx="0">
                    <c:v>2017</c:v>
                  </c:pt>
                  <c:pt idx="1">
                    <c:v>2018</c:v>
                  </c:pt>
                  <c:pt idx="2">
                    <c:v>2019</c:v>
                  </c:pt>
                  <c:pt idx="3">
                    <c:v>2020</c:v>
                  </c:pt>
                  <c:pt idx="4">
                    <c:v>2021</c:v>
                  </c:pt>
                  <c:pt idx="5">
                    <c:v>2022</c:v>
                  </c:pt>
                </c:lvl>
                <c:lvl>
                  <c:pt idx="0">
                    <c:v>Ejecución en miles de USD</c:v>
                  </c:pt>
                </c:lvl>
              </c:multiLvlStrCache>
            </c:multiLvlStrRef>
          </c:cat>
          <c:val>
            <c:numRef>
              <c:f>'Gráfico ejec.financiera'!$B$30:$G$30</c:f>
              <c:numCache>
                <c:formatCode>#,##0</c:formatCode>
                <c:ptCount val="6"/>
                <c:pt idx="1">
                  <c:v>5000</c:v>
                </c:pt>
                <c:pt idx="2">
                  <c:v>5000</c:v>
                </c:pt>
              </c:numCache>
            </c:numRef>
          </c:val>
        </c:ser>
        <c:dLbls>
          <c:showLegendKey val="0"/>
          <c:showVal val="0"/>
          <c:showCatName val="0"/>
          <c:showSerName val="0"/>
          <c:showPercent val="0"/>
          <c:showBubbleSize val="0"/>
        </c:dLbls>
        <c:gapWidth val="150"/>
        <c:overlap val="100"/>
        <c:axId val="211800448"/>
        <c:axId val="211801984"/>
      </c:barChart>
      <c:catAx>
        <c:axId val="21180044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1801984"/>
        <c:crosses val="autoZero"/>
        <c:auto val="1"/>
        <c:lblAlgn val="ctr"/>
        <c:lblOffset val="100"/>
        <c:noMultiLvlLbl val="0"/>
      </c:catAx>
      <c:valAx>
        <c:axId val="2118019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1180044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0</xdr:col>
      <xdr:colOff>477705</xdr:colOff>
      <xdr:row>6</xdr:row>
      <xdr:rowOff>186630</xdr:rowOff>
    </xdr:from>
    <xdr:to>
      <xdr:col>5</xdr:col>
      <xdr:colOff>343785</xdr:colOff>
      <xdr:row>21</xdr:row>
      <xdr:rowOff>71730</xdr:rowOff>
    </xdr:to>
    <xdr:graphicFrame macro="">
      <xdr:nvGraphicFramePr>
        <xdr:cNvPr id="2" name="Gráfico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481012</xdr:colOff>
      <xdr:row>33</xdr:row>
      <xdr:rowOff>147637</xdr:rowOff>
    </xdr:from>
    <xdr:to>
      <xdr:col>6</xdr:col>
      <xdr:colOff>214312</xdr:colOff>
      <xdr:row>48</xdr:row>
      <xdr:rowOff>33337</xdr:rowOff>
    </xdr:to>
    <xdr:graphicFrame macro="">
      <xdr:nvGraphicFramePr>
        <xdr:cNvPr id="3" name="Gráfico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0"/>
  <sheetViews>
    <sheetView topLeftCell="D1" zoomScaleNormal="100" workbookViewId="0">
      <selection activeCell="E5" sqref="E5:E15"/>
    </sheetView>
  </sheetViews>
  <sheetFormatPr defaultColWidth="9.140625" defaultRowHeight="15" x14ac:dyDescent="0.25"/>
  <cols>
    <col min="1" max="1" width="30.7109375"/>
    <col min="2" max="2" width="14.140625"/>
    <col min="3" max="3" width="35.140625"/>
    <col min="4" max="4" width="14.5703125"/>
    <col min="5" max="5" width="66" style="1"/>
    <col min="6" max="6" width="13.28515625"/>
    <col min="7" max="7" width="81.5703125"/>
  </cols>
  <sheetData>
    <row r="1" spans="1:7" x14ac:dyDescent="0.25">
      <c r="A1" s="214" t="s">
        <v>0</v>
      </c>
      <c r="B1" s="214"/>
      <c r="C1" s="214"/>
      <c r="D1" s="214"/>
      <c r="E1" s="214"/>
      <c r="F1" s="214"/>
      <c r="G1" s="214"/>
    </row>
    <row r="2" spans="1:7" x14ac:dyDescent="0.25">
      <c r="A2" s="215" t="s">
        <v>1</v>
      </c>
      <c r="B2" s="215" t="s">
        <v>2</v>
      </c>
      <c r="C2" s="215"/>
      <c r="D2" s="216" t="s">
        <v>3</v>
      </c>
      <c r="E2" s="216"/>
      <c r="F2" s="217" t="s">
        <v>4</v>
      </c>
      <c r="G2" s="217"/>
    </row>
    <row r="3" spans="1:7" x14ac:dyDescent="0.25">
      <c r="A3" s="215"/>
      <c r="B3" s="215"/>
      <c r="C3" s="215"/>
      <c r="D3" s="216"/>
      <c r="E3" s="216"/>
      <c r="F3" s="2" t="s">
        <v>5</v>
      </c>
      <c r="G3" s="2" t="s">
        <v>6</v>
      </c>
    </row>
    <row r="4" spans="1:7" s="9" customFormat="1" ht="60" x14ac:dyDescent="0.25">
      <c r="A4" s="3" t="s">
        <v>7</v>
      </c>
      <c r="B4" s="4" t="s">
        <v>8</v>
      </c>
      <c r="C4" s="5" t="s">
        <v>9</v>
      </c>
      <c r="D4" s="6" t="s">
        <v>8</v>
      </c>
      <c r="E4" s="7" t="s">
        <v>10</v>
      </c>
      <c r="F4" s="8" t="s">
        <v>11</v>
      </c>
      <c r="G4" s="8" t="s">
        <v>12</v>
      </c>
    </row>
    <row r="5" spans="1:7" ht="15" customHeight="1" x14ac:dyDescent="0.25">
      <c r="A5" s="212" t="s">
        <v>13</v>
      </c>
      <c r="B5" s="213" t="s">
        <v>14</v>
      </c>
      <c r="C5" s="204" t="s">
        <v>15</v>
      </c>
      <c r="D5" s="205" t="s">
        <v>14</v>
      </c>
      <c r="E5" s="206" t="s">
        <v>16</v>
      </c>
      <c r="F5" s="11" t="s">
        <v>17</v>
      </c>
      <c r="G5" s="11" t="s">
        <v>18</v>
      </c>
    </row>
    <row r="6" spans="1:7" x14ac:dyDescent="0.25">
      <c r="A6" s="212"/>
      <c r="B6" s="213"/>
      <c r="C6" s="204"/>
      <c r="D6" s="205"/>
      <c r="E6" s="206"/>
      <c r="F6" s="12" t="s">
        <v>19</v>
      </c>
      <c r="G6" s="12" t="s">
        <v>20</v>
      </c>
    </row>
    <row r="7" spans="1:7" x14ac:dyDescent="0.25">
      <c r="A7" s="212"/>
      <c r="B7" s="213"/>
      <c r="C7" s="204"/>
      <c r="D7" s="205"/>
      <c r="E7" s="206"/>
      <c r="F7" s="12" t="s">
        <v>21</v>
      </c>
      <c r="G7" s="12" t="s">
        <v>22</v>
      </c>
    </row>
    <row r="8" spans="1:7" x14ac:dyDescent="0.25">
      <c r="A8" s="212"/>
      <c r="B8" s="213"/>
      <c r="C8" s="204"/>
      <c r="D8" s="205"/>
      <c r="E8" s="206"/>
      <c r="F8" s="12" t="s">
        <v>23</v>
      </c>
      <c r="G8" s="12" t="s">
        <v>24</v>
      </c>
    </row>
    <row r="9" spans="1:7" x14ac:dyDescent="0.25">
      <c r="A9" s="212"/>
      <c r="B9" s="213"/>
      <c r="C9" s="204"/>
      <c r="D9" s="205"/>
      <c r="E9" s="206"/>
      <c r="F9" s="12" t="s">
        <v>25</v>
      </c>
      <c r="G9" s="12" t="s">
        <v>26</v>
      </c>
    </row>
    <row r="10" spans="1:7" x14ac:dyDescent="0.25">
      <c r="A10" s="212"/>
      <c r="B10" s="213"/>
      <c r="C10" s="204"/>
      <c r="D10" s="205"/>
      <c r="E10" s="206"/>
      <c r="F10" s="12" t="s">
        <v>27</v>
      </c>
      <c r="G10" s="12" t="s">
        <v>28</v>
      </c>
    </row>
    <row r="11" spans="1:7" x14ac:dyDescent="0.25">
      <c r="A11" s="212"/>
      <c r="B11" s="213"/>
      <c r="C11" s="204"/>
      <c r="D11" s="205"/>
      <c r="E11" s="206"/>
      <c r="F11" s="12" t="s">
        <v>29</v>
      </c>
      <c r="G11" s="12" t="s">
        <v>30</v>
      </c>
    </row>
    <row r="12" spans="1:7" x14ac:dyDescent="0.25">
      <c r="A12" s="212"/>
      <c r="B12" s="213"/>
      <c r="C12" s="204"/>
      <c r="D12" s="205"/>
      <c r="E12" s="206"/>
      <c r="F12" s="12" t="s">
        <v>31</v>
      </c>
      <c r="G12" s="12" t="s">
        <v>32</v>
      </c>
    </row>
    <row r="13" spans="1:7" x14ac:dyDescent="0.25">
      <c r="A13" s="212"/>
      <c r="B13" s="213"/>
      <c r="C13" s="204"/>
      <c r="D13" s="205"/>
      <c r="E13" s="206"/>
      <c r="F13" s="12" t="s">
        <v>33</v>
      </c>
      <c r="G13" s="12" t="s">
        <v>34</v>
      </c>
    </row>
    <row r="14" spans="1:7" x14ac:dyDescent="0.25">
      <c r="A14" s="212"/>
      <c r="B14" s="213"/>
      <c r="C14" s="204"/>
      <c r="D14" s="205"/>
      <c r="E14" s="206"/>
      <c r="F14" s="12" t="s">
        <v>35</v>
      </c>
      <c r="G14" s="12" t="s">
        <v>36</v>
      </c>
    </row>
    <row r="15" spans="1:7" x14ac:dyDescent="0.25">
      <c r="A15" s="212"/>
      <c r="B15" s="213"/>
      <c r="C15" s="204"/>
      <c r="D15" s="205"/>
      <c r="E15" s="206"/>
      <c r="F15" s="13" t="s">
        <v>35</v>
      </c>
      <c r="G15" s="13" t="s">
        <v>37</v>
      </c>
    </row>
    <row r="16" spans="1:7" ht="15" customHeight="1" x14ac:dyDescent="0.25">
      <c r="A16" s="207" t="s">
        <v>38</v>
      </c>
      <c r="B16" s="208" t="s">
        <v>39</v>
      </c>
      <c r="C16" s="209" t="s">
        <v>40</v>
      </c>
      <c r="D16" s="210" t="s">
        <v>41</v>
      </c>
      <c r="E16" s="211" t="s">
        <v>42</v>
      </c>
      <c r="F16" s="14" t="s">
        <v>43</v>
      </c>
      <c r="G16" s="14" t="s">
        <v>44</v>
      </c>
    </row>
    <row r="17" spans="1:7" x14ac:dyDescent="0.25">
      <c r="A17" s="207"/>
      <c r="B17" s="208"/>
      <c r="C17" s="209"/>
      <c r="D17" s="210"/>
      <c r="E17" s="211"/>
      <c r="F17" s="12" t="s">
        <v>45</v>
      </c>
      <c r="G17" s="12" t="s">
        <v>46</v>
      </c>
    </row>
    <row r="18" spans="1:7" x14ac:dyDescent="0.25">
      <c r="A18" s="207"/>
      <c r="B18" s="208"/>
      <c r="C18" s="209"/>
      <c r="D18" s="210"/>
      <c r="E18" s="211"/>
      <c r="F18" s="12" t="s">
        <v>31</v>
      </c>
      <c r="G18" s="12" t="s">
        <v>47</v>
      </c>
    </row>
    <row r="19" spans="1:7" x14ac:dyDescent="0.25">
      <c r="A19" s="207"/>
      <c r="B19" s="208"/>
      <c r="C19" s="209"/>
      <c r="D19" s="210"/>
      <c r="E19" s="211"/>
      <c r="F19" s="12" t="s">
        <v>48</v>
      </c>
      <c r="G19" s="12" t="s">
        <v>49</v>
      </c>
    </row>
    <row r="20" spans="1:7" x14ac:dyDescent="0.25">
      <c r="A20" s="207"/>
      <c r="B20" s="208"/>
      <c r="C20" s="209"/>
      <c r="D20" s="210"/>
      <c r="E20" s="211"/>
      <c r="F20" s="12" t="s">
        <v>48</v>
      </c>
      <c r="G20" s="12" t="s">
        <v>50</v>
      </c>
    </row>
    <row r="21" spans="1:7" x14ac:dyDescent="0.25">
      <c r="A21" s="207"/>
      <c r="B21" s="208"/>
      <c r="C21" s="209"/>
      <c r="D21" s="210"/>
      <c r="E21" s="211"/>
      <c r="F21" s="15" t="s">
        <v>48</v>
      </c>
      <c r="G21" s="15" t="s">
        <v>51</v>
      </c>
    </row>
    <row r="22" spans="1:7" x14ac:dyDescent="0.25">
      <c r="A22" s="207"/>
      <c r="B22" s="208"/>
      <c r="C22" s="209"/>
      <c r="D22" s="210"/>
      <c r="E22" s="211"/>
      <c r="F22" s="15" t="s">
        <v>17</v>
      </c>
      <c r="G22" s="15" t="s">
        <v>52</v>
      </c>
    </row>
    <row r="23" spans="1:7" ht="21" customHeight="1" x14ac:dyDescent="0.25">
      <c r="A23" s="207"/>
      <c r="B23" s="208"/>
      <c r="C23" s="209"/>
      <c r="D23" s="210"/>
      <c r="E23" s="211"/>
      <c r="F23" s="15" t="s">
        <v>17</v>
      </c>
      <c r="G23" s="15" t="s">
        <v>53</v>
      </c>
    </row>
    <row r="24" spans="1:7" ht="13.9" customHeight="1" x14ac:dyDescent="0.25">
      <c r="A24" s="202"/>
      <c r="B24" s="203" t="s">
        <v>54</v>
      </c>
      <c r="C24" s="204" t="s">
        <v>55</v>
      </c>
      <c r="D24" s="205" t="s">
        <v>54</v>
      </c>
      <c r="E24" s="206" t="s">
        <v>56</v>
      </c>
      <c r="F24" s="18" t="s">
        <v>57</v>
      </c>
      <c r="G24" s="19" t="s">
        <v>58</v>
      </c>
    </row>
    <row r="25" spans="1:7" x14ac:dyDescent="0.25">
      <c r="A25" s="202"/>
      <c r="B25" s="203"/>
      <c r="C25" s="204"/>
      <c r="D25" s="205"/>
      <c r="E25" s="206"/>
      <c r="F25" s="20" t="s">
        <v>59</v>
      </c>
      <c r="G25" s="21" t="s">
        <v>60</v>
      </c>
    </row>
    <row r="26" spans="1:7" x14ac:dyDescent="0.25">
      <c r="A26" s="202"/>
      <c r="B26" s="203"/>
      <c r="C26" s="204"/>
      <c r="D26" s="205"/>
      <c r="E26" s="206"/>
      <c r="F26" s="20" t="s">
        <v>61</v>
      </c>
      <c r="G26" s="21" t="s">
        <v>62</v>
      </c>
    </row>
    <row r="27" spans="1:7" x14ac:dyDescent="0.25">
      <c r="A27" s="202"/>
      <c r="B27" s="203"/>
      <c r="C27" s="204"/>
      <c r="D27" s="205"/>
      <c r="E27" s="206"/>
      <c r="F27" s="20" t="s">
        <v>63</v>
      </c>
      <c r="G27" s="21" t="s">
        <v>64</v>
      </c>
    </row>
    <row r="28" spans="1:7" x14ac:dyDescent="0.25">
      <c r="A28" s="202"/>
      <c r="B28" s="203"/>
      <c r="C28" s="204"/>
      <c r="D28" s="205"/>
      <c r="E28" s="206"/>
      <c r="F28" s="20" t="s">
        <v>65</v>
      </c>
      <c r="G28" s="21" t="s">
        <v>66</v>
      </c>
    </row>
    <row r="29" spans="1:7" ht="29.25" customHeight="1" x14ac:dyDescent="0.25">
      <c r="A29" s="202"/>
      <c r="B29" s="203"/>
      <c r="C29" s="204"/>
      <c r="D29" s="205"/>
      <c r="E29" s="206"/>
      <c r="F29" s="22" t="s">
        <v>65</v>
      </c>
      <c r="G29" s="23" t="s">
        <v>67</v>
      </c>
    </row>
    <row r="30" spans="1:7" ht="90" x14ac:dyDescent="0.25">
      <c r="A30" s="16"/>
      <c r="B30" s="17" t="s">
        <v>68</v>
      </c>
      <c r="C30" s="10" t="s">
        <v>69</v>
      </c>
      <c r="D30" s="24"/>
      <c r="E30" s="24"/>
      <c r="F30" s="24" t="s">
        <v>70</v>
      </c>
      <c r="G30" s="25" t="s">
        <v>70</v>
      </c>
    </row>
  </sheetData>
  <mergeCells count="20">
    <mergeCell ref="A1:G1"/>
    <mergeCell ref="A2:A3"/>
    <mergeCell ref="B2:C3"/>
    <mergeCell ref="D2:E3"/>
    <mergeCell ref="F2:G2"/>
    <mergeCell ref="A5:A15"/>
    <mergeCell ref="B5:B15"/>
    <mergeCell ref="C5:C15"/>
    <mergeCell ref="D5:D15"/>
    <mergeCell ref="E5:E15"/>
    <mergeCell ref="A16:A23"/>
    <mergeCell ref="B16:B23"/>
    <mergeCell ref="C16:C23"/>
    <mergeCell ref="D16:D23"/>
    <mergeCell ref="E16:E23"/>
    <mergeCell ref="A24:A29"/>
    <mergeCell ref="B24:B29"/>
    <mergeCell ref="C24:C29"/>
    <mergeCell ref="D24:D29"/>
    <mergeCell ref="E24:E29"/>
  </mergeCells>
  <pageMargins left="0.7" right="0.7" top="0.75" bottom="0.75" header="0.51180555555555496" footer="0.51180555555555496"/>
  <pageSetup paperSize="0" scale="0" firstPageNumber="0" orientation="portrait" usePrinterDefaults="0" horizontalDpi="0" verticalDpi="0" copie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zoomScale="90" zoomScaleNormal="90" workbookViewId="0">
      <selection activeCell="E5" sqref="E5:E15"/>
    </sheetView>
  </sheetViews>
  <sheetFormatPr defaultColWidth="9.140625" defaultRowHeight="15" x14ac:dyDescent="0.25"/>
  <cols>
    <col min="1" max="1" width="42.42578125" style="1"/>
    <col min="2" max="2" width="39.85546875" style="1"/>
    <col min="3" max="3" width="18.7109375" style="1"/>
    <col min="4" max="4" width="34.140625" style="1"/>
    <col min="5" max="5" width="52.140625" style="1"/>
    <col min="6" max="7" width="10.28515625"/>
    <col min="8" max="8" width="45.5703125"/>
    <col min="9" max="1025" width="10.28515625"/>
  </cols>
  <sheetData>
    <row r="1" spans="1:7" x14ac:dyDescent="0.25">
      <c r="A1" s="218" t="s">
        <v>71</v>
      </c>
      <c r="B1" s="218"/>
      <c r="C1" s="218"/>
      <c r="D1" s="218"/>
      <c r="E1" s="218"/>
    </row>
    <row r="2" spans="1:7" ht="7.5" customHeight="1" x14ac:dyDescent="0.25">
      <c r="A2" s="26"/>
      <c r="B2" s="27"/>
      <c r="C2" s="27"/>
      <c r="D2" s="27"/>
      <c r="E2" s="28"/>
    </row>
    <row r="3" spans="1:7" ht="45.75" customHeight="1" x14ac:dyDescent="0.25">
      <c r="A3" s="29" t="s">
        <v>72</v>
      </c>
      <c r="B3" s="219" t="s">
        <v>73</v>
      </c>
      <c r="C3" s="219"/>
      <c r="D3" s="219"/>
      <c r="E3" s="219"/>
    </row>
    <row r="4" spans="1:7" ht="3.75" customHeight="1" x14ac:dyDescent="0.25">
      <c r="A4" s="30"/>
      <c r="B4" s="31"/>
      <c r="C4" s="31"/>
      <c r="D4" s="31"/>
      <c r="E4" s="31"/>
    </row>
    <row r="5" spans="1:7" x14ac:dyDescent="0.25">
      <c r="A5" s="32" t="s">
        <v>74</v>
      </c>
      <c r="B5" s="33" t="s">
        <v>75</v>
      </c>
      <c r="C5" s="33" t="s">
        <v>76</v>
      </c>
      <c r="D5" s="33" t="s">
        <v>77</v>
      </c>
      <c r="E5" s="33" t="s">
        <v>78</v>
      </c>
    </row>
    <row r="6" spans="1:7" ht="60" customHeight="1" x14ac:dyDescent="0.25">
      <c r="A6" s="34" t="s">
        <v>79</v>
      </c>
      <c r="B6" s="35" t="s">
        <v>80</v>
      </c>
      <c r="C6" s="35"/>
      <c r="D6" s="35" t="s">
        <v>81</v>
      </c>
      <c r="E6" s="36" t="s">
        <v>82</v>
      </c>
    </row>
    <row r="7" spans="1:7" ht="40.5" customHeight="1" x14ac:dyDescent="0.25">
      <c r="A7" s="37" t="s">
        <v>83</v>
      </c>
      <c r="B7" s="38" t="s">
        <v>75</v>
      </c>
      <c r="C7" s="38" t="s">
        <v>76</v>
      </c>
      <c r="D7" s="38" t="s">
        <v>77</v>
      </c>
      <c r="E7" s="38" t="s">
        <v>78</v>
      </c>
    </row>
    <row r="8" spans="1:7" ht="57.75" customHeight="1" x14ac:dyDescent="0.25">
      <c r="A8" s="39" t="s">
        <v>84</v>
      </c>
      <c r="B8" s="39" t="s">
        <v>85</v>
      </c>
      <c r="C8" s="39">
        <v>0</v>
      </c>
      <c r="D8" s="40" t="s">
        <v>86</v>
      </c>
      <c r="E8" s="41" t="s">
        <v>87</v>
      </c>
    </row>
    <row r="9" spans="1:7" ht="75.75" customHeight="1" x14ac:dyDescent="0.25">
      <c r="A9" s="42" t="s">
        <v>88</v>
      </c>
      <c r="B9" s="35" t="s">
        <v>89</v>
      </c>
      <c r="C9" s="36" t="s">
        <v>90</v>
      </c>
      <c r="D9" s="36" t="s">
        <v>90</v>
      </c>
      <c r="E9" s="35" t="s">
        <v>91</v>
      </c>
    </row>
    <row r="10" spans="1:7" ht="29.25" customHeight="1" x14ac:dyDescent="0.25">
      <c r="A10" s="220" t="s">
        <v>92</v>
      </c>
      <c r="B10" s="220" t="s">
        <v>93</v>
      </c>
      <c r="C10" s="220" t="s">
        <v>94</v>
      </c>
      <c r="D10" s="220" t="s">
        <v>95</v>
      </c>
      <c r="E10" s="220" t="s">
        <v>96</v>
      </c>
    </row>
    <row r="11" spans="1:7" x14ac:dyDescent="0.25">
      <c r="A11" s="220"/>
      <c r="B11" s="220"/>
      <c r="C11" s="220"/>
      <c r="D11" s="220"/>
      <c r="E11" s="220"/>
    </row>
    <row r="12" spans="1:7" ht="93.75" customHeight="1" x14ac:dyDescent="0.25">
      <c r="A12" s="34" t="s">
        <v>97</v>
      </c>
      <c r="B12" s="35" t="s">
        <v>98</v>
      </c>
      <c r="C12" s="35" t="s">
        <v>99</v>
      </c>
      <c r="D12" s="35" t="s">
        <v>100</v>
      </c>
      <c r="E12" s="36" t="s">
        <v>101</v>
      </c>
      <c r="F12" s="43"/>
      <c r="G12" s="44"/>
    </row>
    <row r="13" spans="1:7" ht="45" x14ac:dyDescent="0.25">
      <c r="A13" s="42" t="s">
        <v>102</v>
      </c>
      <c r="B13" s="36" t="s">
        <v>103</v>
      </c>
      <c r="C13" s="36" t="s">
        <v>104</v>
      </c>
      <c r="D13" s="45">
        <v>0.1</v>
      </c>
      <c r="E13" s="36" t="s">
        <v>105</v>
      </c>
      <c r="F13" s="43"/>
      <c r="G13" s="44"/>
    </row>
  </sheetData>
  <mergeCells count="7">
    <mergeCell ref="A1:E1"/>
    <mergeCell ref="B3:E3"/>
    <mergeCell ref="A10:A11"/>
    <mergeCell ref="B10:B11"/>
    <mergeCell ref="C10:C11"/>
    <mergeCell ref="D10:D11"/>
    <mergeCell ref="E10:E11"/>
  </mergeCells>
  <pageMargins left="0.7" right="0.7" top="0.75" bottom="0.75" header="0.51180555555555496" footer="0.51180555555555496"/>
  <pageSetup paperSize="0" scale="0" firstPageNumber="0" orientation="portrait" usePrinterDefaults="0"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17"/>
  <sheetViews>
    <sheetView topLeftCell="A7" zoomScaleNormal="100" workbookViewId="0">
      <selection activeCell="E5" sqref="E5:E15"/>
    </sheetView>
  </sheetViews>
  <sheetFormatPr defaultColWidth="9.140625" defaultRowHeight="15" x14ac:dyDescent="0.25"/>
  <cols>
    <col min="1" max="1" width="54.7109375"/>
    <col min="2" max="2" width="10.42578125"/>
    <col min="3" max="3" width="9.85546875"/>
    <col min="4" max="6" width="10.42578125"/>
    <col min="7" max="8" width="11"/>
    <col min="9" max="9" width="10.42578125"/>
    <col min="10" max="10" width="31.85546875"/>
    <col min="11" max="1025" width="10.42578125"/>
  </cols>
  <sheetData>
    <row r="2" spans="1:10" s="1" customFormat="1" ht="37.5" customHeight="1" x14ac:dyDescent="0.25">
      <c r="A2" s="46" t="s">
        <v>106</v>
      </c>
      <c r="B2" s="47" t="s">
        <v>76</v>
      </c>
      <c r="C2" s="48" t="s">
        <v>107</v>
      </c>
      <c r="D2" s="47">
        <v>2018</v>
      </c>
      <c r="E2" s="47">
        <v>2019</v>
      </c>
      <c r="F2" s="47">
        <v>2020</v>
      </c>
      <c r="G2" s="47">
        <v>2021</v>
      </c>
      <c r="H2" s="48" t="s">
        <v>108</v>
      </c>
      <c r="I2" s="47" t="s">
        <v>77</v>
      </c>
      <c r="J2" s="47" t="s">
        <v>78</v>
      </c>
    </row>
    <row r="3" spans="1:10" ht="37.5" customHeight="1" x14ac:dyDescent="0.25">
      <c r="A3" s="221" t="s">
        <v>109</v>
      </c>
      <c r="B3" s="221"/>
      <c r="C3" s="221"/>
      <c r="D3" s="221"/>
      <c r="E3" s="221"/>
      <c r="F3" s="221"/>
      <c r="G3" s="221"/>
      <c r="H3" s="221"/>
      <c r="I3" s="221"/>
      <c r="J3" s="221"/>
    </row>
    <row r="4" spans="1:10" ht="49.5" customHeight="1" x14ac:dyDescent="0.25">
      <c r="A4" s="49" t="s">
        <v>110</v>
      </c>
      <c r="B4" s="50">
        <v>0</v>
      </c>
      <c r="C4" s="50">
        <v>0</v>
      </c>
      <c r="D4" s="50">
        <v>3</v>
      </c>
      <c r="E4" s="50">
        <v>15</v>
      </c>
      <c r="F4" s="50">
        <v>0</v>
      </c>
      <c r="G4" s="50">
        <v>0</v>
      </c>
      <c r="H4" s="50">
        <v>0</v>
      </c>
      <c r="I4" s="50">
        <f>+C4+D4+E4+F4+G4+H4</f>
        <v>18</v>
      </c>
      <c r="J4" s="50" t="s">
        <v>111</v>
      </c>
    </row>
    <row r="5" spans="1:10" ht="49.5" customHeight="1" x14ac:dyDescent="0.25">
      <c r="A5" s="49" t="s">
        <v>112</v>
      </c>
      <c r="B5" s="50">
        <v>0</v>
      </c>
      <c r="C5" s="50">
        <v>0</v>
      </c>
      <c r="D5" s="50">
        <v>0</v>
      </c>
      <c r="E5" s="50">
        <v>0</v>
      </c>
      <c r="F5" s="50">
        <v>7</v>
      </c>
      <c r="G5" s="50">
        <v>8</v>
      </c>
      <c r="H5" s="50">
        <v>3</v>
      </c>
      <c r="I5" s="50">
        <f>+C5+D5+E5+F5+G5+H5</f>
        <v>18</v>
      </c>
      <c r="J5" s="50"/>
    </row>
    <row r="6" spans="1:10" ht="49.5" customHeight="1" x14ac:dyDescent="0.25">
      <c r="A6" s="49" t="s">
        <v>113</v>
      </c>
      <c r="B6" s="50">
        <v>0</v>
      </c>
      <c r="C6" s="50">
        <v>1</v>
      </c>
      <c r="D6" s="50">
        <v>2</v>
      </c>
      <c r="E6" s="50">
        <v>3</v>
      </c>
      <c r="F6" s="50">
        <v>3</v>
      </c>
      <c r="G6" s="50">
        <v>0</v>
      </c>
      <c r="H6" s="50">
        <v>0</v>
      </c>
      <c r="I6" s="50">
        <v>9</v>
      </c>
      <c r="J6" s="50"/>
    </row>
    <row r="7" spans="1:10" ht="49.5" customHeight="1" x14ac:dyDescent="0.25">
      <c r="A7" s="49" t="s">
        <v>114</v>
      </c>
      <c r="B7" s="50">
        <v>0</v>
      </c>
      <c r="C7" s="50">
        <v>0</v>
      </c>
      <c r="D7" s="50">
        <v>3</v>
      </c>
      <c r="E7" s="50">
        <v>4</v>
      </c>
      <c r="F7" s="50">
        <v>4</v>
      </c>
      <c r="G7" s="50">
        <v>4</v>
      </c>
      <c r="H7" s="50">
        <v>3</v>
      </c>
      <c r="I7" s="50">
        <f t="shared" ref="I7:I12" si="0">+C7+D7+E7+F7+G7+H7</f>
        <v>18</v>
      </c>
      <c r="J7" s="50"/>
    </row>
    <row r="8" spans="1:10" ht="49.5" customHeight="1" x14ac:dyDescent="0.25">
      <c r="A8" s="49" t="s">
        <v>115</v>
      </c>
      <c r="B8" s="50">
        <v>0</v>
      </c>
      <c r="C8" s="50">
        <v>0</v>
      </c>
      <c r="D8" s="50">
        <v>3</v>
      </c>
      <c r="E8" s="50">
        <v>4</v>
      </c>
      <c r="F8" s="50">
        <v>4</v>
      </c>
      <c r="G8" s="50">
        <v>4</v>
      </c>
      <c r="H8" s="50">
        <v>3</v>
      </c>
      <c r="I8" s="50">
        <f t="shared" si="0"/>
        <v>18</v>
      </c>
      <c r="J8" s="50"/>
    </row>
    <row r="9" spans="1:10" ht="49.5" customHeight="1" x14ac:dyDescent="0.25">
      <c r="A9" s="49" t="s">
        <v>116</v>
      </c>
      <c r="B9" s="50">
        <v>0</v>
      </c>
      <c r="C9" s="50">
        <v>0</v>
      </c>
      <c r="D9" s="50">
        <v>1</v>
      </c>
      <c r="E9" s="50">
        <v>0</v>
      </c>
      <c r="F9" s="50">
        <v>0</v>
      </c>
      <c r="G9" s="50">
        <v>0</v>
      </c>
      <c r="H9" s="50">
        <v>0</v>
      </c>
      <c r="I9" s="50">
        <f t="shared" si="0"/>
        <v>1</v>
      </c>
      <c r="J9" s="50"/>
    </row>
    <row r="10" spans="1:10" ht="49.5" customHeight="1" x14ac:dyDescent="0.25">
      <c r="A10" s="49" t="s">
        <v>117</v>
      </c>
      <c r="B10" s="50">
        <v>0</v>
      </c>
      <c r="C10" s="50">
        <v>1</v>
      </c>
      <c r="D10" s="50">
        <v>3</v>
      </c>
      <c r="E10" s="50">
        <v>3</v>
      </c>
      <c r="F10" s="50">
        <v>3</v>
      </c>
      <c r="G10" s="50">
        <v>4</v>
      </c>
      <c r="H10" s="50">
        <v>4</v>
      </c>
      <c r="I10" s="50">
        <f t="shared" si="0"/>
        <v>18</v>
      </c>
      <c r="J10" s="50"/>
    </row>
    <row r="11" spans="1:10" ht="49.5" customHeight="1" x14ac:dyDescent="0.25">
      <c r="A11" s="49" t="s">
        <v>118</v>
      </c>
      <c r="B11" s="50">
        <v>0</v>
      </c>
      <c r="C11" s="50">
        <v>3</v>
      </c>
      <c r="D11" s="50">
        <v>3</v>
      </c>
      <c r="E11" s="50">
        <v>3</v>
      </c>
      <c r="F11" s="50">
        <v>3</v>
      </c>
      <c r="G11" s="50">
        <v>3</v>
      </c>
      <c r="H11" s="50">
        <v>3</v>
      </c>
      <c r="I11" s="50">
        <f t="shared" si="0"/>
        <v>18</v>
      </c>
      <c r="J11" s="50"/>
    </row>
    <row r="12" spans="1:10" ht="49.5" customHeight="1" x14ac:dyDescent="0.25">
      <c r="A12" s="49" t="s">
        <v>119</v>
      </c>
      <c r="B12" s="50">
        <v>0</v>
      </c>
      <c r="C12" s="50">
        <v>0</v>
      </c>
      <c r="D12" s="50">
        <v>1</v>
      </c>
      <c r="E12" s="50">
        <v>0</v>
      </c>
      <c r="F12" s="50">
        <v>1</v>
      </c>
      <c r="G12" s="50">
        <v>0</v>
      </c>
      <c r="H12" s="50">
        <v>1</v>
      </c>
      <c r="I12" s="50">
        <f t="shared" si="0"/>
        <v>3</v>
      </c>
      <c r="J12" s="50"/>
    </row>
    <row r="13" spans="1:10" ht="37.5" customHeight="1" x14ac:dyDescent="0.25">
      <c r="A13" s="221" t="s">
        <v>120</v>
      </c>
      <c r="B13" s="221"/>
      <c r="C13" s="221"/>
      <c r="D13" s="221"/>
      <c r="E13" s="221"/>
      <c r="F13" s="221"/>
      <c r="G13" s="221"/>
      <c r="H13" s="221"/>
      <c r="I13" s="221"/>
      <c r="J13" s="221"/>
    </row>
    <row r="14" spans="1:10" ht="37.5" customHeight="1" x14ac:dyDescent="0.25">
      <c r="A14" s="49" t="s">
        <v>121</v>
      </c>
      <c r="B14" s="50">
        <v>0</v>
      </c>
      <c r="C14" s="50">
        <v>9</v>
      </c>
      <c r="D14" s="50">
        <v>8</v>
      </c>
      <c r="E14" s="50">
        <v>3</v>
      </c>
      <c r="F14" s="50">
        <v>0</v>
      </c>
      <c r="G14" s="50">
        <v>0</v>
      </c>
      <c r="H14" s="50">
        <v>0</v>
      </c>
      <c r="I14" s="50">
        <v>20</v>
      </c>
      <c r="J14" s="50" t="s">
        <v>122</v>
      </c>
    </row>
    <row r="15" spans="1:10" ht="37.5" customHeight="1" x14ac:dyDescent="0.25">
      <c r="A15" s="49" t="s">
        <v>123</v>
      </c>
      <c r="B15" s="50">
        <v>0</v>
      </c>
      <c r="C15" s="50">
        <v>2</v>
      </c>
      <c r="D15" s="50">
        <v>4</v>
      </c>
      <c r="E15" s="50">
        <v>4</v>
      </c>
      <c r="F15" s="50">
        <v>4</v>
      </c>
      <c r="G15" s="50">
        <v>4</v>
      </c>
      <c r="H15" s="50">
        <v>2</v>
      </c>
      <c r="I15" s="50">
        <f>+H15+G15+F15+E15+D15+C15</f>
        <v>20</v>
      </c>
      <c r="J15" s="50" t="s">
        <v>122</v>
      </c>
    </row>
    <row r="16" spans="1:10" ht="37.5" customHeight="1" x14ac:dyDescent="0.25">
      <c r="A16" s="49" t="s">
        <v>124</v>
      </c>
      <c r="B16" s="50">
        <v>0</v>
      </c>
      <c r="C16" s="50">
        <v>0</v>
      </c>
      <c r="D16" s="50">
        <v>4</v>
      </c>
      <c r="E16" s="50">
        <v>5</v>
      </c>
      <c r="F16" s="50">
        <v>9</v>
      </c>
      <c r="G16" s="50">
        <v>9</v>
      </c>
      <c r="H16" s="50">
        <v>6</v>
      </c>
      <c r="I16" s="50">
        <f>+H16+G16+F16+E16+D16+C16</f>
        <v>33</v>
      </c>
      <c r="J16" s="50" t="s">
        <v>122</v>
      </c>
    </row>
    <row r="17" spans="1:10" ht="37.5" customHeight="1" x14ac:dyDescent="0.25">
      <c r="A17" s="49" t="s">
        <v>125</v>
      </c>
      <c r="B17" s="50">
        <v>0</v>
      </c>
      <c r="C17" s="50">
        <v>0</v>
      </c>
      <c r="D17" s="50">
        <v>0</v>
      </c>
      <c r="E17" s="50">
        <v>8</v>
      </c>
      <c r="F17" s="50">
        <v>0</v>
      </c>
      <c r="G17" s="50">
        <v>0</v>
      </c>
      <c r="H17" s="50">
        <v>0</v>
      </c>
      <c r="I17" s="50">
        <v>0</v>
      </c>
      <c r="J17" s="50"/>
    </row>
  </sheetData>
  <mergeCells count="2">
    <mergeCell ref="A3:J3"/>
    <mergeCell ref="A13:J13"/>
  </mergeCells>
  <pageMargins left="0.7" right="0.7" top="0.75" bottom="0.75" header="0.51180555555555496" footer="0.51180555555555496"/>
  <pageSetup paperSize="0" scale="0" firstPageNumber="0" orientation="portrait" usePrinterDefaults="0" horizontalDpi="0" verticalDpi="0" copie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8"/>
  <sheetViews>
    <sheetView zoomScale="90" zoomScaleNormal="90" workbookViewId="0">
      <selection activeCell="E5" sqref="E5:E15"/>
    </sheetView>
  </sheetViews>
  <sheetFormatPr defaultColWidth="9.140625" defaultRowHeight="15" x14ac:dyDescent="0.25"/>
  <cols>
    <col min="1" max="1" width="6.28515625"/>
    <col min="2" max="2" width="52.5703125"/>
    <col min="3" max="3" width="13.42578125"/>
    <col min="4" max="4" width="12.140625"/>
    <col min="5" max="5" width="11.5703125"/>
    <col min="6" max="1025" width="10.28515625"/>
  </cols>
  <sheetData>
    <row r="1" spans="1:8" x14ac:dyDescent="0.25">
      <c r="B1" s="9"/>
    </row>
    <row r="3" spans="1:8" ht="34.5" customHeight="1" x14ac:dyDescent="0.25">
      <c r="A3" s="51"/>
      <c r="B3" s="51"/>
      <c r="C3" s="52" t="s">
        <v>126</v>
      </c>
      <c r="D3" s="52" t="s">
        <v>127</v>
      </c>
      <c r="E3" s="53" t="s">
        <v>128</v>
      </c>
    </row>
    <row r="4" spans="1:8" ht="36" customHeight="1" x14ac:dyDescent="0.25">
      <c r="A4" s="222" t="s">
        <v>129</v>
      </c>
      <c r="B4" s="222"/>
      <c r="C4" s="54" t="e">
        <f>+C5+C8+C15+C18</f>
        <v>#REF!</v>
      </c>
      <c r="D4" s="54">
        <v>75000000</v>
      </c>
      <c r="E4" s="55">
        <v>15000000</v>
      </c>
      <c r="F4" s="56"/>
    </row>
    <row r="5" spans="1:8" ht="28.5" x14ac:dyDescent="0.25">
      <c r="A5" s="57">
        <v>1</v>
      </c>
      <c r="B5" s="58" t="s">
        <v>130</v>
      </c>
      <c r="C5" s="59" t="e">
        <f>+#REF!</f>
        <v>#REF!</v>
      </c>
      <c r="D5" s="59" t="e">
        <f t="shared" ref="D5:D18" si="0">+C5*($D$4/$C$4)</f>
        <v>#REF!</v>
      </c>
      <c r="E5" s="60" t="e">
        <f t="shared" ref="E5:E18" si="1">+C5*($E$4/$C$4)</f>
        <v>#REF!</v>
      </c>
      <c r="F5" s="56"/>
    </row>
    <row r="6" spans="1:8" ht="29.25" customHeight="1" x14ac:dyDescent="0.25">
      <c r="A6" s="61" t="s">
        <v>131</v>
      </c>
      <c r="B6" s="62" t="s">
        <v>296</v>
      </c>
      <c r="C6" s="63" t="e">
        <f>+#REF!</f>
        <v>#REF!</v>
      </c>
      <c r="D6" s="63" t="e">
        <f t="shared" si="0"/>
        <v>#REF!</v>
      </c>
      <c r="E6" s="63" t="e">
        <f t="shared" si="1"/>
        <v>#REF!</v>
      </c>
      <c r="F6" s="56"/>
    </row>
    <row r="7" spans="1:8" x14ac:dyDescent="0.25">
      <c r="A7" s="61" t="s">
        <v>132</v>
      </c>
      <c r="B7" s="62" t="s">
        <v>297</v>
      </c>
      <c r="C7" s="63" t="e">
        <f>+#REF!</f>
        <v>#REF!</v>
      </c>
      <c r="D7" s="63" t="e">
        <f t="shared" si="0"/>
        <v>#REF!</v>
      </c>
      <c r="E7" s="63" t="e">
        <f t="shared" si="1"/>
        <v>#REF!</v>
      </c>
      <c r="F7" s="56"/>
      <c r="H7" s="56"/>
    </row>
    <row r="8" spans="1:8" x14ac:dyDescent="0.25">
      <c r="A8" s="57">
        <v>2</v>
      </c>
      <c r="B8" s="58" t="s">
        <v>133</v>
      </c>
      <c r="C8" s="59" t="e">
        <f>+#REF!</f>
        <v>#REF!</v>
      </c>
      <c r="D8" s="59" t="e">
        <f t="shared" si="0"/>
        <v>#REF!</v>
      </c>
      <c r="E8" s="59" t="e">
        <f t="shared" si="1"/>
        <v>#REF!</v>
      </c>
      <c r="F8" s="56"/>
      <c r="G8" s="56"/>
    </row>
    <row r="9" spans="1:8" x14ac:dyDescent="0.25">
      <c r="A9" s="61" t="s">
        <v>134</v>
      </c>
      <c r="B9" s="62" t="s">
        <v>135</v>
      </c>
      <c r="C9" s="63" t="e">
        <f>+#REF!</f>
        <v>#REF!</v>
      </c>
      <c r="D9" s="63" t="e">
        <f t="shared" si="0"/>
        <v>#REF!</v>
      </c>
      <c r="E9" s="63" t="e">
        <f t="shared" si="1"/>
        <v>#REF!</v>
      </c>
      <c r="F9" s="56"/>
    </row>
    <row r="10" spans="1:8" x14ac:dyDescent="0.25">
      <c r="A10" s="61" t="s">
        <v>136</v>
      </c>
      <c r="B10" s="64" t="s">
        <v>137</v>
      </c>
      <c r="C10" s="65" t="e">
        <f>+#REF!</f>
        <v>#REF!</v>
      </c>
      <c r="D10" s="65" t="e">
        <f t="shared" si="0"/>
        <v>#REF!</v>
      </c>
      <c r="E10" s="65" t="e">
        <f t="shared" si="1"/>
        <v>#REF!</v>
      </c>
      <c r="F10" s="56"/>
    </row>
    <row r="11" spans="1:8" hidden="1" x14ac:dyDescent="0.25">
      <c r="A11" s="61" t="s">
        <v>138</v>
      </c>
      <c r="B11" s="62" t="s">
        <v>139</v>
      </c>
      <c r="C11" s="63" t="e">
        <f>+#REF!</f>
        <v>#REF!</v>
      </c>
      <c r="D11" s="63" t="e">
        <f t="shared" si="0"/>
        <v>#REF!</v>
      </c>
      <c r="E11" s="63" t="e">
        <f t="shared" si="1"/>
        <v>#REF!</v>
      </c>
      <c r="F11" s="56"/>
    </row>
    <row r="12" spans="1:8" hidden="1" x14ac:dyDescent="0.25">
      <c r="A12" s="61" t="s">
        <v>140</v>
      </c>
      <c r="B12" s="62" t="s">
        <v>141</v>
      </c>
      <c r="C12" s="63" t="e">
        <f>+#REF!</f>
        <v>#REF!</v>
      </c>
      <c r="D12" s="63" t="e">
        <f t="shared" si="0"/>
        <v>#REF!</v>
      </c>
      <c r="E12" s="63" t="e">
        <f t="shared" si="1"/>
        <v>#REF!</v>
      </c>
      <c r="F12" s="56"/>
    </row>
    <row r="13" spans="1:8" hidden="1" x14ac:dyDescent="0.25">
      <c r="A13" s="61" t="s">
        <v>142</v>
      </c>
      <c r="B13" s="62" t="s">
        <v>143</v>
      </c>
      <c r="C13" s="63" t="e">
        <f>+#REF!</f>
        <v>#REF!</v>
      </c>
      <c r="D13" s="63" t="e">
        <f t="shared" si="0"/>
        <v>#REF!</v>
      </c>
      <c r="E13" s="63" t="e">
        <f t="shared" si="1"/>
        <v>#REF!</v>
      </c>
      <c r="F13" s="56"/>
    </row>
    <row r="14" spans="1:8" ht="30" x14ac:dyDescent="0.25">
      <c r="A14" s="61" t="s">
        <v>144</v>
      </c>
      <c r="B14" s="62" t="s">
        <v>145</v>
      </c>
      <c r="C14" s="63" t="e">
        <f>+#REF!</f>
        <v>#REF!</v>
      </c>
      <c r="D14" s="63" t="e">
        <f t="shared" si="0"/>
        <v>#REF!</v>
      </c>
      <c r="E14" s="63" t="e">
        <f t="shared" si="1"/>
        <v>#REF!</v>
      </c>
      <c r="F14" s="56"/>
    </row>
    <row r="15" spans="1:8" ht="28.5" x14ac:dyDescent="0.25">
      <c r="A15" s="57">
        <v>3</v>
      </c>
      <c r="B15" s="58" t="s">
        <v>146</v>
      </c>
      <c r="C15" s="59" t="e">
        <f>+#REF!</f>
        <v>#REF!</v>
      </c>
      <c r="D15" s="59" t="e">
        <f t="shared" si="0"/>
        <v>#REF!</v>
      </c>
      <c r="E15" s="59" t="e">
        <f t="shared" si="1"/>
        <v>#REF!</v>
      </c>
      <c r="F15" s="56"/>
      <c r="H15" s="56"/>
    </row>
    <row r="16" spans="1:8" x14ac:dyDescent="0.25">
      <c r="A16" s="61" t="s">
        <v>147</v>
      </c>
      <c r="B16" s="66" t="s">
        <v>148</v>
      </c>
      <c r="C16" s="63" t="e">
        <f>+#REF!</f>
        <v>#REF!</v>
      </c>
      <c r="D16" s="63" t="e">
        <f t="shared" si="0"/>
        <v>#REF!</v>
      </c>
      <c r="E16" s="63" t="e">
        <f t="shared" si="1"/>
        <v>#REF!</v>
      </c>
      <c r="F16" s="56"/>
      <c r="G16" s="56"/>
    </row>
    <row r="17" spans="1:6" x14ac:dyDescent="0.25">
      <c r="A17" s="61" t="s">
        <v>149</v>
      </c>
      <c r="B17" s="66" t="s">
        <v>150</v>
      </c>
      <c r="C17" s="63" t="e">
        <f>+#REF!</f>
        <v>#REF!</v>
      </c>
      <c r="D17" s="63" t="e">
        <f t="shared" si="0"/>
        <v>#REF!</v>
      </c>
      <c r="E17" s="63" t="e">
        <f t="shared" si="1"/>
        <v>#REF!</v>
      </c>
      <c r="F17" s="56"/>
    </row>
    <row r="18" spans="1:6" x14ac:dyDescent="0.25">
      <c r="A18" s="57">
        <v>4</v>
      </c>
      <c r="B18" s="67" t="s">
        <v>151</v>
      </c>
      <c r="C18" s="59" t="e">
        <f>+#REF!</f>
        <v>#REF!</v>
      </c>
      <c r="D18" s="59" t="e">
        <f t="shared" si="0"/>
        <v>#REF!</v>
      </c>
      <c r="E18" s="59" t="e">
        <f t="shared" si="1"/>
        <v>#REF!</v>
      </c>
      <c r="F18" s="56"/>
    </row>
  </sheetData>
  <mergeCells count="1">
    <mergeCell ref="A4:B4"/>
  </mergeCells>
  <pageMargins left="0.7" right="0.7" top="0.75" bottom="0.75" header="0.51180555555555496" footer="0.51180555555555496"/>
  <pageSetup paperSize="0" scale="0" firstPageNumber="0" orientation="portrait" usePrinterDefaults="0"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8"/>
  <sheetViews>
    <sheetView zoomScale="90" zoomScaleNormal="90" workbookViewId="0">
      <selection activeCell="E5" sqref="E5:E15"/>
    </sheetView>
  </sheetViews>
  <sheetFormatPr defaultColWidth="9.140625" defaultRowHeight="15" x14ac:dyDescent="0.25"/>
  <cols>
    <col min="1" max="1" width="75.7109375"/>
    <col min="2" max="2" width="32.42578125"/>
    <col min="3" max="3" width="18.28515625"/>
    <col min="4" max="4" width="21.140625"/>
    <col min="5" max="5" width="11"/>
    <col min="6" max="6" width="33.5703125"/>
    <col min="7" max="1025" width="10.28515625"/>
  </cols>
  <sheetData>
    <row r="1" spans="1:6" x14ac:dyDescent="0.25">
      <c r="A1" s="9" t="s">
        <v>152</v>
      </c>
      <c r="B1" s="9"/>
    </row>
    <row r="3" spans="1:6" x14ac:dyDescent="0.25">
      <c r="A3" s="68" t="s">
        <v>148</v>
      </c>
      <c r="B3" s="69" t="s">
        <v>153</v>
      </c>
      <c r="C3" s="70" t="s">
        <v>154</v>
      </c>
      <c r="D3" s="70" t="s">
        <v>155</v>
      </c>
      <c r="E3" s="70" t="s">
        <v>156</v>
      </c>
      <c r="F3" s="69" t="s">
        <v>157</v>
      </c>
    </row>
    <row r="4" spans="1:6" x14ac:dyDescent="0.25">
      <c r="A4" s="71" t="s">
        <v>158</v>
      </c>
      <c r="B4" s="72">
        <v>128232</v>
      </c>
      <c r="C4" s="72">
        <f t="shared" ref="C4:C16" si="0">+B4*12</f>
        <v>1538784</v>
      </c>
      <c r="D4" s="72">
        <f t="shared" ref="D4:D16" si="1">+C4/31</f>
        <v>49638.193548387098</v>
      </c>
      <c r="E4" s="72">
        <v>769.23076923076906</v>
      </c>
      <c r="F4" s="72">
        <f t="shared" ref="F4:F16" si="2">+D4*5+E4</f>
        <v>248960.19851116627</v>
      </c>
    </row>
    <row r="5" spans="1:6" x14ac:dyDescent="0.25">
      <c r="A5" s="71" t="s">
        <v>159</v>
      </c>
      <c r="B5" s="72">
        <v>101970.785664</v>
      </c>
      <c r="C5" s="72">
        <f t="shared" si="0"/>
        <v>1223649.4279680001</v>
      </c>
      <c r="D5" s="72">
        <f t="shared" si="1"/>
        <v>39472.562192516132</v>
      </c>
      <c r="E5" s="72">
        <v>769.23076923076906</v>
      </c>
      <c r="F5" s="72">
        <f t="shared" si="2"/>
        <v>198132.04173181145</v>
      </c>
    </row>
    <row r="6" spans="1:6" ht="17.25" customHeight="1" x14ac:dyDescent="0.25">
      <c r="A6" s="71" t="s">
        <v>160</v>
      </c>
      <c r="B6" s="72">
        <v>101970.785664</v>
      </c>
      <c r="C6" s="72">
        <f t="shared" si="0"/>
        <v>1223649.4279680001</v>
      </c>
      <c r="D6" s="72">
        <f t="shared" si="1"/>
        <v>39472.562192516132</v>
      </c>
      <c r="E6" s="72">
        <v>769.23076923076906</v>
      </c>
      <c r="F6" s="72">
        <f t="shared" si="2"/>
        <v>198132.04173181145</v>
      </c>
    </row>
    <row r="7" spans="1:6" x14ac:dyDescent="0.25">
      <c r="A7" s="71" t="s">
        <v>161</v>
      </c>
      <c r="B7" s="72">
        <v>101970.785664</v>
      </c>
      <c r="C7" s="72">
        <f t="shared" si="0"/>
        <v>1223649.4279680001</v>
      </c>
      <c r="D7" s="72">
        <f t="shared" si="1"/>
        <v>39472.562192516132</v>
      </c>
      <c r="E7" s="72">
        <v>769.23076923076906</v>
      </c>
      <c r="F7" s="72">
        <f t="shared" si="2"/>
        <v>198132.04173181145</v>
      </c>
    </row>
    <row r="8" spans="1:6" x14ac:dyDescent="0.25">
      <c r="A8" s="71" t="s">
        <v>162</v>
      </c>
      <c r="B8" s="73">
        <v>93799.338879999996</v>
      </c>
      <c r="C8" s="72">
        <f t="shared" si="0"/>
        <v>1125592.0665599999</v>
      </c>
      <c r="D8" s="72">
        <f t="shared" si="1"/>
        <v>36309.421501935482</v>
      </c>
      <c r="E8" s="72">
        <v>769.23076923076906</v>
      </c>
      <c r="F8" s="72">
        <f t="shared" si="2"/>
        <v>182316.3382789082</v>
      </c>
    </row>
    <row r="9" spans="1:6" x14ac:dyDescent="0.25">
      <c r="A9" s="71" t="s">
        <v>163</v>
      </c>
      <c r="B9" s="73">
        <v>58589</v>
      </c>
      <c r="C9" s="72">
        <f t="shared" si="0"/>
        <v>703068</v>
      </c>
      <c r="D9" s="72">
        <f t="shared" si="1"/>
        <v>22679.612903225807</v>
      </c>
      <c r="E9" s="72">
        <v>769.23076923076906</v>
      </c>
      <c r="F9" s="72">
        <f t="shared" si="2"/>
        <v>114167.2952853598</v>
      </c>
    </row>
    <row r="10" spans="1:6" x14ac:dyDescent="0.25">
      <c r="A10" s="71" t="s">
        <v>164</v>
      </c>
      <c r="B10" s="73">
        <v>58589</v>
      </c>
      <c r="C10" s="72">
        <f t="shared" si="0"/>
        <v>703068</v>
      </c>
      <c r="D10" s="72">
        <f t="shared" si="1"/>
        <v>22679.612903225807</v>
      </c>
      <c r="E10" s="72">
        <v>769.23076923076906</v>
      </c>
      <c r="F10" s="72">
        <f t="shared" si="2"/>
        <v>114167.2952853598</v>
      </c>
    </row>
    <row r="11" spans="1:6" x14ac:dyDescent="0.25">
      <c r="A11" s="71" t="s">
        <v>165</v>
      </c>
      <c r="B11" s="73">
        <v>93799.338879999996</v>
      </c>
      <c r="C11" s="72">
        <f t="shared" si="0"/>
        <v>1125592.0665599999</v>
      </c>
      <c r="D11" s="72">
        <f t="shared" si="1"/>
        <v>36309.421501935482</v>
      </c>
      <c r="E11" s="72">
        <v>769.23076923076906</v>
      </c>
      <c r="F11" s="72">
        <f t="shared" si="2"/>
        <v>182316.3382789082</v>
      </c>
    </row>
    <row r="12" spans="1:6" x14ac:dyDescent="0.25">
      <c r="A12" s="71" t="s">
        <v>166</v>
      </c>
      <c r="B12" s="73">
        <v>93799.338879999996</v>
      </c>
      <c r="C12" s="72">
        <f t="shared" si="0"/>
        <v>1125592.0665599999</v>
      </c>
      <c r="D12" s="72">
        <f t="shared" si="1"/>
        <v>36309.421501935482</v>
      </c>
      <c r="E12" s="72">
        <v>769.23076923076906</v>
      </c>
      <c r="F12" s="72">
        <f t="shared" si="2"/>
        <v>182316.3382789082</v>
      </c>
    </row>
    <row r="13" spans="1:6" x14ac:dyDescent="0.25">
      <c r="A13" s="71" t="s">
        <v>167</v>
      </c>
      <c r="B13" s="73">
        <v>58589</v>
      </c>
      <c r="C13" s="72">
        <f t="shared" si="0"/>
        <v>703068</v>
      </c>
      <c r="D13" s="72">
        <f t="shared" si="1"/>
        <v>22679.612903225807</v>
      </c>
      <c r="E13" s="72">
        <v>769.23076923076906</v>
      </c>
      <c r="F13" s="72">
        <f t="shared" si="2"/>
        <v>114167.2952853598</v>
      </c>
    </row>
    <row r="14" spans="1:6" x14ac:dyDescent="0.25">
      <c r="A14" s="71" t="s">
        <v>168</v>
      </c>
      <c r="B14" s="73">
        <v>93799.338879999996</v>
      </c>
      <c r="C14" s="72">
        <f t="shared" si="0"/>
        <v>1125592.0665599999</v>
      </c>
      <c r="D14" s="72">
        <f t="shared" si="1"/>
        <v>36309.421501935482</v>
      </c>
      <c r="E14" s="72">
        <v>769.23076923076906</v>
      </c>
      <c r="F14" s="72">
        <f t="shared" si="2"/>
        <v>182316.3382789082</v>
      </c>
    </row>
    <row r="15" spans="1:6" x14ac:dyDescent="0.25">
      <c r="A15" s="71" t="s">
        <v>169</v>
      </c>
      <c r="B15" s="73">
        <v>58589</v>
      </c>
      <c r="C15" s="72">
        <f t="shared" si="0"/>
        <v>703068</v>
      </c>
      <c r="D15" s="74">
        <f t="shared" si="1"/>
        <v>22679.612903225807</v>
      </c>
      <c r="E15" s="72">
        <v>769.23076923076906</v>
      </c>
      <c r="F15" s="72">
        <f t="shared" si="2"/>
        <v>114167.2952853598</v>
      </c>
    </row>
    <row r="16" spans="1:6" x14ac:dyDescent="0.25">
      <c r="A16" s="71" t="s">
        <v>170</v>
      </c>
      <c r="B16" s="73">
        <v>58589</v>
      </c>
      <c r="C16" s="72">
        <f t="shared" si="0"/>
        <v>703068</v>
      </c>
      <c r="D16" s="72">
        <f t="shared" si="1"/>
        <v>22679.612903225807</v>
      </c>
      <c r="E16" s="72">
        <v>769.23076923076906</v>
      </c>
      <c r="F16" s="72">
        <f t="shared" si="2"/>
        <v>114167.2952853598</v>
      </c>
    </row>
    <row r="17" spans="1:8" x14ac:dyDescent="0.25">
      <c r="C17" s="56"/>
      <c r="D17" s="75" t="s">
        <v>171</v>
      </c>
      <c r="E17" s="76"/>
      <c r="F17" s="77">
        <f>SUM(F4:F16)</f>
        <v>2143458.1532490323</v>
      </c>
      <c r="G17" s="56"/>
    </row>
    <row r="19" spans="1:8" x14ac:dyDescent="0.25">
      <c r="A19" s="69" t="s">
        <v>172</v>
      </c>
      <c r="B19" s="69" t="s">
        <v>153</v>
      </c>
      <c r="C19" s="70" t="s">
        <v>154</v>
      </c>
      <c r="D19" s="70" t="s">
        <v>155</v>
      </c>
      <c r="E19" s="70" t="s">
        <v>156</v>
      </c>
      <c r="F19" s="69" t="s">
        <v>157</v>
      </c>
    </row>
    <row r="20" spans="1:8" x14ac:dyDescent="0.25">
      <c r="A20" s="78" t="s">
        <v>173</v>
      </c>
      <c r="B20" s="79">
        <f>+B14</f>
        <v>93799.338879999996</v>
      </c>
      <c r="C20" s="72">
        <f t="shared" ref="C20:C25" si="3">+B20*12</f>
        <v>1125592.0665599999</v>
      </c>
      <c r="D20" s="72">
        <f t="shared" ref="D20:D25" si="4">+C20/31</f>
        <v>36309.421501935482</v>
      </c>
      <c r="E20" s="72">
        <f t="shared" ref="E20:E25" si="5">40000/6</f>
        <v>6666.666666666667</v>
      </c>
      <c r="F20" s="72">
        <f t="shared" ref="F20:F25" si="6">+D20*5+E20</f>
        <v>188213.77417634407</v>
      </c>
      <c r="G20" t="s">
        <v>174</v>
      </c>
    </row>
    <row r="21" spans="1:8" x14ac:dyDescent="0.25">
      <c r="A21" s="78" t="s">
        <v>175</v>
      </c>
      <c r="B21" s="79">
        <f>+B20</f>
        <v>93799.338879999996</v>
      </c>
      <c r="C21" s="72">
        <f t="shared" si="3"/>
        <v>1125592.0665599999</v>
      </c>
      <c r="D21" s="72">
        <f t="shared" si="4"/>
        <v>36309.421501935482</v>
      </c>
      <c r="E21" s="72">
        <f t="shared" si="5"/>
        <v>6666.666666666667</v>
      </c>
      <c r="F21" s="72">
        <f t="shared" si="6"/>
        <v>188213.77417634407</v>
      </c>
      <c r="G21" t="s">
        <v>176</v>
      </c>
    </row>
    <row r="22" spans="1:8" x14ac:dyDescent="0.25">
      <c r="A22" s="78" t="s">
        <v>177</v>
      </c>
      <c r="B22" s="79">
        <f>+B21</f>
        <v>93799.338879999996</v>
      </c>
      <c r="C22" s="72">
        <f t="shared" si="3"/>
        <v>1125592.0665599999</v>
      </c>
      <c r="D22" s="72">
        <f t="shared" si="4"/>
        <v>36309.421501935482</v>
      </c>
      <c r="E22" s="72">
        <f t="shared" si="5"/>
        <v>6666.666666666667</v>
      </c>
      <c r="F22" s="72">
        <f t="shared" si="6"/>
        <v>188213.77417634407</v>
      </c>
      <c r="G22" t="s">
        <v>178</v>
      </c>
    </row>
    <row r="23" spans="1:8" x14ac:dyDescent="0.25">
      <c r="A23" s="78" t="s">
        <v>179</v>
      </c>
      <c r="B23" s="79">
        <f>+B22</f>
        <v>93799.338879999996</v>
      </c>
      <c r="C23" s="72">
        <f t="shared" si="3"/>
        <v>1125592.0665599999</v>
      </c>
      <c r="D23" s="72">
        <f t="shared" si="4"/>
        <v>36309.421501935482</v>
      </c>
      <c r="E23" s="72">
        <f t="shared" si="5"/>
        <v>6666.666666666667</v>
      </c>
      <c r="F23" s="72">
        <f t="shared" si="6"/>
        <v>188213.77417634407</v>
      </c>
      <c r="G23" t="s">
        <v>180</v>
      </c>
    </row>
    <row r="24" spans="1:8" x14ac:dyDescent="0.25">
      <c r="A24" s="78" t="s">
        <v>181</v>
      </c>
      <c r="B24" s="79">
        <f>+B23</f>
        <v>93799.338879999996</v>
      </c>
      <c r="C24" s="72">
        <f t="shared" si="3"/>
        <v>1125592.0665599999</v>
      </c>
      <c r="D24" s="72">
        <f t="shared" si="4"/>
        <v>36309.421501935482</v>
      </c>
      <c r="E24" s="72">
        <f t="shared" si="5"/>
        <v>6666.666666666667</v>
      </c>
      <c r="F24" s="72">
        <f t="shared" si="6"/>
        <v>188213.77417634407</v>
      </c>
      <c r="G24" t="s">
        <v>174</v>
      </c>
    </row>
    <row r="25" spans="1:8" x14ac:dyDescent="0.25">
      <c r="A25" s="78" t="s">
        <v>182</v>
      </c>
      <c r="B25" s="79">
        <f>+B22</f>
        <v>93799.338879999996</v>
      </c>
      <c r="C25" s="72">
        <f t="shared" si="3"/>
        <v>1125592.0665599999</v>
      </c>
      <c r="D25" s="72">
        <f t="shared" si="4"/>
        <v>36309.421501935482</v>
      </c>
      <c r="E25" s="72">
        <f t="shared" si="5"/>
        <v>6666.666666666667</v>
      </c>
      <c r="F25" s="72">
        <f t="shared" si="6"/>
        <v>188213.77417634407</v>
      </c>
      <c r="G25" t="s">
        <v>176</v>
      </c>
      <c r="H25" s="56"/>
    </row>
    <row r="26" spans="1:8" ht="12.6" customHeight="1" x14ac:dyDescent="0.25">
      <c r="D26" s="75" t="s">
        <v>171</v>
      </c>
      <c r="E26" s="76"/>
      <c r="F26" s="77">
        <f>+F25+F22+F21+F20+F23+F24</f>
        <v>1129282.6450580645</v>
      </c>
      <c r="G26" s="56"/>
    </row>
    <row r="28" spans="1:8" x14ac:dyDescent="0.25">
      <c r="A28" s="69" t="s">
        <v>183</v>
      </c>
      <c r="B28" s="69" t="s">
        <v>153</v>
      </c>
      <c r="C28" s="70" t="s">
        <v>154</v>
      </c>
      <c r="D28" s="70" t="s">
        <v>155</v>
      </c>
      <c r="E28" s="70" t="s">
        <v>156</v>
      </c>
      <c r="F28" s="69" t="s">
        <v>157</v>
      </c>
    </row>
    <row r="29" spans="1:8" x14ac:dyDescent="0.25">
      <c r="A29" s="78" t="s">
        <v>184</v>
      </c>
      <c r="B29" s="79">
        <v>93799.338879999996</v>
      </c>
      <c r="C29" s="72">
        <v>1125592.0665599999</v>
      </c>
      <c r="D29" s="72">
        <v>36309.421501935503</v>
      </c>
      <c r="E29" s="72">
        <f t="shared" ref="E29:E35" si="7">100000/7</f>
        <v>14285.714285714286</v>
      </c>
      <c r="F29" s="72">
        <f t="shared" ref="F29:F35" si="8">+D29*5+E29</f>
        <v>195832.82179539182</v>
      </c>
      <c r="G29" t="s">
        <v>185</v>
      </c>
    </row>
    <row r="30" spans="1:8" x14ac:dyDescent="0.25">
      <c r="A30" s="78" t="s">
        <v>184</v>
      </c>
      <c r="B30" s="79">
        <v>93799.338879999996</v>
      </c>
      <c r="C30" s="72">
        <v>1125592.0665599999</v>
      </c>
      <c r="D30" s="72">
        <v>36309.421501935503</v>
      </c>
      <c r="E30" s="72">
        <f t="shared" si="7"/>
        <v>14285.714285714286</v>
      </c>
      <c r="F30" s="72">
        <f t="shared" si="8"/>
        <v>195832.82179539182</v>
      </c>
      <c r="G30" t="s">
        <v>185</v>
      </c>
    </row>
    <row r="31" spans="1:8" x14ac:dyDescent="0.25">
      <c r="A31" s="78" t="s">
        <v>184</v>
      </c>
      <c r="B31" s="79">
        <v>93799.338879999996</v>
      </c>
      <c r="C31" s="72">
        <v>1125592.0665599999</v>
      </c>
      <c r="D31" s="72">
        <v>36309.421501935503</v>
      </c>
      <c r="E31" s="72">
        <f t="shared" si="7"/>
        <v>14285.714285714286</v>
      </c>
      <c r="F31" s="72">
        <f t="shared" si="8"/>
        <v>195832.82179539182</v>
      </c>
      <c r="G31" t="s">
        <v>185</v>
      </c>
    </row>
    <row r="32" spans="1:8" x14ac:dyDescent="0.25">
      <c r="A32" s="78" t="s">
        <v>184</v>
      </c>
      <c r="B32" s="79">
        <v>93799.338879999996</v>
      </c>
      <c r="C32" s="72">
        <v>1125592.0665599999</v>
      </c>
      <c r="D32" s="72">
        <v>36309.421501935503</v>
      </c>
      <c r="E32" s="72">
        <f t="shared" si="7"/>
        <v>14285.714285714286</v>
      </c>
      <c r="F32" s="72">
        <f t="shared" si="8"/>
        <v>195832.82179539182</v>
      </c>
      <c r="G32" t="s">
        <v>185</v>
      </c>
    </row>
    <row r="33" spans="1:8" x14ac:dyDescent="0.25">
      <c r="A33" s="78" t="s">
        <v>184</v>
      </c>
      <c r="B33" s="79">
        <v>93799.338879999996</v>
      </c>
      <c r="C33" s="72">
        <v>1125592.0665599999</v>
      </c>
      <c r="D33" s="72">
        <v>36309.421501935503</v>
      </c>
      <c r="E33" s="72">
        <f t="shared" si="7"/>
        <v>14285.714285714286</v>
      </c>
      <c r="F33" s="72">
        <f t="shared" si="8"/>
        <v>195832.82179539182</v>
      </c>
      <c r="G33" t="s">
        <v>185</v>
      </c>
    </row>
    <row r="34" spans="1:8" x14ac:dyDescent="0.25">
      <c r="A34" s="78" t="s">
        <v>184</v>
      </c>
      <c r="B34" s="79">
        <v>93799.338879999996</v>
      </c>
      <c r="C34" s="72">
        <v>1125592.0665599999</v>
      </c>
      <c r="D34" s="72">
        <v>36309.421501935503</v>
      </c>
      <c r="E34" s="72">
        <f t="shared" si="7"/>
        <v>14285.714285714286</v>
      </c>
      <c r="F34" s="72">
        <f t="shared" si="8"/>
        <v>195832.82179539182</v>
      </c>
      <c r="G34" t="s">
        <v>185</v>
      </c>
    </row>
    <row r="35" spans="1:8" x14ac:dyDescent="0.25">
      <c r="A35" s="78" t="s">
        <v>184</v>
      </c>
      <c r="B35" s="79">
        <v>93799.338879999996</v>
      </c>
      <c r="C35" s="72">
        <v>1125592.0665599999</v>
      </c>
      <c r="D35" s="72">
        <v>36309.421501935503</v>
      </c>
      <c r="E35" s="72">
        <f t="shared" si="7"/>
        <v>14285.714285714286</v>
      </c>
      <c r="F35" s="72">
        <f t="shared" si="8"/>
        <v>195832.82179539182</v>
      </c>
      <c r="G35" t="s">
        <v>185</v>
      </c>
    </row>
    <row r="36" spans="1:8" x14ac:dyDescent="0.25">
      <c r="D36" s="80" t="s">
        <v>171</v>
      </c>
      <c r="E36" s="81"/>
      <c r="F36" s="82">
        <f>SUM(F29:F35)</f>
        <v>1370829.7525677427</v>
      </c>
      <c r="G36" s="56"/>
      <c r="H36" s="56"/>
    </row>
    <row r="38" spans="1:8" x14ac:dyDescent="0.25">
      <c r="D38" s="75" t="s">
        <v>186</v>
      </c>
      <c r="E38" s="76"/>
      <c r="F38" s="77">
        <f>+F36+F26+F17</f>
        <v>4643570.5508748395</v>
      </c>
      <c r="H38" s="56"/>
    </row>
  </sheetData>
  <pageMargins left="0.7" right="0.7" top="0.75" bottom="0.75" header="0.51180555555555496" footer="0.51180555555555496"/>
  <pageSetup paperSize="0" scale="0" firstPageNumber="0" orientation="portrait" usePrinterDefaults="0" horizontalDpi="0" verticalDpi="0" copie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J32"/>
  <sheetViews>
    <sheetView tabSelected="1" zoomScale="80" zoomScaleNormal="80" zoomScalePageLayoutView="70" workbookViewId="0">
      <selection activeCell="F7" sqref="F7"/>
    </sheetView>
  </sheetViews>
  <sheetFormatPr defaultColWidth="9.140625" defaultRowHeight="15" outlineLevelRow="3" x14ac:dyDescent="0.25"/>
  <cols>
    <col min="1" max="1" width="11.85546875" style="83" customWidth="1"/>
    <col min="2" max="2" width="62.140625" style="83" customWidth="1"/>
    <col min="3" max="3" width="13.28515625" style="83" customWidth="1"/>
    <col min="4" max="4" width="12.28515625" style="83" customWidth="1"/>
    <col min="5" max="5" width="10.5703125" style="83" customWidth="1"/>
    <col min="6" max="6" width="9.5703125" style="83" customWidth="1"/>
    <col min="7" max="7" width="9.140625" style="83" customWidth="1"/>
    <col min="8" max="8" width="13.42578125" style="84" customWidth="1"/>
    <col min="9" max="9" width="13.42578125" style="83" customWidth="1"/>
    <col min="10" max="10" width="13.140625" style="83" customWidth="1"/>
    <col min="11" max="11" width="12.28515625" style="83" customWidth="1"/>
    <col min="12" max="14" width="13.140625" style="83" customWidth="1"/>
    <col min="15" max="16" width="12.28515625" style="83" customWidth="1"/>
    <col min="17" max="17" width="12.7109375" style="83" customWidth="1"/>
    <col min="18" max="1024" width="9.140625" style="83"/>
  </cols>
  <sheetData>
    <row r="1" spans="1:1024" ht="15.75" thickBot="1" x14ac:dyDescent="0.3">
      <c r="A1" s="224" t="s">
        <v>313</v>
      </c>
      <c r="B1" s="224"/>
      <c r="C1" s="224"/>
      <c r="D1" s="224"/>
      <c r="E1" s="224"/>
      <c r="F1" s="224"/>
      <c r="G1" s="224"/>
      <c r="H1" s="224"/>
      <c r="I1" s="224"/>
      <c r="J1" s="224"/>
      <c r="K1" s="224"/>
      <c r="L1" s="224"/>
      <c r="M1" s="224"/>
      <c r="N1" s="224"/>
      <c r="O1" s="224"/>
      <c r="P1" s="224"/>
      <c r="Q1" s="224"/>
      <c r="R1"/>
      <c r="S1"/>
      <c r="T1"/>
    </row>
    <row r="2" spans="1:1024" ht="13.5" customHeight="1" thickBot="1" x14ac:dyDescent="0.3">
      <c r="A2" s="225"/>
      <c r="B2" s="225"/>
      <c r="C2" s="225"/>
      <c r="D2" s="225"/>
      <c r="E2" s="225"/>
      <c r="F2" s="225"/>
      <c r="G2" s="225"/>
      <c r="H2" s="225"/>
      <c r="I2" s="225"/>
      <c r="J2" s="225"/>
      <c r="K2" s="225"/>
      <c r="L2" s="225"/>
      <c r="M2" s="225"/>
      <c r="N2" s="225"/>
      <c r="O2" s="225"/>
      <c r="P2" s="225"/>
      <c r="Q2" s="225"/>
      <c r="R2"/>
      <c r="S2"/>
      <c r="T2"/>
    </row>
    <row r="3" spans="1:1024" s="238" customFormat="1" ht="21.75" customHeight="1" thickBot="1" x14ac:dyDescent="0.3">
      <c r="A3" s="226" t="s">
        <v>187</v>
      </c>
      <c r="B3" s="227" t="s">
        <v>188</v>
      </c>
      <c r="C3" s="227" t="s">
        <v>189</v>
      </c>
      <c r="D3" s="227" t="s">
        <v>190</v>
      </c>
      <c r="E3" s="227" t="s">
        <v>191</v>
      </c>
      <c r="F3" s="228" t="s">
        <v>192</v>
      </c>
      <c r="G3" s="228"/>
      <c r="H3" s="227" t="s">
        <v>193</v>
      </c>
      <c r="I3" s="230" t="s">
        <v>194</v>
      </c>
      <c r="J3" s="230"/>
      <c r="K3" s="223" t="s">
        <v>195</v>
      </c>
      <c r="L3" s="223">
        <v>2018</v>
      </c>
      <c r="M3" s="223">
        <v>2019</v>
      </c>
      <c r="N3" s="223">
        <v>2020</v>
      </c>
      <c r="O3" s="223">
        <v>2021</v>
      </c>
      <c r="P3" s="223" t="s">
        <v>196</v>
      </c>
      <c r="Q3" s="229" t="s">
        <v>197</v>
      </c>
      <c r="U3" s="239"/>
      <c r="V3" s="239"/>
      <c r="W3" s="239"/>
      <c r="X3" s="239"/>
      <c r="Y3" s="239"/>
      <c r="Z3" s="239"/>
      <c r="AA3" s="239"/>
      <c r="AB3" s="239"/>
      <c r="AC3" s="239"/>
      <c r="AD3" s="239"/>
      <c r="AE3" s="239"/>
      <c r="AF3" s="239"/>
      <c r="AG3" s="239"/>
      <c r="AH3" s="239"/>
      <c r="AI3" s="239"/>
      <c r="AJ3" s="239"/>
      <c r="AK3" s="239"/>
      <c r="AL3" s="239"/>
      <c r="AM3" s="239"/>
      <c r="AN3" s="239"/>
      <c r="AO3" s="239"/>
      <c r="AP3" s="239"/>
      <c r="AQ3" s="239"/>
      <c r="AR3" s="239"/>
      <c r="AS3" s="239"/>
      <c r="AT3" s="239"/>
      <c r="AU3" s="239"/>
      <c r="AV3" s="239"/>
      <c r="AW3" s="239"/>
      <c r="AX3" s="239"/>
      <c r="AY3" s="239"/>
      <c r="AZ3" s="239"/>
      <c r="BA3" s="239"/>
      <c r="BB3" s="239"/>
      <c r="BC3" s="239"/>
      <c r="BD3" s="239"/>
      <c r="BE3" s="239"/>
      <c r="BF3" s="239"/>
      <c r="BG3" s="239"/>
      <c r="BH3" s="239"/>
      <c r="BI3" s="239"/>
      <c r="BJ3" s="239"/>
      <c r="BK3" s="239"/>
      <c r="BL3" s="239"/>
      <c r="BM3" s="239"/>
      <c r="BN3" s="239"/>
      <c r="BO3" s="239"/>
      <c r="BP3" s="239"/>
      <c r="BQ3" s="239"/>
      <c r="BR3" s="239"/>
      <c r="BS3" s="239"/>
      <c r="BT3" s="239"/>
      <c r="BU3" s="239"/>
      <c r="BV3" s="239"/>
      <c r="BW3" s="239"/>
      <c r="BX3" s="239"/>
      <c r="BY3" s="239"/>
      <c r="BZ3" s="239"/>
      <c r="CA3" s="239"/>
      <c r="CB3" s="239"/>
      <c r="CC3" s="239"/>
      <c r="CD3" s="239"/>
      <c r="CE3" s="239"/>
      <c r="CF3" s="239"/>
      <c r="CG3" s="239"/>
      <c r="CH3" s="239"/>
      <c r="CI3" s="239"/>
      <c r="CJ3" s="239"/>
      <c r="CK3" s="239"/>
      <c r="CL3" s="239"/>
      <c r="CM3" s="239"/>
      <c r="CN3" s="239"/>
      <c r="CO3" s="239"/>
      <c r="CP3" s="239"/>
      <c r="CQ3" s="239"/>
      <c r="CR3" s="239"/>
      <c r="CS3" s="239"/>
      <c r="CT3" s="239"/>
      <c r="CU3" s="239"/>
      <c r="CV3" s="239"/>
      <c r="CW3" s="239"/>
      <c r="CX3" s="239"/>
      <c r="CY3" s="239"/>
      <c r="CZ3" s="239"/>
      <c r="DA3" s="239"/>
      <c r="DB3" s="239"/>
      <c r="DC3" s="239"/>
      <c r="DD3" s="239"/>
      <c r="DE3" s="239"/>
      <c r="DF3" s="239"/>
      <c r="DG3" s="239"/>
      <c r="DH3" s="239"/>
      <c r="DI3" s="239"/>
      <c r="DJ3" s="239"/>
      <c r="DK3" s="239"/>
      <c r="DL3" s="239"/>
      <c r="DM3" s="239"/>
      <c r="DN3" s="239"/>
      <c r="DO3" s="239"/>
      <c r="DP3" s="239"/>
      <c r="DQ3" s="239"/>
      <c r="DR3" s="239"/>
      <c r="DS3" s="239"/>
      <c r="DT3" s="239"/>
      <c r="DU3" s="239"/>
      <c r="DV3" s="239"/>
      <c r="DW3" s="239"/>
      <c r="DX3" s="239"/>
      <c r="DY3" s="239"/>
      <c r="DZ3" s="239"/>
      <c r="EA3" s="239"/>
      <c r="EB3" s="239"/>
      <c r="EC3" s="239"/>
      <c r="ED3" s="239"/>
      <c r="EE3" s="239"/>
      <c r="EF3" s="239"/>
      <c r="EG3" s="239"/>
      <c r="EH3" s="239"/>
      <c r="EI3" s="239"/>
      <c r="EJ3" s="239"/>
      <c r="EK3" s="239"/>
      <c r="EL3" s="239"/>
      <c r="EM3" s="239"/>
      <c r="EN3" s="239"/>
      <c r="EO3" s="239"/>
      <c r="EP3" s="239"/>
      <c r="EQ3" s="239"/>
      <c r="ER3" s="239"/>
      <c r="ES3" s="239"/>
      <c r="ET3" s="239"/>
      <c r="EU3" s="239"/>
      <c r="EV3" s="239"/>
      <c r="EW3" s="239"/>
      <c r="EX3" s="239"/>
      <c r="EY3" s="239"/>
      <c r="EZ3" s="239"/>
      <c r="FA3" s="239"/>
      <c r="FB3" s="239"/>
      <c r="FC3" s="239"/>
      <c r="FD3" s="239"/>
      <c r="FE3" s="239"/>
      <c r="FF3" s="239"/>
      <c r="FG3" s="239"/>
      <c r="FH3" s="239"/>
      <c r="FI3" s="239"/>
      <c r="FJ3" s="239"/>
      <c r="FK3" s="239"/>
      <c r="FL3" s="239"/>
      <c r="FM3" s="239"/>
      <c r="FN3" s="239"/>
      <c r="FO3" s="239"/>
      <c r="FP3" s="239"/>
      <c r="FQ3" s="239"/>
      <c r="FR3" s="239"/>
      <c r="FS3" s="239"/>
      <c r="FT3" s="239"/>
      <c r="FU3" s="239"/>
      <c r="FV3" s="239"/>
      <c r="FW3" s="239"/>
      <c r="FX3" s="239"/>
      <c r="FY3" s="239"/>
      <c r="FZ3" s="239"/>
      <c r="GA3" s="239"/>
      <c r="GB3" s="239"/>
      <c r="GC3" s="239"/>
      <c r="GD3" s="239"/>
      <c r="GE3" s="239"/>
      <c r="GF3" s="239"/>
      <c r="GG3" s="239"/>
      <c r="GH3" s="239"/>
      <c r="GI3" s="239"/>
      <c r="GJ3" s="239"/>
      <c r="GK3" s="239"/>
      <c r="GL3" s="239"/>
      <c r="GM3" s="239"/>
      <c r="GN3" s="239"/>
      <c r="GO3" s="239"/>
      <c r="GP3" s="239"/>
      <c r="GQ3" s="239"/>
      <c r="GR3" s="239"/>
      <c r="GS3" s="239"/>
      <c r="GT3" s="239"/>
      <c r="GU3" s="239"/>
      <c r="GV3" s="239"/>
      <c r="GW3" s="239"/>
      <c r="GX3" s="239"/>
      <c r="GY3" s="239"/>
      <c r="GZ3" s="239"/>
      <c r="HA3" s="239"/>
      <c r="HB3" s="239"/>
      <c r="HC3" s="239"/>
      <c r="HD3" s="239"/>
      <c r="HE3" s="239"/>
      <c r="HF3" s="239"/>
      <c r="HG3" s="239"/>
      <c r="HH3" s="239"/>
      <c r="HI3" s="239"/>
      <c r="HJ3" s="239"/>
      <c r="HK3" s="239"/>
      <c r="HL3" s="239"/>
      <c r="HM3" s="239"/>
      <c r="HN3" s="239"/>
      <c r="HO3" s="239"/>
      <c r="HP3" s="239"/>
      <c r="HQ3" s="239"/>
      <c r="HR3" s="239"/>
      <c r="HS3" s="239"/>
      <c r="HT3" s="239"/>
      <c r="HU3" s="239"/>
      <c r="HV3" s="239"/>
      <c r="HW3" s="239"/>
      <c r="HX3" s="239"/>
      <c r="HY3" s="239"/>
      <c r="HZ3" s="239"/>
      <c r="IA3" s="239"/>
      <c r="IB3" s="239"/>
      <c r="IC3" s="239"/>
      <c r="ID3" s="239"/>
      <c r="IE3" s="239"/>
      <c r="IF3" s="239"/>
      <c r="IG3" s="239"/>
      <c r="IH3" s="239"/>
      <c r="II3" s="239"/>
      <c r="IJ3" s="239"/>
      <c r="IK3" s="239"/>
      <c r="IL3" s="239"/>
      <c r="IM3" s="239"/>
      <c r="IN3" s="239"/>
      <c r="IO3" s="239"/>
      <c r="IP3" s="239"/>
      <c r="IQ3" s="239"/>
      <c r="IR3" s="239"/>
      <c r="IS3" s="239"/>
      <c r="IT3" s="239"/>
      <c r="IU3" s="239"/>
      <c r="IV3" s="239"/>
      <c r="IW3" s="239"/>
      <c r="IX3" s="239"/>
      <c r="IY3" s="239"/>
      <c r="IZ3" s="239"/>
      <c r="JA3" s="239"/>
      <c r="JB3" s="239"/>
      <c r="JC3" s="239"/>
      <c r="JD3" s="239"/>
      <c r="JE3" s="239"/>
      <c r="JF3" s="239"/>
      <c r="JG3" s="239"/>
      <c r="JH3" s="239"/>
      <c r="JI3" s="239"/>
      <c r="JJ3" s="239"/>
      <c r="JK3" s="239"/>
      <c r="JL3" s="239"/>
      <c r="JM3" s="239"/>
      <c r="JN3" s="239"/>
      <c r="JO3" s="239"/>
      <c r="JP3" s="239"/>
      <c r="JQ3" s="239"/>
      <c r="JR3" s="239"/>
      <c r="JS3" s="239"/>
      <c r="JT3" s="239"/>
      <c r="JU3" s="239"/>
      <c r="JV3" s="239"/>
      <c r="JW3" s="239"/>
      <c r="JX3" s="239"/>
      <c r="JY3" s="239"/>
      <c r="JZ3" s="239"/>
      <c r="KA3" s="239"/>
      <c r="KB3" s="239"/>
      <c r="KC3" s="239"/>
      <c r="KD3" s="239"/>
      <c r="KE3" s="239"/>
      <c r="KF3" s="239"/>
      <c r="KG3" s="239"/>
      <c r="KH3" s="239"/>
      <c r="KI3" s="239"/>
      <c r="KJ3" s="239"/>
      <c r="KK3" s="239"/>
      <c r="KL3" s="239"/>
      <c r="KM3" s="239"/>
      <c r="KN3" s="239"/>
      <c r="KO3" s="239"/>
      <c r="KP3" s="239"/>
      <c r="KQ3" s="239"/>
      <c r="KR3" s="239"/>
      <c r="KS3" s="239"/>
      <c r="KT3" s="239"/>
      <c r="KU3" s="239"/>
      <c r="KV3" s="239"/>
      <c r="KW3" s="239"/>
      <c r="KX3" s="239"/>
      <c r="KY3" s="239"/>
      <c r="KZ3" s="239"/>
      <c r="LA3" s="239"/>
      <c r="LB3" s="239"/>
      <c r="LC3" s="239"/>
      <c r="LD3" s="239"/>
      <c r="LE3" s="239"/>
      <c r="LF3" s="239"/>
      <c r="LG3" s="239"/>
      <c r="LH3" s="239"/>
      <c r="LI3" s="239"/>
      <c r="LJ3" s="239"/>
      <c r="LK3" s="239"/>
      <c r="LL3" s="239"/>
      <c r="LM3" s="239"/>
      <c r="LN3" s="239"/>
      <c r="LO3" s="239"/>
      <c r="LP3" s="239"/>
      <c r="LQ3" s="239"/>
      <c r="LR3" s="239"/>
      <c r="LS3" s="239"/>
      <c r="LT3" s="239"/>
      <c r="LU3" s="239"/>
      <c r="LV3" s="239"/>
      <c r="LW3" s="239"/>
      <c r="LX3" s="239"/>
      <c r="LY3" s="239"/>
      <c r="LZ3" s="239"/>
      <c r="MA3" s="239"/>
      <c r="MB3" s="239"/>
      <c r="MC3" s="239"/>
      <c r="MD3" s="239"/>
      <c r="ME3" s="239"/>
      <c r="MF3" s="239"/>
      <c r="MG3" s="239"/>
      <c r="MH3" s="239"/>
      <c r="MI3" s="239"/>
      <c r="MJ3" s="239"/>
      <c r="MK3" s="239"/>
      <c r="ML3" s="239"/>
      <c r="MM3" s="239"/>
      <c r="MN3" s="239"/>
      <c r="MO3" s="239"/>
      <c r="MP3" s="239"/>
      <c r="MQ3" s="239"/>
      <c r="MR3" s="239"/>
      <c r="MS3" s="239"/>
      <c r="MT3" s="239"/>
      <c r="MU3" s="239"/>
      <c r="MV3" s="239"/>
      <c r="MW3" s="239"/>
      <c r="MX3" s="239"/>
      <c r="MY3" s="239"/>
      <c r="MZ3" s="239"/>
      <c r="NA3" s="239"/>
      <c r="NB3" s="239"/>
      <c r="NC3" s="239"/>
      <c r="ND3" s="239"/>
      <c r="NE3" s="239"/>
      <c r="NF3" s="239"/>
      <c r="NG3" s="239"/>
      <c r="NH3" s="239"/>
      <c r="NI3" s="239"/>
      <c r="NJ3" s="239"/>
      <c r="NK3" s="239"/>
      <c r="NL3" s="239"/>
      <c r="NM3" s="239"/>
      <c r="NN3" s="239"/>
      <c r="NO3" s="239"/>
      <c r="NP3" s="239"/>
      <c r="NQ3" s="239"/>
      <c r="NR3" s="239"/>
      <c r="NS3" s="239"/>
      <c r="NT3" s="239"/>
      <c r="NU3" s="239"/>
      <c r="NV3" s="239"/>
      <c r="NW3" s="239"/>
      <c r="NX3" s="239"/>
      <c r="NY3" s="239"/>
      <c r="NZ3" s="239"/>
      <c r="OA3" s="239"/>
      <c r="OB3" s="239"/>
      <c r="OC3" s="239"/>
      <c r="OD3" s="239"/>
      <c r="OE3" s="239"/>
      <c r="OF3" s="239"/>
      <c r="OG3" s="239"/>
      <c r="OH3" s="239"/>
      <c r="OI3" s="239"/>
      <c r="OJ3" s="239"/>
      <c r="OK3" s="239"/>
      <c r="OL3" s="239"/>
      <c r="OM3" s="239"/>
      <c r="ON3" s="239"/>
      <c r="OO3" s="239"/>
      <c r="OP3" s="239"/>
      <c r="OQ3" s="239"/>
      <c r="OR3" s="239"/>
      <c r="OS3" s="239"/>
      <c r="OT3" s="239"/>
      <c r="OU3" s="239"/>
      <c r="OV3" s="239"/>
      <c r="OW3" s="239"/>
      <c r="OX3" s="239"/>
      <c r="OY3" s="239"/>
      <c r="OZ3" s="239"/>
      <c r="PA3" s="239"/>
      <c r="PB3" s="239"/>
      <c r="PC3" s="239"/>
      <c r="PD3" s="239"/>
      <c r="PE3" s="239"/>
      <c r="PF3" s="239"/>
      <c r="PG3" s="239"/>
      <c r="PH3" s="239"/>
      <c r="PI3" s="239"/>
      <c r="PJ3" s="239"/>
      <c r="PK3" s="239"/>
      <c r="PL3" s="239"/>
      <c r="PM3" s="239"/>
      <c r="PN3" s="239"/>
      <c r="PO3" s="239"/>
      <c r="PP3" s="239"/>
      <c r="PQ3" s="239"/>
      <c r="PR3" s="239"/>
      <c r="PS3" s="239"/>
      <c r="PT3" s="239"/>
      <c r="PU3" s="239"/>
      <c r="PV3" s="239"/>
      <c r="PW3" s="239"/>
      <c r="PX3" s="239"/>
      <c r="PY3" s="239"/>
      <c r="PZ3" s="239"/>
      <c r="QA3" s="239"/>
      <c r="QB3" s="239"/>
      <c r="QC3" s="239"/>
      <c r="QD3" s="239"/>
      <c r="QE3" s="239"/>
      <c r="QF3" s="239"/>
      <c r="QG3" s="239"/>
      <c r="QH3" s="239"/>
      <c r="QI3" s="239"/>
      <c r="QJ3" s="239"/>
      <c r="QK3" s="239"/>
      <c r="QL3" s="239"/>
      <c r="QM3" s="239"/>
      <c r="QN3" s="239"/>
      <c r="QO3" s="239"/>
      <c r="QP3" s="239"/>
      <c r="QQ3" s="239"/>
      <c r="QR3" s="239"/>
      <c r="QS3" s="239"/>
      <c r="QT3" s="239"/>
      <c r="QU3" s="239"/>
      <c r="QV3" s="239"/>
      <c r="QW3" s="239"/>
      <c r="QX3" s="239"/>
      <c r="QY3" s="239"/>
      <c r="QZ3" s="239"/>
      <c r="RA3" s="239"/>
      <c r="RB3" s="239"/>
      <c r="RC3" s="239"/>
      <c r="RD3" s="239"/>
      <c r="RE3" s="239"/>
      <c r="RF3" s="239"/>
      <c r="RG3" s="239"/>
      <c r="RH3" s="239"/>
      <c r="RI3" s="239"/>
      <c r="RJ3" s="239"/>
      <c r="RK3" s="239"/>
      <c r="RL3" s="239"/>
      <c r="RM3" s="239"/>
      <c r="RN3" s="239"/>
      <c r="RO3" s="239"/>
      <c r="RP3" s="239"/>
      <c r="RQ3" s="239"/>
      <c r="RR3" s="239"/>
      <c r="RS3" s="239"/>
      <c r="RT3" s="239"/>
      <c r="RU3" s="239"/>
      <c r="RV3" s="239"/>
      <c r="RW3" s="239"/>
      <c r="RX3" s="239"/>
      <c r="RY3" s="239"/>
      <c r="RZ3" s="239"/>
      <c r="SA3" s="239"/>
      <c r="SB3" s="239"/>
      <c r="SC3" s="239"/>
      <c r="SD3" s="239"/>
      <c r="SE3" s="239"/>
      <c r="SF3" s="239"/>
      <c r="SG3" s="239"/>
      <c r="SH3" s="239"/>
      <c r="SI3" s="239"/>
      <c r="SJ3" s="239"/>
      <c r="SK3" s="239"/>
      <c r="SL3" s="239"/>
      <c r="SM3" s="239"/>
      <c r="SN3" s="239"/>
      <c r="SO3" s="239"/>
      <c r="SP3" s="239"/>
      <c r="SQ3" s="239"/>
      <c r="SR3" s="239"/>
      <c r="SS3" s="239"/>
      <c r="ST3" s="239"/>
      <c r="SU3" s="239"/>
      <c r="SV3" s="239"/>
      <c r="SW3" s="239"/>
      <c r="SX3" s="239"/>
      <c r="SY3" s="239"/>
      <c r="SZ3" s="239"/>
      <c r="TA3" s="239"/>
      <c r="TB3" s="239"/>
      <c r="TC3" s="239"/>
      <c r="TD3" s="239"/>
      <c r="TE3" s="239"/>
      <c r="TF3" s="239"/>
      <c r="TG3" s="239"/>
      <c r="TH3" s="239"/>
      <c r="TI3" s="239"/>
      <c r="TJ3" s="239"/>
      <c r="TK3" s="239"/>
      <c r="TL3" s="239"/>
      <c r="TM3" s="239"/>
      <c r="TN3" s="239"/>
      <c r="TO3" s="239"/>
      <c r="TP3" s="239"/>
      <c r="TQ3" s="239"/>
      <c r="TR3" s="239"/>
      <c r="TS3" s="239"/>
      <c r="TT3" s="239"/>
      <c r="TU3" s="239"/>
      <c r="TV3" s="239"/>
      <c r="TW3" s="239"/>
      <c r="TX3" s="239"/>
      <c r="TY3" s="239"/>
      <c r="TZ3" s="239"/>
      <c r="UA3" s="239"/>
      <c r="UB3" s="239"/>
      <c r="UC3" s="239"/>
      <c r="UD3" s="239"/>
      <c r="UE3" s="239"/>
      <c r="UF3" s="239"/>
      <c r="UG3" s="239"/>
      <c r="UH3" s="239"/>
      <c r="UI3" s="239"/>
      <c r="UJ3" s="239"/>
      <c r="UK3" s="239"/>
      <c r="UL3" s="239"/>
      <c r="UM3" s="239"/>
      <c r="UN3" s="239"/>
      <c r="UO3" s="239"/>
      <c r="UP3" s="239"/>
      <c r="UQ3" s="239"/>
      <c r="UR3" s="239"/>
      <c r="US3" s="239"/>
      <c r="UT3" s="239"/>
      <c r="UU3" s="239"/>
      <c r="UV3" s="239"/>
      <c r="UW3" s="239"/>
      <c r="UX3" s="239"/>
      <c r="UY3" s="239"/>
      <c r="UZ3" s="239"/>
      <c r="VA3" s="239"/>
      <c r="VB3" s="239"/>
      <c r="VC3" s="239"/>
      <c r="VD3" s="239"/>
      <c r="VE3" s="239"/>
      <c r="VF3" s="239"/>
      <c r="VG3" s="239"/>
      <c r="VH3" s="239"/>
      <c r="VI3" s="239"/>
      <c r="VJ3" s="239"/>
      <c r="VK3" s="239"/>
      <c r="VL3" s="239"/>
      <c r="VM3" s="239"/>
      <c r="VN3" s="239"/>
      <c r="VO3" s="239"/>
      <c r="VP3" s="239"/>
      <c r="VQ3" s="239"/>
      <c r="VR3" s="239"/>
      <c r="VS3" s="239"/>
      <c r="VT3" s="239"/>
      <c r="VU3" s="239"/>
      <c r="VV3" s="239"/>
      <c r="VW3" s="239"/>
      <c r="VX3" s="239"/>
      <c r="VY3" s="239"/>
      <c r="VZ3" s="239"/>
      <c r="WA3" s="239"/>
      <c r="WB3" s="239"/>
      <c r="WC3" s="239"/>
      <c r="WD3" s="239"/>
      <c r="WE3" s="239"/>
      <c r="WF3" s="239"/>
      <c r="WG3" s="239"/>
      <c r="WH3" s="239"/>
      <c r="WI3" s="239"/>
      <c r="WJ3" s="239"/>
      <c r="WK3" s="239"/>
      <c r="WL3" s="239"/>
      <c r="WM3" s="239"/>
      <c r="WN3" s="239"/>
      <c r="WO3" s="239"/>
      <c r="WP3" s="239"/>
      <c r="WQ3" s="239"/>
      <c r="WR3" s="239"/>
      <c r="WS3" s="239"/>
      <c r="WT3" s="239"/>
      <c r="WU3" s="239"/>
      <c r="WV3" s="239"/>
      <c r="WW3" s="239"/>
      <c r="WX3" s="239"/>
      <c r="WY3" s="239"/>
      <c r="WZ3" s="239"/>
      <c r="XA3" s="239"/>
      <c r="XB3" s="239"/>
      <c r="XC3" s="239"/>
      <c r="XD3" s="239"/>
      <c r="XE3" s="239"/>
      <c r="XF3" s="239"/>
      <c r="XG3" s="239"/>
      <c r="XH3" s="239"/>
      <c r="XI3" s="239"/>
      <c r="XJ3" s="239"/>
      <c r="XK3" s="239"/>
      <c r="XL3" s="239"/>
      <c r="XM3" s="239"/>
      <c r="XN3" s="239"/>
      <c r="XO3" s="239"/>
      <c r="XP3" s="239"/>
      <c r="XQ3" s="239"/>
      <c r="XR3" s="239"/>
      <c r="XS3" s="239"/>
      <c r="XT3" s="239"/>
      <c r="XU3" s="239"/>
      <c r="XV3" s="239"/>
      <c r="XW3" s="239"/>
      <c r="XX3" s="239"/>
      <c r="XY3" s="239"/>
      <c r="XZ3" s="239"/>
      <c r="YA3" s="239"/>
      <c r="YB3" s="239"/>
      <c r="YC3" s="239"/>
      <c r="YD3" s="239"/>
      <c r="YE3" s="239"/>
      <c r="YF3" s="239"/>
      <c r="YG3" s="239"/>
      <c r="YH3" s="239"/>
      <c r="YI3" s="239"/>
      <c r="YJ3" s="239"/>
      <c r="YK3" s="239"/>
      <c r="YL3" s="239"/>
      <c r="YM3" s="239"/>
      <c r="YN3" s="239"/>
      <c r="YO3" s="239"/>
      <c r="YP3" s="239"/>
      <c r="YQ3" s="239"/>
      <c r="YR3" s="239"/>
      <c r="YS3" s="239"/>
      <c r="YT3" s="239"/>
      <c r="YU3" s="239"/>
      <c r="YV3" s="239"/>
      <c r="YW3" s="239"/>
      <c r="YX3" s="239"/>
      <c r="YY3" s="239"/>
      <c r="YZ3" s="239"/>
      <c r="ZA3" s="239"/>
      <c r="ZB3" s="239"/>
      <c r="ZC3" s="239"/>
      <c r="ZD3" s="239"/>
      <c r="ZE3" s="239"/>
      <c r="ZF3" s="239"/>
      <c r="ZG3" s="239"/>
      <c r="ZH3" s="239"/>
      <c r="ZI3" s="239"/>
      <c r="ZJ3" s="239"/>
      <c r="ZK3" s="239"/>
      <c r="ZL3" s="239"/>
      <c r="ZM3" s="239"/>
      <c r="ZN3" s="239"/>
      <c r="ZO3" s="239"/>
      <c r="ZP3" s="239"/>
      <c r="ZQ3" s="239"/>
      <c r="ZR3" s="239"/>
      <c r="ZS3" s="239"/>
      <c r="ZT3" s="239"/>
      <c r="ZU3" s="239"/>
      <c r="ZV3" s="239"/>
      <c r="ZW3" s="239"/>
      <c r="ZX3" s="239"/>
      <c r="ZY3" s="239"/>
      <c r="ZZ3" s="239"/>
      <c r="AAA3" s="239"/>
      <c r="AAB3" s="239"/>
      <c r="AAC3" s="239"/>
      <c r="AAD3" s="239"/>
      <c r="AAE3" s="239"/>
      <c r="AAF3" s="239"/>
      <c r="AAG3" s="239"/>
      <c r="AAH3" s="239"/>
      <c r="AAI3" s="239"/>
      <c r="AAJ3" s="239"/>
      <c r="AAK3" s="239"/>
      <c r="AAL3" s="239"/>
      <c r="AAM3" s="239"/>
      <c r="AAN3" s="239"/>
      <c r="AAO3" s="239"/>
      <c r="AAP3" s="239"/>
      <c r="AAQ3" s="239"/>
      <c r="AAR3" s="239"/>
      <c r="AAS3" s="239"/>
      <c r="AAT3" s="239"/>
      <c r="AAU3" s="239"/>
      <c r="AAV3" s="239"/>
      <c r="AAW3" s="239"/>
      <c r="AAX3" s="239"/>
      <c r="AAY3" s="239"/>
      <c r="AAZ3" s="239"/>
      <c r="ABA3" s="239"/>
      <c r="ABB3" s="239"/>
      <c r="ABC3" s="239"/>
      <c r="ABD3" s="239"/>
      <c r="ABE3" s="239"/>
      <c r="ABF3" s="239"/>
      <c r="ABG3" s="239"/>
      <c r="ABH3" s="239"/>
      <c r="ABI3" s="239"/>
      <c r="ABJ3" s="239"/>
      <c r="ABK3" s="239"/>
      <c r="ABL3" s="239"/>
      <c r="ABM3" s="239"/>
      <c r="ABN3" s="239"/>
      <c r="ABO3" s="239"/>
      <c r="ABP3" s="239"/>
      <c r="ABQ3" s="239"/>
      <c r="ABR3" s="239"/>
      <c r="ABS3" s="239"/>
      <c r="ABT3" s="239"/>
      <c r="ABU3" s="239"/>
      <c r="ABV3" s="239"/>
      <c r="ABW3" s="239"/>
      <c r="ABX3" s="239"/>
      <c r="ABY3" s="239"/>
      <c r="ABZ3" s="239"/>
      <c r="ACA3" s="239"/>
      <c r="ACB3" s="239"/>
      <c r="ACC3" s="239"/>
      <c r="ACD3" s="239"/>
      <c r="ACE3" s="239"/>
      <c r="ACF3" s="239"/>
      <c r="ACG3" s="239"/>
      <c r="ACH3" s="239"/>
      <c r="ACI3" s="239"/>
      <c r="ACJ3" s="239"/>
      <c r="ACK3" s="239"/>
      <c r="ACL3" s="239"/>
      <c r="ACM3" s="239"/>
      <c r="ACN3" s="239"/>
      <c r="ACO3" s="239"/>
      <c r="ACP3" s="239"/>
      <c r="ACQ3" s="239"/>
      <c r="ACR3" s="239"/>
      <c r="ACS3" s="239"/>
      <c r="ACT3" s="239"/>
      <c r="ACU3" s="239"/>
      <c r="ACV3" s="239"/>
      <c r="ACW3" s="239"/>
      <c r="ACX3" s="239"/>
      <c r="ACY3" s="239"/>
      <c r="ACZ3" s="239"/>
      <c r="ADA3" s="239"/>
      <c r="ADB3" s="239"/>
      <c r="ADC3" s="239"/>
      <c r="ADD3" s="239"/>
      <c r="ADE3" s="239"/>
      <c r="ADF3" s="239"/>
      <c r="ADG3" s="239"/>
      <c r="ADH3" s="239"/>
      <c r="ADI3" s="239"/>
      <c r="ADJ3" s="239"/>
      <c r="ADK3" s="239"/>
      <c r="ADL3" s="239"/>
      <c r="ADM3" s="239"/>
      <c r="ADN3" s="239"/>
      <c r="ADO3" s="239"/>
      <c r="ADP3" s="239"/>
      <c r="ADQ3" s="239"/>
      <c r="ADR3" s="239"/>
      <c r="ADS3" s="239"/>
      <c r="ADT3" s="239"/>
      <c r="ADU3" s="239"/>
      <c r="ADV3" s="239"/>
      <c r="ADW3" s="239"/>
      <c r="ADX3" s="239"/>
      <c r="ADY3" s="239"/>
      <c r="ADZ3" s="239"/>
      <c r="AEA3" s="239"/>
      <c r="AEB3" s="239"/>
      <c r="AEC3" s="239"/>
      <c r="AED3" s="239"/>
      <c r="AEE3" s="239"/>
      <c r="AEF3" s="239"/>
      <c r="AEG3" s="239"/>
      <c r="AEH3" s="239"/>
      <c r="AEI3" s="239"/>
      <c r="AEJ3" s="239"/>
      <c r="AEK3" s="239"/>
      <c r="AEL3" s="239"/>
      <c r="AEM3" s="239"/>
      <c r="AEN3" s="239"/>
      <c r="AEO3" s="239"/>
      <c r="AEP3" s="239"/>
      <c r="AEQ3" s="239"/>
      <c r="AER3" s="239"/>
      <c r="AES3" s="239"/>
      <c r="AET3" s="239"/>
      <c r="AEU3" s="239"/>
      <c r="AEV3" s="239"/>
      <c r="AEW3" s="239"/>
      <c r="AEX3" s="239"/>
      <c r="AEY3" s="239"/>
      <c r="AEZ3" s="239"/>
      <c r="AFA3" s="239"/>
      <c r="AFB3" s="239"/>
      <c r="AFC3" s="239"/>
      <c r="AFD3" s="239"/>
      <c r="AFE3" s="239"/>
      <c r="AFF3" s="239"/>
      <c r="AFG3" s="239"/>
      <c r="AFH3" s="239"/>
      <c r="AFI3" s="239"/>
      <c r="AFJ3" s="239"/>
      <c r="AFK3" s="239"/>
      <c r="AFL3" s="239"/>
      <c r="AFM3" s="239"/>
      <c r="AFN3" s="239"/>
      <c r="AFO3" s="239"/>
      <c r="AFP3" s="239"/>
      <c r="AFQ3" s="239"/>
      <c r="AFR3" s="239"/>
      <c r="AFS3" s="239"/>
      <c r="AFT3" s="239"/>
      <c r="AFU3" s="239"/>
      <c r="AFV3" s="239"/>
      <c r="AFW3" s="239"/>
      <c r="AFX3" s="239"/>
      <c r="AFY3" s="239"/>
      <c r="AFZ3" s="239"/>
      <c r="AGA3" s="239"/>
      <c r="AGB3" s="239"/>
      <c r="AGC3" s="239"/>
      <c r="AGD3" s="239"/>
      <c r="AGE3" s="239"/>
      <c r="AGF3" s="239"/>
      <c r="AGG3" s="239"/>
      <c r="AGH3" s="239"/>
      <c r="AGI3" s="239"/>
      <c r="AGJ3" s="239"/>
      <c r="AGK3" s="239"/>
      <c r="AGL3" s="239"/>
      <c r="AGM3" s="239"/>
      <c r="AGN3" s="239"/>
      <c r="AGO3" s="239"/>
      <c r="AGP3" s="239"/>
      <c r="AGQ3" s="239"/>
      <c r="AGR3" s="239"/>
      <c r="AGS3" s="239"/>
      <c r="AGT3" s="239"/>
      <c r="AGU3" s="239"/>
      <c r="AGV3" s="239"/>
      <c r="AGW3" s="239"/>
      <c r="AGX3" s="239"/>
      <c r="AGY3" s="239"/>
      <c r="AGZ3" s="239"/>
      <c r="AHA3" s="239"/>
      <c r="AHB3" s="239"/>
      <c r="AHC3" s="239"/>
      <c r="AHD3" s="239"/>
      <c r="AHE3" s="239"/>
      <c r="AHF3" s="239"/>
      <c r="AHG3" s="239"/>
      <c r="AHH3" s="239"/>
      <c r="AHI3" s="239"/>
      <c r="AHJ3" s="239"/>
      <c r="AHK3" s="239"/>
      <c r="AHL3" s="239"/>
      <c r="AHM3" s="239"/>
      <c r="AHN3" s="239"/>
      <c r="AHO3" s="239"/>
      <c r="AHP3" s="239"/>
      <c r="AHQ3" s="239"/>
      <c r="AHR3" s="239"/>
      <c r="AHS3" s="239"/>
      <c r="AHT3" s="239"/>
      <c r="AHU3" s="239"/>
      <c r="AHV3" s="239"/>
      <c r="AHW3" s="239"/>
      <c r="AHX3" s="239"/>
      <c r="AHY3" s="239"/>
      <c r="AHZ3" s="239"/>
      <c r="AIA3" s="239"/>
      <c r="AIB3" s="239"/>
      <c r="AIC3" s="239"/>
      <c r="AID3" s="239"/>
      <c r="AIE3" s="239"/>
      <c r="AIF3" s="239"/>
      <c r="AIG3" s="239"/>
      <c r="AIH3" s="239"/>
      <c r="AII3" s="239"/>
      <c r="AIJ3" s="239"/>
      <c r="AIK3" s="239"/>
      <c r="AIL3" s="239"/>
      <c r="AIM3" s="239"/>
      <c r="AIN3" s="239"/>
      <c r="AIO3" s="239"/>
      <c r="AIP3" s="239"/>
      <c r="AIQ3" s="239"/>
      <c r="AIR3" s="239"/>
      <c r="AIS3" s="239"/>
      <c r="AIT3" s="239"/>
      <c r="AIU3" s="239"/>
      <c r="AIV3" s="239"/>
      <c r="AIW3" s="239"/>
      <c r="AIX3" s="239"/>
      <c r="AIY3" s="239"/>
      <c r="AIZ3" s="239"/>
      <c r="AJA3" s="239"/>
      <c r="AJB3" s="239"/>
      <c r="AJC3" s="239"/>
      <c r="AJD3" s="239"/>
      <c r="AJE3" s="239"/>
      <c r="AJF3" s="239"/>
      <c r="AJG3" s="239"/>
      <c r="AJH3" s="239"/>
      <c r="AJI3" s="239"/>
      <c r="AJJ3" s="239"/>
      <c r="AJK3" s="239"/>
      <c r="AJL3" s="239"/>
      <c r="AJM3" s="239"/>
      <c r="AJN3" s="239"/>
      <c r="AJO3" s="239"/>
      <c r="AJP3" s="239"/>
      <c r="AJQ3" s="239"/>
      <c r="AJR3" s="239"/>
      <c r="AJS3" s="239"/>
      <c r="AJT3" s="239"/>
      <c r="AJU3" s="239"/>
      <c r="AJV3" s="239"/>
      <c r="AJW3" s="239"/>
      <c r="AJX3" s="239"/>
      <c r="AJY3" s="239"/>
      <c r="AJZ3" s="239"/>
      <c r="AKA3" s="239"/>
      <c r="AKB3" s="239"/>
      <c r="AKC3" s="239"/>
      <c r="AKD3" s="239"/>
      <c r="AKE3" s="239"/>
      <c r="AKF3" s="239"/>
      <c r="AKG3" s="239"/>
      <c r="AKH3" s="239"/>
      <c r="AKI3" s="239"/>
      <c r="AKJ3" s="239"/>
      <c r="AKK3" s="239"/>
      <c r="AKL3" s="239"/>
      <c r="AKM3" s="239"/>
      <c r="AKN3" s="239"/>
      <c r="AKO3" s="239"/>
      <c r="AKP3" s="239"/>
      <c r="AKQ3" s="239"/>
      <c r="AKR3" s="239"/>
      <c r="AKS3" s="239"/>
      <c r="AKT3" s="239"/>
      <c r="AKU3" s="239"/>
      <c r="AKV3" s="239"/>
      <c r="AKW3" s="239"/>
      <c r="AKX3" s="239"/>
      <c r="AKY3" s="239"/>
      <c r="AKZ3" s="239"/>
      <c r="ALA3" s="239"/>
      <c r="ALB3" s="239"/>
      <c r="ALC3" s="239"/>
      <c r="ALD3" s="239"/>
      <c r="ALE3" s="239"/>
      <c r="ALF3" s="239"/>
      <c r="ALG3" s="239"/>
      <c r="ALH3" s="239"/>
      <c r="ALI3" s="239"/>
      <c r="ALJ3" s="239"/>
      <c r="ALK3" s="239"/>
      <c r="ALL3" s="239"/>
      <c r="ALM3" s="239"/>
      <c r="ALN3" s="239"/>
      <c r="ALO3" s="239"/>
      <c r="ALP3" s="239"/>
      <c r="ALQ3" s="239"/>
      <c r="ALR3" s="239"/>
      <c r="ALS3" s="239"/>
      <c r="ALT3" s="239"/>
      <c r="ALU3" s="239"/>
      <c r="ALV3" s="239"/>
      <c r="ALW3" s="239"/>
      <c r="ALX3" s="239"/>
      <c r="ALY3" s="239"/>
      <c r="ALZ3" s="239"/>
      <c r="AMA3" s="239"/>
      <c r="AMB3" s="239"/>
      <c r="AMC3" s="239"/>
      <c r="AMD3" s="239"/>
      <c r="AME3" s="239"/>
      <c r="AMF3" s="239"/>
      <c r="AMG3" s="239"/>
      <c r="AMH3" s="239"/>
      <c r="AMI3" s="239"/>
      <c r="AMJ3" s="239"/>
    </row>
    <row r="4" spans="1:1024" s="238" customFormat="1" ht="21.75" customHeight="1" thickBot="1" x14ac:dyDescent="0.3">
      <c r="A4" s="226"/>
      <c r="B4" s="227"/>
      <c r="C4" s="227"/>
      <c r="D4" s="227"/>
      <c r="E4" s="227" t="s">
        <v>198</v>
      </c>
      <c r="F4" s="85" t="s">
        <v>199</v>
      </c>
      <c r="G4" s="85" t="s">
        <v>200</v>
      </c>
      <c r="H4" s="227"/>
      <c r="I4" s="85" t="s">
        <v>201</v>
      </c>
      <c r="J4" s="86" t="s">
        <v>202</v>
      </c>
      <c r="K4" s="223"/>
      <c r="L4" s="223"/>
      <c r="M4" s="223"/>
      <c r="N4" s="223"/>
      <c r="O4" s="223"/>
      <c r="P4" s="223"/>
      <c r="Q4" s="229" t="s">
        <v>203</v>
      </c>
      <c r="U4" s="239"/>
      <c r="V4" s="239"/>
      <c r="W4" s="239"/>
      <c r="X4" s="239"/>
      <c r="Y4" s="239"/>
      <c r="Z4" s="239"/>
      <c r="AA4" s="239"/>
      <c r="AB4" s="239"/>
      <c r="AC4" s="239"/>
      <c r="AD4" s="239"/>
      <c r="AE4" s="239"/>
      <c r="AF4" s="239"/>
      <c r="AG4" s="239"/>
      <c r="AH4" s="239"/>
      <c r="AI4" s="239"/>
      <c r="AJ4" s="239"/>
      <c r="AK4" s="239"/>
      <c r="AL4" s="239"/>
      <c r="AM4" s="239"/>
      <c r="AN4" s="239"/>
      <c r="AO4" s="239"/>
      <c r="AP4" s="239"/>
      <c r="AQ4" s="239"/>
      <c r="AR4" s="239"/>
      <c r="AS4" s="239"/>
      <c r="AT4" s="239"/>
      <c r="AU4" s="239"/>
      <c r="AV4" s="239"/>
      <c r="AW4" s="239"/>
      <c r="AX4" s="239"/>
      <c r="AY4" s="239"/>
      <c r="AZ4" s="239"/>
      <c r="BA4" s="239"/>
      <c r="BB4" s="239"/>
      <c r="BC4" s="239"/>
      <c r="BD4" s="239"/>
      <c r="BE4" s="239"/>
      <c r="BF4" s="239"/>
      <c r="BG4" s="239"/>
      <c r="BH4" s="239"/>
      <c r="BI4" s="239"/>
      <c r="BJ4" s="239"/>
      <c r="BK4" s="239"/>
      <c r="BL4" s="239"/>
      <c r="BM4" s="239"/>
      <c r="BN4" s="239"/>
      <c r="BO4" s="239"/>
      <c r="BP4" s="239"/>
      <c r="BQ4" s="239"/>
      <c r="BR4" s="239"/>
      <c r="BS4" s="239"/>
      <c r="BT4" s="239"/>
      <c r="BU4" s="239"/>
      <c r="BV4" s="239"/>
      <c r="BW4" s="239"/>
      <c r="BX4" s="239"/>
      <c r="BY4" s="239"/>
      <c r="BZ4" s="239"/>
      <c r="CA4" s="239"/>
      <c r="CB4" s="239"/>
      <c r="CC4" s="239"/>
      <c r="CD4" s="239"/>
      <c r="CE4" s="239"/>
      <c r="CF4" s="239"/>
      <c r="CG4" s="239"/>
      <c r="CH4" s="239"/>
      <c r="CI4" s="239"/>
      <c r="CJ4" s="239"/>
      <c r="CK4" s="239"/>
      <c r="CL4" s="239"/>
      <c r="CM4" s="239"/>
      <c r="CN4" s="239"/>
      <c r="CO4" s="239"/>
      <c r="CP4" s="239"/>
      <c r="CQ4" s="239"/>
      <c r="CR4" s="239"/>
      <c r="CS4" s="239"/>
      <c r="CT4" s="239"/>
      <c r="CU4" s="239"/>
      <c r="CV4" s="239"/>
      <c r="CW4" s="239"/>
      <c r="CX4" s="239"/>
      <c r="CY4" s="239"/>
      <c r="CZ4" s="239"/>
      <c r="DA4" s="239"/>
      <c r="DB4" s="239"/>
      <c r="DC4" s="239"/>
      <c r="DD4" s="239"/>
      <c r="DE4" s="239"/>
      <c r="DF4" s="239"/>
      <c r="DG4" s="239"/>
      <c r="DH4" s="239"/>
      <c r="DI4" s="239"/>
      <c r="DJ4" s="239"/>
      <c r="DK4" s="239"/>
      <c r="DL4" s="239"/>
      <c r="DM4" s="239"/>
      <c r="DN4" s="239"/>
      <c r="DO4" s="239"/>
      <c r="DP4" s="239"/>
      <c r="DQ4" s="239"/>
      <c r="DR4" s="239"/>
      <c r="DS4" s="239"/>
      <c r="DT4" s="239"/>
      <c r="DU4" s="239"/>
      <c r="DV4" s="239"/>
      <c r="DW4" s="239"/>
      <c r="DX4" s="239"/>
      <c r="DY4" s="239"/>
      <c r="DZ4" s="239"/>
      <c r="EA4" s="239"/>
      <c r="EB4" s="239"/>
      <c r="EC4" s="239"/>
      <c r="ED4" s="239"/>
      <c r="EE4" s="239"/>
      <c r="EF4" s="239"/>
      <c r="EG4" s="239"/>
      <c r="EH4" s="239"/>
      <c r="EI4" s="239"/>
      <c r="EJ4" s="239"/>
      <c r="EK4" s="239"/>
      <c r="EL4" s="239"/>
      <c r="EM4" s="239"/>
      <c r="EN4" s="239"/>
      <c r="EO4" s="239"/>
      <c r="EP4" s="239"/>
      <c r="EQ4" s="239"/>
      <c r="ER4" s="239"/>
      <c r="ES4" s="239"/>
      <c r="ET4" s="239"/>
      <c r="EU4" s="239"/>
      <c r="EV4" s="239"/>
      <c r="EW4" s="239"/>
      <c r="EX4" s="239"/>
      <c r="EY4" s="239"/>
      <c r="EZ4" s="239"/>
      <c r="FA4" s="239"/>
      <c r="FB4" s="239"/>
      <c r="FC4" s="239"/>
      <c r="FD4" s="239"/>
      <c r="FE4" s="239"/>
      <c r="FF4" s="239"/>
      <c r="FG4" s="239"/>
      <c r="FH4" s="239"/>
      <c r="FI4" s="239"/>
      <c r="FJ4" s="239"/>
      <c r="FK4" s="239"/>
      <c r="FL4" s="239"/>
      <c r="FM4" s="239"/>
      <c r="FN4" s="239"/>
      <c r="FO4" s="239"/>
      <c r="FP4" s="239"/>
      <c r="FQ4" s="239"/>
      <c r="FR4" s="239"/>
      <c r="FS4" s="239"/>
      <c r="FT4" s="239"/>
      <c r="FU4" s="239"/>
      <c r="FV4" s="239"/>
      <c r="FW4" s="239"/>
      <c r="FX4" s="239"/>
      <c r="FY4" s="239"/>
      <c r="FZ4" s="239"/>
      <c r="GA4" s="239"/>
      <c r="GB4" s="239"/>
      <c r="GC4" s="239"/>
      <c r="GD4" s="239"/>
      <c r="GE4" s="239"/>
      <c r="GF4" s="239"/>
      <c r="GG4" s="239"/>
      <c r="GH4" s="239"/>
      <c r="GI4" s="239"/>
      <c r="GJ4" s="239"/>
      <c r="GK4" s="239"/>
      <c r="GL4" s="239"/>
      <c r="GM4" s="239"/>
      <c r="GN4" s="239"/>
      <c r="GO4" s="239"/>
      <c r="GP4" s="239"/>
      <c r="GQ4" s="239"/>
      <c r="GR4" s="239"/>
      <c r="GS4" s="239"/>
      <c r="GT4" s="239"/>
      <c r="GU4" s="239"/>
      <c r="GV4" s="239"/>
      <c r="GW4" s="239"/>
      <c r="GX4" s="239"/>
      <c r="GY4" s="239"/>
      <c r="GZ4" s="239"/>
      <c r="HA4" s="239"/>
      <c r="HB4" s="239"/>
      <c r="HC4" s="239"/>
      <c r="HD4" s="239"/>
      <c r="HE4" s="239"/>
      <c r="HF4" s="239"/>
      <c r="HG4" s="239"/>
      <c r="HH4" s="239"/>
      <c r="HI4" s="239"/>
      <c r="HJ4" s="239"/>
      <c r="HK4" s="239"/>
      <c r="HL4" s="239"/>
      <c r="HM4" s="239"/>
      <c r="HN4" s="239"/>
      <c r="HO4" s="239"/>
      <c r="HP4" s="239"/>
      <c r="HQ4" s="239"/>
      <c r="HR4" s="239"/>
      <c r="HS4" s="239"/>
      <c r="HT4" s="239"/>
      <c r="HU4" s="239"/>
      <c r="HV4" s="239"/>
      <c r="HW4" s="239"/>
      <c r="HX4" s="239"/>
      <c r="HY4" s="239"/>
      <c r="HZ4" s="239"/>
      <c r="IA4" s="239"/>
      <c r="IB4" s="239"/>
      <c r="IC4" s="239"/>
      <c r="ID4" s="239"/>
      <c r="IE4" s="239"/>
      <c r="IF4" s="239"/>
      <c r="IG4" s="239"/>
      <c r="IH4" s="239"/>
      <c r="II4" s="239"/>
      <c r="IJ4" s="239"/>
      <c r="IK4" s="239"/>
      <c r="IL4" s="239"/>
      <c r="IM4" s="239"/>
      <c r="IN4" s="239"/>
      <c r="IO4" s="239"/>
      <c r="IP4" s="239"/>
      <c r="IQ4" s="239"/>
      <c r="IR4" s="239"/>
      <c r="IS4" s="239"/>
      <c r="IT4" s="239"/>
      <c r="IU4" s="239"/>
      <c r="IV4" s="239"/>
      <c r="IW4" s="239"/>
      <c r="IX4" s="239"/>
      <c r="IY4" s="239"/>
      <c r="IZ4" s="239"/>
      <c r="JA4" s="239"/>
      <c r="JB4" s="239"/>
      <c r="JC4" s="239"/>
      <c r="JD4" s="239"/>
      <c r="JE4" s="239"/>
      <c r="JF4" s="239"/>
      <c r="JG4" s="239"/>
      <c r="JH4" s="239"/>
      <c r="JI4" s="239"/>
      <c r="JJ4" s="239"/>
      <c r="JK4" s="239"/>
      <c r="JL4" s="239"/>
      <c r="JM4" s="239"/>
      <c r="JN4" s="239"/>
      <c r="JO4" s="239"/>
      <c r="JP4" s="239"/>
      <c r="JQ4" s="239"/>
      <c r="JR4" s="239"/>
      <c r="JS4" s="239"/>
      <c r="JT4" s="239"/>
      <c r="JU4" s="239"/>
      <c r="JV4" s="239"/>
      <c r="JW4" s="239"/>
      <c r="JX4" s="239"/>
      <c r="JY4" s="239"/>
      <c r="JZ4" s="239"/>
      <c r="KA4" s="239"/>
      <c r="KB4" s="239"/>
      <c r="KC4" s="239"/>
      <c r="KD4" s="239"/>
      <c r="KE4" s="239"/>
      <c r="KF4" s="239"/>
      <c r="KG4" s="239"/>
      <c r="KH4" s="239"/>
      <c r="KI4" s="239"/>
      <c r="KJ4" s="239"/>
      <c r="KK4" s="239"/>
      <c r="KL4" s="239"/>
      <c r="KM4" s="239"/>
      <c r="KN4" s="239"/>
      <c r="KO4" s="239"/>
      <c r="KP4" s="239"/>
      <c r="KQ4" s="239"/>
      <c r="KR4" s="239"/>
      <c r="KS4" s="239"/>
      <c r="KT4" s="239"/>
      <c r="KU4" s="239"/>
      <c r="KV4" s="239"/>
      <c r="KW4" s="239"/>
      <c r="KX4" s="239"/>
      <c r="KY4" s="239"/>
      <c r="KZ4" s="239"/>
      <c r="LA4" s="239"/>
      <c r="LB4" s="239"/>
      <c r="LC4" s="239"/>
      <c r="LD4" s="239"/>
      <c r="LE4" s="239"/>
      <c r="LF4" s="239"/>
      <c r="LG4" s="239"/>
      <c r="LH4" s="239"/>
      <c r="LI4" s="239"/>
      <c r="LJ4" s="239"/>
      <c r="LK4" s="239"/>
      <c r="LL4" s="239"/>
      <c r="LM4" s="239"/>
      <c r="LN4" s="239"/>
      <c r="LO4" s="239"/>
      <c r="LP4" s="239"/>
      <c r="LQ4" s="239"/>
      <c r="LR4" s="239"/>
      <c r="LS4" s="239"/>
      <c r="LT4" s="239"/>
      <c r="LU4" s="239"/>
      <c r="LV4" s="239"/>
      <c r="LW4" s="239"/>
      <c r="LX4" s="239"/>
      <c r="LY4" s="239"/>
      <c r="LZ4" s="239"/>
      <c r="MA4" s="239"/>
      <c r="MB4" s="239"/>
      <c r="MC4" s="239"/>
      <c r="MD4" s="239"/>
      <c r="ME4" s="239"/>
      <c r="MF4" s="239"/>
      <c r="MG4" s="239"/>
      <c r="MH4" s="239"/>
      <c r="MI4" s="239"/>
      <c r="MJ4" s="239"/>
      <c r="MK4" s="239"/>
      <c r="ML4" s="239"/>
      <c r="MM4" s="239"/>
      <c r="MN4" s="239"/>
      <c r="MO4" s="239"/>
      <c r="MP4" s="239"/>
      <c r="MQ4" s="239"/>
      <c r="MR4" s="239"/>
      <c r="MS4" s="239"/>
      <c r="MT4" s="239"/>
      <c r="MU4" s="239"/>
      <c r="MV4" s="239"/>
      <c r="MW4" s="239"/>
      <c r="MX4" s="239"/>
      <c r="MY4" s="239"/>
      <c r="MZ4" s="239"/>
      <c r="NA4" s="239"/>
      <c r="NB4" s="239"/>
      <c r="NC4" s="239"/>
      <c r="ND4" s="239"/>
      <c r="NE4" s="239"/>
      <c r="NF4" s="239"/>
      <c r="NG4" s="239"/>
      <c r="NH4" s="239"/>
      <c r="NI4" s="239"/>
      <c r="NJ4" s="239"/>
      <c r="NK4" s="239"/>
      <c r="NL4" s="239"/>
      <c r="NM4" s="239"/>
      <c r="NN4" s="239"/>
      <c r="NO4" s="239"/>
      <c r="NP4" s="239"/>
      <c r="NQ4" s="239"/>
      <c r="NR4" s="239"/>
      <c r="NS4" s="239"/>
      <c r="NT4" s="239"/>
      <c r="NU4" s="239"/>
      <c r="NV4" s="239"/>
      <c r="NW4" s="239"/>
      <c r="NX4" s="239"/>
      <c r="NY4" s="239"/>
      <c r="NZ4" s="239"/>
      <c r="OA4" s="239"/>
      <c r="OB4" s="239"/>
      <c r="OC4" s="239"/>
      <c r="OD4" s="239"/>
      <c r="OE4" s="239"/>
      <c r="OF4" s="239"/>
      <c r="OG4" s="239"/>
      <c r="OH4" s="239"/>
      <c r="OI4" s="239"/>
      <c r="OJ4" s="239"/>
      <c r="OK4" s="239"/>
      <c r="OL4" s="239"/>
      <c r="OM4" s="239"/>
      <c r="ON4" s="239"/>
      <c r="OO4" s="239"/>
      <c r="OP4" s="239"/>
      <c r="OQ4" s="239"/>
      <c r="OR4" s="239"/>
      <c r="OS4" s="239"/>
      <c r="OT4" s="239"/>
      <c r="OU4" s="239"/>
      <c r="OV4" s="239"/>
      <c r="OW4" s="239"/>
      <c r="OX4" s="239"/>
      <c r="OY4" s="239"/>
      <c r="OZ4" s="239"/>
      <c r="PA4" s="239"/>
      <c r="PB4" s="239"/>
      <c r="PC4" s="239"/>
      <c r="PD4" s="239"/>
      <c r="PE4" s="239"/>
      <c r="PF4" s="239"/>
      <c r="PG4" s="239"/>
      <c r="PH4" s="239"/>
      <c r="PI4" s="239"/>
      <c r="PJ4" s="239"/>
      <c r="PK4" s="239"/>
      <c r="PL4" s="239"/>
      <c r="PM4" s="239"/>
      <c r="PN4" s="239"/>
      <c r="PO4" s="239"/>
      <c r="PP4" s="239"/>
      <c r="PQ4" s="239"/>
      <c r="PR4" s="239"/>
      <c r="PS4" s="239"/>
      <c r="PT4" s="239"/>
      <c r="PU4" s="239"/>
      <c r="PV4" s="239"/>
      <c r="PW4" s="239"/>
      <c r="PX4" s="239"/>
      <c r="PY4" s="239"/>
      <c r="PZ4" s="239"/>
      <c r="QA4" s="239"/>
      <c r="QB4" s="239"/>
      <c r="QC4" s="239"/>
      <c r="QD4" s="239"/>
      <c r="QE4" s="239"/>
      <c r="QF4" s="239"/>
      <c r="QG4" s="239"/>
      <c r="QH4" s="239"/>
      <c r="QI4" s="239"/>
      <c r="QJ4" s="239"/>
      <c r="QK4" s="239"/>
      <c r="QL4" s="239"/>
      <c r="QM4" s="239"/>
      <c r="QN4" s="239"/>
      <c r="QO4" s="239"/>
      <c r="QP4" s="239"/>
      <c r="QQ4" s="239"/>
      <c r="QR4" s="239"/>
      <c r="QS4" s="239"/>
      <c r="QT4" s="239"/>
      <c r="QU4" s="239"/>
      <c r="QV4" s="239"/>
      <c r="QW4" s="239"/>
      <c r="QX4" s="239"/>
      <c r="QY4" s="239"/>
      <c r="QZ4" s="239"/>
      <c r="RA4" s="239"/>
      <c r="RB4" s="239"/>
      <c r="RC4" s="239"/>
      <c r="RD4" s="239"/>
      <c r="RE4" s="239"/>
      <c r="RF4" s="239"/>
      <c r="RG4" s="239"/>
      <c r="RH4" s="239"/>
      <c r="RI4" s="239"/>
      <c r="RJ4" s="239"/>
      <c r="RK4" s="239"/>
      <c r="RL4" s="239"/>
      <c r="RM4" s="239"/>
      <c r="RN4" s="239"/>
      <c r="RO4" s="239"/>
      <c r="RP4" s="239"/>
      <c r="RQ4" s="239"/>
      <c r="RR4" s="239"/>
      <c r="RS4" s="239"/>
      <c r="RT4" s="239"/>
      <c r="RU4" s="239"/>
      <c r="RV4" s="239"/>
      <c r="RW4" s="239"/>
      <c r="RX4" s="239"/>
      <c r="RY4" s="239"/>
      <c r="RZ4" s="239"/>
      <c r="SA4" s="239"/>
      <c r="SB4" s="239"/>
      <c r="SC4" s="239"/>
      <c r="SD4" s="239"/>
      <c r="SE4" s="239"/>
      <c r="SF4" s="239"/>
      <c r="SG4" s="239"/>
      <c r="SH4" s="239"/>
      <c r="SI4" s="239"/>
      <c r="SJ4" s="239"/>
      <c r="SK4" s="239"/>
      <c r="SL4" s="239"/>
      <c r="SM4" s="239"/>
      <c r="SN4" s="239"/>
      <c r="SO4" s="239"/>
      <c r="SP4" s="239"/>
      <c r="SQ4" s="239"/>
      <c r="SR4" s="239"/>
      <c r="SS4" s="239"/>
      <c r="ST4" s="239"/>
      <c r="SU4" s="239"/>
      <c r="SV4" s="239"/>
      <c r="SW4" s="239"/>
      <c r="SX4" s="239"/>
      <c r="SY4" s="239"/>
      <c r="SZ4" s="239"/>
      <c r="TA4" s="239"/>
      <c r="TB4" s="239"/>
      <c r="TC4" s="239"/>
      <c r="TD4" s="239"/>
      <c r="TE4" s="239"/>
      <c r="TF4" s="239"/>
      <c r="TG4" s="239"/>
      <c r="TH4" s="239"/>
      <c r="TI4" s="239"/>
      <c r="TJ4" s="239"/>
      <c r="TK4" s="239"/>
      <c r="TL4" s="239"/>
      <c r="TM4" s="239"/>
      <c r="TN4" s="239"/>
      <c r="TO4" s="239"/>
      <c r="TP4" s="239"/>
      <c r="TQ4" s="239"/>
      <c r="TR4" s="239"/>
      <c r="TS4" s="239"/>
      <c r="TT4" s="239"/>
      <c r="TU4" s="239"/>
      <c r="TV4" s="239"/>
      <c r="TW4" s="239"/>
      <c r="TX4" s="239"/>
      <c r="TY4" s="239"/>
      <c r="TZ4" s="239"/>
      <c r="UA4" s="239"/>
      <c r="UB4" s="239"/>
      <c r="UC4" s="239"/>
      <c r="UD4" s="239"/>
      <c r="UE4" s="239"/>
      <c r="UF4" s="239"/>
      <c r="UG4" s="239"/>
      <c r="UH4" s="239"/>
      <c r="UI4" s="239"/>
      <c r="UJ4" s="239"/>
      <c r="UK4" s="239"/>
      <c r="UL4" s="239"/>
      <c r="UM4" s="239"/>
      <c r="UN4" s="239"/>
      <c r="UO4" s="239"/>
      <c r="UP4" s="239"/>
      <c r="UQ4" s="239"/>
      <c r="UR4" s="239"/>
      <c r="US4" s="239"/>
      <c r="UT4" s="239"/>
      <c r="UU4" s="239"/>
      <c r="UV4" s="239"/>
      <c r="UW4" s="239"/>
      <c r="UX4" s="239"/>
      <c r="UY4" s="239"/>
      <c r="UZ4" s="239"/>
      <c r="VA4" s="239"/>
      <c r="VB4" s="239"/>
      <c r="VC4" s="239"/>
      <c r="VD4" s="239"/>
      <c r="VE4" s="239"/>
      <c r="VF4" s="239"/>
      <c r="VG4" s="239"/>
      <c r="VH4" s="239"/>
      <c r="VI4" s="239"/>
      <c r="VJ4" s="239"/>
      <c r="VK4" s="239"/>
      <c r="VL4" s="239"/>
      <c r="VM4" s="239"/>
      <c r="VN4" s="239"/>
      <c r="VO4" s="239"/>
      <c r="VP4" s="239"/>
      <c r="VQ4" s="239"/>
      <c r="VR4" s="239"/>
      <c r="VS4" s="239"/>
      <c r="VT4" s="239"/>
      <c r="VU4" s="239"/>
      <c r="VV4" s="239"/>
      <c r="VW4" s="239"/>
      <c r="VX4" s="239"/>
      <c r="VY4" s="239"/>
      <c r="VZ4" s="239"/>
      <c r="WA4" s="239"/>
      <c r="WB4" s="239"/>
      <c r="WC4" s="239"/>
      <c r="WD4" s="239"/>
      <c r="WE4" s="239"/>
      <c r="WF4" s="239"/>
      <c r="WG4" s="239"/>
      <c r="WH4" s="239"/>
      <c r="WI4" s="239"/>
      <c r="WJ4" s="239"/>
      <c r="WK4" s="239"/>
      <c r="WL4" s="239"/>
      <c r="WM4" s="239"/>
      <c r="WN4" s="239"/>
      <c r="WO4" s="239"/>
      <c r="WP4" s="239"/>
      <c r="WQ4" s="239"/>
      <c r="WR4" s="239"/>
      <c r="WS4" s="239"/>
      <c r="WT4" s="239"/>
      <c r="WU4" s="239"/>
      <c r="WV4" s="239"/>
      <c r="WW4" s="239"/>
      <c r="WX4" s="239"/>
      <c r="WY4" s="239"/>
      <c r="WZ4" s="239"/>
      <c r="XA4" s="239"/>
      <c r="XB4" s="239"/>
      <c r="XC4" s="239"/>
      <c r="XD4" s="239"/>
      <c r="XE4" s="239"/>
      <c r="XF4" s="239"/>
      <c r="XG4" s="239"/>
      <c r="XH4" s="239"/>
      <c r="XI4" s="239"/>
      <c r="XJ4" s="239"/>
      <c r="XK4" s="239"/>
      <c r="XL4" s="239"/>
      <c r="XM4" s="239"/>
      <c r="XN4" s="239"/>
      <c r="XO4" s="239"/>
      <c r="XP4" s="239"/>
      <c r="XQ4" s="239"/>
      <c r="XR4" s="239"/>
      <c r="XS4" s="239"/>
      <c r="XT4" s="239"/>
      <c r="XU4" s="239"/>
      <c r="XV4" s="239"/>
      <c r="XW4" s="239"/>
      <c r="XX4" s="239"/>
      <c r="XY4" s="239"/>
      <c r="XZ4" s="239"/>
      <c r="YA4" s="239"/>
      <c r="YB4" s="239"/>
      <c r="YC4" s="239"/>
      <c r="YD4" s="239"/>
      <c r="YE4" s="239"/>
      <c r="YF4" s="239"/>
      <c r="YG4" s="239"/>
      <c r="YH4" s="239"/>
      <c r="YI4" s="239"/>
      <c r="YJ4" s="239"/>
      <c r="YK4" s="239"/>
      <c r="YL4" s="239"/>
      <c r="YM4" s="239"/>
      <c r="YN4" s="239"/>
      <c r="YO4" s="239"/>
      <c r="YP4" s="239"/>
      <c r="YQ4" s="239"/>
      <c r="YR4" s="239"/>
      <c r="YS4" s="239"/>
      <c r="YT4" s="239"/>
      <c r="YU4" s="239"/>
      <c r="YV4" s="239"/>
      <c r="YW4" s="239"/>
      <c r="YX4" s="239"/>
      <c r="YY4" s="239"/>
      <c r="YZ4" s="239"/>
      <c r="ZA4" s="239"/>
      <c r="ZB4" s="239"/>
      <c r="ZC4" s="239"/>
      <c r="ZD4" s="239"/>
      <c r="ZE4" s="239"/>
      <c r="ZF4" s="239"/>
      <c r="ZG4" s="239"/>
      <c r="ZH4" s="239"/>
      <c r="ZI4" s="239"/>
      <c r="ZJ4" s="239"/>
      <c r="ZK4" s="239"/>
      <c r="ZL4" s="239"/>
      <c r="ZM4" s="239"/>
      <c r="ZN4" s="239"/>
      <c r="ZO4" s="239"/>
      <c r="ZP4" s="239"/>
      <c r="ZQ4" s="239"/>
      <c r="ZR4" s="239"/>
      <c r="ZS4" s="239"/>
      <c r="ZT4" s="239"/>
      <c r="ZU4" s="239"/>
      <c r="ZV4" s="239"/>
      <c r="ZW4" s="239"/>
      <c r="ZX4" s="239"/>
      <c r="ZY4" s="239"/>
      <c r="ZZ4" s="239"/>
      <c r="AAA4" s="239"/>
      <c r="AAB4" s="239"/>
      <c r="AAC4" s="239"/>
      <c r="AAD4" s="239"/>
      <c r="AAE4" s="239"/>
      <c r="AAF4" s="239"/>
      <c r="AAG4" s="239"/>
      <c r="AAH4" s="239"/>
      <c r="AAI4" s="239"/>
      <c r="AAJ4" s="239"/>
      <c r="AAK4" s="239"/>
      <c r="AAL4" s="239"/>
      <c r="AAM4" s="239"/>
      <c r="AAN4" s="239"/>
      <c r="AAO4" s="239"/>
      <c r="AAP4" s="239"/>
      <c r="AAQ4" s="239"/>
      <c r="AAR4" s="239"/>
      <c r="AAS4" s="239"/>
      <c r="AAT4" s="239"/>
      <c r="AAU4" s="239"/>
      <c r="AAV4" s="239"/>
      <c r="AAW4" s="239"/>
      <c r="AAX4" s="239"/>
      <c r="AAY4" s="239"/>
      <c r="AAZ4" s="239"/>
      <c r="ABA4" s="239"/>
      <c r="ABB4" s="239"/>
      <c r="ABC4" s="239"/>
      <c r="ABD4" s="239"/>
      <c r="ABE4" s="239"/>
      <c r="ABF4" s="239"/>
      <c r="ABG4" s="239"/>
      <c r="ABH4" s="239"/>
      <c r="ABI4" s="239"/>
      <c r="ABJ4" s="239"/>
      <c r="ABK4" s="239"/>
      <c r="ABL4" s="239"/>
      <c r="ABM4" s="239"/>
      <c r="ABN4" s="239"/>
      <c r="ABO4" s="239"/>
      <c r="ABP4" s="239"/>
      <c r="ABQ4" s="239"/>
      <c r="ABR4" s="239"/>
      <c r="ABS4" s="239"/>
      <c r="ABT4" s="239"/>
      <c r="ABU4" s="239"/>
      <c r="ABV4" s="239"/>
      <c r="ABW4" s="239"/>
      <c r="ABX4" s="239"/>
      <c r="ABY4" s="239"/>
      <c r="ABZ4" s="239"/>
      <c r="ACA4" s="239"/>
      <c r="ACB4" s="239"/>
      <c r="ACC4" s="239"/>
      <c r="ACD4" s="239"/>
      <c r="ACE4" s="239"/>
      <c r="ACF4" s="239"/>
      <c r="ACG4" s="239"/>
      <c r="ACH4" s="239"/>
      <c r="ACI4" s="239"/>
      <c r="ACJ4" s="239"/>
      <c r="ACK4" s="239"/>
      <c r="ACL4" s="239"/>
      <c r="ACM4" s="239"/>
      <c r="ACN4" s="239"/>
      <c r="ACO4" s="239"/>
      <c r="ACP4" s="239"/>
      <c r="ACQ4" s="239"/>
      <c r="ACR4" s="239"/>
      <c r="ACS4" s="239"/>
      <c r="ACT4" s="239"/>
      <c r="ACU4" s="239"/>
      <c r="ACV4" s="239"/>
      <c r="ACW4" s="239"/>
      <c r="ACX4" s="239"/>
      <c r="ACY4" s="239"/>
      <c r="ACZ4" s="239"/>
      <c r="ADA4" s="239"/>
      <c r="ADB4" s="239"/>
      <c r="ADC4" s="239"/>
      <c r="ADD4" s="239"/>
      <c r="ADE4" s="239"/>
      <c r="ADF4" s="239"/>
      <c r="ADG4" s="239"/>
      <c r="ADH4" s="239"/>
      <c r="ADI4" s="239"/>
      <c r="ADJ4" s="239"/>
      <c r="ADK4" s="239"/>
      <c r="ADL4" s="239"/>
      <c r="ADM4" s="239"/>
      <c r="ADN4" s="239"/>
      <c r="ADO4" s="239"/>
      <c r="ADP4" s="239"/>
      <c r="ADQ4" s="239"/>
      <c r="ADR4" s="239"/>
      <c r="ADS4" s="239"/>
      <c r="ADT4" s="239"/>
      <c r="ADU4" s="239"/>
      <c r="ADV4" s="239"/>
      <c r="ADW4" s="239"/>
      <c r="ADX4" s="239"/>
      <c r="ADY4" s="239"/>
      <c r="ADZ4" s="239"/>
      <c r="AEA4" s="239"/>
      <c r="AEB4" s="239"/>
      <c r="AEC4" s="239"/>
      <c r="AED4" s="239"/>
      <c r="AEE4" s="239"/>
      <c r="AEF4" s="239"/>
      <c r="AEG4" s="239"/>
      <c r="AEH4" s="239"/>
      <c r="AEI4" s="239"/>
      <c r="AEJ4" s="239"/>
      <c r="AEK4" s="239"/>
      <c r="AEL4" s="239"/>
      <c r="AEM4" s="239"/>
      <c r="AEN4" s="239"/>
      <c r="AEO4" s="239"/>
      <c r="AEP4" s="239"/>
      <c r="AEQ4" s="239"/>
      <c r="AER4" s="239"/>
      <c r="AES4" s="239"/>
      <c r="AET4" s="239"/>
      <c r="AEU4" s="239"/>
      <c r="AEV4" s="239"/>
      <c r="AEW4" s="239"/>
      <c r="AEX4" s="239"/>
      <c r="AEY4" s="239"/>
      <c r="AEZ4" s="239"/>
      <c r="AFA4" s="239"/>
      <c r="AFB4" s="239"/>
      <c r="AFC4" s="239"/>
      <c r="AFD4" s="239"/>
      <c r="AFE4" s="239"/>
      <c r="AFF4" s="239"/>
      <c r="AFG4" s="239"/>
      <c r="AFH4" s="239"/>
      <c r="AFI4" s="239"/>
      <c r="AFJ4" s="239"/>
      <c r="AFK4" s="239"/>
      <c r="AFL4" s="239"/>
      <c r="AFM4" s="239"/>
      <c r="AFN4" s="239"/>
      <c r="AFO4" s="239"/>
      <c r="AFP4" s="239"/>
      <c r="AFQ4" s="239"/>
      <c r="AFR4" s="239"/>
      <c r="AFS4" s="239"/>
      <c r="AFT4" s="239"/>
      <c r="AFU4" s="239"/>
      <c r="AFV4" s="239"/>
      <c r="AFW4" s="239"/>
      <c r="AFX4" s="239"/>
      <c r="AFY4" s="239"/>
      <c r="AFZ4" s="239"/>
      <c r="AGA4" s="239"/>
      <c r="AGB4" s="239"/>
      <c r="AGC4" s="239"/>
      <c r="AGD4" s="239"/>
      <c r="AGE4" s="239"/>
      <c r="AGF4" s="239"/>
      <c r="AGG4" s="239"/>
      <c r="AGH4" s="239"/>
      <c r="AGI4" s="239"/>
      <c r="AGJ4" s="239"/>
      <c r="AGK4" s="239"/>
      <c r="AGL4" s="239"/>
      <c r="AGM4" s="239"/>
      <c r="AGN4" s="239"/>
      <c r="AGO4" s="239"/>
      <c r="AGP4" s="239"/>
      <c r="AGQ4" s="239"/>
      <c r="AGR4" s="239"/>
      <c r="AGS4" s="239"/>
      <c r="AGT4" s="239"/>
      <c r="AGU4" s="239"/>
      <c r="AGV4" s="239"/>
      <c r="AGW4" s="239"/>
      <c r="AGX4" s="239"/>
      <c r="AGY4" s="239"/>
      <c r="AGZ4" s="239"/>
      <c r="AHA4" s="239"/>
      <c r="AHB4" s="239"/>
      <c r="AHC4" s="239"/>
      <c r="AHD4" s="239"/>
      <c r="AHE4" s="239"/>
      <c r="AHF4" s="239"/>
      <c r="AHG4" s="239"/>
      <c r="AHH4" s="239"/>
      <c r="AHI4" s="239"/>
      <c r="AHJ4" s="239"/>
      <c r="AHK4" s="239"/>
      <c r="AHL4" s="239"/>
      <c r="AHM4" s="239"/>
      <c r="AHN4" s="239"/>
      <c r="AHO4" s="239"/>
      <c r="AHP4" s="239"/>
      <c r="AHQ4" s="239"/>
      <c r="AHR4" s="239"/>
      <c r="AHS4" s="239"/>
      <c r="AHT4" s="239"/>
      <c r="AHU4" s="239"/>
      <c r="AHV4" s="239"/>
      <c r="AHW4" s="239"/>
      <c r="AHX4" s="239"/>
      <c r="AHY4" s="239"/>
      <c r="AHZ4" s="239"/>
      <c r="AIA4" s="239"/>
      <c r="AIB4" s="239"/>
      <c r="AIC4" s="239"/>
      <c r="AID4" s="239"/>
      <c r="AIE4" s="239"/>
      <c r="AIF4" s="239"/>
      <c r="AIG4" s="239"/>
      <c r="AIH4" s="239"/>
      <c r="AII4" s="239"/>
      <c r="AIJ4" s="239"/>
      <c r="AIK4" s="239"/>
      <c r="AIL4" s="239"/>
      <c r="AIM4" s="239"/>
      <c r="AIN4" s="239"/>
      <c r="AIO4" s="239"/>
      <c r="AIP4" s="239"/>
      <c r="AIQ4" s="239"/>
      <c r="AIR4" s="239"/>
      <c r="AIS4" s="239"/>
      <c r="AIT4" s="239"/>
      <c r="AIU4" s="239"/>
      <c r="AIV4" s="239"/>
      <c r="AIW4" s="239"/>
      <c r="AIX4" s="239"/>
      <c r="AIY4" s="239"/>
      <c r="AIZ4" s="239"/>
      <c r="AJA4" s="239"/>
      <c r="AJB4" s="239"/>
      <c r="AJC4" s="239"/>
      <c r="AJD4" s="239"/>
      <c r="AJE4" s="239"/>
      <c r="AJF4" s="239"/>
      <c r="AJG4" s="239"/>
      <c r="AJH4" s="239"/>
      <c r="AJI4" s="239"/>
      <c r="AJJ4" s="239"/>
      <c r="AJK4" s="239"/>
      <c r="AJL4" s="239"/>
      <c r="AJM4" s="239"/>
      <c r="AJN4" s="239"/>
      <c r="AJO4" s="239"/>
      <c r="AJP4" s="239"/>
      <c r="AJQ4" s="239"/>
      <c r="AJR4" s="239"/>
      <c r="AJS4" s="239"/>
      <c r="AJT4" s="239"/>
      <c r="AJU4" s="239"/>
      <c r="AJV4" s="239"/>
      <c r="AJW4" s="239"/>
      <c r="AJX4" s="239"/>
      <c r="AJY4" s="239"/>
      <c r="AJZ4" s="239"/>
      <c r="AKA4" s="239"/>
      <c r="AKB4" s="239"/>
      <c r="AKC4" s="239"/>
      <c r="AKD4" s="239"/>
      <c r="AKE4" s="239"/>
      <c r="AKF4" s="239"/>
      <c r="AKG4" s="239"/>
      <c r="AKH4" s="239"/>
      <c r="AKI4" s="239"/>
      <c r="AKJ4" s="239"/>
      <c r="AKK4" s="239"/>
      <c r="AKL4" s="239"/>
      <c r="AKM4" s="239"/>
      <c r="AKN4" s="239"/>
      <c r="AKO4" s="239"/>
      <c r="AKP4" s="239"/>
      <c r="AKQ4" s="239"/>
      <c r="AKR4" s="239"/>
      <c r="AKS4" s="239"/>
      <c r="AKT4" s="239"/>
      <c r="AKU4" s="239"/>
      <c r="AKV4" s="239"/>
      <c r="AKW4" s="239"/>
      <c r="AKX4" s="239"/>
      <c r="AKY4" s="239"/>
      <c r="AKZ4" s="239"/>
      <c r="ALA4" s="239"/>
      <c r="ALB4" s="239"/>
      <c r="ALC4" s="239"/>
      <c r="ALD4" s="239"/>
      <c r="ALE4" s="239"/>
      <c r="ALF4" s="239"/>
      <c r="ALG4" s="239"/>
      <c r="ALH4" s="239"/>
      <c r="ALI4" s="239"/>
      <c r="ALJ4" s="239"/>
      <c r="ALK4" s="239"/>
      <c r="ALL4" s="239"/>
      <c r="ALM4" s="239"/>
      <c r="ALN4" s="239"/>
      <c r="ALO4" s="239"/>
      <c r="ALP4" s="239"/>
      <c r="ALQ4" s="239"/>
      <c r="ALR4" s="239"/>
      <c r="ALS4" s="239"/>
      <c r="ALT4" s="239"/>
      <c r="ALU4" s="239"/>
      <c r="ALV4" s="239"/>
      <c r="ALW4" s="239"/>
      <c r="ALX4" s="239"/>
      <c r="ALY4" s="239"/>
      <c r="ALZ4" s="239"/>
      <c r="AMA4" s="239"/>
      <c r="AMB4" s="239"/>
      <c r="AMC4" s="239"/>
      <c r="AMD4" s="239"/>
      <c r="AME4" s="239"/>
      <c r="AMF4" s="239"/>
      <c r="AMG4" s="239"/>
      <c r="AMH4" s="239"/>
      <c r="AMI4" s="239"/>
      <c r="AMJ4" s="239"/>
    </row>
    <row r="5" spans="1:1024" x14ac:dyDescent="0.25">
      <c r="A5" s="87">
        <v>1</v>
      </c>
      <c r="B5" s="88" t="s">
        <v>204</v>
      </c>
      <c r="C5" s="88"/>
      <c r="D5" s="88"/>
      <c r="E5" s="88"/>
      <c r="F5" s="88"/>
      <c r="G5" s="88"/>
      <c r="H5" s="89">
        <f>+H6+H7+H8+H9+H10+H11+H12+H13</f>
        <v>4570906.4300387092</v>
      </c>
      <c r="I5" s="89">
        <f>+I6+I7+I8+I9+I10+I11+I12+I13</f>
        <v>3809088.7093355251</v>
      </c>
      <c r="J5" s="89">
        <f>+J6+J7+J8+J9+J10+J11+J12+J13</f>
        <v>761817.74186710489</v>
      </c>
      <c r="K5" s="89">
        <f>+K6+K7+K8+K9+K10+K11+K12+K13</f>
        <v>267928.2645058065</v>
      </c>
      <c r="L5" s="89">
        <f t="shared" ref="L5:P5" si="0">+L6+L7+L8+L9+L10+L11+L12+L13</f>
        <v>836100.09675870975</v>
      </c>
      <c r="M5" s="89">
        <f t="shared" si="0"/>
        <v>1436506.0430038711</v>
      </c>
      <c r="N5" s="89">
        <f t="shared" si="0"/>
        <v>1056262.4752567741</v>
      </c>
      <c r="O5" s="89">
        <f t="shared" si="0"/>
        <v>796181.28600774205</v>
      </c>
      <c r="P5" s="89">
        <f t="shared" si="0"/>
        <v>177928.26450580647</v>
      </c>
      <c r="Q5" s="90">
        <f t="shared" ref="Q5" si="1">SUM(K5:P5)</f>
        <v>4570906.4300387101</v>
      </c>
      <c r="R5"/>
      <c r="S5"/>
      <c r="T5"/>
    </row>
    <row r="6" spans="1:1024" ht="25.5" outlineLevel="3" x14ac:dyDescent="0.25">
      <c r="A6" s="98" t="s">
        <v>174</v>
      </c>
      <c r="B6" s="99" t="s">
        <v>306</v>
      </c>
      <c r="C6" s="122">
        <v>2022</v>
      </c>
      <c r="D6" s="123">
        <v>60</v>
      </c>
      <c r="E6" s="119">
        <v>1800</v>
      </c>
      <c r="F6" s="119">
        <v>2017</v>
      </c>
      <c r="G6" s="119">
        <v>2022</v>
      </c>
      <c r="H6" s="100">
        <v>1315692.3333333333</v>
      </c>
      <c r="I6" s="100">
        <v>1096410.2828543067</v>
      </c>
      <c r="J6" s="101">
        <v>219282.05657086134</v>
      </c>
      <c r="K6" s="102">
        <v>37642.754835268817</v>
      </c>
      <c r="L6" s="102">
        <v>216175.22741763439</v>
      </c>
      <c r="M6" s="102">
        <v>450991.42366279569</v>
      </c>
      <c r="N6" s="102">
        <v>310101.7059156989</v>
      </c>
      <c r="O6" s="102">
        <v>263138.46666666667</v>
      </c>
      <c r="P6" s="103">
        <v>37642.754835268817</v>
      </c>
      <c r="Q6" s="104">
        <v>1315692.3333333333</v>
      </c>
      <c r="R6"/>
      <c r="S6" s="105"/>
      <c r="T6"/>
    </row>
    <row r="7" spans="1:1024" outlineLevel="3" x14ac:dyDescent="0.25">
      <c r="A7" s="98" t="s">
        <v>176</v>
      </c>
      <c r="B7" s="99" t="s">
        <v>307</v>
      </c>
      <c r="C7" s="122">
        <v>2022</v>
      </c>
      <c r="D7" s="123">
        <v>60</v>
      </c>
      <c r="E7" s="119">
        <v>1800</v>
      </c>
      <c r="F7" s="119">
        <v>2017</v>
      </c>
      <c r="G7" s="119">
        <v>2022</v>
      </c>
      <c r="H7" s="100">
        <v>450000</v>
      </c>
      <c r="I7" s="100">
        <v>375000.00173630111</v>
      </c>
      <c r="J7" s="101">
        <v>75000.000347260226</v>
      </c>
      <c r="K7" s="102">
        <v>50000</v>
      </c>
      <c r="L7" s="102">
        <v>100000</v>
      </c>
      <c r="M7" s="102">
        <v>150000</v>
      </c>
      <c r="N7" s="102">
        <v>150000</v>
      </c>
      <c r="O7" s="102">
        <v>0</v>
      </c>
      <c r="P7" s="103">
        <v>0</v>
      </c>
      <c r="Q7" s="104">
        <v>450000</v>
      </c>
      <c r="R7"/>
      <c r="S7" s="105"/>
      <c r="T7"/>
    </row>
    <row r="8" spans="1:1024" outlineLevel="3" x14ac:dyDescent="0.25">
      <c r="A8" s="98" t="s">
        <v>180</v>
      </c>
      <c r="B8" s="99" t="s">
        <v>299</v>
      </c>
      <c r="C8" s="122">
        <v>2022</v>
      </c>
      <c r="D8" s="123">
        <v>60</v>
      </c>
      <c r="E8" s="119">
        <v>1800</v>
      </c>
      <c r="F8" s="119">
        <v>2017</v>
      </c>
      <c r="G8" s="119">
        <v>2022</v>
      </c>
      <c r="H8" s="100">
        <v>40000</v>
      </c>
      <c r="I8" s="100">
        <v>33333.333487671211</v>
      </c>
      <c r="J8" s="101">
        <v>6666.6666975342423</v>
      </c>
      <c r="K8" s="102">
        <v>40000</v>
      </c>
      <c r="L8" s="102">
        <v>0</v>
      </c>
      <c r="M8" s="102">
        <v>0</v>
      </c>
      <c r="N8" s="102">
        <v>0</v>
      </c>
      <c r="O8" s="102">
        <v>0</v>
      </c>
      <c r="P8" s="103">
        <v>0</v>
      </c>
      <c r="Q8" s="104">
        <v>40000</v>
      </c>
      <c r="R8"/>
      <c r="S8" s="105"/>
      <c r="T8"/>
    </row>
    <row r="9" spans="1:1024" ht="39" customHeight="1" outlineLevel="3" x14ac:dyDescent="0.25">
      <c r="A9" s="98" t="s">
        <v>298</v>
      </c>
      <c r="B9" s="99" t="s">
        <v>301</v>
      </c>
      <c r="C9" s="122">
        <v>2022</v>
      </c>
      <c r="D9" s="123">
        <v>60</v>
      </c>
      <c r="E9" s="119">
        <v>1800</v>
      </c>
      <c r="F9" s="119">
        <v>2017</v>
      </c>
      <c r="G9" s="119">
        <v>2022</v>
      </c>
      <c r="H9" s="100">
        <v>1262359</v>
      </c>
      <c r="I9" s="100">
        <v>1051965.8382040786</v>
      </c>
      <c r="J9" s="101">
        <v>210393.16764081572</v>
      </c>
      <c r="K9" s="102">
        <v>0</v>
      </c>
      <c r="L9" s="102">
        <v>189353.85</v>
      </c>
      <c r="M9" s="102">
        <v>504943.60000000003</v>
      </c>
      <c r="N9" s="102">
        <v>315589.75</v>
      </c>
      <c r="O9" s="102">
        <v>252471.80000000002</v>
      </c>
      <c r="P9" s="103">
        <v>0</v>
      </c>
      <c r="Q9" s="104">
        <v>1262359</v>
      </c>
      <c r="R9"/>
      <c r="S9" s="105"/>
      <c r="T9"/>
    </row>
    <row r="10" spans="1:1024" ht="23.25" customHeight="1" outlineLevel="3" x14ac:dyDescent="0.25">
      <c r="A10" s="98" t="s">
        <v>300</v>
      </c>
      <c r="B10" s="99" t="s">
        <v>303</v>
      </c>
      <c r="C10" s="122">
        <v>2022</v>
      </c>
      <c r="D10" s="123">
        <v>60</v>
      </c>
      <c r="E10" s="119">
        <v>1800</v>
      </c>
      <c r="F10" s="119">
        <v>2017</v>
      </c>
      <c r="G10" s="119">
        <v>2022</v>
      </c>
      <c r="H10" s="100">
        <v>564641.32252903224</v>
      </c>
      <c r="I10" s="100">
        <v>470534.43761949881</v>
      </c>
      <c r="J10" s="100">
        <v>94106.887523899757</v>
      </c>
      <c r="K10" s="100">
        <v>56464.132252903226</v>
      </c>
      <c r="L10" s="100">
        <v>112928.26450580645</v>
      </c>
      <c r="M10" s="100">
        <v>112928.26450580645</v>
      </c>
      <c r="N10" s="100">
        <v>112928.26450580645</v>
      </c>
      <c r="O10" s="100">
        <v>112928.26450580645</v>
      </c>
      <c r="P10" s="100">
        <v>56464.132252903226</v>
      </c>
      <c r="Q10" s="100">
        <v>564641.32252903236</v>
      </c>
      <c r="R10"/>
      <c r="S10" s="105"/>
      <c r="T10"/>
    </row>
    <row r="11" spans="1:1024" ht="25.5" outlineLevel="3" x14ac:dyDescent="0.25">
      <c r="A11" s="98" t="s">
        <v>302</v>
      </c>
      <c r="B11" s="99" t="s">
        <v>205</v>
      </c>
      <c r="C11" s="122">
        <v>2022</v>
      </c>
      <c r="D11" s="123">
        <v>60</v>
      </c>
      <c r="E11" s="119">
        <v>1800</v>
      </c>
      <c r="F11" s="119">
        <v>2017</v>
      </c>
      <c r="G11" s="119">
        <v>2022</v>
      </c>
      <c r="H11" s="100">
        <v>150000</v>
      </c>
      <c r="I11" s="100">
        <v>125000.00057876704</v>
      </c>
      <c r="J11" s="101">
        <v>25000.00011575341</v>
      </c>
      <c r="K11" s="102">
        <v>15000</v>
      </c>
      <c r="L11" s="102">
        <v>30000</v>
      </c>
      <c r="M11" s="102">
        <v>30000</v>
      </c>
      <c r="N11" s="102">
        <v>30000</v>
      </c>
      <c r="O11" s="102">
        <v>30000</v>
      </c>
      <c r="P11" s="102">
        <v>15000</v>
      </c>
      <c r="Q11" s="104">
        <v>150000</v>
      </c>
      <c r="R11"/>
      <c r="S11" s="105"/>
      <c r="T11"/>
    </row>
    <row r="12" spans="1:1024" ht="25.5" outlineLevel="2" x14ac:dyDescent="0.25">
      <c r="A12" s="98" t="s">
        <v>206</v>
      </c>
      <c r="B12" s="196" t="s">
        <v>305</v>
      </c>
      <c r="C12" s="122">
        <v>2022</v>
      </c>
      <c r="D12" s="123">
        <v>60</v>
      </c>
      <c r="E12" s="119">
        <v>1800</v>
      </c>
      <c r="F12" s="119">
        <v>2017</v>
      </c>
      <c r="G12" s="119">
        <v>2022</v>
      </c>
      <c r="H12" s="197">
        <v>688213.77417634404</v>
      </c>
      <c r="I12" s="100">
        <v>573511.48113572306</v>
      </c>
      <c r="J12" s="101">
        <v>114702.29622714462</v>
      </c>
      <c r="K12" s="106">
        <v>68821.377417634416</v>
      </c>
      <c r="L12" s="106">
        <v>137642.75483526883</v>
      </c>
      <c r="M12" s="106">
        <v>137642.75483526883</v>
      </c>
      <c r="N12" s="106">
        <v>137642.75483526883</v>
      </c>
      <c r="O12" s="106">
        <v>137642.75483526883</v>
      </c>
      <c r="P12" s="106">
        <v>68821.377417634416</v>
      </c>
      <c r="Q12" s="107">
        <v>688213.77417634404</v>
      </c>
      <c r="R12"/>
      <c r="S12"/>
      <c r="T12"/>
    </row>
    <row r="13" spans="1:1024" ht="26.25" outlineLevel="2" thickBot="1" x14ac:dyDescent="0.3">
      <c r="A13" s="98" t="s">
        <v>178</v>
      </c>
      <c r="B13" s="196" t="s">
        <v>304</v>
      </c>
      <c r="C13" s="122">
        <v>2019</v>
      </c>
      <c r="D13" s="123">
        <v>24</v>
      </c>
      <c r="E13" s="119">
        <v>720</v>
      </c>
      <c r="F13" s="198">
        <v>2018</v>
      </c>
      <c r="G13" s="198">
        <v>2019</v>
      </c>
      <c r="H13" s="197">
        <v>100000</v>
      </c>
      <c r="I13" s="100">
        <v>83333.33371917803</v>
      </c>
      <c r="J13" s="101">
        <v>16666.666743835605</v>
      </c>
      <c r="K13" s="106">
        <v>0</v>
      </c>
      <c r="L13" s="106">
        <v>50000</v>
      </c>
      <c r="M13" s="106">
        <v>50000</v>
      </c>
      <c r="N13" s="106">
        <v>0</v>
      </c>
      <c r="O13" s="106">
        <v>0</v>
      </c>
      <c r="P13" s="199">
        <v>0</v>
      </c>
      <c r="Q13" s="107">
        <v>100000</v>
      </c>
      <c r="R13"/>
      <c r="S13"/>
      <c r="T13"/>
    </row>
    <row r="14" spans="1:1024" x14ac:dyDescent="0.25">
      <c r="A14" s="87">
        <v>2</v>
      </c>
      <c r="B14" s="88" t="s">
        <v>207</v>
      </c>
      <c r="C14" s="88"/>
      <c r="D14" s="88"/>
      <c r="E14" s="88"/>
      <c r="F14" s="88"/>
      <c r="G14" s="88"/>
      <c r="H14" s="108">
        <f t="shared" ref="H14:P14" si="2">+H15+H17+H16</f>
        <v>82818665</v>
      </c>
      <c r="I14" s="108">
        <f t="shared" si="2"/>
        <v>69015554.48621811</v>
      </c>
      <c r="J14" s="108">
        <f t="shared" si="2"/>
        <v>13803110.897243619</v>
      </c>
      <c r="K14" s="108">
        <f t="shared" si="2"/>
        <v>3443633.7210511956</v>
      </c>
      <c r="L14" s="108">
        <f t="shared" si="2"/>
        <v>21630827.140543766</v>
      </c>
      <c r="M14" s="108">
        <f t="shared" si="2"/>
        <v>29289338.663537923</v>
      </c>
      <c r="N14" s="108">
        <f t="shared" si="2"/>
        <v>15669255.334899057</v>
      </c>
      <c r="O14" s="108">
        <f t="shared" si="2"/>
        <v>8641209.8485055175</v>
      </c>
      <c r="P14" s="108">
        <f t="shared" si="2"/>
        <v>4144400.044030257</v>
      </c>
      <c r="Q14" s="109">
        <v>82818664.999999985</v>
      </c>
      <c r="R14"/>
      <c r="S14"/>
      <c r="T14"/>
    </row>
    <row r="15" spans="1:1024" outlineLevel="2" x14ac:dyDescent="0.25">
      <c r="A15" s="200">
        <v>2.1</v>
      </c>
      <c r="B15" s="110" t="s">
        <v>208</v>
      </c>
      <c r="C15" s="93">
        <v>2019</v>
      </c>
      <c r="D15" s="93">
        <v>30</v>
      </c>
      <c r="E15" s="93">
        <v>900</v>
      </c>
      <c r="F15" s="111">
        <v>2017</v>
      </c>
      <c r="G15" s="111">
        <v>2019</v>
      </c>
      <c r="H15" s="112">
        <v>4170829.752567743</v>
      </c>
      <c r="I15" s="100">
        <v>3475691.4765660441</v>
      </c>
      <c r="J15" s="101">
        <v>695138.29531320883</v>
      </c>
      <c r="K15" s="113">
        <v>810475.12312526582</v>
      </c>
      <c r="L15" s="113">
        <v>1098592.1432128637</v>
      </c>
      <c r="M15" s="113">
        <v>838864.01908692287</v>
      </c>
      <c r="N15" s="113">
        <v>590854.14488065639</v>
      </c>
      <c r="O15" s="113">
        <v>555290.63848281698</v>
      </c>
      <c r="P15" s="114">
        <v>276753.68377921695</v>
      </c>
      <c r="Q15" s="115">
        <v>4170829.752567743</v>
      </c>
      <c r="R15"/>
      <c r="S15"/>
      <c r="T15"/>
    </row>
    <row r="16" spans="1:1024" outlineLevel="2" x14ac:dyDescent="0.25">
      <c r="A16" s="200">
        <v>2.2000000000000002</v>
      </c>
      <c r="B16" s="116" t="s">
        <v>210</v>
      </c>
      <c r="C16" s="120">
        <v>2019</v>
      </c>
      <c r="D16" s="120">
        <v>24</v>
      </c>
      <c r="E16" s="99">
        <v>720</v>
      </c>
      <c r="F16" s="99">
        <v>2018</v>
      </c>
      <c r="G16" s="99">
        <v>2019</v>
      </c>
      <c r="H16" s="112">
        <v>10000000</v>
      </c>
      <c r="I16" s="100">
        <v>8333333.3719178028</v>
      </c>
      <c r="J16" s="101">
        <v>1666666.6743835607</v>
      </c>
      <c r="K16" s="113">
        <v>0</v>
      </c>
      <c r="L16" s="113">
        <v>5000000</v>
      </c>
      <c r="M16" s="113">
        <v>5000000</v>
      </c>
      <c r="N16" s="113">
        <v>0</v>
      </c>
      <c r="O16" s="113">
        <v>0</v>
      </c>
      <c r="P16" s="114">
        <v>0</v>
      </c>
      <c r="Q16" s="121">
        <v>10000000</v>
      </c>
    </row>
    <row r="17" spans="1:20" ht="15.75" outlineLevel="2" thickBot="1" x14ac:dyDescent="0.3">
      <c r="A17" s="200">
        <v>2.2999999999999998</v>
      </c>
      <c r="B17" s="116" t="s">
        <v>209</v>
      </c>
      <c r="C17" s="117">
        <v>2022</v>
      </c>
      <c r="D17" s="118">
        <v>60</v>
      </c>
      <c r="E17" s="99">
        <v>1800</v>
      </c>
      <c r="F17" s="119">
        <v>2017</v>
      </c>
      <c r="G17" s="119">
        <v>2022</v>
      </c>
      <c r="H17" s="112">
        <v>68647835.247432262</v>
      </c>
      <c r="I17" s="100">
        <v>57206529.637734257</v>
      </c>
      <c r="J17" s="101">
        <v>11441305.927546849</v>
      </c>
      <c r="K17" s="101">
        <v>2633158.5979259298</v>
      </c>
      <c r="L17" s="101">
        <v>15532234.9973309</v>
      </c>
      <c r="M17" s="101">
        <v>23450474.644451</v>
      </c>
      <c r="N17" s="101">
        <v>15078401.190018401</v>
      </c>
      <c r="O17" s="101">
        <v>8085919.2100227</v>
      </c>
      <c r="P17" s="101">
        <v>3867646.3602510402</v>
      </c>
      <c r="Q17" s="115">
        <v>68647834.99999997</v>
      </c>
      <c r="R17" s="105"/>
      <c r="S17" s="105"/>
      <c r="T17" s="105"/>
    </row>
    <row r="18" spans="1:20" ht="15.75" thickBot="1" x14ac:dyDescent="0.3">
      <c r="A18" s="124">
        <v>3</v>
      </c>
      <c r="B18" s="125" t="s">
        <v>212</v>
      </c>
      <c r="C18" s="125"/>
      <c r="D18" s="125"/>
      <c r="E18" s="125"/>
      <c r="F18" s="125"/>
      <c r="G18" s="125"/>
      <c r="H18" s="126">
        <f>+H19+H22</f>
        <v>2430428.1532490323</v>
      </c>
      <c r="I18" s="126">
        <f t="shared" ref="I18:Q18" si="3">+I19+I22</f>
        <v>2025356.8037518717</v>
      </c>
      <c r="J18" s="126">
        <f t="shared" si="3"/>
        <v>405071.36075037433</v>
      </c>
      <c r="K18" s="126">
        <f t="shared" si="3"/>
        <v>223042.81532490323</v>
      </c>
      <c r="L18" s="126">
        <f t="shared" si="3"/>
        <v>446085.63064980647</v>
      </c>
      <c r="M18" s="126">
        <f t="shared" si="3"/>
        <v>446085.63064980647</v>
      </c>
      <c r="N18" s="126">
        <f t="shared" si="3"/>
        <v>506085.63064980647</v>
      </c>
      <c r="O18" s="126">
        <f t="shared" si="3"/>
        <v>446085.63064980647</v>
      </c>
      <c r="P18" s="126">
        <f t="shared" si="3"/>
        <v>363042.81532490323</v>
      </c>
      <c r="Q18" s="126">
        <f t="shared" si="3"/>
        <v>2430428.1532490323</v>
      </c>
    </row>
    <row r="19" spans="1:20" outlineLevel="1" x14ac:dyDescent="0.25">
      <c r="A19" s="127" t="s">
        <v>147</v>
      </c>
      <c r="B19" s="128" t="s">
        <v>148</v>
      </c>
      <c r="C19" s="93">
        <v>2022</v>
      </c>
      <c r="D19" s="93">
        <v>60</v>
      </c>
      <c r="E19" s="93">
        <v>1800</v>
      </c>
      <c r="F19" s="93">
        <v>2017</v>
      </c>
      <c r="G19" s="93">
        <v>2022</v>
      </c>
      <c r="H19" s="129">
        <v>2230428.1532490323</v>
      </c>
      <c r="I19" s="94">
        <v>1858690.1363135157</v>
      </c>
      <c r="J19" s="95">
        <v>371738.02726270311</v>
      </c>
      <c r="K19" s="129">
        <v>223042.81532490323</v>
      </c>
      <c r="L19" s="129">
        <v>446085.63064980647</v>
      </c>
      <c r="M19" s="129">
        <v>446085.63064980647</v>
      </c>
      <c r="N19" s="129">
        <v>446085.63064980647</v>
      </c>
      <c r="O19" s="129">
        <v>446085.63064980647</v>
      </c>
      <c r="P19" s="129">
        <v>223042.81532490323</v>
      </c>
      <c r="Q19" s="130">
        <v>2230428.1532490323</v>
      </c>
    </row>
    <row r="20" spans="1:20" ht="63.75" customHeight="1" outlineLevel="2" x14ac:dyDescent="0.25">
      <c r="A20" s="194" t="s">
        <v>213</v>
      </c>
      <c r="B20" s="99" t="s">
        <v>214</v>
      </c>
      <c r="C20" s="122">
        <v>2022</v>
      </c>
      <c r="D20" s="123">
        <v>60</v>
      </c>
      <c r="E20" s="119">
        <v>1800</v>
      </c>
      <c r="F20" s="119">
        <v>2017</v>
      </c>
      <c r="G20" s="119">
        <v>2022</v>
      </c>
      <c r="H20" s="131">
        <v>2143458.1532490323</v>
      </c>
      <c r="I20" s="100">
        <v>1786215.1359779467</v>
      </c>
      <c r="J20" s="101">
        <v>357243.02719558933</v>
      </c>
      <c r="K20" s="113">
        <v>214345.81532490323</v>
      </c>
      <c r="L20" s="113">
        <v>428691.63064980647</v>
      </c>
      <c r="M20" s="113">
        <v>428691.63064980647</v>
      </c>
      <c r="N20" s="113">
        <v>428691.63064980647</v>
      </c>
      <c r="O20" s="113">
        <v>428691.63064980647</v>
      </c>
      <c r="P20" s="114">
        <v>214345.81532490323</v>
      </c>
      <c r="Q20" s="115">
        <v>2143458.1532490323</v>
      </c>
    </row>
    <row r="21" spans="1:20" outlineLevel="2" x14ac:dyDescent="0.25">
      <c r="A21" s="194" t="s">
        <v>215</v>
      </c>
      <c r="B21" s="110" t="s">
        <v>216</v>
      </c>
      <c r="C21" s="122">
        <v>2022</v>
      </c>
      <c r="D21" s="123">
        <v>60</v>
      </c>
      <c r="E21" s="119">
        <v>1800</v>
      </c>
      <c r="F21" s="119">
        <v>2017</v>
      </c>
      <c r="G21" s="119">
        <v>2022</v>
      </c>
      <c r="H21" s="131">
        <v>86970</v>
      </c>
      <c r="I21" s="100">
        <v>72475.00033556913</v>
      </c>
      <c r="J21" s="101">
        <v>14495.000067113826</v>
      </c>
      <c r="K21" s="113">
        <v>8697</v>
      </c>
      <c r="L21" s="113">
        <v>17394</v>
      </c>
      <c r="M21" s="113">
        <v>17394</v>
      </c>
      <c r="N21" s="113">
        <v>17394</v>
      </c>
      <c r="O21" s="113">
        <v>17394</v>
      </c>
      <c r="P21" s="114">
        <v>8697</v>
      </c>
      <c r="Q21" s="115">
        <v>86970</v>
      </c>
    </row>
    <row r="22" spans="1:20" outlineLevel="1" x14ac:dyDescent="0.25">
      <c r="A22" s="91" t="s">
        <v>149</v>
      </c>
      <c r="B22" s="92" t="s">
        <v>150</v>
      </c>
      <c r="C22" s="93">
        <v>2022</v>
      </c>
      <c r="D22" s="93">
        <v>60</v>
      </c>
      <c r="E22" s="93">
        <v>1800</v>
      </c>
      <c r="F22" s="93">
        <v>2017</v>
      </c>
      <c r="G22" s="93">
        <v>2022</v>
      </c>
      <c r="H22" s="94">
        <v>200000</v>
      </c>
      <c r="I22" s="94">
        <v>166666.66743835606</v>
      </c>
      <c r="J22" s="95">
        <v>33333.333487671211</v>
      </c>
      <c r="K22" s="96">
        <v>0</v>
      </c>
      <c r="L22" s="96">
        <v>0</v>
      </c>
      <c r="M22" s="96">
        <v>0</v>
      </c>
      <c r="N22" s="96">
        <v>60000</v>
      </c>
      <c r="O22" s="96">
        <v>0</v>
      </c>
      <c r="P22" s="96">
        <v>140000</v>
      </c>
      <c r="Q22" s="97">
        <v>200000</v>
      </c>
    </row>
    <row r="23" spans="1:20" outlineLevel="1" x14ac:dyDescent="0.25">
      <c r="A23" s="194" t="s">
        <v>217</v>
      </c>
      <c r="B23" s="99" t="s">
        <v>308</v>
      </c>
      <c r="C23" s="122"/>
      <c r="D23" s="123"/>
      <c r="E23" s="119"/>
      <c r="F23" s="119"/>
      <c r="G23" s="119"/>
      <c r="H23" s="131">
        <v>50000</v>
      </c>
      <c r="I23" s="131">
        <f>+I22*0.25</f>
        <v>41666.666859589015</v>
      </c>
      <c r="J23" s="101">
        <f>+J22*0.25</f>
        <v>8333.3333719178027</v>
      </c>
      <c r="K23" s="113"/>
      <c r="L23" s="113"/>
      <c r="M23" s="113"/>
      <c r="N23" s="113">
        <v>10000</v>
      </c>
      <c r="O23" s="113"/>
      <c r="P23" s="113">
        <v>40000</v>
      </c>
      <c r="Q23" s="115">
        <f>SUM(L23:P23)</f>
        <v>50000</v>
      </c>
    </row>
    <row r="24" spans="1:20" outlineLevel="1" x14ac:dyDescent="0.25">
      <c r="A24" s="194" t="s">
        <v>309</v>
      </c>
      <c r="B24" s="99" t="s">
        <v>310</v>
      </c>
      <c r="C24" s="122"/>
      <c r="D24" s="123"/>
      <c r="E24" s="119"/>
      <c r="F24" s="119"/>
      <c r="G24" s="119"/>
      <c r="H24" s="131">
        <v>50000</v>
      </c>
      <c r="I24" s="100">
        <f>+I22*0.25</f>
        <v>41666.666859589015</v>
      </c>
      <c r="J24" s="101">
        <f>+J22*0.25</f>
        <v>8333.3333719178027</v>
      </c>
      <c r="K24" s="113"/>
      <c r="L24" s="113"/>
      <c r="M24" s="113"/>
      <c r="N24" s="113">
        <v>50000</v>
      </c>
      <c r="O24" s="113"/>
      <c r="P24" s="113"/>
      <c r="Q24" s="115">
        <f>SUM(L24:P24)</f>
        <v>50000</v>
      </c>
    </row>
    <row r="25" spans="1:20" ht="15.75" outlineLevel="2" thickBot="1" x14ac:dyDescent="0.3">
      <c r="A25" s="195" t="s">
        <v>311</v>
      </c>
      <c r="B25" s="132" t="s">
        <v>312</v>
      </c>
      <c r="C25" s="133"/>
      <c r="D25" s="133"/>
      <c r="E25" s="134"/>
      <c r="F25" s="135"/>
      <c r="G25" s="136"/>
      <c r="H25" s="137">
        <v>100000</v>
      </c>
      <c r="I25" s="100">
        <f>+I22*0.5</f>
        <v>83333.33371917803</v>
      </c>
      <c r="J25" s="101">
        <f>+J22*0.5</f>
        <v>16666.666743835605</v>
      </c>
      <c r="K25" s="138">
        <v>0</v>
      </c>
      <c r="L25" s="138">
        <v>0</v>
      </c>
      <c r="M25" s="138">
        <v>0</v>
      </c>
      <c r="N25" s="138"/>
      <c r="O25" s="138">
        <v>0</v>
      </c>
      <c r="P25" s="139">
        <v>100000</v>
      </c>
      <c r="Q25" s="115">
        <f>SUM(L25:P25)</f>
        <v>100000</v>
      </c>
    </row>
    <row r="26" spans="1:20" ht="15.75" thickBot="1" x14ac:dyDescent="0.3">
      <c r="A26" s="87">
        <v>4</v>
      </c>
      <c r="B26" s="88" t="s">
        <v>218</v>
      </c>
      <c r="C26" s="88"/>
      <c r="D26" s="88"/>
      <c r="E26" s="88"/>
      <c r="F26" s="88"/>
      <c r="G26" s="88"/>
      <c r="H26" s="108">
        <v>180000</v>
      </c>
      <c r="I26" s="89">
        <v>150000.00069452045</v>
      </c>
      <c r="J26" s="89">
        <v>30000.000138904092</v>
      </c>
      <c r="K26" s="108">
        <v>18000</v>
      </c>
      <c r="L26" s="108">
        <v>36000</v>
      </c>
      <c r="M26" s="108">
        <v>36000</v>
      </c>
      <c r="N26" s="108">
        <v>36000</v>
      </c>
      <c r="O26" s="108">
        <v>36000</v>
      </c>
      <c r="P26" s="108">
        <v>18000</v>
      </c>
      <c r="Q26" s="109">
        <v>180000</v>
      </c>
    </row>
    <row r="27" spans="1:20" ht="15.75" thickBot="1" x14ac:dyDescent="0.3">
      <c r="A27" s="140"/>
      <c r="B27" s="141" t="s">
        <v>219</v>
      </c>
      <c r="C27" s="142"/>
      <c r="D27" s="142"/>
      <c r="E27" s="142"/>
      <c r="F27" s="142"/>
      <c r="G27" s="142"/>
      <c r="H27" s="143">
        <f t="shared" ref="H27:Q27" si="4">+H26+H18+H14+H5</f>
        <v>89999999.583287731</v>
      </c>
      <c r="I27" s="143">
        <f t="shared" si="4"/>
        <v>75000000.00000003</v>
      </c>
      <c r="J27" s="143">
        <f t="shared" si="4"/>
        <v>15000000.000000002</v>
      </c>
      <c r="K27" s="143">
        <f t="shared" si="4"/>
        <v>3952604.8008819055</v>
      </c>
      <c r="L27" s="143">
        <f t="shared" si="4"/>
        <v>22949012.86795228</v>
      </c>
      <c r="M27" s="143">
        <f t="shared" si="4"/>
        <v>31207930.3371916</v>
      </c>
      <c r="N27" s="143">
        <f t="shared" si="4"/>
        <v>17267603.440805636</v>
      </c>
      <c r="O27" s="143">
        <f t="shared" si="4"/>
        <v>9919476.7651630659</v>
      </c>
      <c r="P27" s="143">
        <f t="shared" si="4"/>
        <v>4703371.1238609664</v>
      </c>
      <c r="Q27" s="143">
        <f t="shared" si="4"/>
        <v>89999999.583287716</v>
      </c>
    </row>
    <row r="28" spans="1:20" ht="15.75" thickBot="1" x14ac:dyDescent="0.3">
      <c r="J28"/>
      <c r="K28"/>
      <c r="L28"/>
      <c r="M28"/>
      <c r="N28"/>
      <c r="O28"/>
      <c r="P28"/>
      <c r="Q28"/>
    </row>
    <row r="29" spans="1:20" x14ac:dyDescent="0.25">
      <c r="J29" s="144" t="s">
        <v>220</v>
      </c>
      <c r="K29" s="145">
        <v>31.557272928252601</v>
      </c>
      <c r="L29" s="145">
        <v>33.2929229393065</v>
      </c>
      <c r="M29" s="145">
        <v>34.957569086271903</v>
      </c>
      <c r="N29" s="145">
        <v>36.705447540585503</v>
      </c>
      <c r="O29" s="145">
        <v>38.540719917614702</v>
      </c>
      <c r="P29" s="146">
        <v>40.467755913495502</v>
      </c>
      <c r="Q29" s="147"/>
    </row>
    <row r="30" spans="1:20" x14ac:dyDescent="0.25">
      <c r="J30" s="148" t="s">
        <v>221</v>
      </c>
      <c r="K30" s="149">
        <f t="shared" ref="K30:P30" si="5">+K29*K27</f>
        <v>124733428.47895181</v>
      </c>
      <c r="L30" s="149">
        <f t="shared" si="5"/>
        <v>764039716.94588852</v>
      </c>
      <c r="M30" s="149">
        <f t="shared" si="5"/>
        <v>1090953380.8019361</v>
      </c>
      <c r="N30" s="149">
        <f t="shared" si="5"/>
        <v>633815112.24812496</v>
      </c>
      <c r="O30" s="149">
        <f t="shared" si="5"/>
        <v>382303775.73543644</v>
      </c>
      <c r="P30" s="149">
        <f t="shared" si="5"/>
        <v>190334874.61098862</v>
      </c>
      <c r="Q30" s="150"/>
    </row>
    <row r="31" spans="1:20" x14ac:dyDescent="0.25">
      <c r="J31" s="148" t="s">
        <v>222</v>
      </c>
      <c r="K31" s="149">
        <f>317967252.68/K29</f>
        <v>10075878.654119387</v>
      </c>
      <c r="L31" s="149">
        <f>317967252.68/L29</f>
        <v>9550595.8806818817</v>
      </c>
      <c r="M31" s="149"/>
      <c r="N31" s="149"/>
      <c r="O31" s="149"/>
      <c r="P31" s="149"/>
      <c r="Q31" s="150"/>
    </row>
    <row r="32" spans="1:20" ht="15.75" thickBot="1" x14ac:dyDescent="0.3">
      <c r="J32" s="151" t="s">
        <v>223</v>
      </c>
      <c r="K32" s="152">
        <v>317967252.68000001</v>
      </c>
      <c r="L32" s="152">
        <v>3583795.9586348101</v>
      </c>
      <c r="M32" s="152"/>
      <c r="N32" s="152"/>
      <c r="O32" s="152"/>
      <c r="P32" s="152"/>
      <c r="Q32" s="153"/>
    </row>
  </sheetData>
  <dataConsolidate/>
  <mergeCells count="17">
    <mergeCell ref="M3:M4"/>
    <mergeCell ref="N3:N4"/>
    <mergeCell ref="O3:O4"/>
    <mergeCell ref="A1:Q1"/>
    <mergeCell ref="A2:Q2"/>
    <mergeCell ref="A3:A4"/>
    <mergeCell ref="B3:B4"/>
    <mergeCell ref="C3:C4"/>
    <mergeCell ref="D3:D4"/>
    <mergeCell ref="E3:E4"/>
    <mergeCell ref="F3:G3"/>
    <mergeCell ref="H3:H4"/>
    <mergeCell ref="P3:P4"/>
    <mergeCell ref="Q3:Q4"/>
    <mergeCell ref="I3:J3"/>
    <mergeCell ref="K3:K4"/>
    <mergeCell ref="L3:L4"/>
  </mergeCells>
  <pageMargins left="0.1640625" right="0.7" top="0.75" bottom="0.75" header="0.51180555555555496" footer="0.51180555555555496"/>
  <pageSetup scale="37" firstPageNumber="0" orientation="portrait" r:id="rId1"/>
  <headerFooter>
    <oddHeader>&amp;RPlan Operativo Anual (POA) – UR—L1111
Página 1 de 1</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K39"/>
  <sheetViews>
    <sheetView view="pageBreakPreview" zoomScale="80" zoomScaleNormal="70" zoomScaleSheetLayoutView="80" zoomScalePageLayoutView="50" workbookViewId="0">
      <selection activeCell="G48" sqref="G48"/>
    </sheetView>
  </sheetViews>
  <sheetFormatPr defaultColWidth="9.140625" defaultRowHeight="15" x14ac:dyDescent="0.25"/>
  <cols>
    <col min="1" max="1" width="8.42578125" style="154"/>
    <col min="2" max="2" width="55.42578125" style="154"/>
    <col min="3" max="3" width="12.85546875" style="154"/>
    <col min="4" max="4" width="9" style="154" bestFit="1" customWidth="1"/>
    <col min="5" max="5" width="9.140625" style="154" bestFit="1" customWidth="1"/>
    <col min="6" max="6" width="11" style="154"/>
    <col min="7" max="7" width="8.42578125" style="154"/>
    <col min="8" max="8" width="17.5703125" style="154" bestFit="1" customWidth="1"/>
    <col min="9" max="9" width="8.42578125" style="154"/>
    <col min="10" max="10" width="8.7109375" style="154" bestFit="1" customWidth="1"/>
    <col min="11" max="11" width="29.85546875" style="154" customWidth="1"/>
    <col min="12" max="1025" width="35.28515625" style="154"/>
  </cols>
  <sheetData>
    <row r="1" spans="1:1025" ht="15" customHeight="1" x14ac:dyDescent="0.25">
      <c r="A1" s="232" t="s">
        <v>224</v>
      </c>
      <c r="B1" s="232"/>
      <c r="C1" s="232"/>
      <c r="D1" s="232"/>
      <c r="E1" s="232"/>
      <c r="F1" s="232"/>
      <c r="G1" s="232"/>
      <c r="H1" s="232"/>
      <c r="I1" s="232"/>
      <c r="J1" s="232"/>
      <c r="K1" s="232"/>
    </row>
    <row r="2" spans="1:1025" x14ac:dyDescent="0.25">
      <c r="A2" s="232" t="s">
        <v>225</v>
      </c>
      <c r="B2" s="232"/>
      <c r="C2" s="232"/>
      <c r="D2" s="232"/>
      <c r="E2" s="232"/>
      <c r="F2" s="232"/>
      <c r="G2" s="232"/>
      <c r="H2" s="232"/>
      <c r="I2" s="232"/>
      <c r="J2" s="232"/>
      <c r="K2" s="232"/>
    </row>
    <row r="3" spans="1:1025" x14ac:dyDescent="0.25">
      <c r="A3" s="233" t="s">
        <v>226</v>
      </c>
      <c r="B3" s="233"/>
      <c r="C3" s="233"/>
      <c r="D3" s="233"/>
      <c r="E3" s="233"/>
      <c r="F3" s="233"/>
      <c r="G3" s="233"/>
      <c r="H3" s="233"/>
      <c r="I3" s="233"/>
      <c r="J3" s="233"/>
      <c r="K3" s="233"/>
    </row>
    <row r="4" spans="1:1025" s="246" customFormat="1" x14ac:dyDescent="0.25">
      <c r="A4" s="242"/>
      <c r="B4" s="242"/>
      <c r="C4" s="242"/>
      <c r="D4" s="243"/>
      <c r="E4" s="242"/>
      <c r="F4" s="242"/>
      <c r="G4" s="242"/>
      <c r="H4" s="242"/>
      <c r="I4" s="242"/>
      <c r="J4" s="242"/>
      <c r="K4" s="244"/>
      <c r="L4" s="245"/>
      <c r="M4" s="245"/>
      <c r="N4" s="245"/>
      <c r="O4" s="245"/>
      <c r="P4" s="245"/>
      <c r="Q4" s="245"/>
      <c r="R4" s="245"/>
      <c r="S4" s="245"/>
      <c r="T4" s="245"/>
      <c r="U4" s="245"/>
      <c r="V4" s="245"/>
      <c r="W4" s="245"/>
      <c r="X4" s="245"/>
      <c r="Y4" s="245"/>
      <c r="Z4" s="245"/>
      <c r="AA4" s="245"/>
      <c r="AB4" s="245"/>
      <c r="AC4" s="245"/>
      <c r="AD4" s="245"/>
      <c r="AE4" s="245"/>
      <c r="AF4" s="245"/>
      <c r="AG4" s="245"/>
      <c r="AH4" s="245"/>
      <c r="AI4" s="245"/>
      <c r="AJ4" s="245"/>
      <c r="AK4" s="245"/>
      <c r="AL4" s="245"/>
      <c r="AM4" s="245"/>
      <c r="AN4" s="245"/>
      <c r="AO4" s="245"/>
      <c r="AP4" s="245"/>
      <c r="AQ4" s="245"/>
      <c r="AR4" s="245"/>
      <c r="AS4" s="245"/>
      <c r="AT4" s="245"/>
      <c r="AU4" s="245"/>
      <c r="AV4" s="245"/>
      <c r="AW4" s="245"/>
      <c r="AX4" s="245"/>
      <c r="AY4" s="245"/>
      <c r="AZ4" s="245"/>
      <c r="BA4" s="245"/>
      <c r="BB4" s="245"/>
      <c r="BC4" s="245"/>
      <c r="BD4" s="245"/>
      <c r="BE4" s="245"/>
      <c r="BF4" s="245"/>
      <c r="BG4" s="245"/>
      <c r="BH4" s="245"/>
      <c r="BI4" s="245"/>
      <c r="BJ4" s="245"/>
      <c r="BK4" s="245"/>
      <c r="BL4" s="245"/>
      <c r="BM4" s="245"/>
      <c r="BN4" s="245"/>
      <c r="BO4" s="245"/>
      <c r="BP4" s="245"/>
      <c r="BQ4" s="245"/>
      <c r="BR4" s="245"/>
      <c r="BS4" s="245"/>
      <c r="BT4" s="245"/>
      <c r="BU4" s="245"/>
      <c r="BV4" s="245"/>
      <c r="BW4" s="245"/>
      <c r="BX4" s="245"/>
      <c r="BY4" s="245"/>
      <c r="BZ4" s="245"/>
      <c r="CA4" s="245"/>
      <c r="CB4" s="245"/>
      <c r="CC4" s="245"/>
      <c r="CD4" s="245"/>
      <c r="CE4" s="245"/>
      <c r="CF4" s="245"/>
      <c r="CG4" s="245"/>
      <c r="CH4" s="245"/>
      <c r="CI4" s="245"/>
      <c r="CJ4" s="245"/>
      <c r="CK4" s="245"/>
      <c r="CL4" s="245"/>
      <c r="CM4" s="245"/>
      <c r="CN4" s="245"/>
      <c r="CO4" s="245"/>
      <c r="CP4" s="245"/>
      <c r="CQ4" s="245"/>
      <c r="CR4" s="245"/>
      <c r="CS4" s="245"/>
      <c r="CT4" s="245"/>
      <c r="CU4" s="245"/>
      <c r="CV4" s="245"/>
      <c r="CW4" s="245"/>
      <c r="CX4" s="245"/>
      <c r="CY4" s="245"/>
      <c r="CZ4" s="245"/>
      <c r="DA4" s="245"/>
      <c r="DB4" s="245"/>
      <c r="DC4" s="245"/>
      <c r="DD4" s="245"/>
      <c r="DE4" s="245"/>
      <c r="DF4" s="245"/>
      <c r="DG4" s="245"/>
      <c r="DH4" s="245"/>
      <c r="DI4" s="245"/>
      <c r="DJ4" s="245"/>
      <c r="DK4" s="245"/>
      <c r="DL4" s="245"/>
      <c r="DM4" s="245"/>
      <c r="DN4" s="245"/>
      <c r="DO4" s="245"/>
      <c r="DP4" s="245"/>
      <c r="DQ4" s="245"/>
      <c r="DR4" s="245"/>
      <c r="DS4" s="245"/>
      <c r="DT4" s="245"/>
      <c r="DU4" s="245"/>
      <c r="DV4" s="245"/>
      <c r="DW4" s="245"/>
      <c r="DX4" s="245"/>
      <c r="DY4" s="245"/>
      <c r="DZ4" s="245"/>
      <c r="EA4" s="245"/>
      <c r="EB4" s="245"/>
      <c r="EC4" s="245"/>
      <c r="ED4" s="245"/>
      <c r="EE4" s="245"/>
      <c r="EF4" s="245"/>
      <c r="EG4" s="245"/>
      <c r="EH4" s="245"/>
      <c r="EI4" s="245"/>
      <c r="EJ4" s="245"/>
      <c r="EK4" s="245"/>
      <c r="EL4" s="245"/>
      <c r="EM4" s="245"/>
      <c r="EN4" s="245"/>
      <c r="EO4" s="245"/>
      <c r="EP4" s="245"/>
      <c r="EQ4" s="245"/>
      <c r="ER4" s="245"/>
      <c r="ES4" s="245"/>
      <c r="ET4" s="245"/>
      <c r="EU4" s="245"/>
      <c r="EV4" s="245"/>
      <c r="EW4" s="245"/>
      <c r="EX4" s="245"/>
      <c r="EY4" s="245"/>
      <c r="EZ4" s="245"/>
      <c r="FA4" s="245"/>
      <c r="FB4" s="245"/>
      <c r="FC4" s="245"/>
      <c r="FD4" s="245"/>
      <c r="FE4" s="245"/>
      <c r="FF4" s="245"/>
      <c r="FG4" s="245"/>
      <c r="FH4" s="245"/>
      <c r="FI4" s="245"/>
      <c r="FJ4" s="245"/>
      <c r="FK4" s="245"/>
      <c r="FL4" s="245"/>
      <c r="FM4" s="245"/>
      <c r="FN4" s="245"/>
      <c r="FO4" s="245"/>
      <c r="FP4" s="245"/>
      <c r="FQ4" s="245"/>
      <c r="FR4" s="245"/>
      <c r="FS4" s="245"/>
      <c r="FT4" s="245"/>
      <c r="FU4" s="245"/>
      <c r="FV4" s="245"/>
      <c r="FW4" s="245"/>
      <c r="FX4" s="245"/>
      <c r="FY4" s="245"/>
      <c r="FZ4" s="245"/>
      <c r="GA4" s="245"/>
      <c r="GB4" s="245"/>
      <c r="GC4" s="245"/>
      <c r="GD4" s="245"/>
      <c r="GE4" s="245"/>
      <c r="GF4" s="245"/>
      <c r="GG4" s="245"/>
      <c r="GH4" s="245"/>
      <c r="GI4" s="245"/>
      <c r="GJ4" s="245"/>
      <c r="GK4" s="245"/>
      <c r="GL4" s="245"/>
      <c r="GM4" s="245"/>
      <c r="GN4" s="245"/>
      <c r="GO4" s="245"/>
      <c r="GP4" s="245"/>
      <c r="GQ4" s="245"/>
      <c r="GR4" s="245"/>
      <c r="GS4" s="245"/>
      <c r="GT4" s="245"/>
      <c r="GU4" s="245"/>
      <c r="GV4" s="245"/>
      <c r="GW4" s="245"/>
      <c r="GX4" s="245"/>
      <c r="GY4" s="245"/>
      <c r="GZ4" s="245"/>
      <c r="HA4" s="245"/>
      <c r="HB4" s="245"/>
      <c r="HC4" s="245"/>
      <c r="HD4" s="245"/>
      <c r="HE4" s="245"/>
      <c r="HF4" s="245"/>
      <c r="HG4" s="245"/>
      <c r="HH4" s="245"/>
      <c r="HI4" s="245"/>
      <c r="HJ4" s="245"/>
      <c r="HK4" s="245"/>
      <c r="HL4" s="245"/>
      <c r="HM4" s="245"/>
      <c r="HN4" s="245"/>
      <c r="HO4" s="245"/>
      <c r="HP4" s="245"/>
      <c r="HQ4" s="245"/>
      <c r="HR4" s="245"/>
      <c r="HS4" s="245"/>
      <c r="HT4" s="245"/>
      <c r="HU4" s="245"/>
      <c r="HV4" s="245"/>
      <c r="HW4" s="245"/>
      <c r="HX4" s="245"/>
      <c r="HY4" s="245"/>
      <c r="HZ4" s="245"/>
      <c r="IA4" s="245"/>
      <c r="IB4" s="245"/>
      <c r="IC4" s="245"/>
      <c r="ID4" s="245"/>
      <c r="IE4" s="245"/>
      <c r="IF4" s="245"/>
      <c r="IG4" s="245"/>
      <c r="IH4" s="245"/>
      <c r="II4" s="245"/>
      <c r="IJ4" s="245"/>
      <c r="IK4" s="245"/>
      <c r="IL4" s="245"/>
      <c r="IM4" s="245"/>
      <c r="IN4" s="245"/>
      <c r="IO4" s="245"/>
      <c r="IP4" s="245"/>
      <c r="IQ4" s="245"/>
      <c r="IR4" s="245"/>
      <c r="IS4" s="245"/>
      <c r="IT4" s="245"/>
      <c r="IU4" s="245"/>
      <c r="IV4" s="245"/>
      <c r="IW4" s="245"/>
      <c r="IX4" s="245"/>
      <c r="IY4" s="245"/>
      <c r="IZ4" s="245"/>
      <c r="JA4" s="245"/>
      <c r="JB4" s="245"/>
      <c r="JC4" s="245"/>
      <c r="JD4" s="245"/>
      <c r="JE4" s="245"/>
      <c r="JF4" s="245"/>
      <c r="JG4" s="245"/>
      <c r="JH4" s="245"/>
      <c r="JI4" s="245"/>
      <c r="JJ4" s="245"/>
      <c r="JK4" s="245"/>
      <c r="JL4" s="245"/>
      <c r="JM4" s="245"/>
      <c r="JN4" s="245"/>
      <c r="JO4" s="245"/>
      <c r="JP4" s="245"/>
      <c r="JQ4" s="245"/>
      <c r="JR4" s="245"/>
      <c r="JS4" s="245"/>
      <c r="JT4" s="245"/>
      <c r="JU4" s="245"/>
      <c r="JV4" s="245"/>
      <c r="JW4" s="245"/>
      <c r="JX4" s="245"/>
      <c r="JY4" s="245"/>
      <c r="JZ4" s="245"/>
      <c r="KA4" s="245"/>
      <c r="KB4" s="245"/>
      <c r="KC4" s="245"/>
      <c r="KD4" s="245"/>
      <c r="KE4" s="245"/>
      <c r="KF4" s="245"/>
      <c r="KG4" s="245"/>
      <c r="KH4" s="245"/>
      <c r="KI4" s="245"/>
      <c r="KJ4" s="245"/>
      <c r="KK4" s="245"/>
      <c r="KL4" s="245"/>
      <c r="KM4" s="245"/>
      <c r="KN4" s="245"/>
      <c r="KO4" s="245"/>
      <c r="KP4" s="245"/>
      <c r="KQ4" s="245"/>
      <c r="KR4" s="245"/>
      <c r="KS4" s="245"/>
      <c r="KT4" s="245"/>
      <c r="KU4" s="245"/>
      <c r="KV4" s="245"/>
      <c r="KW4" s="245"/>
      <c r="KX4" s="245"/>
      <c r="KY4" s="245"/>
      <c r="KZ4" s="245"/>
      <c r="LA4" s="245"/>
      <c r="LB4" s="245"/>
      <c r="LC4" s="245"/>
      <c r="LD4" s="245"/>
      <c r="LE4" s="245"/>
      <c r="LF4" s="245"/>
      <c r="LG4" s="245"/>
      <c r="LH4" s="245"/>
      <c r="LI4" s="245"/>
      <c r="LJ4" s="245"/>
      <c r="LK4" s="245"/>
      <c r="LL4" s="245"/>
      <c r="LM4" s="245"/>
      <c r="LN4" s="245"/>
      <c r="LO4" s="245"/>
      <c r="LP4" s="245"/>
      <c r="LQ4" s="245"/>
      <c r="LR4" s="245"/>
      <c r="LS4" s="245"/>
      <c r="LT4" s="245"/>
      <c r="LU4" s="245"/>
      <c r="LV4" s="245"/>
      <c r="LW4" s="245"/>
      <c r="LX4" s="245"/>
      <c r="LY4" s="245"/>
      <c r="LZ4" s="245"/>
      <c r="MA4" s="245"/>
      <c r="MB4" s="245"/>
      <c r="MC4" s="245"/>
      <c r="MD4" s="245"/>
      <c r="ME4" s="245"/>
      <c r="MF4" s="245"/>
      <c r="MG4" s="245"/>
      <c r="MH4" s="245"/>
      <c r="MI4" s="245"/>
      <c r="MJ4" s="245"/>
      <c r="MK4" s="245"/>
      <c r="ML4" s="245"/>
      <c r="MM4" s="245"/>
      <c r="MN4" s="245"/>
      <c r="MO4" s="245"/>
      <c r="MP4" s="245"/>
      <c r="MQ4" s="245"/>
      <c r="MR4" s="245"/>
      <c r="MS4" s="245"/>
      <c r="MT4" s="245"/>
      <c r="MU4" s="245"/>
      <c r="MV4" s="245"/>
      <c r="MW4" s="245"/>
      <c r="MX4" s="245"/>
      <c r="MY4" s="245"/>
      <c r="MZ4" s="245"/>
      <c r="NA4" s="245"/>
      <c r="NB4" s="245"/>
      <c r="NC4" s="245"/>
      <c r="ND4" s="245"/>
      <c r="NE4" s="245"/>
      <c r="NF4" s="245"/>
      <c r="NG4" s="245"/>
      <c r="NH4" s="245"/>
      <c r="NI4" s="245"/>
      <c r="NJ4" s="245"/>
      <c r="NK4" s="245"/>
      <c r="NL4" s="245"/>
      <c r="NM4" s="245"/>
      <c r="NN4" s="245"/>
      <c r="NO4" s="245"/>
      <c r="NP4" s="245"/>
      <c r="NQ4" s="245"/>
      <c r="NR4" s="245"/>
      <c r="NS4" s="245"/>
      <c r="NT4" s="245"/>
      <c r="NU4" s="245"/>
      <c r="NV4" s="245"/>
      <c r="NW4" s="245"/>
      <c r="NX4" s="245"/>
      <c r="NY4" s="245"/>
      <c r="NZ4" s="245"/>
      <c r="OA4" s="245"/>
      <c r="OB4" s="245"/>
      <c r="OC4" s="245"/>
      <c r="OD4" s="245"/>
      <c r="OE4" s="245"/>
      <c r="OF4" s="245"/>
      <c r="OG4" s="245"/>
      <c r="OH4" s="245"/>
      <c r="OI4" s="245"/>
      <c r="OJ4" s="245"/>
      <c r="OK4" s="245"/>
      <c r="OL4" s="245"/>
      <c r="OM4" s="245"/>
      <c r="ON4" s="245"/>
      <c r="OO4" s="245"/>
      <c r="OP4" s="245"/>
      <c r="OQ4" s="245"/>
      <c r="OR4" s="245"/>
      <c r="OS4" s="245"/>
      <c r="OT4" s="245"/>
      <c r="OU4" s="245"/>
      <c r="OV4" s="245"/>
      <c r="OW4" s="245"/>
      <c r="OX4" s="245"/>
      <c r="OY4" s="245"/>
      <c r="OZ4" s="245"/>
      <c r="PA4" s="245"/>
      <c r="PB4" s="245"/>
      <c r="PC4" s="245"/>
      <c r="PD4" s="245"/>
      <c r="PE4" s="245"/>
      <c r="PF4" s="245"/>
      <c r="PG4" s="245"/>
      <c r="PH4" s="245"/>
      <c r="PI4" s="245"/>
      <c r="PJ4" s="245"/>
      <c r="PK4" s="245"/>
      <c r="PL4" s="245"/>
      <c r="PM4" s="245"/>
      <c r="PN4" s="245"/>
      <c r="PO4" s="245"/>
      <c r="PP4" s="245"/>
      <c r="PQ4" s="245"/>
      <c r="PR4" s="245"/>
      <c r="PS4" s="245"/>
      <c r="PT4" s="245"/>
      <c r="PU4" s="245"/>
      <c r="PV4" s="245"/>
      <c r="PW4" s="245"/>
      <c r="PX4" s="245"/>
      <c r="PY4" s="245"/>
      <c r="PZ4" s="245"/>
      <c r="QA4" s="245"/>
      <c r="QB4" s="245"/>
      <c r="QC4" s="245"/>
      <c r="QD4" s="245"/>
      <c r="QE4" s="245"/>
      <c r="QF4" s="245"/>
      <c r="QG4" s="245"/>
      <c r="QH4" s="245"/>
      <c r="QI4" s="245"/>
      <c r="QJ4" s="245"/>
      <c r="QK4" s="245"/>
      <c r="QL4" s="245"/>
      <c r="QM4" s="245"/>
      <c r="QN4" s="245"/>
      <c r="QO4" s="245"/>
      <c r="QP4" s="245"/>
      <c r="QQ4" s="245"/>
      <c r="QR4" s="245"/>
      <c r="QS4" s="245"/>
      <c r="QT4" s="245"/>
      <c r="QU4" s="245"/>
      <c r="QV4" s="245"/>
      <c r="QW4" s="245"/>
      <c r="QX4" s="245"/>
      <c r="QY4" s="245"/>
      <c r="QZ4" s="245"/>
      <c r="RA4" s="245"/>
      <c r="RB4" s="245"/>
      <c r="RC4" s="245"/>
      <c r="RD4" s="245"/>
      <c r="RE4" s="245"/>
      <c r="RF4" s="245"/>
      <c r="RG4" s="245"/>
      <c r="RH4" s="245"/>
      <c r="RI4" s="245"/>
      <c r="RJ4" s="245"/>
      <c r="RK4" s="245"/>
      <c r="RL4" s="245"/>
      <c r="RM4" s="245"/>
      <c r="RN4" s="245"/>
      <c r="RO4" s="245"/>
      <c r="RP4" s="245"/>
      <c r="RQ4" s="245"/>
      <c r="RR4" s="245"/>
      <c r="RS4" s="245"/>
      <c r="RT4" s="245"/>
      <c r="RU4" s="245"/>
      <c r="RV4" s="245"/>
      <c r="RW4" s="245"/>
      <c r="RX4" s="245"/>
      <c r="RY4" s="245"/>
      <c r="RZ4" s="245"/>
      <c r="SA4" s="245"/>
      <c r="SB4" s="245"/>
      <c r="SC4" s="245"/>
      <c r="SD4" s="245"/>
      <c r="SE4" s="245"/>
      <c r="SF4" s="245"/>
      <c r="SG4" s="245"/>
      <c r="SH4" s="245"/>
      <c r="SI4" s="245"/>
      <c r="SJ4" s="245"/>
      <c r="SK4" s="245"/>
      <c r="SL4" s="245"/>
      <c r="SM4" s="245"/>
      <c r="SN4" s="245"/>
      <c r="SO4" s="245"/>
      <c r="SP4" s="245"/>
      <c r="SQ4" s="245"/>
      <c r="SR4" s="245"/>
      <c r="SS4" s="245"/>
      <c r="ST4" s="245"/>
      <c r="SU4" s="245"/>
      <c r="SV4" s="245"/>
      <c r="SW4" s="245"/>
      <c r="SX4" s="245"/>
      <c r="SY4" s="245"/>
      <c r="SZ4" s="245"/>
      <c r="TA4" s="245"/>
      <c r="TB4" s="245"/>
      <c r="TC4" s="245"/>
      <c r="TD4" s="245"/>
      <c r="TE4" s="245"/>
      <c r="TF4" s="245"/>
      <c r="TG4" s="245"/>
      <c r="TH4" s="245"/>
      <c r="TI4" s="245"/>
      <c r="TJ4" s="245"/>
      <c r="TK4" s="245"/>
      <c r="TL4" s="245"/>
      <c r="TM4" s="245"/>
      <c r="TN4" s="245"/>
      <c r="TO4" s="245"/>
      <c r="TP4" s="245"/>
      <c r="TQ4" s="245"/>
      <c r="TR4" s="245"/>
      <c r="TS4" s="245"/>
      <c r="TT4" s="245"/>
      <c r="TU4" s="245"/>
      <c r="TV4" s="245"/>
      <c r="TW4" s="245"/>
      <c r="TX4" s="245"/>
      <c r="TY4" s="245"/>
      <c r="TZ4" s="245"/>
      <c r="UA4" s="245"/>
      <c r="UB4" s="245"/>
      <c r="UC4" s="245"/>
      <c r="UD4" s="245"/>
      <c r="UE4" s="245"/>
      <c r="UF4" s="245"/>
      <c r="UG4" s="245"/>
      <c r="UH4" s="245"/>
      <c r="UI4" s="245"/>
      <c r="UJ4" s="245"/>
      <c r="UK4" s="245"/>
      <c r="UL4" s="245"/>
      <c r="UM4" s="245"/>
      <c r="UN4" s="245"/>
      <c r="UO4" s="245"/>
      <c r="UP4" s="245"/>
      <c r="UQ4" s="245"/>
      <c r="UR4" s="245"/>
      <c r="US4" s="245"/>
      <c r="UT4" s="245"/>
      <c r="UU4" s="245"/>
      <c r="UV4" s="245"/>
      <c r="UW4" s="245"/>
      <c r="UX4" s="245"/>
      <c r="UY4" s="245"/>
      <c r="UZ4" s="245"/>
      <c r="VA4" s="245"/>
      <c r="VB4" s="245"/>
      <c r="VC4" s="245"/>
      <c r="VD4" s="245"/>
      <c r="VE4" s="245"/>
      <c r="VF4" s="245"/>
      <c r="VG4" s="245"/>
      <c r="VH4" s="245"/>
      <c r="VI4" s="245"/>
      <c r="VJ4" s="245"/>
      <c r="VK4" s="245"/>
      <c r="VL4" s="245"/>
      <c r="VM4" s="245"/>
      <c r="VN4" s="245"/>
      <c r="VO4" s="245"/>
      <c r="VP4" s="245"/>
      <c r="VQ4" s="245"/>
      <c r="VR4" s="245"/>
      <c r="VS4" s="245"/>
      <c r="VT4" s="245"/>
      <c r="VU4" s="245"/>
      <c r="VV4" s="245"/>
      <c r="VW4" s="245"/>
      <c r="VX4" s="245"/>
      <c r="VY4" s="245"/>
      <c r="VZ4" s="245"/>
      <c r="WA4" s="245"/>
      <c r="WB4" s="245"/>
      <c r="WC4" s="245"/>
      <c r="WD4" s="245"/>
      <c r="WE4" s="245"/>
      <c r="WF4" s="245"/>
      <c r="WG4" s="245"/>
      <c r="WH4" s="245"/>
      <c r="WI4" s="245"/>
      <c r="WJ4" s="245"/>
      <c r="WK4" s="245"/>
      <c r="WL4" s="245"/>
      <c r="WM4" s="245"/>
      <c r="WN4" s="245"/>
      <c r="WO4" s="245"/>
      <c r="WP4" s="245"/>
      <c r="WQ4" s="245"/>
      <c r="WR4" s="245"/>
      <c r="WS4" s="245"/>
      <c r="WT4" s="245"/>
      <c r="WU4" s="245"/>
      <c r="WV4" s="245"/>
      <c r="WW4" s="245"/>
      <c r="WX4" s="245"/>
      <c r="WY4" s="245"/>
      <c r="WZ4" s="245"/>
      <c r="XA4" s="245"/>
      <c r="XB4" s="245"/>
      <c r="XC4" s="245"/>
      <c r="XD4" s="245"/>
      <c r="XE4" s="245"/>
      <c r="XF4" s="245"/>
      <c r="XG4" s="245"/>
      <c r="XH4" s="245"/>
      <c r="XI4" s="245"/>
      <c r="XJ4" s="245"/>
      <c r="XK4" s="245"/>
      <c r="XL4" s="245"/>
      <c r="XM4" s="245"/>
      <c r="XN4" s="245"/>
      <c r="XO4" s="245"/>
      <c r="XP4" s="245"/>
      <c r="XQ4" s="245"/>
      <c r="XR4" s="245"/>
      <c r="XS4" s="245"/>
      <c r="XT4" s="245"/>
      <c r="XU4" s="245"/>
      <c r="XV4" s="245"/>
      <c r="XW4" s="245"/>
      <c r="XX4" s="245"/>
      <c r="XY4" s="245"/>
      <c r="XZ4" s="245"/>
      <c r="YA4" s="245"/>
      <c r="YB4" s="245"/>
      <c r="YC4" s="245"/>
      <c r="YD4" s="245"/>
      <c r="YE4" s="245"/>
      <c r="YF4" s="245"/>
      <c r="YG4" s="245"/>
      <c r="YH4" s="245"/>
      <c r="YI4" s="245"/>
      <c r="YJ4" s="245"/>
      <c r="YK4" s="245"/>
      <c r="YL4" s="245"/>
      <c r="YM4" s="245"/>
      <c r="YN4" s="245"/>
      <c r="YO4" s="245"/>
      <c r="YP4" s="245"/>
      <c r="YQ4" s="245"/>
      <c r="YR4" s="245"/>
      <c r="YS4" s="245"/>
      <c r="YT4" s="245"/>
      <c r="YU4" s="245"/>
      <c r="YV4" s="245"/>
      <c r="YW4" s="245"/>
      <c r="YX4" s="245"/>
      <c r="YY4" s="245"/>
      <c r="YZ4" s="245"/>
      <c r="ZA4" s="245"/>
      <c r="ZB4" s="245"/>
      <c r="ZC4" s="245"/>
      <c r="ZD4" s="245"/>
      <c r="ZE4" s="245"/>
      <c r="ZF4" s="245"/>
      <c r="ZG4" s="245"/>
      <c r="ZH4" s="245"/>
      <c r="ZI4" s="245"/>
      <c r="ZJ4" s="245"/>
      <c r="ZK4" s="245"/>
      <c r="ZL4" s="245"/>
      <c r="ZM4" s="245"/>
      <c r="ZN4" s="245"/>
      <c r="ZO4" s="245"/>
      <c r="ZP4" s="245"/>
      <c r="ZQ4" s="245"/>
      <c r="ZR4" s="245"/>
      <c r="ZS4" s="245"/>
      <c r="ZT4" s="245"/>
      <c r="ZU4" s="245"/>
      <c r="ZV4" s="245"/>
      <c r="ZW4" s="245"/>
      <c r="ZX4" s="245"/>
      <c r="ZY4" s="245"/>
      <c r="ZZ4" s="245"/>
      <c r="AAA4" s="245"/>
      <c r="AAB4" s="245"/>
      <c r="AAC4" s="245"/>
      <c r="AAD4" s="245"/>
      <c r="AAE4" s="245"/>
      <c r="AAF4" s="245"/>
      <c r="AAG4" s="245"/>
      <c r="AAH4" s="245"/>
      <c r="AAI4" s="245"/>
      <c r="AAJ4" s="245"/>
      <c r="AAK4" s="245"/>
      <c r="AAL4" s="245"/>
      <c r="AAM4" s="245"/>
      <c r="AAN4" s="245"/>
      <c r="AAO4" s="245"/>
      <c r="AAP4" s="245"/>
      <c r="AAQ4" s="245"/>
      <c r="AAR4" s="245"/>
      <c r="AAS4" s="245"/>
      <c r="AAT4" s="245"/>
      <c r="AAU4" s="245"/>
      <c r="AAV4" s="245"/>
      <c r="AAW4" s="245"/>
      <c r="AAX4" s="245"/>
      <c r="AAY4" s="245"/>
      <c r="AAZ4" s="245"/>
      <c r="ABA4" s="245"/>
      <c r="ABB4" s="245"/>
      <c r="ABC4" s="245"/>
      <c r="ABD4" s="245"/>
      <c r="ABE4" s="245"/>
      <c r="ABF4" s="245"/>
      <c r="ABG4" s="245"/>
      <c r="ABH4" s="245"/>
      <c r="ABI4" s="245"/>
      <c r="ABJ4" s="245"/>
      <c r="ABK4" s="245"/>
      <c r="ABL4" s="245"/>
      <c r="ABM4" s="245"/>
      <c r="ABN4" s="245"/>
      <c r="ABO4" s="245"/>
      <c r="ABP4" s="245"/>
      <c r="ABQ4" s="245"/>
      <c r="ABR4" s="245"/>
      <c r="ABS4" s="245"/>
      <c r="ABT4" s="245"/>
      <c r="ABU4" s="245"/>
      <c r="ABV4" s="245"/>
      <c r="ABW4" s="245"/>
      <c r="ABX4" s="245"/>
      <c r="ABY4" s="245"/>
      <c r="ABZ4" s="245"/>
      <c r="ACA4" s="245"/>
      <c r="ACB4" s="245"/>
      <c r="ACC4" s="245"/>
      <c r="ACD4" s="245"/>
      <c r="ACE4" s="245"/>
      <c r="ACF4" s="245"/>
      <c r="ACG4" s="245"/>
      <c r="ACH4" s="245"/>
      <c r="ACI4" s="245"/>
      <c r="ACJ4" s="245"/>
      <c r="ACK4" s="245"/>
      <c r="ACL4" s="245"/>
      <c r="ACM4" s="245"/>
      <c r="ACN4" s="245"/>
      <c r="ACO4" s="245"/>
      <c r="ACP4" s="245"/>
      <c r="ACQ4" s="245"/>
      <c r="ACR4" s="245"/>
      <c r="ACS4" s="245"/>
      <c r="ACT4" s="245"/>
      <c r="ACU4" s="245"/>
      <c r="ACV4" s="245"/>
      <c r="ACW4" s="245"/>
      <c r="ACX4" s="245"/>
      <c r="ACY4" s="245"/>
      <c r="ACZ4" s="245"/>
      <c r="ADA4" s="245"/>
      <c r="ADB4" s="245"/>
      <c r="ADC4" s="245"/>
      <c r="ADD4" s="245"/>
      <c r="ADE4" s="245"/>
      <c r="ADF4" s="245"/>
      <c r="ADG4" s="245"/>
      <c r="ADH4" s="245"/>
      <c r="ADI4" s="245"/>
      <c r="ADJ4" s="245"/>
      <c r="ADK4" s="245"/>
      <c r="ADL4" s="245"/>
      <c r="ADM4" s="245"/>
      <c r="ADN4" s="245"/>
      <c r="ADO4" s="245"/>
      <c r="ADP4" s="245"/>
      <c r="ADQ4" s="245"/>
      <c r="ADR4" s="245"/>
      <c r="ADS4" s="245"/>
      <c r="ADT4" s="245"/>
      <c r="ADU4" s="245"/>
      <c r="ADV4" s="245"/>
      <c r="ADW4" s="245"/>
      <c r="ADX4" s="245"/>
      <c r="ADY4" s="245"/>
      <c r="ADZ4" s="245"/>
      <c r="AEA4" s="245"/>
      <c r="AEB4" s="245"/>
      <c r="AEC4" s="245"/>
      <c r="AED4" s="245"/>
      <c r="AEE4" s="245"/>
      <c r="AEF4" s="245"/>
      <c r="AEG4" s="245"/>
      <c r="AEH4" s="245"/>
      <c r="AEI4" s="245"/>
      <c r="AEJ4" s="245"/>
      <c r="AEK4" s="245"/>
      <c r="AEL4" s="245"/>
      <c r="AEM4" s="245"/>
      <c r="AEN4" s="245"/>
      <c r="AEO4" s="245"/>
      <c r="AEP4" s="245"/>
      <c r="AEQ4" s="245"/>
      <c r="AER4" s="245"/>
      <c r="AES4" s="245"/>
      <c r="AET4" s="245"/>
      <c r="AEU4" s="245"/>
      <c r="AEV4" s="245"/>
      <c r="AEW4" s="245"/>
      <c r="AEX4" s="245"/>
      <c r="AEY4" s="245"/>
      <c r="AEZ4" s="245"/>
      <c r="AFA4" s="245"/>
      <c r="AFB4" s="245"/>
      <c r="AFC4" s="245"/>
      <c r="AFD4" s="245"/>
      <c r="AFE4" s="245"/>
      <c r="AFF4" s="245"/>
      <c r="AFG4" s="245"/>
      <c r="AFH4" s="245"/>
      <c r="AFI4" s="245"/>
      <c r="AFJ4" s="245"/>
      <c r="AFK4" s="245"/>
      <c r="AFL4" s="245"/>
      <c r="AFM4" s="245"/>
      <c r="AFN4" s="245"/>
      <c r="AFO4" s="245"/>
      <c r="AFP4" s="245"/>
      <c r="AFQ4" s="245"/>
      <c r="AFR4" s="245"/>
      <c r="AFS4" s="245"/>
      <c r="AFT4" s="245"/>
      <c r="AFU4" s="245"/>
      <c r="AFV4" s="245"/>
      <c r="AFW4" s="245"/>
      <c r="AFX4" s="245"/>
      <c r="AFY4" s="245"/>
      <c r="AFZ4" s="245"/>
      <c r="AGA4" s="245"/>
      <c r="AGB4" s="245"/>
      <c r="AGC4" s="245"/>
      <c r="AGD4" s="245"/>
      <c r="AGE4" s="245"/>
      <c r="AGF4" s="245"/>
      <c r="AGG4" s="245"/>
      <c r="AGH4" s="245"/>
      <c r="AGI4" s="245"/>
      <c r="AGJ4" s="245"/>
      <c r="AGK4" s="245"/>
      <c r="AGL4" s="245"/>
      <c r="AGM4" s="245"/>
      <c r="AGN4" s="245"/>
      <c r="AGO4" s="245"/>
      <c r="AGP4" s="245"/>
      <c r="AGQ4" s="245"/>
      <c r="AGR4" s="245"/>
      <c r="AGS4" s="245"/>
      <c r="AGT4" s="245"/>
      <c r="AGU4" s="245"/>
      <c r="AGV4" s="245"/>
      <c r="AGW4" s="245"/>
      <c r="AGX4" s="245"/>
      <c r="AGY4" s="245"/>
      <c r="AGZ4" s="245"/>
      <c r="AHA4" s="245"/>
      <c r="AHB4" s="245"/>
      <c r="AHC4" s="245"/>
      <c r="AHD4" s="245"/>
      <c r="AHE4" s="245"/>
      <c r="AHF4" s="245"/>
      <c r="AHG4" s="245"/>
      <c r="AHH4" s="245"/>
      <c r="AHI4" s="245"/>
      <c r="AHJ4" s="245"/>
      <c r="AHK4" s="245"/>
      <c r="AHL4" s="245"/>
      <c r="AHM4" s="245"/>
      <c r="AHN4" s="245"/>
      <c r="AHO4" s="245"/>
      <c r="AHP4" s="245"/>
      <c r="AHQ4" s="245"/>
      <c r="AHR4" s="245"/>
      <c r="AHS4" s="245"/>
      <c r="AHT4" s="245"/>
      <c r="AHU4" s="245"/>
      <c r="AHV4" s="245"/>
      <c r="AHW4" s="245"/>
      <c r="AHX4" s="245"/>
      <c r="AHY4" s="245"/>
      <c r="AHZ4" s="245"/>
      <c r="AIA4" s="245"/>
      <c r="AIB4" s="245"/>
      <c r="AIC4" s="245"/>
      <c r="AID4" s="245"/>
      <c r="AIE4" s="245"/>
      <c r="AIF4" s="245"/>
      <c r="AIG4" s="245"/>
      <c r="AIH4" s="245"/>
      <c r="AII4" s="245"/>
      <c r="AIJ4" s="245"/>
      <c r="AIK4" s="245"/>
      <c r="AIL4" s="245"/>
      <c r="AIM4" s="245"/>
      <c r="AIN4" s="245"/>
      <c r="AIO4" s="245"/>
      <c r="AIP4" s="245"/>
      <c r="AIQ4" s="245"/>
      <c r="AIR4" s="245"/>
      <c r="AIS4" s="245"/>
      <c r="AIT4" s="245"/>
      <c r="AIU4" s="245"/>
      <c r="AIV4" s="245"/>
      <c r="AIW4" s="245"/>
      <c r="AIX4" s="245"/>
      <c r="AIY4" s="245"/>
      <c r="AIZ4" s="245"/>
      <c r="AJA4" s="245"/>
      <c r="AJB4" s="245"/>
      <c r="AJC4" s="245"/>
      <c r="AJD4" s="245"/>
      <c r="AJE4" s="245"/>
      <c r="AJF4" s="245"/>
      <c r="AJG4" s="245"/>
      <c r="AJH4" s="245"/>
      <c r="AJI4" s="245"/>
      <c r="AJJ4" s="245"/>
      <c r="AJK4" s="245"/>
      <c r="AJL4" s="245"/>
      <c r="AJM4" s="245"/>
      <c r="AJN4" s="245"/>
      <c r="AJO4" s="245"/>
      <c r="AJP4" s="245"/>
      <c r="AJQ4" s="245"/>
      <c r="AJR4" s="245"/>
      <c r="AJS4" s="245"/>
      <c r="AJT4" s="245"/>
      <c r="AJU4" s="245"/>
      <c r="AJV4" s="245"/>
      <c r="AJW4" s="245"/>
      <c r="AJX4" s="245"/>
      <c r="AJY4" s="245"/>
      <c r="AJZ4" s="245"/>
      <c r="AKA4" s="245"/>
      <c r="AKB4" s="245"/>
      <c r="AKC4" s="245"/>
      <c r="AKD4" s="245"/>
      <c r="AKE4" s="245"/>
      <c r="AKF4" s="245"/>
      <c r="AKG4" s="245"/>
      <c r="AKH4" s="245"/>
      <c r="AKI4" s="245"/>
      <c r="AKJ4" s="245"/>
      <c r="AKK4" s="245"/>
      <c r="AKL4" s="245"/>
      <c r="AKM4" s="245"/>
      <c r="AKN4" s="245"/>
      <c r="AKO4" s="245"/>
      <c r="AKP4" s="245"/>
      <c r="AKQ4" s="245"/>
      <c r="AKR4" s="245"/>
      <c r="AKS4" s="245"/>
      <c r="AKT4" s="245"/>
      <c r="AKU4" s="245"/>
      <c r="AKV4" s="245"/>
      <c r="AKW4" s="245"/>
      <c r="AKX4" s="245"/>
      <c r="AKY4" s="245"/>
      <c r="AKZ4" s="245"/>
      <c r="ALA4" s="245"/>
      <c r="ALB4" s="245"/>
      <c r="ALC4" s="245"/>
      <c r="ALD4" s="245"/>
      <c r="ALE4" s="245"/>
      <c r="ALF4" s="245"/>
      <c r="ALG4" s="245"/>
      <c r="ALH4" s="245"/>
      <c r="ALI4" s="245"/>
      <c r="ALJ4" s="245"/>
      <c r="ALK4" s="245"/>
      <c r="ALL4" s="245"/>
      <c r="ALM4" s="245"/>
      <c r="ALN4" s="245"/>
      <c r="ALO4" s="245"/>
      <c r="ALP4" s="245"/>
      <c r="ALQ4" s="245"/>
      <c r="ALR4" s="245"/>
      <c r="ALS4" s="245"/>
      <c r="ALT4" s="245"/>
      <c r="ALU4" s="245"/>
      <c r="ALV4" s="245"/>
      <c r="ALW4" s="245"/>
      <c r="ALX4" s="245"/>
      <c r="ALY4" s="245"/>
      <c r="ALZ4" s="245"/>
      <c r="AMA4" s="245"/>
      <c r="AMB4" s="245"/>
      <c r="AMC4" s="245"/>
      <c r="AMD4" s="245"/>
      <c r="AME4" s="245"/>
      <c r="AMF4" s="245"/>
      <c r="AMG4" s="245"/>
      <c r="AMH4" s="245"/>
      <c r="AMI4" s="245"/>
      <c r="AMJ4" s="245"/>
      <c r="AMK4" s="245"/>
    </row>
    <row r="5" spans="1:1025" x14ac:dyDescent="0.25">
      <c r="A5" s="234" t="s">
        <v>227</v>
      </c>
      <c r="B5" s="234" t="s">
        <v>228</v>
      </c>
      <c r="C5" s="235" t="s">
        <v>229</v>
      </c>
      <c r="D5" s="234" t="s">
        <v>230</v>
      </c>
      <c r="E5" s="234" t="s">
        <v>231</v>
      </c>
      <c r="F5" s="234" t="s">
        <v>232</v>
      </c>
      <c r="G5" s="234"/>
      <c r="H5" s="234" t="s">
        <v>233</v>
      </c>
      <c r="I5" s="234" t="s">
        <v>234</v>
      </c>
      <c r="J5" s="234" t="s">
        <v>235</v>
      </c>
      <c r="K5" s="234" t="s">
        <v>236</v>
      </c>
    </row>
    <row r="6" spans="1:1025" ht="30" x14ac:dyDescent="0.25">
      <c r="A6" s="234"/>
      <c r="B6" s="234"/>
      <c r="C6" s="235"/>
      <c r="D6" s="234"/>
      <c r="E6" s="234"/>
      <c r="F6" s="201" t="s">
        <v>201</v>
      </c>
      <c r="G6" s="201" t="s">
        <v>237</v>
      </c>
      <c r="H6" s="234"/>
      <c r="I6" s="234"/>
      <c r="J6" s="234"/>
      <c r="K6" s="234"/>
    </row>
    <row r="7" spans="1:1025" x14ac:dyDescent="0.25">
      <c r="A7" s="240" t="s">
        <v>238</v>
      </c>
      <c r="B7" s="240"/>
      <c r="C7" s="240"/>
      <c r="D7" s="240"/>
      <c r="E7" s="240"/>
      <c r="F7" s="240"/>
      <c r="G7" s="240"/>
      <c r="H7" s="240"/>
      <c r="I7" s="240"/>
      <c r="J7" s="240"/>
      <c r="K7" s="240"/>
    </row>
    <row r="8" spans="1:1025" x14ac:dyDescent="0.25">
      <c r="A8" s="241" t="s">
        <v>204</v>
      </c>
      <c r="B8" s="241"/>
      <c r="C8" s="241"/>
      <c r="D8" s="241"/>
      <c r="E8" s="241"/>
      <c r="F8" s="241"/>
      <c r="G8" s="241"/>
      <c r="H8" s="241"/>
      <c r="I8" s="241"/>
      <c r="J8" s="241"/>
      <c r="K8" s="241"/>
    </row>
    <row r="9" spans="1:1025" ht="45" x14ac:dyDescent="0.25">
      <c r="A9" s="156" t="s">
        <v>178</v>
      </c>
      <c r="B9" s="157" t="s">
        <v>239</v>
      </c>
      <c r="C9" s="158">
        <v>300000</v>
      </c>
      <c r="D9" s="159" t="s">
        <v>240</v>
      </c>
      <c r="E9" s="159" t="s">
        <v>241</v>
      </c>
      <c r="F9" s="160">
        <v>0.78</v>
      </c>
      <c r="G9" s="160">
        <v>0.22</v>
      </c>
      <c r="H9" s="161" t="s">
        <v>242</v>
      </c>
      <c r="I9" s="162">
        <v>2017</v>
      </c>
      <c r="J9" s="163" t="s">
        <v>243</v>
      </c>
      <c r="K9" s="164" t="s">
        <v>244</v>
      </c>
    </row>
    <row r="10" spans="1:1025" x14ac:dyDescent="0.25">
      <c r="A10" s="240" t="s">
        <v>207</v>
      </c>
      <c r="B10" s="240"/>
      <c r="C10" s="240"/>
      <c r="D10" s="240"/>
      <c r="E10" s="240"/>
      <c r="F10" s="240"/>
      <c r="G10" s="240"/>
      <c r="H10" s="240"/>
      <c r="I10" s="240"/>
      <c r="J10" s="240"/>
      <c r="K10" s="240"/>
    </row>
    <row r="11" spans="1:1025" x14ac:dyDescent="0.25">
      <c r="A11" s="156" t="s">
        <v>138</v>
      </c>
      <c r="B11" s="165" t="s">
        <v>245</v>
      </c>
      <c r="C11" s="158">
        <v>1950000</v>
      </c>
      <c r="D11" s="159" t="s">
        <v>240</v>
      </c>
      <c r="E11" s="159" t="s">
        <v>241</v>
      </c>
      <c r="F11" s="166">
        <v>0.8</v>
      </c>
      <c r="G11" s="166">
        <v>0.2</v>
      </c>
      <c r="H11" s="161" t="s">
        <v>242</v>
      </c>
      <c r="I11" s="162">
        <v>2017</v>
      </c>
      <c r="J11" s="163" t="s">
        <v>243</v>
      </c>
      <c r="K11" s="164"/>
    </row>
    <row r="12" spans="1:1025" ht="30" x14ac:dyDescent="0.25">
      <c r="A12" s="156" t="s">
        <v>138</v>
      </c>
      <c r="B12" s="157" t="s">
        <v>246</v>
      </c>
      <c r="C12" s="158">
        <v>1992004</v>
      </c>
      <c r="D12" s="159" t="s">
        <v>240</v>
      </c>
      <c r="E12" s="159" t="s">
        <v>241</v>
      </c>
      <c r="F12" s="166">
        <v>0.8</v>
      </c>
      <c r="G12" s="166">
        <v>0.2</v>
      </c>
      <c r="H12" s="161" t="s">
        <v>242</v>
      </c>
      <c r="I12" s="162">
        <v>2017</v>
      </c>
      <c r="J12" s="163" t="s">
        <v>243</v>
      </c>
      <c r="K12" s="164"/>
    </row>
    <row r="13" spans="1:1025" ht="30" x14ac:dyDescent="0.25">
      <c r="A13" s="156" t="s">
        <v>138</v>
      </c>
      <c r="B13" s="157" t="s">
        <v>247</v>
      </c>
      <c r="C13" s="158">
        <f>+(2541893+322581)</f>
        <v>2864474</v>
      </c>
      <c r="D13" s="159" t="s">
        <v>240</v>
      </c>
      <c r="E13" s="159" t="s">
        <v>241</v>
      </c>
      <c r="F13" s="166">
        <v>0.8</v>
      </c>
      <c r="G13" s="166">
        <v>0.2</v>
      </c>
      <c r="H13" s="161" t="s">
        <v>242</v>
      </c>
      <c r="I13" s="162">
        <v>2017</v>
      </c>
      <c r="J13" s="163" t="s">
        <v>243</v>
      </c>
      <c r="K13" s="164"/>
    </row>
    <row r="14" spans="1:1025" x14ac:dyDescent="0.25">
      <c r="A14" s="156" t="s">
        <v>138</v>
      </c>
      <c r="B14" s="157" t="s">
        <v>248</v>
      </c>
      <c r="C14" s="158">
        <v>3950500</v>
      </c>
      <c r="D14" s="159" t="s">
        <v>249</v>
      </c>
      <c r="E14" s="159" t="s">
        <v>250</v>
      </c>
      <c r="F14" s="166">
        <v>0.8</v>
      </c>
      <c r="G14" s="166">
        <v>0.2</v>
      </c>
      <c r="H14" s="161" t="s">
        <v>242</v>
      </c>
      <c r="I14" s="162">
        <v>2017</v>
      </c>
      <c r="J14" s="163" t="s">
        <v>243</v>
      </c>
      <c r="K14" s="164"/>
    </row>
    <row r="15" spans="1:1025" ht="30" x14ac:dyDescent="0.25">
      <c r="A15" s="156" t="s">
        <v>138</v>
      </c>
      <c r="B15" s="157" t="s">
        <v>251</v>
      </c>
      <c r="C15" s="158">
        <v>3125000</v>
      </c>
      <c r="D15" s="159" t="s">
        <v>249</v>
      </c>
      <c r="E15" s="159" t="s">
        <v>250</v>
      </c>
      <c r="F15" s="166">
        <v>0.8</v>
      </c>
      <c r="G15" s="166">
        <v>0.2</v>
      </c>
      <c r="H15" s="158" t="s">
        <v>252</v>
      </c>
      <c r="I15" s="167">
        <v>2018</v>
      </c>
      <c r="J15" s="163" t="s">
        <v>243</v>
      </c>
      <c r="K15" s="164"/>
    </row>
    <row r="16" spans="1:1025" x14ac:dyDescent="0.25">
      <c r="A16" s="156" t="s">
        <v>138</v>
      </c>
      <c r="B16" s="157" t="s">
        <v>253</v>
      </c>
      <c r="C16" s="158">
        <v>3625000</v>
      </c>
      <c r="D16" s="159" t="s">
        <v>249</v>
      </c>
      <c r="E16" s="159" t="s">
        <v>250</v>
      </c>
      <c r="F16" s="166">
        <v>0.8</v>
      </c>
      <c r="G16" s="166">
        <v>0.2</v>
      </c>
      <c r="H16" s="158" t="s">
        <v>252</v>
      </c>
      <c r="I16" s="167">
        <v>2018</v>
      </c>
      <c r="J16" s="163" t="s">
        <v>243</v>
      </c>
      <c r="K16" s="164"/>
    </row>
    <row r="17" spans="1:11" x14ac:dyDescent="0.25">
      <c r="A17" s="156" t="s">
        <v>138</v>
      </c>
      <c r="B17" s="157" t="s">
        <v>254</v>
      </c>
      <c r="C17" s="158">
        <v>3032937.7</v>
      </c>
      <c r="D17" s="159" t="s">
        <v>249</v>
      </c>
      <c r="E17" s="159" t="s">
        <v>250</v>
      </c>
      <c r="F17" s="166">
        <v>0.8</v>
      </c>
      <c r="G17" s="166">
        <v>0.2</v>
      </c>
      <c r="H17" s="158" t="s">
        <v>252</v>
      </c>
      <c r="I17" s="167">
        <v>2018</v>
      </c>
      <c r="J17" s="163" t="s">
        <v>243</v>
      </c>
      <c r="K17" s="164"/>
    </row>
    <row r="18" spans="1:11" x14ac:dyDescent="0.25">
      <c r="A18" s="156" t="s">
        <v>138</v>
      </c>
      <c r="B18" s="157" t="s">
        <v>255</v>
      </c>
      <c r="C18" s="158">
        <v>1448564.09</v>
      </c>
      <c r="D18" s="159" t="s">
        <v>240</v>
      </c>
      <c r="E18" s="159" t="s">
        <v>241</v>
      </c>
      <c r="F18" s="166">
        <v>0.8</v>
      </c>
      <c r="G18" s="166">
        <v>0.2</v>
      </c>
      <c r="H18" s="158" t="s">
        <v>252</v>
      </c>
      <c r="I18" s="167">
        <v>2018</v>
      </c>
      <c r="J18" s="163" t="s">
        <v>243</v>
      </c>
      <c r="K18" s="164"/>
    </row>
    <row r="19" spans="1:11" x14ac:dyDescent="0.25">
      <c r="A19" s="240" t="s">
        <v>256</v>
      </c>
      <c r="B19" s="240"/>
      <c r="C19" s="240"/>
      <c r="D19" s="240"/>
      <c r="E19" s="240"/>
      <c r="F19" s="240"/>
      <c r="G19" s="240"/>
      <c r="H19" s="240"/>
      <c r="I19" s="240"/>
      <c r="J19" s="240"/>
      <c r="K19" s="240"/>
    </row>
    <row r="20" spans="1:11" x14ac:dyDescent="0.25">
      <c r="A20" s="241" t="s">
        <v>204</v>
      </c>
      <c r="B20" s="241"/>
      <c r="C20" s="241"/>
      <c r="D20" s="241"/>
      <c r="E20" s="241"/>
      <c r="F20" s="241"/>
      <c r="G20" s="241"/>
      <c r="H20" s="241"/>
      <c r="I20" s="241"/>
      <c r="J20" s="241"/>
      <c r="K20" s="241"/>
    </row>
    <row r="21" spans="1:11" x14ac:dyDescent="0.25">
      <c r="A21" s="163" t="s">
        <v>176</v>
      </c>
      <c r="B21" s="157" t="s">
        <v>257</v>
      </c>
      <c r="C21" s="158">
        <v>30000</v>
      </c>
      <c r="D21" s="159" t="s">
        <v>258</v>
      </c>
      <c r="E21" s="159" t="s">
        <v>241</v>
      </c>
      <c r="F21" s="160">
        <v>0.78</v>
      </c>
      <c r="G21" s="160">
        <v>0.22</v>
      </c>
      <c r="H21" s="158" t="s">
        <v>242</v>
      </c>
      <c r="I21" s="162">
        <v>2017</v>
      </c>
      <c r="J21" s="163"/>
      <c r="K21" s="168"/>
    </row>
    <row r="22" spans="1:11" x14ac:dyDescent="0.25">
      <c r="A22" s="240" t="s">
        <v>259</v>
      </c>
      <c r="B22" s="240"/>
      <c r="C22" s="240"/>
      <c r="D22" s="240"/>
      <c r="E22" s="240"/>
      <c r="F22" s="240"/>
      <c r="G22" s="240"/>
      <c r="H22" s="240"/>
      <c r="I22" s="240"/>
      <c r="J22" s="240"/>
      <c r="K22" s="240"/>
    </row>
    <row r="23" spans="1:11" x14ac:dyDescent="0.25">
      <c r="A23" s="241" t="s">
        <v>204</v>
      </c>
      <c r="B23" s="241"/>
      <c r="C23" s="241"/>
      <c r="D23" s="241"/>
      <c r="E23" s="241"/>
      <c r="F23" s="241"/>
      <c r="G23" s="241"/>
      <c r="H23" s="241"/>
      <c r="I23" s="241"/>
      <c r="J23" s="241"/>
      <c r="K23" s="241"/>
    </row>
    <row r="24" spans="1:11" x14ac:dyDescent="0.25">
      <c r="A24" s="156" t="s">
        <v>260</v>
      </c>
      <c r="B24" s="157" t="s">
        <v>261</v>
      </c>
      <c r="C24" s="158">
        <f>+' Staff '!F26</f>
        <v>1129282.6450580645</v>
      </c>
      <c r="D24" s="159" t="s">
        <v>262</v>
      </c>
      <c r="E24" s="159" t="s">
        <v>250</v>
      </c>
      <c r="F24" s="160">
        <v>0.78</v>
      </c>
      <c r="G24" s="160">
        <v>0.22</v>
      </c>
      <c r="H24" s="158" t="s">
        <v>252</v>
      </c>
      <c r="I24" s="162">
        <v>2017</v>
      </c>
      <c r="J24" s="163" t="s">
        <v>243</v>
      </c>
      <c r="K24" s="164" t="s">
        <v>263</v>
      </c>
    </row>
    <row r="25" spans="1:11" ht="30" x14ac:dyDescent="0.25">
      <c r="A25" s="156" t="s">
        <v>180</v>
      </c>
      <c r="B25" s="157" t="s">
        <v>264</v>
      </c>
      <c r="C25" s="158">
        <v>60000</v>
      </c>
      <c r="D25" s="159" t="s">
        <v>265</v>
      </c>
      <c r="E25" s="159" t="s">
        <v>241</v>
      </c>
      <c r="F25" s="160">
        <v>0.78</v>
      </c>
      <c r="G25" s="160">
        <v>0.22</v>
      </c>
      <c r="H25" s="158" t="s">
        <v>242</v>
      </c>
      <c r="I25" s="162">
        <v>2017</v>
      </c>
      <c r="J25" s="163" t="s">
        <v>243</v>
      </c>
      <c r="K25" s="164" t="s">
        <v>266</v>
      </c>
    </row>
    <row r="26" spans="1:11" x14ac:dyDescent="0.25">
      <c r="A26" s="241" t="s">
        <v>207</v>
      </c>
      <c r="B26" s="241"/>
      <c r="C26" s="241"/>
      <c r="D26" s="241"/>
      <c r="E26" s="241"/>
      <c r="F26" s="241"/>
      <c r="G26" s="241"/>
      <c r="H26" s="241"/>
      <c r="I26" s="241"/>
      <c r="J26" s="241"/>
      <c r="K26" s="241"/>
    </row>
    <row r="27" spans="1:11" x14ac:dyDescent="0.25">
      <c r="A27" s="156" t="s">
        <v>134</v>
      </c>
      <c r="B27" s="157" t="s">
        <v>267</v>
      </c>
      <c r="C27" s="158">
        <v>540000</v>
      </c>
      <c r="D27" s="159" t="s">
        <v>265</v>
      </c>
      <c r="E27" s="159" t="s">
        <v>241</v>
      </c>
      <c r="F27" s="160">
        <v>0.78</v>
      </c>
      <c r="G27" s="160">
        <v>0.22</v>
      </c>
      <c r="H27" s="158" t="s">
        <v>242</v>
      </c>
      <c r="I27" s="162">
        <v>2017</v>
      </c>
      <c r="J27" s="163" t="s">
        <v>243</v>
      </c>
      <c r="K27" s="164"/>
    </row>
    <row r="28" spans="1:11" x14ac:dyDescent="0.25">
      <c r="A28" s="156" t="s">
        <v>142</v>
      </c>
      <c r="B28" s="157" t="s">
        <v>268</v>
      </c>
      <c r="C28" s="158">
        <v>320000</v>
      </c>
      <c r="D28" s="159" t="s">
        <v>265</v>
      </c>
      <c r="E28" s="159" t="s">
        <v>241</v>
      </c>
      <c r="F28" s="160">
        <v>0.78</v>
      </c>
      <c r="G28" s="160">
        <v>0.22</v>
      </c>
      <c r="H28" s="158" t="s">
        <v>242</v>
      </c>
      <c r="I28" s="162">
        <v>2017</v>
      </c>
      <c r="J28" s="163" t="s">
        <v>243</v>
      </c>
      <c r="K28" s="164"/>
    </row>
    <row r="29" spans="1:11" x14ac:dyDescent="0.25">
      <c r="A29" s="156" t="s">
        <v>142</v>
      </c>
      <c r="B29" s="157" t="s">
        <v>269</v>
      </c>
      <c r="C29" s="158">
        <v>160000</v>
      </c>
      <c r="D29" s="159" t="s">
        <v>265</v>
      </c>
      <c r="E29" s="159" t="s">
        <v>241</v>
      </c>
      <c r="F29" s="160">
        <v>0.78</v>
      </c>
      <c r="G29" s="160">
        <v>0.22</v>
      </c>
      <c r="H29" s="158" t="s">
        <v>270</v>
      </c>
      <c r="I29" s="162">
        <v>2017</v>
      </c>
      <c r="J29" s="163" t="s">
        <v>243</v>
      </c>
      <c r="K29" s="164"/>
    </row>
    <row r="30" spans="1:11" x14ac:dyDescent="0.25">
      <c r="A30" s="156" t="s">
        <v>144</v>
      </c>
      <c r="B30" s="157" t="s">
        <v>271</v>
      </c>
      <c r="C30" s="158">
        <v>2000</v>
      </c>
      <c r="D30" s="159" t="s">
        <v>262</v>
      </c>
      <c r="E30" s="159" t="s">
        <v>250</v>
      </c>
      <c r="F30" s="160">
        <v>0.78</v>
      </c>
      <c r="G30" s="160">
        <v>0.22</v>
      </c>
      <c r="H30" s="158" t="s">
        <v>270</v>
      </c>
      <c r="I30" s="162">
        <v>2017</v>
      </c>
      <c r="J30" s="163" t="s">
        <v>243</v>
      </c>
      <c r="K30" s="164"/>
    </row>
    <row r="31" spans="1:11" x14ac:dyDescent="0.25">
      <c r="A31" s="156" t="s">
        <v>144</v>
      </c>
      <c r="B31" s="157" t="s">
        <v>272</v>
      </c>
      <c r="C31" s="158">
        <f>+' Staff '!F36</f>
        <v>1370829.7525677427</v>
      </c>
      <c r="D31" s="159" t="s">
        <v>262</v>
      </c>
      <c r="E31" s="159" t="s">
        <v>250</v>
      </c>
      <c r="F31" s="160">
        <v>0.78</v>
      </c>
      <c r="G31" s="160">
        <v>0.22</v>
      </c>
      <c r="H31" s="158" t="s">
        <v>252</v>
      </c>
      <c r="I31" s="162">
        <v>2017</v>
      </c>
      <c r="J31" s="163" t="s">
        <v>243</v>
      </c>
      <c r="K31" s="164" t="s">
        <v>263</v>
      </c>
    </row>
    <row r="32" spans="1:11" x14ac:dyDescent="0.25">
      <c r="A32" s="241" t="s">
        <v>273</v>
      </c>
      <c r="B32" s="241"/>
      <c r="C32" s="241"/>
      <c r="D32" s="241"/>
      <c r="E32" s="241"/>
      <c r="F32" s="241"/>
      <c r="G32" s="241"/>
      <c r="H32" s="241"/>
      <c r="I32" s="241"/>
      <c r="J32" s="241"/>
      <c r="K32" s="241"/>
    </row>
    <row r="33" spans="1:11" x14ac:dyDescent="0.25">
      <c r="A33" s="156" t="s">
        <v>147</v>
      </c>
      <c r="B33" s="169" t="s">
        <v>274</v>
      </c>
      <c r="C33" s="158">
        <f>+' Staff '!F17</f>
        <v>2143458.1532490323</v>
      </c>
      <c r="D33" s="159" t="s">
        <v>262</v>
      </c>
      <c r="E33" s="159" t="s">
        <v>250</v>
      </c>
      <c r="F33" s="160">
        <v>0.78</v>
      </c>
      <c r="G33" s="160">
        <v>0.22</v>
      </c>
      <c r="H33" s="158" t="s">
        <v>252</v>
      </c>
      <c r="I33" s="162">
        <v>2017</v>
      </c>
      <c r="J33" s="163" t="s">
        <v>243</v>
      </c>
      <c r="K33" s="164" t="s">
        <v>263</v>
      </c>
    </row>
    <row r="34" spans="1:11" x14ac:dyDescent="0.25">
      <c r="A34" s="240" t="s">
        <v>275</v>
      </c>
      <c r="B34" s="240"/>
      <c r="C34" s="240"/>
      <c r="D34" s="240"/>
      <c r="E34" s="240"/>
      <c r="F34" s="240"/>
      <c r="G34" s="240"/>
      <c r="H34" s="240"/>
      <c r="I34" s="240"/>
      <c r="J34" s="240"/>
      <c r="K34" s="240"/>
    </row>
    <row r="35" spans="1:11" x14ac:dyDescent="0.25">
      <c r="A35" s="241" t="s">
        <v>204</v>
      </c>
      <c r="B35" s="241"/>
      <c r="C35" s="241"/>
      <c r="D35" s="241"/>
      <c r="E35" s="241"/>
      <c r="F35" s="241"/>
      <c r="G35" s="241"/>
      <c r="H35" s="241"/>
      <c r="I35" s="241"/>
      <c r="J35" s="241"/>
      <c r="K35" s="241"/>
    </row>
    <row r="36" spans="1:11" ht="30" x14ac:dyDescent="0.25">
      <c r="A36" s="163" t="s">
        <v>174</v>
      </c>
      <c r="B36" s="169" t="s">
        <v>276</v>
      </c>
      <c r="C36" s="168">
        <v>40000</v>
      </c>
      <c r="D36" s="170" t="s">
        <v>277</v>
      </c>
      <c r="E36" s="170" t="s">
        <v>278</v>
      </c>
      <c r="F36" s="160">
        <v>0.78</v>
      </c>
      <c r="G36" s="160">
        <v>0.22</v>
      </c>
      <c r="H36" s="171" t="s">
        <v>252</v>
      </c>
      <c r="I36" s="167">
        <v>2018</v>
      </c>
      <c r="J36" s="163" t="s">
        <v>243</v>
      </c>
      <c r="K36" s="156"/>
    </row>
    <row r="37" spans="1:11" x14ac:dyDescent="0.25">
      <c r="A37" s="241" t="s">
        <v>207</v>
      </c>
      <c r="B37" s="241"/>
      <c r="C37" s="241"/>
      <c r="D37" s="241"/>
      <c r="E37" s="241"/>
      <c r="F37" s="241"/>
      <c r="G37" s="241"/>
      <c r="H37" s="241"/>
      <c r="I37" s="241"/>
      <c r="J37" s="241"/>
      <c r="K37" s="241"/>
    </row>
    <row r="38" spans="1:11" ht="30" x14ac:dyDescent="0.25">
      <c r="A38" s="163" t="s">
        <v>144</v>
      </c>
      <c r="B38" s="169" t="s">
        <v>211</v>
      </c>
      <c r="C38" s="168">
        <v>400000</v>
      </c>
      <c r="D38" s="170" t="s">
        <v>262</v>
      </c>
      <c r="E38" s="170" t="s">
        <v>250</v>
      </c>
      <c r="F38" s="160">
        <v>1</v>
      </c>
      <c r="G38" s="160">
        <v>0</v>
      </c>
      <c r="H38" s="171" t="s">
        <v>242</v>
      </c>
      <c r="I38" s="167">
        <v>2017</v>
      </c>
      <c r="J38" s="163" t="s">
        <v>243</v>
      </c>
      <c r="K38" s="164" t="s">
        <v>279</v>
      </c>
    </row>
    <row r="39" spans="1:11" x14ac:dyDescent="0.25">
      <c r="A39" s="231" t="s">
        <v>280</v>
      </c>
      <c r="B39" s="231"/>
      <c r="C39" s="172"/>
      <c r="D39" s="155"/>
      <c r="E39" s="155"/>
      <c r="F39" s="155"/>
      <c r="G39" s="155"/>
      <c r="H39" s="155"/>
      <c r="I39" s="173"/>
      <c r="J39" s="173"/>
      <c r="K39" s="173"/>
    </row>
  </sheetData>
  <mergeCells count="26">
    <mergeCell ref="A1:K1"/>
    <mergeCell ref="A2:K2"/>
    <mergeCell ref="A3:K3"/>
    <mergeCell ref="A5:A6"/>
    <mergeCell ref="B5:B6"/>
    <mergeCell ref="C5:C6"/>
    <mergeCell ref="D5:D6"/>
    <mergeCell ref="E5:E6"/>
    <mergeCell ref="F5:G5"/>
    <mergeCell ref="H5:H6"/>
    <mergeCell ref="I5:I6"/>
    <mergeCell ref="J5:J6"/>
    <mergeCell ref="K5:K6"/>
    <mergeCell ref="A7:K7"/>
    <mergeCell ref="A8:K8"/>
    <mergeCell ref="A10:K10"/>
    <mergeCell ref="A19:K19"/>
    <mergeCell ref="A20:K20"/>
    <mergeCell ref="A35:K35"/>
    <mergeCell ref="A37:K37"/>
    <mergeCell ref="A39:B39"/>
    <mergeCell ref="A22:K22"/>
    <mergeCell ref="A23:K23"/>
    <mergeCell ref="A26:K26"/>
    <mergeCell ref="A32:K32"/>
    <mergeCell ref="A34:K34"/>
  </mergeCells>
  <pageMargins left="0.48511904761904762" right="0.7" top="0.75" bottom="0.75" header="0.51180555555555496" footer="0.51180555555555496"/>
  <pageSetup scale="52" firstPageNumber="0" orientation="portrait" r:id="rId1"/>
  <headerFooter>
    <oddHeader>&amp;RPlan de Adquisiciones (PA) – UR—L1111
Página 1 de 1</oddHeader>
  </headerFooter>
  <colBreaks count="2" manualBreakCount="2">
    <brk id="11" max="1048575" man="1"/>
    <brk id="25"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zoomScaleNormal="100" workbookViewId="0">
      <selection activeCell="L34" sqref="L34"/>
    </sheetView>
  </sheetViews>
  <sheetFormatPr defaultColWidth="9.140625" defaultRowHeight="15" x14ac:dyDescent="0.25"/>
  <cols>
    <col min="1" max="1" width="19.85546875"/>
    <col min="2" max="3" width="10.42578125"/>
    <col min="4" max="4" width="15.5703125"/>
    <col min="5" max="6" width="8.140625"/>
    <col min="7" max="7" width="8.42578125"/>
    <col min="8" max="1025" width="10.42578125"/>
  </cols>
  <sheetData>
    <row r="1" spans="1:7" x14ac:dyDescent="0.25">
      <c r="A1" s="236" t="s">
        <v>281</v>
      </c>
      <c r="B1" s="236"/>
      <c r="C1" s="236"/>
      <c r="D1" s="236"/>
      <c r="E1" s="236"/>
      <c r="F1" s="236"/>
      <c r="G1" s="236"/>
    </row>
    <row r="2" spans="1:7" x14ac:dyDescent="0.25">
      <c r="B2" s="174">
        <v>2017</v>
      </c>
      <c r="C2" s="174">
        <v>2018</v>
      </c>
      <c r="D2" s="174">
        <v>2019</v>
      </c>
      <c r="E2" s="174">
        <v>2020</v>
      </c>
      <c r="F2" s="174">
        <v>2021</v>
      </c>
      <c r="G2" s="174">
        <v>2022</v>
      </c>
    </row>
    <row r="3" spans="1:7" ht="30" x14ac:dyDescent="0.25">
      <c r="A3" s="175" t="s">
        <v>282</v>
      </c>
      <c r="B3" s="176">
        <v>14038.4834872593</v>
      </c>
      <c r="C3" s="176">
        <v>32519.608813150298</v>
      </c>
      <c r="D3" s="176">
        <v>31227.930401707799</v>
      </c>
      <c r="E3" s="176">
        <v>17257.6035053218</v>
      </c>
      <c r="F3" s="176">
        <v>9939.4768296791899</v>
      </c>
      <c r="G3" s="176">
        <v>4643.3714035512603</v>
      </c>
    </row>
    <row r="4" spans="1:7" x14ac:dyDescent="0.25">
      <c r="A4" s="175" t="s">
        <v>283</v>
      </c>
      <c r="B4" s="176">
        <v>3962.6048331399702</v>
      </c>
      <c r="C4" s="176">
        <v>22969.012932468399</v>
      </c>
      <c r="D4" s="176">
        <v>31227.930401707799</v>
      </c>
      <c r="E4" s="176">
        <v>17257.6035053218</v>
      </c>
      <c r="F4" s="176">
        <v>9939.4768296791899</v>
      </c>
      <c r="G4" s="176">
        <v>4643.3714035512603</v>
      </c>
    </row>
    <row r="5" spans="1:7" ht="30" x14ac:dyDescent="0.25">
      <c r="A5" s="175" t="s">
        <v>284</v>
      </c>
      <c r="B5" s="176">
        <v>443016.25490621099</v>
      </c>
      <c r="C5" s="176">
        <v>768289.37351124198</v>
      </c>
      <c r="D5" s="176">
        <v>1091652.5344389901</v>
      </c>
      <c r="E5" s="176">
        <v>633448.06014081102</v>
      </c>
      <c r="F5" s="176">
        <v>383074.59262028697</v>
      </c>
      <c r="G5" s="176">
        <v>187906.82057461701</v>
      </c>
    </row>
    <row r="6" spans="1:7" x14ac:dyDescent="0.25">
      <c r="A6" s="175" t="s">
        <v>285</v>
      </c>
      <c r="B6" s="176">
        <v>125049.002226211</v>
      </c>
      <c r="C6" s="176">
        <v>764705.57755260705</v>
      </c>
      <c r="D6" s="176">
        <v>1091652.5344389901</v>
      </c>
      <c r="E6" s="176">
        <v>633448.06014081102</v>
      </c>
      <c r="F6" s="176">
        <v>383074.59262028697</v>
      </c>
      <c r="G6" s="176">
        <v>187906.82057461701</v>
      </c>
    </row>
    <row r="25" spans="1:7" x14ac:dyDescent="0.25">
      <c r="A25" s="44"/>
    </row>
    <row r="26" spans="1:7" x14ac:dyDescent="0.25">
      <c r="A26" s="193"/>
      <c r="B26" s="237" t="s">
        <v>292</v>
      </c>
      <c r="C26" s="237"/>
      <c r="D26" s="237"/>
      <c r="E26" s="237"/>
      <c r="F26" s="237"/>
      <c r="G26" s="237"/>
    </row>
    <row r="27" spans="1:7" x14ac:dyDescent="0.25">
      <c r="B27" s="174">
        <v>2017</v>
      </c>
      <c r="C27" s="174">
        <v>2018</v>
      </c>
      <c r="D27" s="174">
        <v>2019</v>
      </c>
      <c r="E27" s="174">
        <v>2020</v>
      </c>
      <c r="F27" s="174">
        <v>2021</v>
      </c>
      <c r="G27" s="174">
        <v>2022</v>
      </c>
    </row>
    <row r="28" spans="1:7" x14ac:dyDescent="0.25">
      <c r="A28" s="190" t="s">
        <v>293</v>
      </c>
      <c r="B28" s="79">
        <v>10075.878654119329</v>
      </c>
      <c r="C28" s="79">
        <v>9550.5958806818999</v>
      </c>
      <c r="D28" s="79">
        <v>0</v>
      </c>
      <c r="E28" s="79">
        <v>0</v>
      </c>
      <c r="F28" s="79">
        <v>0</v>
      </c>
      <c r="G28" s="79">
        <v>0</v>
      </c>
    </row>
    <row r="29" spans="1:7" x14ac:dyDescent="0.25">
      <c r="A29" s="190" t="s">
        <v>294</v>
      </c>
      <c r="B29" s="176">
        <v>3962.6048331399702</v>
      </c>
      <c r="C29" s="176">
        <v>17969.012932468399</v>
      </c>
      <c r="D29" s="176">
        <v>26227.930401707799</v>
      </c>
      <c r="E29" s="176">
        <v>17257.6035053218</v>
      </c>
      <c r="F29" s="176">
        <v>9939.4768296791899</v>
      </c>
      <c r="G29" s="176">
        <v>4643.3714035512603</v>
      </c>
    </row>
    <row r="30" spans="1:7" x14ac:dyDescent="0.25">
      <c r="A30" s="190" t="s">
        <v>295</v>
      </c>
      <c r="B30" s="190"/>
      <c r="C30" s="191">
        <v>5000</v>
      </c>
      <c r="D30" s="191">
        <v>5000</v>
      </c>
      <c r="E30" s="190"/>
      <c r="F30" s="190"/>
      <c r="G30" s="190"/>
    </row>
    <row r="31" spans="1:7" x14ac:dyDescent="0.25">
      <c r="A31" s="192" t="s">
        <v>186</v>
      </c>
      <c r="B31" s="79">
        <f>+B29+B28+B30</f>
        <v>14038.4834872593</v>
      </c>
      <c r="C31" s="79">
        <f t="shared" ref="C31:G31" si="0">+C29+C28+C30</f>
        <v>32519.608813150298</v>
      </c>
      <c r="D31" s="79">
        <f t="shared" si="0"/>
        <v>31227.930401707799</v>
      </c>
      <c r="E31" s="79">
        <f t="shared" si="0"/>
        <v>17257.6035053218</v>
      </c>
      <c r="F31" s="79">
        <f t="shared" si="0"/>
        <v>9939.4768296791899</v>
      </c>
      <c r="G31" s="79">
        <f t="shared" si="0"/>
        <v>4643.3714035512603</v>
      </c>
    </row>
  </sheetData>
  <mergeCells count="2">
    <mergeCell ref="A1:G1"/>
    <mergeCell ref="B26:G26"/>
  </mergeCells>
  <pageMargins left="0.7" right="0.7" top="0.75" bottom="0.75" header="0.51180555555555496" footer="0.51180555555555496"/>
  <pageSetup paperSize="0" scale="0" firstPageNumber="0" orientation="portrait" usePrinterDefaults="0" horizontalDpi="0" verticalDpi="0" copies="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9"/>
  <sheetViews>
    <sheetView zoomScaleNormal="100" workbookViewId="0">
      <selection activeCell="E5" sqref="E5:E15"/>
    </sheetView>
  </sheetViews>
  <sheetFormatPr defaultColWidth="9.140625" defaultRowHeight="15" x14ac:dyDescent="0.25"/>
  <cols>
    <col min="1" max="1" width="17.85546875"/>
    <col min="2" max="2" width="12.42578125"/>
    <col min="4" max="4" width="16.42578125"/>
    <col min="5" max="5" width="14.140625"/>
    <col min="6" max="6" width="12.140625"/>
    <col min="8" max="8" width="12.85546875"/>
  </cols>
  <sheetData>
    <row r="1" spans="1:8" s="1" customFormat="1" ht="75" x14ac:dyDescent="0.25">
      <c r="A1" s="177" t="s">
        <v>286</v>
      </c>
      <c r="B1" s="178" t="s">
        <v>287</v>
      </c>
      <c r="C1" s="178" t="s">
        <v>288</v>
      </c>
      <c r="D1" s="178" t="s">
        <v>289</v>
      </c>
      <c r="E1" s="178" t="s">
        <v>290</v>
      </c>
      <c r="F1" s="179" t="s">
        <v>291</v>
      </c>
    </row>
    <row r="2" spans="1:8" x14ac:dyDescent="0.25">
      <c r="A2" s="180">
        <v>91555975.299999997</v>
      </c>
      <c r="B2" s="79">
        <v>93145091.069999993</v>
      </c>
      <c r="C2" s="181">
        <f t="shared" ref="C2:C28" si="0">+A2/$A$29</f>
        <v>4.6808494506703609E-2</v>
      </c>
      <c r="D2" s="79">
        <f t="shared" ref="D2:D28" si="1">+B2-A2</f>
        <v>1589115.7699999958</v>
      </c>
      <c r="E2" s="181">
        <f t="shared" ref="E2:E28" si="2">+(B2/A2)-1</f>
        <v>1.7356767428810205E-2</v>
      </c>
      <c r="F2" s="182">
        <f t="shared" ref="F2:F28" si="3">+E2*C2</f>
        <v>8.1244415284559464E-4</v>
      </c>
      <c r="G2" s="56"/>
      <c r="H2" s="183"/>
    </row>
    <row r="3" spans="1:8" x14ac:dyDescent="0.25">
      <c r="A3" s="180">
        <v>93590205</v>
      </c>
      <c r="B3" s="79">
        <v>105593092.91</v>
      </c>
      <c r="C3" s="181">
        <f t="shared" si="0"/>
        <v>4.7848505597468796E-2</v>
      </c>
      <c r="D3" s="79">
        <f t="shared" si="1"/>
        <v>12002887.909999996</v>
      </c>
      <c r="E3" s="181">
        <f t="shared" si="2"/>
        <v>0.12824940291561493</v>
      </c>
      <c r="F3" s="182">
        <f t="shared" si="3"/>
        <v>6.136542273279832E-3</v>
      </c>
      <c r="G3" s="56"/>
    </row>
    <row r="4" spans="1:8" x14ac:dyDescent="0.25">
      <c r="A4" s="180">
        <v>53845290</v>
      </c>
      <c r="B4" s="79">
        <v>68301486.549999997</v>
      </c>
      <c r="C4" s="181">
        <f t="shared" si="0"/>
        <v>2.7528699824541793E-2</v>
      </c>
      <c r="D4" s="79">
        <f t="shared" si="1"/>
        <v>14456196.549999997</v>
      </c>
      <c r="E4" s="181">
        <f t="shared" si="2"/>
        <v>0.26847652877345451</v>
      </c>
      <c r="F4" s="182">
        <f t="shared" si="3"/>
        <v>7.3908097705393866E-3</v>
      </c>
      <c r="G4" s="56"/>
    </row>
    <row r="5" spans="1:8" x14ac:dyDescent="0.25">
      <c r="A5" s="180">
        <v>66381769</v>
      </c>
      <c r="B5" s="79">
        <v>84878614.420000002</v>
      </c>
      <c r="C5" s="181">
        <f t="shared" si="0"/>
        <v>3.3938043469040169E-2</v>
      </c>
      <c r="D5" s="79">
        <f t="shared" si="1"/>
        <v>18496845.420000002</v>
      </c>
      <c r="E5" s="181">
        <f t="shared" si="2"/>
        <v>0.27864345434964233</v>
      </c>
      <c r="F5" s="182">
        <f t="shared" si="3"/>
        <v>9.4566136660816716E-3</v>
      </c>
      <c r="G5" s="56"/>
    </row>
    <row r="6" spans="1:8" x14ac:dyDescent="0.25">
      <c r="A6" s="180">
        <v>105476664.43000001</v>
      </c>
      <c r="B6" s="79">
        <v>116028143</v>
      </c>
      <c r="C6" s="181">
        <f t="shared" si="0"/>
        <v>5.392552317180193E-2</v>
      </c>
      <c r="D6" s="79">
        <f t="shared" si="1"/>
        <v>10551478.569999993</v>
      </c>
      <c r="E6" s="181">
        <f t="shared" si="2"/>
        <v>0.10003614189944843</v>
      </c>
      <c r="F6" s="182">
        <f t="shared" si="3"/>
        <v>5.3945012880163724E-3</v>
      </c>
      <c r="G6" s="56"/>
    </row>
    <row r="7" spans="1:8" x14ac:dyDescent="0.25">
      <c r="A7" s="180">
        <v>154867636</v>
      </c>
      <c r="B7" s="79">
        <v>133914143</v>
      </c>
      <c r="C7" s="181">
        <f t="shared" si="0"/>
        <v>7.9176928269499569E-2</v>
      </c>
      <c r="D7" s="79">
        <f t="shared" si="1"/>
        <v>-20953493</v>
      </c>
      <c r="E7" s="181">
        <f t="shared" si="2"/>
        <v>-0.13529936622781535</v>
      </c>
      <c r="F7" s="182">
        <f t="shared" si="3"/>
        <v>-1.0712588214728489E-2</v>
      </c>
      <c r="G7" s="56"/>
    </row>
    <row r="8" spans="1:8" x14ac:dyDescent="0.25">
      <c r="A8" s="180">
        <v>42287802</v>
      </c>
      <c r="B8" s="79">
        <v>34827531.920000002</v>
      </c>
      <c r="C8" s="181">
        <f t="shared" si="0"/>
        <v>2.1619870698024991E-2</v>
      </c>
      <c r="D8" s="79">
        <f t="shared" si="1"/>
        <v>-7460270.0799999982</v>
      </c>
      <c r="E8" s="181">
        <f t="shared" si="2"/>
        <v>-0.17641659597252179</v>
      </c>
      <c r="F8" s="182">
        <f t="shared" si="3"/>
        <v>-3.8141039939116376E-3</v>
      </c>
      <c r="G8" s="56"/>
    </row>
    <row r="9" spans="1:8" x14ac:dyDescent="0.25">
      <c r="A9" s="180">
        <v>49552635</v>
      </c>
      <c r="B9" s="79">
        <v>44336559</v>
      </c>
      <c r="C9" s="181">
        <f t="shared" si="0"/>
        <v>2.5334056412920861E-2</v>
      </c>
      <c r="D9" s="79">
        <f t="shared" si="1"/>
        <v>-5216076</v>
      </c>
      <c r="E9" s="181">
        <f t="shared" si="2"/>
        <v>-0.10526334270619508</v>
      </c>
      <c r="F9" s="182">
        <f t="shared" si="3"/>
        <v>-2.6667474623313678E-3</v>
      </c>
      <c r="G9" s="56"/>
    </row>
    <row r="10" spans="1:8" x14ac:dyDescent="0.25">
      <c r="A10" s="180">
        <v>141019925</v>
      </c>
      <c r="B10" s="79">
        <v>187901743.99000001</v>
      </c>
      <c r="C10" s="181">
        <f t="shared" si="0"/>
        <v>7.2097210073608975E-2</v>
      </c>
      <c r="D10" s="79">
        <f t="shared" si="1"/>
        <v>46881818.99000001</v>
      </c>
      <c r="E10" s="181">
        <f t="shared" si="2"/>
        <v>0.33244819120418634</v>
      </c>
      <c r="F10" s="182">
        <f t="shared" si="3"/>
        <v>2.3968587079839544E-2</v>
      </c>
      <c r="G10" s="56"/>
    </row>
    <row r="11" spans="1:8" x14ac:dyDescent="0.25">
      <c r="A11" s="180">
        <v>44969203.5</v>
      </c>
      <c r="B11" s="79">
        <v>62314973</v>
      </c>
      <c r="C11" s="181">
        <f t="shared" si="0"/>
        <v>2.2990751920924452E-2</v>
      </c>
      <c r="D11" s="79">
        <f t="shared" si="1"/>
        <v>17345769.5</v>
      </c>
      <c r="E11" s="181">
        <f t="shared" si="2"/>
        <v>0.38572552213427569</v>
      </c>
      <c r="F11" s="182">
        <f t="shared" si="3"/>
        <v>8.8681197889581859E-3</v>
      </c>
      <c r="G11" s="56"/>
    </row>
    <row r="12" spans="1:8" x14ac:dyDescent="0.25">
      <c r="A12" s="180">
        <v>23577812</v>
      </c>
      <c r="B12" s="79">
        <v>18229032.969999999</v>
      </c>
      <c r="C12" s="181">
        <f t="shared" si="0"/>
        <v>1.2054285696436576E-2</v>
      </c>
      <c r="D12" s="79">
        <f t="shared" si="1"/>
        <v>-5348779.0300000012</v>
      </c>
      <c r="E12" s="181">
        <f t="shared" si="2"/>
        <v>-0.22685646276253291</v>
      </c>
      <c r="F12" s="182">
        <f t="shared" si="3"/>
        <v>-2.7345926142225974E-3</v>
      </c>
      <c r="G12" s="56"/>
    </row>
    <row r="13" spans="1:8" x14ac:dyDescent="0.25">
      <c r="A13" s="180">
        <v>64770856</v>
      </c>
      <c r="B13" s="79">
        <v>52118534</v>
      </c>
      <c r="C13" s="181">
        <f t="shared" si="0"/>
        <v>3.311445536281115E-2</v>
      </c>
      <c r="D13" s="79">
        <f t="shared" si="1"/>
        <v>-12652322</v>
      </c>
      <c r="E13" s="181">
        <f t="shared" si="2"/>
        <v>-0.1953397373658301</v>
      </c>
      <c r="F13" s="182">
        <f t="shared" si="3"/>
        <v>-6.4685690135840345E-3</v>
      </c>
      <c r="G13" s="56"/>
    </row>
    <row r="14" spans="1:8" x14ac:dyDescent="0.25">
      <c r="A14" s="180">
        <v>88666785</v>
      </c>
      <c r="B14" s="79">
        <v>101322861.70999999</v>
      </c>
      <c r="C14" s="181">
        <f t="shared" si="0"/>
        <v>4.5331380120195934E-2</v>
      </c>
      <c r="D14" s="79">
        <f t="shared" si="1"/>
        <v>12656076.709999993</v>
      </c>
      <c r="E14" s="181">
        <f t="shared" si="2"/>
        <v>0.14273751676008084</v>
      </c>
      <c r="F14" s="182">
        <f t="shared" si="3"/>
        <v>6.4704886296640621E-3</v>
      </c>
      <c r="G14" s="56"/>
    </row>
    <row r="15" spans="1:8" x14ac:dyDescent="0.25">
      <c r="A15" s="180">
        <v>46305193.399999999</v>
      </c>
      <c r="B15" s="79">
        <v>40873390.689999998</v>
      </c>
      <c r="C15" s="181">
        <f t="shared" si="0"/>
        <v>2.3673784084475239E-2</v>
      </c>
      <c r="D15" s="79">
        <f t="shared" si="1"/>
        <v>-5431802.7100000009</v>
      </c>
      <c r="E15" s="181">
        <f t="shared" si="2"/>
        <v>-0.11730439527761483</v>
      </c>
      <c r="F15" s="182">
        <f t="shared" si="3"/>
        <v>-2.7770389259621901E-3</v>
      </c>
      <c r="G15" s="56"/>
    </row>
    <row r="16" spans="1:8" x14ac:dyDescent="0.25">
      <c r="A16" s="180">
        <v>52545327.762000002</v>
      </c>
      <c r="B16" s="79">
        <v>61552764.469999999</v>
      </c>
      <c r="C16" s="181">
        <f t="shared" si="0"/>
        <v>2.6864087000780579E-2</v>
      </c>
      <c r="D16" s="79">
        <f t="shared" si="1"/>
        <v>9007436.7079999968</v>
      </c>
      <c r="E16" s="181">
        <f t="shared" si="2"/>
        <v>0.17142221947493574</v>
      </c>
      <c r="F16" s="182">
        <f t="shared" si="3"/>
        <v>4.6051014178415768E-3</v>
      </c>
      <c r="G16" s="56"/>
    </row>
    <row r="17" spans="1:7" x14ac:dyDescent="0.25">
      <c r="A17" s="180">
        <v>83780125</v>
      </c>
      <c r="B17" s="79">
        <v>93065688</v>
      </c>
      <c r="C17" s="181">
        <f t="shared" si="0"/>
        <v>4.2833048394531621E-2</v>
      </c>
      <c r="D17" s="79">
        <f t="shared" si="1"/>
        <v>9285563</v>
      </c>
      <c r="E17" s="181">
        <f t="shared" si="2"/>
        <v>0.11083252740432181</v>
      </c>
      <c r="F17" s="182">
        <f t="shared" si="3"/>
        <v>4.7472950099975682E-3</v>
      </c>
      <c r="G17" s="56"/>
    </row>
    <row r="18" spans="1:7" x14ac:dyDescent="0.25">
      <c r="A18" s="180">
        <v>27657060</v>
      </c>
      <c r="B18" s="79">
        <v>40077597.880000003</v>
      </c>
      <c r="C18" s="181">
        <f t="shared" si="0"/>
        <v>1.4139823608886531E-2</v>
      </c>
      <c r="D18" s="79">
        <f t="shared" si="1"/>
        <v>12420537.880000003</v>
      </c>
      <c r="E18" s="181">
        <f t="shared" si="2"/>
        <v>0.4490910414917566</v>
      </c>
      <c r="F18" s="182">
        <f t="shared" si="3"/>
        <v>6.3500681110245805E-3</v>
      </c>
      <c r="G18" s="56"/>
    </row>
    <row r="19" spans="1:7" x14ac:dyDescent="0.25">
      <c r="A19" s="180">
        <v>26604583</v>
      </c>
      <c r="B19" s="79">
        <v>27961931.710000001</v>
      </c>
      <c r="C19" s="181">
        <f t="shared" si="0"/>
        <v>1.3601738970374337E-2</v>
      </c>
      <c r="D19" s="79">
        <f t="shared" si="1"/>
        <v>1357348.7100000009</v>
      </c>
      <c r="E19" s="181">
        <f t="shared" si="2"/>
        <v>5.1019356702565188E-2</v>
      </c>
      <c r="F19" s="182">
        <f t="shared" si="3"/>
        <v>6.9395197230471E-4</v>
      </c>
      <c r="G19" s="56"/>
    </row>
    <row r="20" spans="1:7" x14ac:dyDescent="0.25">
      <c r="A20" s="180">
        <v>98946320</v>
      </c>
      <c r="B20" s="79">
        <v>113988387</v>
      </c>
      <c r="C20" s="181">
        <f t="shared" si="0"/>
        <v>5.0586848766587686E-2</v>
      </c>
      <c r="D20" s="79">
        <f t="shared" si="1"/>
        <v>15042067</v>
      </c>
      <c r="E20" s="181">
        <f t="shared" si="2"/>
        <v>0.15202250068522005</v>
      </c>
      <c r="F20" s="182">
        <f t="shared" si="3"/>
        <v>7.6903392512816995E-3</v>
      </c>
      <c r="G20" s="56"/>
    </row>
    <row r="21" spans="1:7" x14ac:dyDescent="0.25">
      <c r="A21" s="180">
        <v>94942348.019999996</v>
      </c>
      <c r="B21" s="79">
        <v>123044611.58</v>
      </c>
      <c r="C21" s="181">
        <f t="shared" si="0"/>
        <v>4.8539796132210627E-2</v>
      </c>
      <c r="D21" s="79">
        <f t="shared" si="1"/>
        <v>28102263.560000002</v>
      </c>
      <c r="E21" s="181">
        <f t="shared" si="2"/>
        <v>0.29599292777212693</v>
      </c>
      <c r="F21" s="182">
        <f t="shared" si="3"/>
        <v>1.4367436370635187E-2</v>
      </c>
      <c r="G21" s="56"/>
    </row>
    <row r="22" spans="1:7" x14ac:dyDescent="0.25">
      <c r="A22" s="180">
        <v>109619950</v>
      </c>
      <c r="B22" s="79">
        <v>120234253</v>
      </c>
      <c r="C22" s="181">
        <f t="shared" si="0"/>
        <v>5.6043800643125523E-2</v>
      </c>
      <c r="D22" s="79">
        <f t="shared" si="1"/>
        <v>10614303</v>
      </c>
      <c r="E22" s="181">
        <f t="shared" si="2"/>
        <v>9.6828205084932062E-2</v>
      </c>
      <c r="F22" s="182">
        <f t="shared" si="3"/>
        <v>5.4266206224116058E-3</v>
      </c>
      <c r="G22" s="56"/>
    </row>
    <row r="23" spans="1:7" x14ac:dyDescent="0.25">
      <c r="A23" s="180">
        <v>152075744</v>
      </c>
      <c r="B23" s="79">
        <v>188938548.19999999</v>
      </c>
      <c r="C23" s="181">
        <f t="shared" si="0"/>
        <v>7.7749558172494987E-2</v>
      </c>
      <c r="D23" s="79">
        <f t="shared" si="1"/>
        <v>36862804.199999988</v>
      </c>
      <c r="E23" s="181">
        <f t="shared" si="2"/>
        <v>0.24239765810384584</v>
      </c>
      <c r="F23" s="182">
        <f t="shared" si="3"/>
        <v>1.8846310819621511E-2</v>
      </c>
      <c r="G23" s="56"/>
    </row>
    <row r="24" spans="1:7" x14ac:dyDescent="0.25">
      <c r="A24" s="180">
        <v>56996411.68</v>
      </c>
      <c r="B24" s="79">
        <v>68239379.670000002</v>
      </c>
      <c r="C24" s="181">
        <f t="shared" si="0"/>
        <v>2.9139728065625196E-2</v>
      </c>
      <c r="D24" s="79">
        <f t="shared" si="1"/>
        <v>11242967.990000002</v>
      </c>
      <c r="E24" s="181">
        <f t="shared" si="2"/>
        <v>0.19725747040221386</v>
      </c>
      <c r="F24" s="182">
        <f t="shared" si="3"/>
        <v>5.7480290464336226E-3</v>
      </c>
      <c r="G24" s="56"/>
    </row>
    <row r="25" spans="1:7" x14ac:dyDescent="0.25">
      <c r="A25" s="180">
        <v>32993667.719999999</v>
      </c>
      <c r="B25" s="79">
        <v>39285003.719999999</v>
      </c>
      <c r="C25" s="181">
        <f t="shared" si="0"/>
        <v>1.6868193574118631E-2</v>
      </c>
      <c r="D25" s="79">
        <f t="shared" si="1"/>
        <v>6291336</v>
      </c>
      <c r="E25" s="181">
        <f t="shared" si="2"/>
        <v>0.19068313512129897</v>
      </c>
      <c r="F25" s="182">
        <f t="shared" si="3"/>
        <v>3.2164800345458899E-3</v>
      </c>
      <c r="G25" s="56"/>
    </row>
    <row r="26" spans="1:7" x14ac:dyDescent="0.25">
      <c r="A26" s="180">
        <v>47226397</v>
      </c>
      <c r="B26" s="79">
        <v>51437855.170000002</v>
      </c>
      <c r="C26" s="181">
        <f t="shared" si="0"/>
        <v>2.4144754477274447E-2</v>
      </c>
      <c r="D26" s="79">
        <f t="shared" si="1"/>
        <v>4211458.1700000018</v>
      </c>
      <c r="E26" s="181">
        <f t="shared" si="2"/>
        <v>8.9175936288343083E-2</v>
      </c>
      <c r="F26" s="182">
        <f t="shared" si="3"/>
        <v>2.1531310869631125E-3</v>
      </c>
      <c r="G26" s="56"/>
    </row>
    <row r="27" spans="1:7" x14ac:dyDescent="0.25">
      <c r="A27" s="180">
        <v>37655991</v>
      </c>
      <c r="B27" s="79">
        <v>36841890</v>
      </c>
      <c r="C27" s="181">
        <f t="shared" si="0"/>
        <v>1.9251831921318418E-2</v>
      </c>
      <c r="D27" s="79">
        <f t="shared" si="1"/>
        <v>-814101</v>
      </c>
      <c r="E27" s="181">
        <f t="shared" si="2"/>
        <v>-2.1619428366657534E-2</v>
      </c>
      <c r="F27" s="182">
        <f t="shared" si="3"/>
        <v>-4.1621360114987442E-4</v>
      </c>
      <c r="G27" s="56"/>
    </row>
    <row r="28" spans="1:7" x14ac:dyDescent="0.25">
      <c r="A28" s="180">
        <v>68057560.5</v>
      </c>
      <c r="B28" s="79">
        <v>81719474</v>
      </c>
      <c r="C28" s="181">
        <f t="shared" si="0"/>
        <v>3.4794801064217361E-2</v>
      </c>
      <c r="D28" s="79">
        <f t="shared" si="1"/>
        <v>13661913.5</v>
      </c>
      <c r="E28" s="181">
        <f t="shared" si="2"/>
        <v>0.20074057018250024</v>
      </c>
      <c r="F28" s="182">
        <f t="shared" si="3"/>
        <v>6.984728205017659E-3</v>
      </c>
      <c r="G28" s="56"/>
    </row>
    <row r="29" spans="1:7" x14ac:dyDescent="0.25">
      <c r="A29" s="184">
        <f>SUM(A2:A28)</f>
        <v>1955969237.312</v>
      </c>
      <c r="B29" s="185">
        <f>SUM(B2:B28)</f>
        <v>2190172582.6300001</v>
      </c>
      <c r="C29" s="186">
        <f>SUM(C2:C28)</f>
        <v>1</v>
      </c>
      <c r="D29" s="187"/>
      <c r="E29" s="188">
        <f>SUM(E2:E28)/28</f>
        <v>0.10439420519644307</v>
      </c>
      <c r="F29" s="189">
        <f>SUM(F2:F28)</f>
        <v>0.11973774477141316</v>
      </c>
      <c r="G29" s="56"/>
    </row>
  </sheetData>
  <pageMargins left="0.7" right="0.7" top="0.75" bottom="0.75" header="0.51180555555555496" footer="0.51180555555555496"/>
  <pageSetup paperSize="0" scale="0" firstPageNumber="0" orientation="portrait" usePrinterDefaults="0" horizontalDpi="0" verticalDpi="0" copie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file>

<file path=customXml/item3.xml><?xml version="1.0" encoding="utf-8"?>
<?mso-contentType ?>
<SharedContentType xmlns="Microsoft.SharePoint.Taxonomy.ContentTypeSync" SourceId="cf0be0ad-272c-4e7f-a157-3f0abda6cde5" ContentTypeId="0x01010046CF21643EE8D14686A648AA6DAD0892" PreviousValue="false"/>
</file>

<file path=customXml/item4.xml><?xml version="1.0" encoding="utf-8"?>
<ct:contentTypeSchema xmlns:ct="http://schemas.microsoft.com/office/2006/metadata/contentType" xmlns:ma="http://schemas.microsoft.com/office/2006/metadata/properties/metaAttributes" ct:_="" ma:_="" ma:contentTypeName="ez-Disclosure Operations" ma:contentTypeID="0x01010046CF21643EE8D14686A648AA6DAD089200DDA5B04776AE4C40A7394D7ED834F7DE" ma:contentTypeVersion="0" ma:contentTypeDescription="A content type to manage public (operations) IDB documents" ma:contentTypeScope="" ma:versionID="a95b453d5e428ee19ea87b8b899e7c79">
  <xsd:schema xmlns:xsd="http://www.w3.org/2001/XMLSchema" xmlns:xs="http://www.w3.org/2001/XMLSchema" xmlns:p="http://schemas.microsoft.com/office/2006/metadata/properties" xmlns:ns2="9c571b2f-e523-4ab2-ba2e-09e151a03ef4" targetNamespace="http://schemas.microsoft.com/office/2006/metadata/properties" ma:root="true" ma:fieldsID="fca353a57030c8e3f0c4df7811ea3665" ns2:_="">
    <xsd:import namespace="9c571b2f-e523-4ab2-ba2e-09e151a03ef4"/>
    <xsd:element name="properties">
      <xsd:complexType>
        <xsd:sequence>
          <xsd:element name="documentManagement">
            <xsd:complexType>
              <xsd:all>
                <xsd:element ref="ns2:_dlc_DocId" minOccurs="0"/>
                <xsd:element ref="ns2:_dlc_DocIdUrl" minOccurs="0"/>
                <xsd:element ref="ns2:_dlc_DocIdPersistId" minOccurs="0"/>
                <xsd:element ref="ns2:fd0e48b6a66848a9885f717e5bbf40c4" minOccurs="0"/>
                <xsd:element ref="ns2:TaxCatchAll" minOccurs="0"/>
                <xsd:element ref="ns2:TaxCatchAllLabel" minOccurs="0"/>
                <xsd:element ref="ns2:Access_x0020_to_x0020_Information_x00a0_Policy"/>
                <xsd:element ref="ns2:o5138a91267540169645e33d09c9ddc6" minOccurs="0"/>
                <xsd:element ref="ns2:Project_x0020_Number"/>
                <xsd:element ref="ns2:Webtopic" minOccurs="0"/>
                <xsd:element ref="ns2:Approval_x0020_Number" minOccurs="0"/>
                <xsd:element ref="ns2:Disclosure_x0020_Activity"/>
                <xsd:element ref="ns2:Document_x0020_Author" minOccurs="0"/>
                <xsd:element ref="ns2:Other_x0020_Author" minOccurs="0"/>
                <xsd:element ref="ns2:m555d3814edf4817b4410a4e57f94ce9" minOccurs="0"/>
                <xsd:element ref="ns2:e559ffcc31d34167856647188be35015" minOccurs="0"/>
                <xsd:element ref="ns2:c456731dbc904a5fb605ec556c33e883" minOccurs="0"/>
                <xsd:element ref="ns2:Document_x0020_Language_x0020_IDB"/>
                <xsd:element ref="ns2:Division_x0020_or_x0020_Unit"/>
                <xsd:element ref="ns2:Identifier" minOccurs="0"/>
                <xsd:element ref="ns2:j8b96605ee2f4c4e988849e658583fee" minOccurs="0"/>
                <xsd:element ref="ns2:Operation_x0020_Type" minOccurs="0"/>
                <xsd:element ref="ns2:Package_x0020_Code" minOccurs="0"/>
                <xsd:element ref="ns2:Phase" minOccurs="0"/>
                <xsd:element ref="ns2:Business_x0020_Area" minOccurs="0"/>
                <xsd:element ref="ns2:Key_x0020_Document" minOccurs="0"/>
                <xsd:element ref="ns2:Project_x0020_Document_x0020_Type" minOccurs="0"/>
                <xsd:element ref="ns2:Abstract" minOccurs="0"/>
                <xsd:element ref="ns2:Migration_x0020_Info" minOccurs="0"/>
                <xsd:element ref="ns2:SISCOR_x0020_Number" minOccurs="0"/>
                <xsd:element ref="ns2:IDBDocs_x0020_Number" minOccurs="0"/>
                <xsd:element ref="ns2:Editor1" minOccurs="0"/>
                <xsd:element ref="ns2:Issue_x0020_Date" minOccurs="0"/>
                <xsd:element ref="ns2:Publishing_x0020_House" minOccurs="0"/>
                <xsd:element ref="ns2:KP_x0020_Topics" minOccurs="0"/>
                <xsd:element ref="ns2:Region" minOccurs="0"/>
                <xsd:element ref="ns2:Publication_x0020_Type" minOccurs="0"/>
                <xsd:element ref="ns2:Fiscal_x0020_Year_x0020_IDB"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c571b2f-e523-4ab2-ba2e-09e151a03ef4" elementFormDefault="qualified">
    <xsd:import namespace="http://schemas.microsoft.com/office/2006/documentManagement/types"/>
    <xsd:import namespace="http://schemas.microsoft.com/office/infopath/2007/PartnerControls"/>
    <xsd:element name="_dlc_DocId" ma:index="8" nillable="true" ma:displayName="Document ID Value" ma:description="The value of the document ID assigned to this item." ma:internalName="_dlc_DocId" ma:readOnly="true">
      <xsd:simpleType>
        <xsd:restriction base="dms:Text"/>
      </xsd:simpleType>
    </xsd:element>
    <xsd:element name="_dlc_DocIdUrl" ma:index="9"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Persist ID" ma:description="Keep ID on add." ma:hidden="true" ma:internalName="_dlc_DocIdPersistId" ma:readOnly="true">
      <xsd:simpleType>
        <xsd:restriction base="dms:Boolean"/>
      </xsd:simpleType>
    </xsd:element>
    <xsd:element name="fd0e48b6a66848a9885f717e5bbf40c4" ma:index="11" nillable="true" ma:taxonomy="true" ma:internalName="fd0e48b6a66848a9885f717e5bbf40c4" ma:taxonomyFieldName="Function_x0020_Operations_x0020_IDB" ma:displayName="Function Operations IDB" ma:default="" ma:fieldId="{fd0e48b6-a668-48a9-885f-717e5bbf40c4}" ma:sspId="cf0be0ad-272c-4e7f-a157-3f0abda6cde5" ma:termSetId="5afbb5f0-73fa-45d3-a56a-b084af06f56a" ma:anchorId="00000000-0000-0000-0000-000000000000" ma:open="false" ma:isKeyword="false">
      <xsd:complexType>
        <xsd:sequence>
          <xsd:element ref="pc:Terms" minOccurs="0" maxOccurs="1"/>
        </xsd:sequence>
      </xsd:complexType>
    </xsd:element>
    <xsd:element name="TaxCatchAll" ma:index="12" nillable="true" ma:displayName="Taxonomy Catch All Column" ma:hidden="true" ma:list="{8280a35e-b938-40a4-87f4-c822ed063427}" ma:internalName="TaxCatchAll" ma:showField="CatchAllData" ma:web="69dee779-4b5f-41e8-86c4-0ae5d8a27b62">
      <xsd:complexType>
        <xsd:complexContent>
          <xsd:extension base="dms:MultiChoiceLookup">
            <xsd:sequence>
              <xsd:element name="Value" type="dms:Lookup" maxOccurs="unbounded" minOccurs="0" nillable="true"/>
            </xsd:sequence>
          </xsd:extension>
        </xsd:complexContent>
      </xsd:complexType>
    </xsd:element>
    <xsd:element name="TaxCatchAllLabel" ma:index="13" nillable="true" ma:displayName="Taxonomy Catch All Column1" ma:hidden="true" ma:list="{8280a35e-b938-40a4-87f4-c822ed063427}" ma:internalName="TaxCatchAllLabel" ma:readOnly="true" ma:showField="CatchAllDataLabel" ma:web="69dee779-4b5f-41e8-86c4-0ae5d8a27b62">
      <xsd:complexType>
        <xsd:complexContent>
          <xsd:extension base="dms:MultiChoiceLookup">
            <xsd:sequence>
              <xsd:element name="Value" type="dms:Lookup" maxOccurs="unbounded" minOccurs="0" nillable="true"/>
            </xsd:sequence>
          </xsd:extension>
        </xsd:complexContent>
      </xsd:complexType>
    </xsd:element>
    <xsd:element name="Access_x0020_to_x0020_Information_x00a0_Policy" ma:index="15" ma:displayName="Access to Information Policy" ma:default="Confidential" ma:format="Dropdown" ma:internalName="Access_x0020_to_x0020_Information_x00A0_Policy">
      <xsd:simpleType>
        <xsd:restriction base="dms:Choice">
          <xsd:enumeration value="Confidential"/>
          <xsd:enumeration value="Disclosed Over Time – 5 years"/>
          <xsd:enumeration value="Disclosed Over Time – 20 years"/>
          <xsd:enumeration value="Disclosed Over Time – 10 years"/>
          <xsd:enumeration value="Public"/>
          <xsd:enumeration value="Public - Simultaneous Disclosure"/>
        </xsd:restriction>
      </xsd:simpleType>
    </xsd:element>
    <xsd:element name="o5138a91267540169645e33d09c9ddc6" ma:index="16" ma:taxonomy="true" ma:internalName="o5138a91267540169645e33d09c9ddc6" ma:taxonomyFieldName="Series_x0020_Operations_x0020_IDB" ma:displayName="Series Operations IDB" ma:readOnly="false" ma:default="" ma:fieldId="{85138a91-2675-4016-9645-e33d09c9ddc6}" ma:sspId="cf0be0ad-272c-4e7f-a157-3f0abda6cde5" ma:termSetId="3bc5da7b-2b03-4315-921b-8aab7897c505" ma:anchorId="00000000-0000-0000-0000-000000000000" ma:open="false" ma:isKeyword="false">
      <xsd:complexType>
        <xsd:sequence>
          <xsd:element ref="pc:Terms" minOccurs="0" maxOccurs="1"/>
        </xsd:sequence>
      </xsd:complexType>
    </xsd:element>
    <xsd:element name="Project_x0020_Number" ma:index="18" ma:displayName="Project Number" ma:internalName="Project_x0020_Number" ma:readOnly="false">
      <xsd:simpleType>
        <xsd:restriction base="dms:Text">
          <xsd:maxLength value="255"/>
        </xsd:restriction>
      </xsd:simpleType>
    </xsd:element>
    <xsd:element name="Webtopic" ma:index="19" nillable="true" ma:displayName="Webtopic" ma:internalName="Webtopic">
      <xsd:simpleType>
        <xsd:restriction base="dms:Text">
          <xsd:maxLength value="255"/>
        </xsd:restriction>
      </xsd:simpleType>
    </xsd:element>
    <xsd:element name="Approval_x0020_Number" ma:index="20" nillable="true" ma:displayName="Approval Number" ma:description="Entered by the user or default value pulled from project number" ma:internalName="Approval_x0020_Number">
      <xsd:simpleType>
        <xsd:restriction base="dms:Text">
          <xsd:maxLength value="255"/>
        </xsd:restriction>
      </xsd:simpleType>
    </xsd:element>
    <xsd:element name="Disclosure_x0020_Activity" ma:index="21" ma:displayName="Disclosure Activity" ma:internalName="Disclosure_x0020_Activity" ma:readOnly="false">
      <xsd:simpleType>
        <xsd:restriction base="dms:Text">
          <xsd:maxLength value="255"/>
        </xsd:restriction>
      </xsd:simpleType>
    </xsd:element>
    <xsd:element name="Document_x0020_Author" ma:index="22" nillable="true" ma:displayName="Document Author" ma:internalName="Document_x0020_Author">
      <xsd:simpleType>
        <xsd:restriction base="dms:Text">
          <xsd:maxLength value="255"/>
        </xsd:restriction>
      </xsd:simpleType>
    </xsd:element>
    <xsd:element name="Other_x0020_Author" ma:index="23" nillable="true" ma:displayName="Other Author" ma:internalName="Other_x0020_Author">
      <xsd:simpleType>
        <xsd:restriction base="dms:Text">
          <xsd:maxLength value="255"/>
        </xsd:restriction>
      </xsd:simpleType>
    </xsd:element>
    <xsd:element name="m555d3814edf4817b4410a4e57f94ce9" ma:index="24" nillable="true" ma:taxonomy="true" ma:internalName="m555d3814edf4817b4410a4e57f94ce9" ma:taxonomyFieldName="Fund_x0020_IDB" ma:displayName="Fund IDB" ma:default="" ma:fieldId="{6555d381-4edf-4817-b441-0a4e57f94ce9}" ma:taxonomyMulti="true" ma:sspId="cf0be0ad-272c-4e7f-a157-3f0abda6cde5" ma:termSetId="932037b2-42e9-4373-86b7-1f7fc55d6c47" ma:anchorId="00000000-0000-0000-0000-000000000000" ma:open="false" ma:isKeyword="false">
      <xsd:complexType>
        <xsd:sequence>
          <xsd:element ref="pc:Terms" minOccurs="0" maxOccurs="1"/>
        </xsd:sequence>
      </xsd:complexType>
    </xsd:element>
    <xsd:element name="e559ffcc31d34167856647188be35015" ma:index="26" nillable="true" ma:taxonomy="true" ma:internalName="e559ffcc31d34167856647188be35015" ma:taxonomyFieldName="Sector_x0020_IDB" ma:displayName="Sector IDB" ma:default="" ma:fieldId="{e559ffcc-31d3-4167-8566-47188be35015}" ma:taxonomyMulti="true" ma:sspId="cf0be0ad-272c-4e7f-a157-3f0abda6cde5" ma:termSetId="2d74a730-652b-4815-b74c-000791e0ddfc" ma:anchorId="00000000-0000-0000-0000-000000000000" ma:open="true" ma:isKeyword="false">
      <xsd:complexType>
        <xsd:sequence>
          <xsd:element ref="pc:Terms" minOccurs="0" maxOccurs="1"/>
        </xsd:sequence>
      </xsd:complexType>
    </xsd:element>
    <xsd:element name="c456731dbc904a5fb605ec556c33e883" ma:index="28" nillable="true" ma:taxonomy="true" ma:internalName="c456731dbc904a5fb605ec556c33e883" ma:taxonomyFieldName="Sub_x002d_Sector" ma:displayName="Sub-Sector" ma:default="" ma:fieldId="{c456731d-bc90-4a5f-b605-ec556c33e883}" ma:sspId="cf0be0ad-272c-4e7f-a157-3f0abda6cde5" ma:termSetId="b6d60bd7-2da3-4fd7-a377-d114adc2f2db" ma:anchorId="00000000-0000-0000-0000-000000000000" ma:open="false" ma:isKeyword="false">
      <xsd:complexType>
        <xsd:sequence>
          <xsd:element ref="pc:Terms" minOccurs="0" maxOccurs="1"/>
        </xsd:sequence>
      </xsd:complexType>
    </xsd:element>
    <xsd:element name="Document_x0020_Language_x0020_IDB" ma:index="30" ma:displayName="Document Language IDB" ma:format="Dropdown" ma:internalName="Document_x0020_Language_x0020_IDB" ma:readOnly="false">
      <xsd:simpleType>
        <xsd:restriction base="dms:Choice">
          <xsd:enumeration value="English"/>
          <xsd:enumeration value="French"/>
          <xsd:enumeration value="Italian"/>
          <xsd:enumeration value="Japanese"/>
          <xsd:enumeration value="Korean"/>
          <xsd:enumeration value="Other"/>
          <xsd:enumeration value="Portuguese"/>
          <xsd:enumeration value="Spanish"/>
        </xsd:restriction>
      </xsd:simpleType>
    </xsd:element>
    <xsd:element name="Division_x0020_or_x0020_Unit" ma:index="31" ma:displayName="Division or Unit" ma:internalName="Division_x0020_or_x0020_Unit" ma:readOnly="false">
      <xsd:simpleType>
        <xsd:restriction base="dms:Text">
          <xsd:maxLength value="255"/>
        </xsd:restriction>
      </xsd:simpleType>
    </xsd:element>
    <xsd:element name="Identifier" ma:index="32" nillable="true" ma:displayName="Identifier" ma:internalName="Identifier">
      <xsd:simpleType>
        <xsd:restriction base="dms:Text">
          <xsd:maxLength value="255"/>
        </xsd:restriction>
      </xsd:simpleType>
    </xsd:element>
    <xsd:element name="j8b96605ee2f4c4e988849e658583fee" ma:index="33" nillable="true" ma:taxonomy="true" ma:internalName="j8b96605ee2f4c4e988849e658583fee" ma:taxonomyFieldName="Country" ma:displayName="Country" ma:default="" ma:fieldId="{38b96605-ee2f-4c4e-9888-49e658583fee}" ma:taxonomyMulti="true" ma:sspId="cf0be0ad-272c-4e7f-a157-3f0abda6cde5" ma:termSetId="2a7cd356-0181-422a-926d-b928cc73465d" ma:anchorId="00000000-0000-0000-0000-000000000000" ma:open="false" ma:isKeyword="false">
      <xsd:complexType>
        <xsd:sequence>
          <xsd:element ref="pc:Terms" minOccurs="0" maxOccurs="1"/>
        </xsd:sequence>
      </xsd:complexType>
    </xsd:element>
    <xsd:element name="Operation_x0020_Type" ma:index="35" nillable="true" ma:displayName="Operation Type" ma:internalName="Operation_x0020_Type">
      <xsd:simpleType>
        <xsd:restriction base="dms:Text">
          <xsd:maxLength value="255"/>
        </xsd:restriction>
      </xsd:simpleType>
    </xsd:element>
    <xsd:element name="Package_x0020_Code" ma:index="36" nillable="true" ma:displayName="Package Code" ma:internalName="Package_x0020_Code">
      <xsd:simpleType>
        <xsd:restriction base="dms:Text">
          <xsd:maxLength value="255"/>
        </xsd:restriction>
      </xsd:simpleType>
    </xsd:element>
    <xsd:element name="Phase" ma:index="37" nillable="true" ma:displayName="Phase" ma:internalName="Phase">
      <xsd:simpleType>
        <xsd:restriction base="dms:Text">
          <xsd:maxLength value="255"/>
        </xsd:restriction>
      </xsd:simpleType>
    </xsd:element>
    <xsd:element name="Business_x0020_Area" ma:index="38" nillable="true" ma:displayName="Business Area" ma:internalName="Business_x0020_Area">
      <xsd:simpleType>
        <xsd:restriction base="dms:Text">
          <xsd:maxLength value="255"/>
        </xsd:restriction>
      </xsd:simpleType>
    </xsd:element>
    <xsd:element name="Key_x0020_Document" ma:index="39" nillable="true" ma:displayName="Key Document" ma:default="0" ma:internalName="Key_x0020_Document">
      <xsd:simpleType>
        <xsd:restriction base="dms:Boolean"/>
      </xsd:simpleType>
    </xsd:element>
    <xsd:element name="Project_x0020_Document_x0020_Type" ma:index="40" nillable="true" ma:displayName="Project Document Type" ma:internalName="Project_x0020_Document_x0020_Type">
      <xsd:simpleType>
        <xsd:restriction base="dms:Text">
          <xsd:maxLength value="255"/>
        </xsd:restriction>
      </xsd:simpleType>
    </xsd:element>
    <xsd:element name="Abstract" ma:index="41" nillable="true" ma:displayName="Abstract" ma:internalName="Abstract">
      <xsd:simpleType>
        <xsd:restriction base="dms:Note">
          <xsd:maxLength value="255"/>
        </xsd:restriction>
      </xsd:simpleType>
    </xsd:element>
    <xsd:element name="Migration_x0020_Info" ma:index="42" nillable="true" ma:displayName="Migration Info" ma:internalName="Migration_x0020_Info">
      <xsd:simpleType>
        <xsd:restriction base="dms:Note"/>
      </xsd:simpleType>
    </xsd:element>
    <xsd:element name="SISCOR_x0020_Number" ma:index="43" nillable="true" ma:displayName="SISCOR Number" ma:internalName="SISCOR_x0020_Number">
      <xsd:simpleType>
        <xsd:restriction base="dms:Text">
          <xsd:maxLength value="255"/>
        </xsd:restriction>
      </xsd:simpleType>
    </xsd:element>
    <xsd:element name="IDBDocs_x0020_Number" ma:index="44" nillable="true" ma:displayName="IDBDocs Number" ma:description="Brought over as part of Migration" ma:internalName="IDBDocs_x0020_Number">
      <xsd:simpleType>
        <xsd:restriction base="dms:Text">
          <xsd:maxLength value="255"/>
        </xsd:restriction>
      </xsd:simpleType>
    </xsd:element>
    <xsd:element name="Editor1" ma:index="45" nillable="true" ma:displayName="Editor" ma:internalName="Editor1">
      <xsd:simpleType>
        <xsd:restriction base="dms:Text">
          <xsd:maxLength value="255"/>
        </xsd:restriction>
      </xsd:simpleType>
    </xsd:element>
    <xsd:element name="Issue_x0020_Date" ma:index="46" nillable="true" ma:displayName="Issue Date" ma:format="DateOnly" ma:internalName="Issue_x0020_Date">
      <xsd:simpleType>
        <xsd:restriction base="dms:DateTime"/>
      </xsd:simpleType>
    </xsd:element>
    <xsd:element name="Publishing_x0020_House" ma:index="47" nillable="true" ma:displayName="Publishing House" ma:internalName="Publishing_x0020_House">
      <xsd:simpleType>
        <xsd:restriction base="dms:Text">
          <xsd:maxLength value="255"/>
        </xsd:restriction>
      </xsd:simpleType>
    </xsd:element>
    <xsd:element name="KP_x0020_Topics" ma:index="48" nillable="true" ma:displayName="KP Topics" ma:internalName="KP_x0020_Topics">
      <xsd:simpleType>
        <xsd:restriction base="dms:Text">
          <xsd:maxLength value="255"/>
        </xsd:restriction>
      </xsd:simpleType>
    </xsd:element>
    <xsd:element name="Region" ma:index="49" nillable="true" ma:displayName="Region" ma:internalName="Region">
      <xsd:simpleType>
        <xsd:restriction base="dms:Text">
          <xsd:maxLength value="255"/>
        </xsd:restriction>
      </xsd:simpleType>
    </xsd:element>
    <xsd:element name="Publication_x0020_Type" ma:index="50" nillable="true" ma:displayName="Publication Type" ma:internalName="Publication_x0020_Type">
      <xsd:simpleType>
        <xsd:restriction base="dms:Text">
          <xsd:maxLength value="255"/>
        </xsd:restriction>
      </xsd:simpleType>
    </xsd:element>
    <xsd:element name="Fiscal_x0020_Year_x0020_IDB" ma:index="51" nillable="true" ma:displayName="Fiscal Year IDB" ma:default="=TEXT(TODAY(),&quot;yyyy&quot;)" ma:internalName="Fiscal_x0020_Year_x0020_IDB">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5.xml><?xml version="1.0" encoding="utf-8"?>
<p:properties xmlns:p="http://schemas.microsoft.com/office/2006/metadata/properties" xmlns:xsi="http://www.w3.org/2001/XMLSchema-instance" xmlns:pc="http://schemas.microsoft.com/office/infopath/2007/PartnerControls">
  <documentManagement>
    <Project_x0020_Document_x0020_Type xmlns="9c571b2f-e523-4ab2-ba2e-09e151a03ef4" xsi:nil="true"/>
    <Abstract xmlns="9c571b2f-e523-4ab2-ba2e-09e151a03ef4" xsi:nil="true"/>
    <Disclosure_x0020_Activity xmlns="9c571b2f-e523-4ab2-ba2e-09e151a03ef4">Loan Proposal</Disclosure_x0020_Activity>
    <Key_x0020_Document xmlns="9c571b2f-e523-4ab2-ba2e-09e151a03ef4">false</Key_x0020_Document>
    <Division_x0020_or_x0020_Unit xmlns="9c571b2f-e523-4ab2-ba2e-09e151a03ef4">IFD/FMM</Division_x0020_or_x0020_Unit>
    <Region xmlns="9c571b2f-e523-4ab2-ba2e-09e151a03ef4" xsi:nil="true"/>
    <IDBDocs_x0020_Number xmlns="9c571b2f-e523-4ab2-ba2e-09e151a03ef4">40414363</IDBDocs_x0020_Number>
    <Document_x0020_Author xmlns="9c571b2f-e523-4ab2-ba2e-09e151a03ef4">Pineda Ayerbe, Emilio Inigo</Document_x0020_Author>
    <Publication_x0020_Type xmlns="9c571b2f-e523-4ab2-ba2e-09e151a03ef4" xsi:nil="true"/>
    <Operation_x0020_Type xmlns="9c571b2f-e523-4ab2-ba2e-09e151a03ef4" xsi:nil="true"/>
    <TaxCatchAll xmlns="9c571b2f-e523-4ab2-ba2e-09e151a03ef4">
      <Value>5</Value>
      <Value>6</Value>
    </TaxCatchAll>
    <Fiscal_x0020_Year_x0020_IDB xmlns="9c571b2f-e523-4ab2-ba2e-09e151a03ef4">2016</Fiscal_x0020_Year_x0020_IDB>
    <Issue_x0020_Date xmlns="9c571b2f-e523-4ab2-ba2e-09e151a03ef4" xsi:nil="true"/>
    <m555d3814edf4817b4410a4e57f94ce9 xmlns="9c571b2f-e523-4ab2-ba2e-09e151a03ef4">
      <Terms xmlns="http://schemas.microsoft.com/office/infopath/2007/PartnerControls"/>
    </m555d3814edf4817b4410a4e57f94ce9>
    <Project_x0020_Number xmlns="9c571b2f-e523-4ab2-ba2e-09e151a03ef4">UR-L1111</Project_x0020_Number>
    <o5138a91267540169645e33d09c9ddc6 xmlns="9c571b2f-e523-4ab2-ba2e-09e151a03ef4">
      <Terms xmlns="http://schemas.microsoft.com/office/infopath/2007/PartnerControls">
        <TermInfo xmlns="http://schemas.microsoft.com/office/infopath/2007/PartnerControls">
          <TermName xmlns="http://schemas.microsoft.com/office/infopath/2007/PartnerControls">Unclassified</TermName>
          <TermId xmlns="http://schemas.microsoft.com/office/infopath/2007/PartnerControls">a6dff32e-d477-44cd-a56b-85efe9e0a56c</TermId>
        </TermInfo>
      </Terms>
    </o5138a91267540169645e33d09c9ddc6>
    <Package_x0020_Code xmlns="9c571b2f-e523-4ab2-ba2e-09e151a03ef4" xsi:nil="true"/>
    <Migration_x0020_Info xmlns="9c571b2f-e523-4ab2-ba2e-09e151a03ef4">&lt;Data&gt;&lt;APPLICATION&gt;MS EXCEL&lt;/APPLICATION&gt;&lt;USER_STAGE&gt;Loan Proposal&lt;/USER_STAGE&gt;&lt;PD_OBJ_TYPE&gt;0&lt;/PD_OBJ_TYPE&gt;&lt;MAKERECORD&gt;N&lt;/MAKERECORD&gt;&lt;/Data&gt;</Migration_x0020_Info>
    <Approval_x0020_Number xmlns="9c571b2f-e523-4ab2-ba2e-09e151a03ef4" xsi:nil="true"/>
    <Access_x0020_to_x0020_Information_x00a0_Policy xmlns="9c571b2f-e523-4ab2-ba2e-09e151a03ef4">Public</Access_x0020_to_x0020_Information_x00a0_Policy>
    <Business_x0020_Area xmlns="9c571b2f-e523-4ab2-ba2e-09e151a03ef4" xsi:nil="true"/>
    <SISCOR_x0020_Number xmlns="9c571b2f-e523-4ab2-ba2e-09e151a03ef4" xsi:nil="true"/>
    <Webtopic xmlns="9c571b2f-e523-4ab2-ba2e-09e151a03ef4">RM-FIS</Webtopic>
    <Identifier xmlns="9c571b2f-e523-4ab2-ba2e-09e151a03ef4"> TECFILE</Identifier>
    <Publishing_x0020_House xmlns="9c571b2f-e523-4ab2-ba2e-09e151a03ef4" xsi:nil="true"/>
    <Document_x0020_Language_x0020_IDB xmlns="9c571b2f-e523-4ab2-ba2e-09e151a03ef4">Spanish</Document_x0020_Language_x0020_IDB>
    <KP_x0020_Topics xmlns="9c571b2f-e523-4ab2-ba2e-09e151a03ef4" xsi:nil="true"/>
    <Phase xmlns="9c571b2f-e523-4ab2-ba2e-09e151a03ef4" xsi:nil="true"/>
    <fd0e48b6a66848a9885f717e5bbf40c4 xmlns="9c571b2f-e523-4ab2-ba2e-09e151a03ef4">
      <Terms xmlns="http://schemas.microsoft.com/office/infopath/2007/PartnerControls">
        <TermInfo xmlns="http://schemas.microsoft.com/office/infopath/2007/PartnerControls">
          <TermName xmlns="http://schemas.microsoft.com/office/infopath/2007/PartnerControls">IDBDocs</TermName>
          <TermId xmlns="http://schemas.microsoft.com/office/infopath/2007/PartnerControls">cca77002-e150-4b2d-ab1f-1d7a7cdcae16</TermId>
        </TermInfo>
      </Terms>
    </fd0e48b6a66848a9885f717e5bbf40c4>
    <e559ffcc31d34167856647188be35015 xmlns="9c571b2f-e523-4ab2-ba2e-09e151a03ef4">
      <Terms xmlns="http://schemas.microsoft.com/office/infopath/2007/PartnerControls"/>
    </e559ffcc31d34167856647188be35015>
    <c456731dbc904a5fb605ec556c33e883 xmlns="9c571b2f-e523-4ab2-ba2e-09e151a03ef4">
      <Terms xmlns="http://schemas.microsoft.com/office/infopath/2007/PartnerControls"/>
    </c456731dbc904a5fb605ec556c33e883>
    <Editor1 xmlns="9c571b2f-e523-4ab2-ba2e-09e151a03ef4" xsi:nil="true"/>
    <j8b96605ee2f4c4e988849e658583fee xmlns="9c571b2f-e523-4ab2-ba2e-09e151a03ef4">
      <Terms xmlns="http://schemas.microsoft.com/office/infopath/2007/PartnerControls"/>
    </j8b96605ee2f4c4e988849e658583fee>
    <Other_x0020_Author xmlns="9c571b2f-e523-4ab2-ba2e-09e151a03ef4" xsi:nil="true"/>
  </documentManagement>
</p:properties>
</file>

<file path=customXml/itemProps1.xml><?xml version="1.0" encoding="utf-8"?>
<ds:datastoreItem xmlns:ds="http://schemas.openxmlformats.org/officeDocument/2006/customXml" ds:itemID="{EEF692D5-73E1-4B8A-AA7C-A2BB1D0AD57B}"/>
</file>

<file path=customXml/itemProps2.xml><?xml version="1.0" encoding="utf-8"?>
<ds:datastoreItem xmlns:ds="http://schemas.openxmlformats.org/officeDocument/2006/customXml" ds:itemID="{09C30F14-E33A-4784-A64C-537CCB46F2C7}"/>
</file>

<file path=customXml/itemProps3.xml><?xml version="1.0" encoding="utf-8"?>
<ds:datastoreItem xmlns:ds="http://schemas.openxmlformats.org/officeDocument/2006/customXml" ds:itemID="{9EDE2DB8-64E8-494E-AF4D-6E0A772E2DB4}"/>
</file>

<file path=customXml/itemProps4.xml><?xml version="1.0" encoding="utf-8"?>
<ds:datastoreItem xmlns:ds="http://schemas.openxmlformats.org/officeDocument/2006/customXml" ds:itemID="{0E602C44-F4CD-4B90-B2DA-70159B759FF5}"/>
</file>

<file path=customXml/itemProps5.xml><?xml version="1.0" encoding="utf-8"?>
<ds:datastoreItem xmlns:ds="http://schemas.openxmlformats.org/officeDocument/2006/customXml" ds:itemID="{14947375-FC90-47DA-98B5-66EACC8B3D45}"/>
</file>

<file path=docProps/app.xml><?xml version="1.0" encoding="utf-8"?>
<Properties xmlns="http://schemas.openxmlformats.org/officeDocument/2006/extended-properties" xmlns:vt="http://schemas.openxmlformats.org/officeDocument/2006/docPropsVTypes">
  <TotalTime>25</TotalTime>
  <Application>Microsoft Excel</Application>
  <DocSecurity>0</DocSecurity>
  <ScaleCrop>false</ScaleCrop>
  <HeadingPairs>
    <vt:vector size="4" baseType="variant">
      <vt:variant>
        <vt:lpstr>Worksheets</vt:lpstr>
      </vt:variant>
      <vt:variant>
        <vt:i4>9</vt:i4>
      </vt:variant>
      <vt:variant>
        <vt:lpstr>Named Ranges</vt:lpstr>
      </vt:variant>
      <vt:variant>
        <vt:i4>2</vt:i4>
      </vt:variant>
    </vt:vector>
  </HeadingPairs>
  <TitlesOfParts>
    <vt:vector size="11" baseType="lpstr">
      <vt:lpstr>Sectores de elegibilidad</vt:lpstr>
      <vt:lpstr>Matriz de Resultados</vt:lpstr>
      <vt:lpstr>Matriz de productos</vt:lpstr>
      <vt:lpstr>CUADRO COSTOS</vt:lpstr>
      <vt:lpstr> Staff </vt:lpstr>
      <vt:lpstr>PEP POA</vt:lpstr>
      <vt:lpstr>PA  Consolidado</vt:lpstr>
      <vt:lpstr>Gráfico ejec.financiera</vt:lpstr>
      <vt:lpstr>Monto adj vs pr. oficina</vt:lpstr>
      <vt:lpstr>'CUADRO COSTOS'!Print_Area</vt:lpstr>
      <vt:lpstr>'PA  Consolidado'!Print_Area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PEP; POA y PA</dc:title>
  <dc:creator>Usuario</dc:creator>
  <cp:lastModifiedBy>Marianac</cp:lastModifiedBy>
  <cp:revision>4</cp:revision>
  <cp:lastPrinted>2016-06-14T13:56:25Z</cp:lastPrinted>
  <dcterms:created xsi:type="dcterms:W3CDTF">2016-04-14T16:36:51Z</dcterms:created>
  <dcterms:modified xsi:type="dcterms:W3CDTF">2016-09-14T18:12:49Z</dcterms:modified>
  <dc:language>es-UY</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15.0300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TaxKeyword">
    <vt:lpwstr/>
  </property>
  <property fmtid="{D5CDD505-2E9C-101B-9397-08002B2CF9AE}" pid="9" name="Sub_x002d_Sector">
    <vt:lpwstr/>
  </property>
  <property fmtid="{D5CDD505-2E9C-101B-9397-08002B2CF9AE}" pid="10" name="ContentTypeId">
    <vt:lpwstr>0x01010046CF21643EE8D14686A648AA6DAD089200DDA5B04776AE4C40A7394D7ED834F7DE</vt:lpwstr>
  </property>
  <property fmtid="{D5CDD505-2E9C-101B-9397-08002B2CF9AE}" pid="11" name="TaxKeywordTaxHTField">
    <vt:lpwstr/>
  </property>
  <property fmtid="{D5CDD505-2E9C-101B-9397-08002B2CF9AE}" pid="12" name="Series Operations IDB">
    <vt:lpwstr>5;#Unclassified|a6dff32e-d477-44cd-a56b-85efe9e0a56c</vt:lpwstr>
  </property>
  <property fmtid="{D5CDD505-2E9C-101B-9397-08002B2CF9AE}" pid="13" name="Sub-Sector">
    <vt:lpwstr/>
  </property>
  <property fmtid="{D5CDD505-2E9C-101B-9397-08002B2CF9AE}" pid="14" name="Country">
    <vt:lpwstr/>
  </property>
  <property fmtid="{D5CDD505-2E9C-101B-9397-08002B2CF9AE}" pid="15" name="Fund IDB">
    <vt:lpwstr/>
  </property>
  <property fmtid="{D5CDD505-2E9C-101B-9397-08002B2CF9AE}" pid="16" name="Series_x0020_Operations_x0020_IDB">
    <vt:lpwstr>5;#Unclassified|a6dff32e-d477-44cd-a56b-85efe9e0a56c</vt:lpwstr>
  </property>
  <property fmtid="{D5CDD505-2E9C-101B-9397-08002B2CF9AE}" pid="17" name="To:">
    <vt:lpwstr/>
  </property>
  <property fmtid="{D5CDD505-2E9C-101B-9397-08002B2CF9AE}" pid="18" name="From:">
    <vt:lpwstr/>
  </property>
  <property fmtid="{D5CDD505-2E9C-101B-9397-08002B2CF9AE}" pid="19" name="Sector IDB">
    <vt:lpwstr/>
  </property>
  <property fmtid="{D5CDD505-2E9C-101B-9397-08002B2CF9AE}" pid="20" name="Function Operations IDB">
    <vt:lpwstr>6;#IDBDocs|cca77002-e150-4b2d-ab1f-1d7a7cdcae16</vt:lpwstr>
  </property>
</Properties>
</file>