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30" yWindow="210" windowWidth="15510" windowHeight="6735" activeTab="1"/>
  </bookViews>
  <sheets>
    <sheet name="Matriz de Investimentos Total" sheetId="1" r:id="rId1"/>
    <sheet name="Plan1" sheetId="2" r:id="rId2"/>
    <sheet name="Sheet1" sheetId="3" r:id="rId3"/>
    <sheet name="Sheet2" sheetId="4" r:id="rId4"/>
  </sheets>
  <definedNames>
    <definedName name="_xlnm._FilterDatabase" localSheetId="0" hidden="1">'Matriz de Investimentos Total'!$A$2:$I$67</definedName>
  </definedNames>
  <calcPr calcId="145621"/>
</workbook>
</file>

<file path=xl/calcChain.xml><?xml version="1.0" encoding="utf-8"?>
<calcChain xmlns="http://schemas.openxmlformats.org/spreadsheetml/2006/main">
  <c r="U9" i="1" l="1"/>
  <c r="H72" i="1"/>
  <c r="E82" i="1"/>
  <c r="E72" i="1"/>
  <c r="E27" i="1"/>
  <c r="U13" i="1" l="1"/>
  <c r="S7" i="1"/>
  <c r="S16" i="1" s="1"/>
  <c r="T7" i="1"/>
  <c r="T16" i="1" s="1"/>
  <c r="U6" i="1"/>
  <c r="U12" i="1"/>
  <c r="U11" i="1"/>
  <c r="U10" i="1"/>
  <c r="U8" i="1"/>
  <c r="U7" i="1" l="1"/>
  <c r="H70" i="1"/>
  <c r="F70" i="1"/>
  <c r="E70" i="1"/>
  <c r="H39" i="1"/>
  <c r="E39" i="1"/>
  <c r="V11" i="1" l="1"/>
  <c r="U16" i="1"/>
  <c r="V7" i="1" l="1"/>
  <c r="V14" i="1"/>
  <c r="V13" i="1"/>
  <c r="V8" i="1"/>
  <c r="V6" i="1"/>
  <c r="V10" i="1"/>
  <c r="V9" i="1"/>
  <c r="V12" i="1"/>
  <c r="E64" i="1"/>
  <c r="H64" i="1"/>
  <c r="F64" i="1"/>
  <c r="H36" i="1"/>
  <c r="E48" i="1"/>
  <c r="V16" i="1" l="1"/>
  <c r="H48" i="1"/>
  <c r="F48" i="1"/>
  <c r="E51" i="1" l="1"/>
  <c r="I67" i="1" l="1"/>
  <c r="E78" i="1"/>
  <c r="E77" i="1"/>
  <c r="H40" i="1"/>
  <c r="F40" i="1"/>
  <c r="E40" i="1"/>
  <c r="E76" i="1" s="1"/>
  <c r="E79" i="1" l="1"/>
  <c r="E80" i="1"/>
  <c r="I27" i="1"/>
  <c r="E36" i="1"/>
  <c r="I72" i="1" s="1"/>
  <c r="F27" i="1"/>
  <c r="G27" i="1" s="1"/>
  <c r="F36" i="1" l="1"/>
  <c r="F72" i="1" s="1"/>
  <c r="G72" i="1" s="1"/>
  <c r="E75" i="1"/>
</calcChain>
</file>

<file path=xl/sharedStrings.xml><?xml version="1.0" encoding="utf-8"?>
<sst xmlns="http://schemas.openxmlformats.org/spreadsheetml/2006/main" count="235" uniqueCount="168">
  <si>
    <t>PROGRAMA DE DESENVOLVIMENTO TURÍSTICO DO ESPÍRITO SANTO (PRODETUR ES)</t>
  </si>
  <si>
    <t>MATRIZ DE INVESTIMENTOS TOTAIS  POR COMPONENTE - 5 ANOS</t>
  </si>
  <si>
    <t>Componente</t>
  </si>
  <si>
    <t>Local</t>
  </si>
  <si>
    <t>Ação / Projeto</t>
  </si>
  <si>
    <t>CUSTO (US$)</t>
  </si>
  <si>
    <t>VALOR BID (US$)</t>
  </si>
  <si>
    <t>BID (%)</t>
  </si>
  <si>
    <t>COMPONENTE 1 
ESTRATÉGIA DO PRODUTO TURÍSTICO</t>
  </si>
  <si>
    <t>1.1</t>
  </si>
  <si>
    <t>Estudos Turísticos</t>
  </si>
  <si>
    <t>Consultoria</t>
  </si>
  <si>
    <t>1.1.1</t>
  </si>
  <si>
    <t>1.1.2</t>
  </si>
  <si>
    <t>Polo</t>
  </si>
  <si>
    <t>1.1.3</t>
  </si>
  <si>
    <t>1.2</t>
  </si>
  <si>
    <t>Serviço</t>
  </si>
  <si>
    <t>1.4</t>
  </si>
  <si>
    <t>Obras de reurbanização e paisagismo</t>
  </si>
  <si>
    <t>Lagoa do Juara</t>
  </si>
  <si>
    <t>Obra</t>
  </si>
  <si>
    <t xml:space="preserve">Ilha das Caieiras </t>
  </si>
  <si>
    <t>Ilha das Caieiras</t>
  </si>
  <si>
    <t>Barra do Jucu</t>
  </si>
  <si>
    <t>Elaboração de estudos e projetos executivo e complementares para a requalificação da estrutura turística</t>
  </si>
  <si>
    <t>Execução das obras de requalificação da estrutura turística</t>
  </si>
  <si>
    <t>TOTAL DO COMPONENTE 1: ESTRATÉGIA DO PRODUTO TURÍSTICO</t>
  </si>
  <si>
    <t>COMPONENTE 2
ESTRATÉGIA DA COMERCIALIZAÇÃO</t>
  </si>
  <si>
    <t>2.1</t>
  </si>
  <si>
    <t>TOTAL DO COMPONENTE 2: ESTRATÉGIA DA COMERCIALIZAÇÃO</t>
  </si>
  <si>
    <t>COMPONENTE 3
FORTALECIMENTO INSTITUCIONAL</t>
  </si>
  <si>
    <t>Bens</t>
  </si>
  <si>
    <t>3.1</t>
  </si>
  <si>
    <t>SETUR/ES</t>
  </si>
  <si>
    <t>3.2</t>
  </si>
  <si>
    <t>3.3</t>
  </si>
  <si>
    <t>3.4</t>
  </si>
  <si>
    <t>TOTAL DO COMPONENTE 3: FORTALECIMENTO INSTITUCIONAL</t>
  </si>
  <si>
    <t>COMPONENTE 4
INFRAESTRUTURA E SERVIÇOS BÁSICOS</t>
  </si>
  <si>
    <t>TOTAL DO COMPONENTE 4: INFRAESTRUTURA E SERVIÇOS BÁSICOS</t>
  </si>
  <si>
    <t>COMPONENTE 5
GESTÃO AMBIENTAL</t>
  </si>
  <si>
    <t>5.1</t>
  </si>
  <si>
    <t>5.2</t>
  </si>
  <si>
    <t>5.3</t>
  </si>
  <si>
    <t>5.5</t>
  </si>
  <si>
    <t>5.7</t>
  </si>
  <si>
    <t>5.8</t>
  </si>
  <si>
    <t>TOTAL DO COMPONENTE 5: GESTÃO AMBIENTAL</t>
  </si>
  <si>
    <t xml:space="preserve">
ADMINISTRAÇÃO E SUPERVISÃO</t>
  </si>
  <si>
    <t>6.1</t>
  </si>
  <si>
    <t>UCP</t>
  </si>
  <si>
    <t>6.2</t>
  </si>
  <si>
    <t>Apoio ao gerenciamento à UCP</t>
  </si>
  <si>
    <t>6.3</t>
  </si>
  <si>
    <t>Fiscalização e supervisão de obras</t>
  </si>
  <si>
    <t>TOTAL: ADMINISTRAÇÃO E SUPERVISÃO</t>
  </si>
  <si>
    <t>TOTAL DE INVESTIMENTOS</t>
  </si>
  <si>
    <t>TOTAL DE INVESTIMENTOS POR COMPONENTE</t>
  </si>
  <si>
    <t>ESTRATÉGIA DO PRODUTO TURÍSTICO</t>
  </si>
  <si>
    <t>ESTRATÉGIA DA COMERCIALIZAÇÃO</t>
  </si>
  <si>
    <t>FORTALECIMENTO INSTITUCIONAL</t>
  </si>
  <si>
    <t>GESTÃO AMBIENTAL</t>
  </si>
  <si>
    <t>ADMINISTRAÇÃO E SUPERVISÃO</t>
  </si>
  <si>
    <t>Visitas técnicas  a outros destinos de referência turística no âmbito desportivo náutico e gastronômico</t>
  </si>
  <si>
    <t>Formatação e implementação de um Programa de Apoio ao Associativismo</t>
  </si>
  <si>
    <t>1.2.1</t>
  </si>
  <si>
    <t>1.2.2</t>
  </si>
  <si>
    <t>1.2.3</t>
  </si>
  <si>
    <t>Estudo de Mercado Turístico Náutico (demanda atual, potencial e oferta) e elaboração de portfólio de produtos estratégicos</t>
  </si>
  <si>
    <t>Arranjos Produtivos Locais - ALPs - para as comunidades locais</t>
  </si>
  <si>
    <t>Programa de Capacitação para as comunidades locais</t>
  </si>
  <si>
    <t>Apoio empresarial</t>
  </si>
  <si>
    <t>Plano de Gestão e Controle do Recurso Pesqueiro nos destinos gastronômicos</t>
  </si>
  <si>
    <t>Elaboração de estudos e projetos executivo e complementares de reurbanização, calçamento, drenagem pluvial e paisagismo do entorno</t>
  </si>
  <si>
    <t>Execução das obras de reurbanização, calçamento, drenagem pluvial e paisagismo do entorno</t>
  </si>
  <si>
    <t>Ampliação do Museu do Pescador e criação do Centro Ambiental de Interpretação do Manguezal</t>
  </si>
  <si>
    <t>1.2.4</t>
  </si>
  <si>
    <t>Cariacica / Serra (Lagoa Juara)</t>
  </si>
  <si>
    <t>Construção do Centro Integrado de Cultura e de Visitantes do Parque de Jacarenema</t>
  </si>
  <si>
    <t>Contratação de estudos e projeto para a construção do Centro Integrado de Cultura e do Centro de Visitantes do Parque de Jacarenema no prédio da antiga UMEF Maria Emelina</t>
  </si>
  <si>
    <t>Implantação das ações do Plano Estratégico e Operacional de Marketing</t>
  </si>
  <si>
    <r>
      <t>Equipamentos para o fortalecimento institucional - informática, s</t>
    </r>
    <r>
      <rPr>
        <i/>
        <sz val="12"/>
        <color theme="1"/>
        <rFont val="Century Gothic"/>
        <family val="2"/>
      </rPr>
      <t>oftwares</t>
    </r>
    <r>
      <rPr>
        <sz val="12"/>
        <color theme="1"/>
        <rFont val="Century Gothic"/>
        <family val="2"/>
      </rPr>
      <t>, equipamento para vídeo conferência (incluindo internet dedicada)</t>
    </r>
  </si>
  <si>
    <t>5.9</t>
  </si>
  <si>
    <t>5.10</t>
  </si>
  <si>
    <t>Execução das obras de saneamento básico</t>
  </si>
  <si>
    <t xml:space="preserve">Fortalecimento e Consolidação do Corredor Ecológico da Reserva de Duas Bocas e apoio de medidas de fiscalização e controle </t>
  </si>
  <si>
    <t>Elaboração do diagnóstico para as estratégias de comunicação e inserção social e ambiental</t>
  </si>
  <si>
    <t>Implantação das ações de comunicação e inserção social e ambiental</t>
  </si>
  <si>
    <t>Programa de monitoramento dos impactos estratégicos do turismo nas áreas de intervenção</t>
  </si>
  <si>
    <t>Auditorias Ambientais (obras)</t>
  </si>
  <si>
    <t>Sistema de gestão integrado do programa</t>
  </si>
  <si>
    <t>Avaliação Econômica ex-post</t>
  </si>
  <si>
    <t>Elaboração de estudos e projetos e Modelo de Gestão das Bases Náuticas</t>
  </si>
  <si>
    <t>5.6</t>
  </si>
  <si>
    <t>Diagnóstico da cadeia produtiva de turismo local e identificação de ações para a inclusão social</t>
  </si>
  <si>
    <t>Apoio à assistência técnica ao empreendedorismo (incluyendo matching grants)</t>
  </si>
  <si>
    <t>Assistencia técnica para a melhoria: a) da gestão empresarial; b) de padrões de qualidade; c) de linhas de produtos (roteiros, etc) turísticos</t>
  </si>
  <si>
    <t>Plano e implantação de Sinalização Turística e Interpretativa</t>
  </si>
  <si>
    <t>Reforma do prédio da antiga Sede da Associação das Desfiadeiras de Siri para a comunidade local</t>
  </si>
  <si>
    <t>5.11</t>
  </si>
  <si>
    <t>Fundão / Serra (rio Reis Magos)</t>
  </si>
  <si>
    <t>Execução das obras de reabilitação turística</t>
  </si>
  <si>
    <t xml:space="preserve">Elaboração de estudos e projetos para a requalificação turística </t>
  </si>
  <si>
    <t>Estudo de requalificação ambiental e elaboração de projetos básicos para o rio Reis Magos e entorno</t>
  </si>
  <si>
    <t>Excecução das obras de requalificação ambiental no rio Reis Magos e entorno</t>
  </si>
  <si>
    <t>Análise de risco aos desastres naturais e mudanças climáticas de áreas costeiras incluídas no Programa</t>
  </si>
  <si>
    <t>5.4</t>
  </si>
  <si>
    <t xml:space="preserve">Fortalecimento da Gestão Turística Municipal </t>
  </si>
  <si>
    <t xml:space="preserve">Fortalecimento da Gestão Turística da SETUR/ES </t>
  </si>
  <si>
    <t xml:space="preserve">Elaboração do Plano Estratégico e Operacional de Marketing e de Comunicação para o Turismo Gastronômico e atividades náuticas </t>
  </si>
  <si>
    <t>Implantação de infraestrutura de recepção e serviços turísticos nas Unidades de Conservação (UC's) - Parque Estadual Paulo César Vinha; Parque Natural Municipal Luiz Gonzaga; Parque Municipal de Jacarenema</t>
  </si>
  <si>
    <t>Implantação de Bases Náuticas Piloto (Ilha das Caieiras, Barra do Jucu e rio Reis Magos)</t>
  </si>
  <si>
    <t>Plano Estratégico (portfólio de produtos  e segmentos estratégicos) e Operacional do Turismo Gastronômico para o Polo da RMGV</t>
  </si>
  <si>
    <t xml:space="preserve">Estudo de Mercado Turístico Gastronômico (demanda atual, potencial e oferta) </t>
  </si>
  <si>
    <t>3.5</t>
  </si>
  <si>
    <t>3.6</t>
  </si>
  <si>
    <t>1.3</t>
  </si>
  <si>
    <t>1.3.1</t>
  </si>
  <si>
    <t>1.3.2</t>
  </si>
  <si>
    <t>6.4</t>
  </si>
  <si>
    <t>4.1</t>
  </si>
  <si>
    <t>2.2</t>
  </si>
  <si>
    <t>ANEXO I</t>
  </si>
  <si>
    <t>1.1.4</t>
  </si>
  <si>
    <t>1.5</t>
  </si>
  <si>
    <t>1.6</t>
  </si>
  <si>
    <t>1.7</t>
  </si>
  <si>
    <t>1.8</t>
  </si>
  <si>
    <t>1.8.1</t>
  </si>
  <si>
    <t>1.8.2</t>
  </si>
  <si>
    <t>1.8.3</t>
  </si>
  <si>
    <t>1.8.4</t>
  </si>
  <si>
    <t>1.8.5</t>
  </si>
  <si>
    <t>1.8.6</t>
  </si>
  <si>
    <t>1.8.7</t>
  </si>
  <si>
    <t>1.8.8</t>
  </si>
  <si>
    <t>1.8.9</t>
  </si>
  <si>
    <t>1.8.10</t>
  </si>
  <si>
    <t>1.8.11</t>
  </si>
  <si>
    <t>1.8.12</t>
  </si>
  <si>
    <t>Implementação do Plano Operacional e Estratégico do Turismo Gastronômico</t>
  </si>
  <si>
    <t>Estudo dos fatores e causas da informalidade empresarial no setor do turismo e implementação de estratégias para o incentivo à formalização</t>
  </si>
  <si>
    <t>Execução das obras de intervenção</t>
  </si>
  <si>
    <t>Elaboração de estudos e projetos executivo e complementares, e Plano de Gestão e Manutenção para as obras de intervenção</t>
  </si>
  <si>
    <t>Programa de Educação Socioambiental focado nos beneficários do Programa</t>
  </si>
  <si>
    <t>Dinamizador local para turismo gastrônomico (encarregado da implementação do Plano Estratégico e Operacional)</t>
  </si>
  <si>
    <t>Fortalecimento do sistema estadual de informação e estatísticas turísticas (diagnóstico, operações estatísticas estratégicas e sistema físico)</t>
  </si>
  <si>
    <t xml:space="preserve"> SERVIÇOS BÁSICOS</t>
  </si>
  <si>
    <t>Componente de inversión</t>
  </si>
  <si>
    <t>BID</t>
  </si>
  <si>
    <t>Aporte Local</t>
  </si>
  <si>
    <t>Total</t>
  </si>
  <si>
    <t>%</t>
  </si>
  <si>
    <t>I.   Administración del Programa</t>
  </si>
  <si>
    <t xml:space="preserve">II.  Costos Directos  </t>
  </si>
  <si>
    <t xml:space="preserve">2.1 Producto turístico </t>
  </si>
  <si>
    <t>2.2 Promoción turística</t>
  </si>
  <si>
    <t>2.3 Fortalecimiento institucional</t>
  </si>
  <si>
    <t xml:space="preserve">2.4 Infraestructura y servicios básicos </t>
  </si>
  <si>
    <t>2.5 Gestión socio-ambiental</t>
  </si>
  <si>
    <t xml:space="preserve">III. Seguimiento, evaluación y auditorías </t>
  </si>
  <si>
    <t>IV. Imprevistos</t>
  </si>
  <si>
    <t>V.  Costos Financieros*</t>
  </si>
  <si>
    <t>VALOR ES (US$)</t>
  </si>
  <si>
    <t>ES (%)</t>
  </si>
  <si>
    <t>Atualização/Elaboração do Plano de Manejo APA Marinha Costa das Algas e Parque Municipal luis Gonzaga e elaboração do Plano de Gestão e Uso Público do Parque Estadual Paulo César Vinha;  APA Marinha de Costa das Algas; Estação Ecológica da Ilha do Lameirão; Parque Natural Municipal Luiz Gonzaga; Parque Municipal de Jacarenema; APA Setiba</t>
  </si>
  <si>
    <t>IMPREVISTOS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</si>
</sst>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&quot;$&quot;#,##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entury Gothic"/>
      <family val="2"/>
    </font>
    <font>
      <b/>
      <sz val="12"/>
      <name val="Century Gothic"/>
      <family val="2"/>
    </font>
    <font>
      <sz val="12"/>
      <color theme="1"/>
      <name val="Century Gothic"/>
      <family val="2"/>
    </font>
    <font>
      <b/>
      <sz val="12"/>
      <color rgb="FFFFFFFF"/>
      <name val="Century Gothic"/>
      <family val="2"/>
    </font>
    <font>
      <b/>
      <sz val="12"/>
      <color theme="0"/>
      <name val="Century Gothic"/>
      <family val="2"/>
    </font>
    <font>
      <sz val="12"/>
      <name val="Century Gothic"/>
      <family val="2"/>
    </font>
    <font>
      <i/>
      <sz val="12"/>
      <color theme="1"/>
      <name val="Century Gothic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E0E0E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0">
    <xf numFmtId="0" fontId="0" fillId="0" borderId="0" xfId="0"/>
    <xf numFmtId="164" fontId="0" fillId="0" borderId="0" xfId="1" applyFont="1"/>
    <xf numFmtId="0" fontId="4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 wrapText="1"/>
    </xf>
    <xf numFmtId="4" fontId="2" fillId="3" borderId="1" xfId="0" applyNumberFormat="1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top"/>
    </xf>
    <xf numFmtId="0" fontId="4" fillId="5" borderId="1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/>
    </xf>
    <xf numFmtId="0" fontId="4" fillId="4" borderId="1" xfId="0" applyFont="1" applyFill="1" applyBorder="1" applyAlignment="1">
      <alignment horizontal="center" vertical="top"/>
    </xf>
    <xf numFmtId="0" fontId="2" fillId="4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4" fontId="2" fillId="4" borderId="1" xfId="0" applyNumberFormat="1" applyFont="1" applyFill="1" applyBorder="1" applyAlignment="1">
      <alignment horizontal="center" vertical="top"/>
    </xf>
    <xf numFmtId="0" fontId="4" fillId="6" borderId="1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 vertical="center" wrapText="1"/>
    </xf>
    <xf numFmtId="4" fontId="3" fillId="4" borderId="1" xfId="0" applyNumberFormat="1" applyFont="1" applyFill="1" applyBorder="1"/>
    <xf numFmtId="0" fontId="3" fillId="4" borderId="1" xfId="0" applyFont="1" applyFill="1" applyBorder="1"/>
    <xf numFmtId="4" fontId="6" fillId="6" borderId="1" xfId="0" applyNumberFormat="1" applyFont="1" applyFill="1" applyBorder="1" applyAlignment="1">
      <alignment vertical="center" wrapText="1"/>
    </xf>
    <xf numFmtId="4" fontId="6" fillId="6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vertical="center" wrapText="1"/>
    </xf>
    <xf numFmtId="4" fontId="2" fillId="0" borderId="11" xfId="0" applyNumberFormat="1" applyFont="1" applyBorder="1" applyAlignment="1">
      <alignment vertical="top"/>
    </xf>
    <xf numFmtId="4" fontId="6" fillId="4" borderId="15" xfId="0" applyNumberFormat="1" applyFont="1" applyFill="1" applyBorder="1" applyAlignment="1">
      <alignment vertical="top"/>
    </xf>
    <xf numFmtId="0" fontId="5" fillId="2" borderId="16" xfId="0" applyFont="1" applyFill="1" applyBorder="1" applyAlignment="1">
      <alignment horizontal="center" vertical="center" wrapText="1"/>
    </xf>
    <xf numFmtId="49" fontId="5" fillId="2" borderId="16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164" fontId="10" fillId="0" borderId="0" xfId="1" applyFont="1"/>
    <xf numFmtId="0" fontId="10" fillId="0" borderId="0" xfId="0" applyFont="1"/>
    <xf numFmtId="0" fontId="7" fillId="5" borderId="1" xfId="0" applyFont="1" applyFill="1" applyBorder="1" applyAlignment="1">
      <alignment horizontal="center" vertical="top"/>
    </xf>
    <xf numFmtId="164" fontId="10" fillId="5" borderId="0" xfId="1" applyFont="1" applyFill="1"/>
    <xf numFmtId="0" fontId="10" fillId="5" borderId="0" xfId="0" applyFont="1" applyFill="1"/>
    <xf numFmtId="0" fontId="4" fillId="5" borderId="1" xfId="0" applyFont="1" applyFill="1" applyBorder="1" applyAlignment="1">
      <alignment horizontal="center" vertical="center"/>
    </xf>
    <xf numFmtId="4" fontId="7" fillId="5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" fontId="7" fillId="5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4" fontId="4" fillId="5" borderId="1" xfId="0" applyNumberFormat="1" applyFont="1" applyFill="1" applyBorder="1" applyAlignment="1">
      <alignment horizontal="center" vertical="center"/>
    </xf>
    <xf numFmtId="1" fontId="4" fillId="5" borderId="1" xfId="0" applyNumberFormat="1" applyFont="1" applyFill="1" applyBorder="1" applyAlignment="1">
      <alignment horizontal="center" vertical="center"/>
    </xf>
    <xf numFmtId="3" fontId="4" fillId="5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1" fontId="7" fillId="5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2" fillId="7" borderId="17" xfId="0" applyFont="1" applyFill="1" applyBorder="1" applyAlignment="1">
      <alignment horizontal="center" vertical="center" wrapText="1"/>
    </xf>
    <xf numFmtId="0" fontId="12" fillId="7" borderId="18" xfId="0" applyFont="1" applyFill="1" applyBorder="1" applyAlignment="1">
      <alignment horizontal="center" vertical="center" wrapText="1"/>
    </xf>
    <xf numFmtId="0" fontId="12" fillId="0" borderId="19" xfId="0" applyFont="1" applyBorder="1" applyAlignment="1">
      <alignment vertical="center" wrapText="1"/>
    </xf>
    <xf numFmtId="0" fontId="12" fillId="0" borderId="20" xfId="0" applyFont="1" applyBorder="1" applyAlignment="1">
      <alignment horizontal="center" vertical="center" wrapText="1"/>
    </xf>
    <xf numFmtId="0" fontId="11" fillId="0" borderId="19" xfId="0" applyFont="1" applyBorder="1" applyAlignment="1">
      <alignment vertical="center" wrapText="1"/>
    </xf>
    <xf numFmtId="0" fontId="11" fillId="0" borderId="20" xfId="0" applyFont="1" applyBorder="1" applyAlignment="1">
      <alignment horizontal="center" vertical="center" wrapText="1"/>
    </xf>
    <xf numFmtId="0" fontId="12" fillId="8" borderId="19" xfId="0" applyFont="1" applyFill="1" applyBorder="1" applyAlignment="1">
      <alignment vertical="center" wrapText="1"/>
    </xf>
    <xf numFmtId="0" fontId="12" fillId="8" borderId="20" xfId="0" applyFont="1" applyFill="1" applyBorder="1" applyAlignment="1">
      <alignment horizontal="center" vertical="center" wrapText="1"/>
    </xf>
    <xf numFmtId="0" fontId="12" fillId="8" borderId="20" xfId="0" applyFont="1" applyFill="1" applyBorder="1" applyAlignment="1">
      <alignment horizontal="right" vertical="center" wrapText="1"/>
    </xf>
    <xf numFmtId="2" fontId="11" fillId="0" borderId="20" xfId="0" applyNumberFormat="1" applyFont="1" applyBorder="1" applyAlignment="1">
      <alignment horizontal="center" vertical="center" wrapText="1"/>
    </xf>
    <xf numFmtId="2" fontId="12" fillId="0" borderId="20" xfId="0" applyNumberFormat="1" applyFont="1" applyBorder="1" applyAlignment="1">
      <alignment horizontal="center" vertical="center" wrapText="1"/>
    </xf>
    <xf numFmtId="2" fontId="12" fillId="8" borderId="20" xfId="0" applyNumberFormat="1" applyFont="1" applyFill="1" applyBorder="1" applyAlignment="1">
      <alignment horizontal="center" vertical="center" wrapText="1"/>
    </xf>
    <xf numFmtId="165" fontId="12" fillId="0" borderId="20" xfId="0" applyNumberFormat="1" applyFont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23" xfId="0" applyFont="1" applyBorder="1" applyAlignment="1">
      <alignment horizontal="left"/>
    </xf>
    <xf numFmtId="4" fontId="2" fillId="0" borderId="24" xfId="0" applyNumberFormat="1" applyFont="1" applyBorder="1" applyAlignment="1">
      <alignment vertical="top"/>
    </xf>
    <xf numFmtId="0" fontId="6" fillId="3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4" borderId="1" xfId="0" applyFont="1" applyFill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/>
    <xf numFmtId="0" fontId="0" fillId="3" borderId="3" xfId="0" applyFill="1" applyBorder="1" applyAlignment="1"/>
    <xf numFmtId="0" fontId="6" fillId="4" borderId="12" xfId="0" applyFont="1" applyFill="1" applyBorder="1" applyAlignment="1">
      <alignment horizontal="left"/>
    </xf>
    <xf numFmtId="0" fontId="6" fillId="4" borderId="13" xfId="0" applyFont="1" applyFill="1" applyBorder="1" applyAlignment="1">
      <alignment horizontal="left"/>
    </xf>
    <xf numFmtId="0" fontId="6" fillId="4" borderId="1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left" vertical="top" wrapText="1"/>
    </xf>
    <xf numFmtId="0" fontId="6" fillId="6" borderId="2" xfId="0" applyFont="1" applyFill="1" applyBorder="1" applyAlignment="1">
      <alignment horizontal="left" vertical="center" wrapText="1"/>
    </xf>
    <xf numFmtId="0" fontId="6" fillId="6" borderId="3" xfId="0" applyFont="1" applyFill="1" applyBorder="1" applyAlignment="1">
      <alignment horizontal="left" vertical="center" wrapText="1"/>
    </xf>
    <xf numFmtId="0" fontId="6" fillId="6" borderId="4" xfId="0" applyFont="1" applyFill="1" applyBorder="1" applyAlignment="1">
      <alignment horizontal="left" vertical="center" wrapText="1"/>
    </xf>
    <xf numFmtId="0" fontId="6" fillId="6" borderId="6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</cellXfs>
  <cellStyles count="4">
    <cellStyle name="Comma" xfId="1" builtinId="3"/>
    <cellStyle name="Normal" xfId="0" builtinId="0"/>
    <cellStyle name="Porcentagem 2" xfId="2"/>
    <cellStyle name="Vírgula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6"/>
  <sheetViews>
    <sheetView topLeftCell="B61" zoomScale="64" zoomScaleNormal="64" workbookViewId="0">
      <selection activeCell="L63" sqref="L63:N74"/>
    </sheetView>
  </sheetViews>
  <sheetFormatPr defaultRowHeight="15" x14ac:dyDescent="0.25"/>
  <cols>
    <col min="1" max="1" width="14.28515625" hidden="1" customWidth="1"/>
    <col min="2" max="2" width="17.7109375" customWidth="1"/>
    <col min="3" max="3" width="21.85546875" customWidth="1"/>
    <col min="4" max="4" width="54.42578125" customWidth="1"/>
    <col min="5" max="5" width="23" customWidth="1"/>
    <col min="6" max="6" width="23.5703125" customWidth="1"/>
    <col min="7" max="7" width="17" customWidth="1"/>
    <col min="8" max="8" width="26" customWidth="1"/>
    <col min="9" max="9" width="16" bestFit="1" customWidth="1"/>
    <col min="10" max="10" width="15.7109375" style="1" bestFit="1" customWidth="1"/>
    <col min="15" max="15" width="9.140625" customWidth="1"/>
    <col min="16" max="16" width="0.140625" customWidth="1"/>
    <col min="17" max="17" width="9.140625" hidden="1" customWidth="1"/>
    <col min="18" max="18" width="31.7109375" customWidth="1"/>
    <col min="19" max="19" width="22.5703125" customWidth="1"/>
    <col min="20" max="20" width="17.42578125" customWidth="1"/>
    <col min="21" max="21" width="12.28515625" customWidth="1"/>
    <col min="22" max="22" width="13.140625" customWidth="1"/>
  </cols>
  <sheetData>
    <row r="1" spans="1:22" ht="15.75" customHeight="1" x14ac:dyDescent="0.25">
      <c r="B1" s="77" t="s">
        <v>123</v>
      </c>
      <c r="C1" s="77"/>
      <c r="D1" s="77"/>
      <c r="E1" s="77"/>
      <c r="F1" s="77"/>
      <c r="G1" s="77"/>
      <c r="H1" s="77"/>
      <c r="I1" s="77"/>
      <c r="J1" s="43"/>
    </row>
    <row r="2" spans="1:22" ht="15" customHeight="1" x14ac:dyDescent="0.25">
      <c r="B2" s="77" t="s">
        <v>0</v>
      </c>
      <c r="C2" s="77"/>
      <c r="D2" s="77"/>
      <c r="E2" s="77"/>
      <c r="F2" s="77"/>
      <c r="G2" s="77"/>
      <c r="H2" s="77"/>
      <c r="I2" s="77"/>
    </row>
    <row r="3" spans="1:22" ht="15" customHeight="1" x14ac:dyDescent="0.25">
      <c r="B3" s="82" t="s">
        <v>1</v>
      </c>
      <c r="C3" s="82"/>
      <c r="D3" s="82"/>
      <c r="E3" s="82"/>
      <c r="F3" s="82"/>
      <c r="G3" s="82"/>
      <c r="H3" s="82"/>
      <c r="I3" s="82"/>
    </row>
    <row r="4" spans="1:22" ht="18" thickBot="1" x14ac:dyDescent="0.35">
      <c r="A4" s="2"/>
      <c r="B4" s="28" t="s">
        <v>2</v>
      </c>
      <c r="C4" s="28" t="s">
        <v>3</v>
      </c>
      <c r="D4" s="28" t="s">
        <v>4</v>
      </c>
      <c r="E4" s="28" t="s">
        <v>5</v>
      </c>
      <c r="F4" s="28" t="s">
        <v>6</v>
      </c>
      <c r="G4" s="29" t="s">
        <v>7</v>
      </c>
      <c r="H4" s="28" t="s">
        <v>164</v>
      </c>
      <c r="I4" s="29" t="s">
        <v>165</v>
      </c>
    </row>
    <row r="5" spans="1:22" ht="36.75" customHeight="1" thickBot="1" x14ac:dyDescent="0.35">
      <c r="A5" s="3"/>
      <c r="B5" s="83" t="s">
        <v>8</v>
      </c>
      <c r="C5" s="83"/>
      <c r="D5" s="83"/>
      <c r="E5" s="83"/>
      <c r="F5" s="83"/>
      <c r="G5" s="83"/>
      <c r="H5" s="83"/>
      <c r="I5" s="83"/>
      <c r="R5" s="58" t="s">
        <v>149</v>
      </c>
      <c r="S5" s="59" t="s">
        <v>150</v>
      </c>
      <c r="T5" s="59" t="s">
        <v>151</v>
      </c>
      <c r="U5" s="59" t="s">
        <v>152</v>
      </c>
      <c r="V5" s="59" t="s">
        <v>153</v>
      </c>
    </row>
    <row r="6" spans="1:22" ht="36.75" customHeight="1" thickBot="1" x14ac:dyDescent="0.35">
      <c r="A6" s="3"/>
      <c r="B6" s="4" t="s">
        <v>9</v>
      </c>
      <c r="C6" s="5"/>
      <c r="D6" s="30" t="s">
        <v>10</v>
      </c>
      <c r="E6" s="6"/>
      <c r="F6" s="6"/>
      <c r="G6" s="6"/>
      <c r="H6" s="6"/>
      <c r="I6" s="4"/>
      <c r="R6" s="60" t="s">
        <v>154</v>
      </c>
      <c r="S6" s="70">
        <v>4.5999999999999996</v>
      </c>
      <c r="T6" s="61">
        <v>0.15</v>
      </c>
      <c r="U6" s="61">
        <f>S6+T6</f>
        <v>4.75</v>
      </c>
      <c r="V6" s="68">
        <f>U6*100/U16</f>
        <v>5.9375</v>
      </c>
    </row>
    <row r="7" spans="1:22" ht="45.75" customHeight="1" thickBot="1" x14ac:dyDescent="0.3">
      <c r="A7" s="7"/>
      <c r="B7" s="7" t="s">
        <v>12</v>
      </c>
      <c r="C7" s="8" t="s">
        <v>14</v>
      </c>
      <c r="D7" s="11" t="s">
        <v>114</v>
      </c>
      <c r="E7" s="41">
        <v>300000</v>
      </c>
      <c r="F7" s="41">
        <v>300000</v>
      </c>
      <c r="G7" s="44">
        <v>100</v>
      </c>
      <c r="H7" s="41">
        <v>0</v>
      </c>
      <c r="I7" s="44">
        <v>0</v>
      </c>
      <c r="R7" s="60" t="s">
        <v>155</v>
      </c>
      <c r="S7" s="68">
        <f>S8+S9+S10+S11+S12</f>
        <v>43.1</v>
      </c>
      <c r="T7" s="61">
        <f>T8+T9+T10+T11+T12</f>
        <v>29.09</v>
      </c>
      <c r="U7" s="61">
        <f>U8+U9+U10+U11+U12</f>
        <v>72.19</v>
      </c>
      <c r="V7" s="68">
        <f>U7*100/U16</f>
        <v>90.237499999999997</v>
      </c>
    </row>
    <row r="8" spans="1:22" ht="40.5" customHeight="1" thickBot="1" x14ac:dyDescent="0.3">
      <c r="A8" s="7"/>
      <c r="B8" s="7" t="s">
        <v>13</v>
      </c>
      <c r="C8" s="8" t="s">
        <v>14</v>
      </c>
      <c r="D8" s="11" t="s">
        <v>69</v>
      </c>
      <c r="E8" s="41">
        <v>200000</v>
      </c>
      <c r="F8" s="41">
        <v>0</v>
      </c>
      <c r="G8" s="44">
        <v>0</v>
      </c>
      <c r="H8" s="41">
        <v>200000</v>
      </c>
      <c r="I8" s="44">
        <v>100</v>
      </c>
      <c r="R8" s="62" t="s">
        <v>156</v>
      </c>
      <c r="S8" s="63">
        <v>36.340000000000003</v>
      </c>
      <c r="T8" s="63">
        <v>4.1100000000000003</v>
      </c>
      <c r="U8" s="63">
        <f>S8+T8</f>
        <v>40.450000000000003</v>
      </c>
      <c r="V8" s="67">
        <f>U8*100/U16</f>
        <v>50.562500000000007</v>
      </c>
    </row>
    <row r="9" spans="1:22" ht="56.25" customHeight="1" thickBot="1" x14ac:dyDescent="0.3">
      <c r="A9" s="7"/>
      <c r="B9" s="7" t="s">
        <v>15</v>
      </c>
      <c r="C9" s="8" t="s">
        <v>14</v>
      </c>
      <c r="D9" s="11" t="s">
        <v>113</v>
      </c>
      <c r="E9" s="41">
        <v>200000</v>
      </c>
      <c r="F9" s="41">
        <v>200000</v>
      </c>
      <c r="G9" s="44">
        <v>100</v>
      </c>
      <c r="H9" s="41">
        <v>0</v>
      </c>
      <c r="I9" s="44">
        <v>0</v>
      </c>
      <c r="R9" s="62" t="s">
        <v>157</v>
      </c>
      <c r="S9" s="67">
        <v>0.3</v>
      </c>
      <c r="T9" s="63">
        <v>7.84</v>
      </c>
      <c r="U9" s="67">
        <f>T9+S9</f>
        <v>8.14</v>
      </c>
      <c r="V9" s="67">
        <f>U9*100/U16</f>
        <v>10.175000000000001</v>
      </c>
    </row>
    <row r="10" spans="1:22" ht="35.25" thickBot="1" x14ac:dyDescent="0.3">
      <c r="A10" s="7"/>
      <c r="B10" s="7" t="s">
        <v>124</v>
      </c>
      <c r="C10" s="10" t="s">
        <v>14</v>
      </c>
      <c r="D10" s="11" t="s">
        <v>93</v>
      </c>
      <c r="E10" s="48">
        <v>100000</v>
      </c>
      <c r="F10" s="48">
        <v>100000</v>
      </c>
      <c r="G10" s="44">
        <v>100</v>
      </c>
      <c r="H10" s="41">
        <v>0</v>
      </c>
      <c r="I10" s="44">
        <v>0</v>
      </c>
      <c r="R10" s="62" t="s">
        <v>158</v>
      </c>
      <c r="S10" s="63">
        <v>0.86</v>
      </c>
      <c r="T10" s="63">
        <v>1.58</v>
      </c>
      <c r="U10" s="63">
        <f>S10+T10</f>
        <v>2.44</v>
      </c>
      <c r="V10" s="67">
        <f>U10*100/U16</f>
        <v>3.05</v>
      </c>
    </row>
    <row r="11" spans="1:22" ht="30.75" thickBot="1" x14ac:dyDescent="0.3">
      <c r="A11" s="7"/>
      <c r="B11" s="4" t="s">
        <v>16</v>
      </c>
      <c r="C11" s="4" t="s">
        <v>14</v>
      </c>
      <c r="D11" s="5" t="s">
        <v>70</v>
      </c>
      <c r="E11" s="6"/>
      <c r="F11" s="6"/>
      <c r="G11" s="4"/>
      <c r="H11" s="6"/>
      <c r="I11" s="4"/>
      <c r="R11" s="62" t="s">
        <v>159</v>
      </c>
      <c r="S11" s="67">
        <v>0</v>
      </c>
      <c r="T11" s="67">
        <v>12</v>
      </c>
      <c r="U11" s="67">
        <f>T11+S11</f>
        <v>12</v>
      </c>
      <c r="V11" s="67">
        <f>U11*100/U7</f>
        <v>16.622800941958719</v>
      </c>
    </row>
    <row r="12" spans="1:22" ht="54" customHeight="1" thickBot="1" x14ac:dyDescent="0.3">
      <c r="A12" s="7" t="s">
        <v>11</v>
      </c>
      <c r="B12" s="7" t="s">
        <v>66</v>
      </c>
      <c r="C12" s="7" t="s">
        <v>14</v>
      </c>
      <c r="D12" s="11" t="s">
        <v>95</v>
      </c>
      <c r="E12" s="41">
        <v>200000</v>
      </c>
      <c r="F12" s="41">
        <v>200000</v>
      </c>
      <c r="G12" s="44">
        <v>100</v>
      </c>
      <c r="H12" s="41">
        <v>0</v>
      </c>
      <c r="I12" s="44">
        <v>0</v>
      </c>
      <c r="R12" s="62" t="s">
        <v>160</v>
      </c>
      <c r="S12" s="67">
        <v>5.6</v>
      </c>
      <c r="T12" s="63">
        <v>3.56</v>
      </c>
      <c r="U12" s="63">
        <f>S12+T12</f>
        <v>9.16</v>
      </c>
      <c r="V12" s="67">
        <f>U12*100/U16</f>
        <v>11.45</v>
      </c>
    </row>
    <row r="13" spans="1:22" ht="47.25" customHeight="1" thickBot="1" x14ac:dyDescent="0.3">
      <c r="A13" s="7"/>
      <c r="B13" s="7" t="s">
        <v>67</v>
      </c>
      <c r="C13" s="7" t="s">
        <v>14</v>
      </c>
      <c r="D13" s="11" t="s">
        <v>71</v>
      </c>
      <c r="E13" s="53">
        <v>500000</v>
      </c>
      <c r="F13" s="53">
        <v>500000</v>
      </c>
      <c r="G13" s="44">
        <v>100</v>
      </c>
      <c r="H13" s="48">
        <v>0</v>
      </c>
      <c r="I13" s="44">
        <v>0</v>
      </c>
      <c r="R13" s="60" t="s">
        <v>161</v>
      </c>
      <c r="S13" s="68">
        <v>0.3</v>
      </c>
      <c r="T13" s="68">
        <v>0.76</v>
      </c>
      <c r="U13" s="61">
        <f>S13+T13</f>
        <v>1.06</v>
      </c>
      <c r="V13" s="68">
        <f>U13*100/U16</f>
        <v>1.325</v>
      </c>
    </row>
    <row r="14" spans="1:22" ht="61.5" customHeight="1" thickBot="1" x14ac:dyDescent="0.3">
      <c r="A14" s="7"/>
      <c r="B14" s="7" t="s">
        <v>68</v>
      </c>
      <c r="C14" s="7" t="s">
        <v>14</v>
      </c>
      <c r="D14" s="11" t="s">
        <v>96</v>
      </c>
      <c r="E14" s="41">
        <v>1500000</v>
      </c>
      <c r="F14" s="41">
        <v>1500000</v>
      </c>
      <c r="G14" s="44">
        <v>100</v>
      </c>
      <c r="H14" s="48">
        <v>0</v>
      </c>
      <c r="I14" s="44">
        <v>0</v>
      </c>
      <c r="R14" s="60" t="s">
        <v>162</v>
      </c>
      <c r="S14" s="68">
        <v>0</v>
      </c>
      <c r="T14" s="61">
        <v>2</v>
      </c>
      <c r="U14" s="61">
        <v>2</v>
      </c>
      <c r="V14" s="68">
        <f>U14*100/U16</f>
        <v>2.5</v>
      </c>
    </row>
    <row r="15" spans="1:22" ht="50.25" customHeight="1" thickBot="1" x14ac:dyDescent="0.3">
      <c r="A15" s="7"/>
      <c r="B15" s="7" t="s">
        <v>77</v>
      </c>
      <c r="C15" s="7" t="s">
        <v>14</v>
      </c>
      <c r="D15" s="11" t="s">
        <v>65</v>
      </c>
      <c r="E15" s="41">
        <v>500000</v>
      </c>
      <c r="F15" s="41">
        <v>500000</v>
      </c>
      <c r="G15" s="44">
        <v>100</v>
      </c>
      <c r="H15" s="48">
        <v>0</v>
      </c>
      <c r="I15" s="44">
        <v>0</v>
      </c>
      <c r="R15" s="60" t="s">
        <v>163</v>
      </c>
      <c r="S15" s="68">
        <v>0</v>
      </c>
      <c r="T15" s="68">
        <v>0</v>
      </c>
      <c r="U15" s="68">
        <v>0</v>
      </c>
      <c r="V15" s="68">
        <v>0</v>
      </c>
    </row>
    <row r="16" spans="1:22" ht="18" thickBot="1" x14ac:dyDescent="0.3">
      <c r="A16" s="7"/>
      <c r="B16" s="4" t="s">
        <v>117</v>
      </c>
      <c r="C16" s="4" t="s">
        <v>14</v>
      </c>
      <c r="D16" s="5" t="s">
        <v>72</v>
      </c>
      <c r="E16" s="6"/>
      <c r="F16" s="6"/>
      <c r="G16" s="4"/>
      <c r="H16" s="6"/>
      <c r="I16" s="4"/>
      <c r="R16" s="64" t="s">
        <v>152</v>
      </c>
      <c r="S16" s="69">
        <f>S14+S13+S7+S6</f>
        <v>48</v>
      </c>
      <c r="T16" s="69">
        <f>T14+T13+T7+T6</f>
        <v>32</v>
      </c>
      <c r="U16" s="69">
        <f>U14+U13+U7+U6</f>
        <v>80</v>
      </c>
      <c r="V16" s="69">
        <f>V14+V13+V7+V6</f>
        <v>100</v>
      </c>
    </row>
    <row r="17" spans="1:22" ht="79.5" customHeight="1" thickBot="1" x14ac:dyDescent="0.3">
      <c r="A17" s="7"/>
      <c r="B17" s="7" t="s">
        <v>118</v>
      </c>
      <c r="C17" s="7" t="s">
        <v>14</v>
      </c>
      <c r="D17" s="11" t="s">
        <v>142</v>
      </c>
      <c r="E17" s="41">
        <v>500000</v>
      </c>
      <c r="F17" s="41">
        <v>500000</v>
      </c>
      <c r="G17" s="44">
        <v>100</v>
      </c>
      <c r="H17" s="41">
        <v>0</v>
      </c>
      <c r="I17" s="44">
        <v>100</v>
      </c>
      <c r="R17" s="64" t="s">
        <v>153</v>
      </c>
      <c r="S17" s="65">
        <v>60</v>
      </c>
      <c r="T17" s="65">
        <v>40</v>
      </c>
      <c r="U17" s="65">
        <v>100</v>
      </c>
      <c r="V17" s="66"/>
    </row>
    <row r="18" spans="1:22" ht="69" x14ac:dyDescent="0.25">
      <c r="A18" s="7"/>
      <c r="B18" s="7" t="s">
        <v>119</v>
      </c>
      <c r="C18" s="7" t="s">
        <v>14</v>
      </c>
      <c r="D18" s="11" t="s">
        <v>97</v>
      </c>
      <c r="E18" s="41">
        <v>400000</v>
      </c>
      <c r="F18" s="41">
        <v>400000</v>
      </c>
      <c r="G18" s="44">
        <v>100</v>
      </c>
      <c r="H18" s="41">
        <v>0</v>
      </c>
      <c r="I18" s="44">
        <v>0</v>
      </c>
    </row>
    <row r="19" spans="1:22" ht="34.5" x14ac:dyDescent="0.25">
      <c r="A19" s="7"/>
      <c r="B19" s="7" t="s">
        <v>18</v>
      </c>
      <c r="C19" s="7" t="s">
        <v>14</v>
      </c>
      <c r="D19" s="11" t="s">
        <v>141</v>
      </c>
      <c r="E19" s="41">
        <v>1500000</v>
      </c>
      <c r="F19" s="41">
        <v>1500000</v>
      </c>
      <c r="G19" s="44">
        <v>100</v>
      </c>
      <c r="H19" s="41">
        <v>0</v>
      </c>
      <c r="I19" s="44">
        <v>0</v>
      </c>
    </row>
    <row r="20" spans="1:22" ht="39.75" customHeight="1" x14ac:dyDescent="0.25">
      <c r="A20" s="7" t="s">
        <v>17</v>
      </c>
      <c r="B20" s="7" t="s">
        <v>125</v>
      </c>
      <c r="C20" s="7" t="s">
        <v>14</v>
      </c>
      <c r="D20" s="11" t="s">
        <v>98</v>
      </c>
      <c r="E20" s="41">
        <v>1700000</v>
      </c>
      <c r="F20" s="48">
        <v>0</v>
      </c>
      <c r="G20" s="44">
        <v>0</v>
      </c>
      <c r="H20" s="41">
        <v>1700000</v>
      </c>
      <c r="I20" s="44">
        <v>100</v>
      </c>
    </row>
    <row r="21" spans="1:22" s="38" customFormat="1" ht="111.75" customHeight="1" x14ac:dyDescent="0.25">
      <c r="A21" s="36" t="s">
        <v>11</v>
      </c>
      <c r="B21" s="7" t="s">
        <v>126</v>
      </c>
      <c r="C21" s="31" t="s">
        <v>14</v>
      </c>
      <c r="D21" s="31" t="s">
        <v>111</v>
      </c>
      <c r="E21" s="46">
        <v>900000</v>
      </c>
      <c r="F21" s="48">
        <v>0</v>
      </c>
      <c r="G21" s="52">
        <v>0</v>
      </c>
      <c r="H21" s="46">
        <v>900000</v>
      </c>
      <c r="I21" s="52">
        <v>100</v>
      </c>
      <c r="J21" s="37"/>
    </row>
    <row r="22" spans="1:22" s="35" customFormat="1" ht="34.5" x14ac:dyDescent="0.25">
      <c r="A22" s="32"/>
      <c r="B22" s="7" t="s">
        <v>127</v>
      </c>
      <c r="C22" s="33" t="s">
        <v>14</v>
      </c>
      <c r="D22" s="31" t="s">
        <v>112</v>
      </c>
      <c r="E22" s="53">
        <v>800000</v>
      </c>
      <c r="F22" s="53">
        <v>0</v>
      </c>
      <c r="G22" s="54">
        <v>0</v>
      </c>
      <c r="H22" s="53">
        <v>800000</v>
      </c>
      <c r="I22" s="54">
        <v>100</v>
      </c>
      <c r="J22" s="34"/>
    </row>
    <row r="23" spans="1:22" ht="17.25" x14ac:dyDescent="0.3">
      <c r="A23" s="9"/>
      <c r="B23" s="13" t="s">
        <v>128</v>
      </c>
      <c r="C23" s="14" t="s">
        <v>14</v>
      </c>
      <c r="D23" s="14" t="s">
        <v>19</v>
      </c>
      <c r="E23" s="12"/>
      <c r="F23" s="12"/>
      <c r="G23" s="12"/>
      <c r="H23" s="12"/>
      <c r="I23" s="12"/>
    </row>
    <row r="24" spans="1:22" ht="72" customHeight="1" x14ac:dyDescent="0.25">
      <c r="A24" s="7" t="s">
        <v>11</v>
      </c>
      <c r="B24" s="7" t="s">
        <v>129</v>
      </c>
      <c r="C24" s="7" t="s">
        <v>20</v>
      </c>
      <c r="D24" s="11" t="s">
        <v>74</v>
      </c>
      <c r="E24" s="41">
        <v>300000</v>
      </c>
      <c r="F24" s="41">
        <v>300000</v>
      </c>
      <c r="G24" s="44">
        <v>100</v>
      </c>
      <c r="H24" s="48">
        <v>0</v>
      </c>
      <c r="I24" s="44">
        <v>0</v>
      </c>
    </row>
    <row r="25" spans="1:22" ht="55.5" customHeight="1" x14ac:dyDescent="0.25">
      <c r="A25" s="7" t="s">
        <v>21</v>
      </c>
      <c r="B25" s="7" t="s">
        <v>130</v>
      </c>
      <c r="C25" s="7" t="s">
        <v>20</v>
      </c>
      <c r="D25" s="11" t="s">
        <v>75</v>
      </c>
      <c r="E25" s="41">
        <v>3400000</v>
      </c>
      <c r="F25" s="41">
        <v>3400000</v>
      </c>
      <c r="G25" s="44">
        <v>100</v>
      </c>
      <c r="H25" s="41">
        <v>0</v>
      </c>
      <c r="I25" s="44">
        <v>0</v>
      </c>
    </row>
    <row r="26" spans="1:22" ht="68.25" customHeight="1" x14ac:dyDescent="0.25">
      <c r="A26" s="7" t="s">
        <v>11</v>
      </c>
      <c r="B26" s="7" t="s">
        <v>131</v>
      </c>
      <c r="C26" s="7" t="s">
        <v>22</v>
      </c>
      <c r="D26" s="11" t="s">
        <v>144</v>
      </c>
      <c r="E26" s="41">
        <v>1500000</v>
      </c>
      <c r="F26" s="41">
        <v>1500000</v>
      </c>
      <c r="G26" s="44">
        <v>100</v>
      </c>
      <c r="H26" s="48">
        <v>0</v>
      </c>
      <c r="I26" s="44">
        <v>0</v>
      </c>
    </row>
    <row r="27" spans="1:22" ht="39.75" customHeight="1" x14ac:dyDescent="0.25">
      <c r="A27" s="7" t="s">
        <v>21</v>
      </c>
      <c r="B27" s="7" t="s">
        <v>132</v>
      </c>
      <c r="C27" s="10" t="s">
        <v>23</v>
      </c>
      <c r="D27" s="11" t="s">
        <v>143</v>
      </c>
      <c r="E27" s="40">
        <f>16000000-2600000-2000000</f>
        <v>11400000</v>
      </c>
      <c r="F27" s="48">
        <f>E27-H27</f>
        <v>10890000</v>
      </c>
      <c r="G27" s="49">
        <f>F27*100/E27</f>
        <v>95.526315789473685</v>
      </c>
      <c r="H27" s="48">
        <v>510000</v>
      </c>
      <c r="I27" s="50">
        <f>H27*100/E27</f>
        <v>4.4736842105263159</v>
      </c>
    </row>
    <row r="28" spans="1:22" ht="56.25" customHeight="1" x14ac:dyDescent="0.25">
      <c r="A28" s="7"/>
      <c r="B28" s="7" t="s">
        <v>133</v>
      </c>
      <c r="C28" s="10" t="s">
        <v>23</v>
      </c>
      <c r="D28" s="11" t="s">
        <v>99</v>
      </c>
      <c r="E28" s="40">
        <v>500000</v>
      </c>
      <c r="F28" s="40">
        <v>500000</v>
      </c>
      <c r="G28" s="39">
        <v>100</v>
      </c>
      <c r="H28" s="48">
        <v>0</v>
      </c>
      <c r="I28" s="39">
        <v>0</v>
      </c>
    </row>
    <row r="29" spans="1:22" ht="51.75" x14ac:dyDescent="0.25">
      <c r="A29" s="7"/>
      <c r="B29" s="7" t="s">
        <v>134</v>
      </c>
      <c r="C29" s="10" t="s">
        <v>23</v>
      </c>
      <c r="D29" s="11" t="s">
        <v>76</v>
      </c>
      <c r="E29" s="40">
        <v>1500000</v>
      </c>
      <c r="F29" s="40">
        <v>1500000</v>
      </c>
      <c r="G29" s="39">
        <v>100</v>
      </c>
      <c r="H29" s="48">
        <v>0</v>
      </c>
      <c r="I29" s="39">
        <v>0</v>
      </c>
    </row>
    <row r="30" spans="1:22" ht="51.75" x14ac:dyDescent="0.25">
      <c r="A30" s="7" t="s">
        <v>11</v>
      </c>
      <c r="B30" s="7" t="s">
        <v>135</v>
      </c>
      <c r="C30" s="7" t="s">
        <v>24</v>
      </c>
      <c r="D30" s="11" t="s">
        <v>25</v>
      </c>
      <c r="E30" s="41">
        <v>500000</v>
      </c>
      <c r="F30" s="41">
        <v>500000</v>
      </c>
      <c r="G30" s="44">
        <v>100</v>
      </c>
      <c r="H30" s="48">
        <v>0</v>
      </c>
      <c r="I30" s="44">
        <v>0</v>
      </c>
    </row>
    <row r="31" spans="1:22" ht="34.5" x14ac:dyDescent="0.25">
      <c r="A31" s="7" t="s">
        <v>21</v>
      </c>
      <c r="B31" s="7" t="s">
        <v>136</v>
      </c>
      <c r="C31" s="7" t="s">
        <v>24</v>
      </c>
      <c r="D31" s="11" t="s">
        <v>26</v>
      </c>
      <c r="E31" s="41">
        <v>5000000</v>
      </c>
      <c r="F31" s="41">
        <v>5000000</v>
      </c>
      <c r="G31" s="44">
        <v>100</v>
      </c>
      <c r="H31" s="48">
        <v>0</v>
      </c>
      <c r="I31" s="44">
        <v>0</v>
      </c>
    </row>
    <row r="32" spans="1:22" ht="93.75" customHeight="1" x14ac:dyDescent="0.25">
      <c r="A32" s="7" t="s">
        <v>11</v>
      </c>
      <c r="B32" s="7" t="s">
        <v>137</v>
      </c>
      <c r="C32" s="7" t="s">
        <v>24</v>
      </c>
      <c r="D32" s="11" t="s">
        <v>80</v>
      </c>
      <c r="E32" s="41">
        <v>150000</v>
      </c>
      <c r="F32" s="41">
        <v>150000</v>
      </c>
      <c r="G32" s="44">
        <v>100</v>
      </c>
      <c r="H32" s="48">
        <v>0</v>
      </c>
      <c r="I32" s="44">
        <v>0</v>
      </c>
    </row>
    <row r="33" spans="1:9" ht="34.5" x14ac:dyDescent="0.25">
      <c r="A33" s="7"/>
      <c r="B33" s="7" t="s">
        <v>138</v>
      </c>
      <c r="C33" s="7" t="s">
        <v>24</v>
      </c>
      <c r="D33" s="11" t="s">
        <v>79</v>
      </c>
      <c r="E33" s="41">
        <v>400000</v>
      </c>
      <c r="F33" s="41">
        <v>400000</v>
      </c>
      <c r="G33" s="44">
        <v>100</v>
      </c>
      <c r="H33" s="48">
        <v>0</v>
      </c>
      <c r="I33" s="44">
        <v>0</v>
      </c>
    </row>
    <row r="34" spans="1:9" ht="39" customHeight="1" x14ac:dyDescent="0.25">
      <c r="A34" s="7"/>
      <c r="B34" s="7" t="s">
        <v>139</v>
      </c>
      <c r="C34" s="8" t="s">
        <v>101</v>
      </c>
      <c r="D34" s="11" t="s">
        <v>103</v>
      </c>
      <c r="E34" s="41">
        <v>500000</v>
      </c>
      <c r="F34" s="41">
        <v>500000</v>
      </c>
      <c r="G34" s="44">
        <v>100</v>
      </c>
      <c r="H34" s="48">
        <v>0</v>
      </c>
      <c r="I34" s="44">
        <v>0</v>
      </c>
    </row>
    <row r="35" spans="1:9" ht="39" customHeight="1" x14ac:dyDescent="0.3">
      <c r="A35" s="15" t="s">
        <v>21</v>
      </c>
      <c r="B35" s="7" t="s">
        <v>140</v>
      </c>
      <c r="C35" s="8" t="s">
        <v>101</v>
      </c>
      <c r="D35" s="11" t="s">
        <v>102</v>
      </c>
      <c r="E35" s="41">
        <v>6000000</v>
      </c>
      <c r="F35" s="41">
        <v>6000000</v>
      </c>
      <c r="G35" s="51">
        <v>100</v>
      </c>
      <c r="H35" s="48">
        <v>0</v>
      </c>
      <c r="I35" s="44">
        <v>0</v>
      </c>
    </row>
    <row r="36" spans="1:9" ht="35.25" customHeight="1" x14ac:dyDescent="0.3">
      <c r="A36" s="17"/>
      <c r="B36" s="81" t="s">
        <v>27</v>
      </c>
      <c r="C36" s="81"/>
      <c r="D36" s="81"/>
      <c r="E36" s="16">
        <f>SUM(E7:E35)</f>
        <v>40450000</v>
      </c>
      <c r="F36" s="16">
        <f>SUM(F7:F35)</f>
        <v>36340000</v>
      </c>
      <c r="G36" s="13"/>
      <c r="H36" s="16">
        <f>SUM(H7:H35)</f>
        <v>4110000</v>
      </c>
      <c r="I36" s="42"/>
    </row>
    <row r="37" spans="1:9" ht="34.5" customHeight="1" x14ac:dyDescent="0.3">
      <c r="A37" s="9"/>
      <c r="B37" s="84" t="s">
        <v>28</v>
      </c>
      <c r="C37" s="84"/>
      <c r="D37" s="84"/>
      <c r="E37" s="84"/>
      <c r="F37" s="84"/>
      <c r="G37" s="84"/>
      <c r="H37" s="84"/>
      <c r="I37" s="84"/>
    </row>
    <row r="38" spans="1:9" ht="75.75" customHeight="1" x14ac:dyDescent="0.25">
      <c r="A38" s="7" t="s">
        <v>17</v>
      </c>
      <c r="B38" s="7" t="s">
        <v>29</v>
      </c>
      <c r="C38" s="7" t="s">
        <v>14</v>
      </c>
      <c r="D38" s="11" t="s">
        <v>110</v>
      </c>
      <c r="E38" s="41">
        <v>300000</v>
      </c>
      <c r="F38" s="41">
        <v>300000</v>
      </c>
      <c r="G38" s="44">
        <v>100</v>
      </c>
      <c r="H38" s="41">
        <v>0</v>
      </c>
      <c r="I38" s="44">
        <v>0</v>
      </c>
    </row>
    <row r="39" spans="1:9" ht="37.5" customHeight="1" x14ac:dyDescent="0.3">
      <c r="A39" s="9"/>
      <c r="B39" s="7" t="s">
        <v>122</v>
      </c>
      <c r="C39" s="7" t="s">
        <v>14</v>
      </c>
      <c r="D39" s="11" t="s">
        <v>81</v>
      </c>
      <c r="E39" s="41">
        <f>8000000-160000</f>
        <v>7840000</v>
      </c>
      <c r="F39" s="41">
        <v>0</v>
      </c>
      <c r="G39" s="44">
        <v>0</v>
      </c>
      <c r="H39" s="41">
        <f>8000000-160000</f>
        <v>7840000</v>
      </c>
      <c r="I39" s="44">
        <v>100</v>
      </c>
    </row>
    <row r="40" spans="1:9" ht="34.5" customHeight="1" x14ac:dyDescent="0.3">
      <c r="A40" s="17"/>
      <c r="B40" s="81" t="s">
        <v>30</v>
      </c>
      <c r="C40" s="81"/>
      <c r="D40" s="81"/>
      <c r="E40" s="16">
        <f>SUM(E38:E39)</f>
        <v>8140000</v>
      </c>
      <c r="F40" s="16">
        <f>SUM(F38:F39)</f>
        <v>300000</v>
      </c>
      <c r="G40" s="16"/>
      <c r="H40" s="16">
        <f>SUM(H38:H39)</f>
        <v>7840000</v>
      </c>
      <c r="I40" s="13"/>
    </row>
    <row r="41" spans="1:9" ht="33.75" customHeight="1" x14ac:dyDescent="0.25">
      <c r="A41" s="7" t="s">
        <v>32</v>
      </c>
      <c r="B41" s="84" t="s">
        <v>31</v>
      </c>
      <c r="C41" s="84"/>
      <c r="D41" s="84"/>
      <c r="E41" s="84"/>
      <c r="F41" s="84"/>
      <c r="G41" s="84"/>
      <c r="H41" s="84"/>
      <c r="I41" s="84"/>
    </row>
    <row r="42" spans="1:9" ht="75.75" customHeight="1" x14ac:dyDescent="0.25">
      <c r="A42" s="7" t="s">
        <v>17</v>
      </c>
      <c r="B42" s="10" t="s">
        <v>33</v>
      </c>
      <c r="C42" s="10" t="s">
        <v>34</v>
      </c>
      <c r="D42" s="11" t="s">
        <v>82</v>
      </c>
      <c r="E42" s="48">
        <v>250000</v>
      </c>
      <c r="F42" s="48">
        <v>0</v>
      </c>
      <c r="G42" s="39">
        <v>0</v>
      </c>
      <c r="H42" s="48">
        <v>250000</v>
      </c>
      <c r="I42" s="44">
        <v>100</v>
      </c>
    </row>
    <row r="43" spans="1:9" ht="36" customHeight="1" x14ac:dyDescent="0.25">
      <c r="A43" s="7"/>
      <c r="B43" s="10" t="s">
        <v>35</v>
      </c>
      <c r="C43" s="10" t="s">
        <v>14</v>
      </c>
      <c r="D43" s="11" t="s">
        <v>108</v>
      </c>
      <c r="E43" s="48">
        <v>600000</v>
      </c>
      <c r="F43" s="48">
        <v>0</v>
      </c>
      <c r="G43" s="39">
        <v>0</v>
      </c>
      <c r="H43" s="48">
        <v>600000</v>
      </c>
      <c r="I43" s="44">
        <v>100</v>
      </c>
    </row>
    <row r="44" spans="1:9" ht="57.75" customHeight="1" x14ac:dyDescent="0.25">
      <c r="A44" s="7"/>
      <c r="B44" s="10" t="s">
        <v>36</v>
      </c>
      <c r="C44" s="10" t="s">
        <v>14</v>
      </c>
      <c r="D44" s="11" t="s">
        <v>64</v>
      </c>
      <c r="E44" s="48">
        <v>230000</v>
      </c>
      <c r="F44" s="48">
        <v>0</v>
      </c>
      <c r="G44" s="39">
        <v>0</v>
      </c>
      <c r="H44" s="48">
        <v>230000</v>
      </c>
      <c r="I44" s="44">
        <v>100</v>
      </c>
    </row>
    <row r="45" spans="1:9" ht="67.5" customHeight="1" x14ac:dyDescent="0.25">
      <c r="A45" s="7" t="s">
        <v>11</v>
      </c>
      <c r="B45" s="10" t="s">
        <v>37</v>
      </c>
      <c r="C45" s="10" t="s">
        <v>14</v>
      </c>
      <c r="D45" s="11" t="s">
        <v>146</v>
      </c>
      <c r="E45" s="48">
        <v>160000</v>
      </c>
      <c r="F45" s="48">
        <v>160000</v>
      </c>
      <c r="G45" s="39">
        <v>100</v>
      </c>
      <c r="H45" s="48">
        <v>0</v>
      </c>
      <c r="I45" s="44">
        <v>0</v>
      </c>
    </row>
    <row r="46" spans="1:9" ht="37.5" customHeight="1" x14ac:dyDescent="0.3">
      <c r="A46" s="17"/>
      <c r="B46" s="10" t="s">
        <v>115</v>
      </c>
      <c r="C46" s="10" t="s">
        <v>14</v>
      </c>
      <c r="D46" s="11" t="s">
        <v>109</v>
      </c>
      <c r="E46" s="48">
        <v>500000</v>
      </c>
      <c r="F46" s="48">
        <v>0</v>
      </c>
      <c r="G46" s="39">
        <v>0</v>
      </c>
      <c r="H46" s="48">
        <v>500000</v>
      </c>
      <c r="I46" s="44">
        <v>100</v>
      </c>
    </row>
    <row r="47" spans="1:9" ht="70.5" customHeight="1" x14ac:dyDescent="0.25">
      <c r="A47" s="7" t="s">
        <v>11</v>
      </c>
      <c r="B47" s="10" t="s">
        <v>116</v>
      </c>
      <c r="C47" s="10" t="s">
        <v>34</v>
      </c>
      <c r="D47" s="11" t="s">
        <v>147</v>
      </c>
      <c r="E47" s="48">
        <v>700000</v>
      </c>
      <c r="F47" s="48">
        <v>700000</v>
      </c>
      <c r="G47" s="39">
        <v>0</v>
      </c>
      <c r="H47" s="48">
        <v>0</v>
      </c>
      <c r="I47" s="44">
        <v>0</v>
      </c>
    </row>
    <row r="48" spans="1:9" ht="39.75" customHeight="1" x14ac:dyDescent="0.25">
      <c r="A48" s="7"/>
      <c r="B48" s="81" t="s">
        <v>38</v>
      </c>
      <c r="C48" s="81"/>
      <c r="D48" s="81"/>
      <c r="E48" s="16">
        <f>SUM(E42:E47)</f>
        <v>2440000</v>
      </c>
      <c r="F48" s="16">
        <f>SUM(F42:F47)</f>
        <v>860000</v>
      </c>
      <c r="G48" s="13"/>
      <c r="H48" s="16">
        <f>SUM(H42:H47)</f>
        <v>1580000</v>
      </c>
      <c r="I48" s="42"/>
    </row>
    <row r="49" spans="1:9" ht="36.75" customHeight="1" x14ac:dyDescent="0.3">
      <c r="A49" s="17"/>
      <c r="B49" s="84" t="s">
        <v>39</v>
      </c>
      <c r="C49" s="84"/>
      <c r="D49" s="84"/>
      <c r="E49" s="84"/>
      <c r="F49" s="84"/>
      <c r="G49" s="84"/>
      <c r="H49" s="84"/>
      <c r="I49" s="84"/>
    </row>
    <row r="50" spans="1:9" ht="42" customHeight="1" x14ac:dyDescent="0.3">
      <c r="A50" s="17"/>
      <c r="B50" s="39" t="s">
        <v>121</v>
      </c>
      <c r="C50" s="18" t="s">
        <v>24</v>
      </c>
      <c r="D50" s="31" t="s">
        <v>85</v>
      </c>
      <c r="E50" s="46">
        <v>12000000</v>
      </c>
      <c r="F50" s="46">
        <v>0</v>
      </c>
      <c r="G50" s="47">
        <v>0</v>
      </c>
      <c r="H50" s="46">
        <v>12000000</v>
      </c>
      <c r="I50" s="47">
        <v>100</v>
      </c>
    </row>
    <row r="51" spans="1:9" ht="31.5" customHeight="1" x14ac:dyDescent="0.3">
      <c r="A51" s="17"/>
      <c r="B51" s="90" t="s">
        <v>40</v>
      </c>
      <c r="C51" s="91"/>
      <c r="D51" s="92"/>
      <c r="E51" s="16">
        <f>SUM(E50:E50)</f>
        <v>12000000</v>
      </c>
      <c r="F51" s="16">
        <v>0</v>
      </c>
      <c r="G51" s="16"/>
      <c r="H51" s="16">
        <v>12000000</v>
      </c>
      <c r="I51" s="13"/>
    </row>
    <row r="52" spans="1:9" ht="39.75" customHeight="1" x14ac:dyDescent="0.3">
      <c r="A52" s="17"/>
      <c r="B52" s="84" t="s">
        <v>41</v>
      </c>
      <c r="C52" s="84"/>
      <c r="D52" s="84"/>
      <c r="E52" s="84"/>
      <c r="F52" s="84"/>
      <c r="G52" s="84"/>
      <c r="H52" s="84"/>
      <c r="I52" s="84"/>
    </row>
    <row r="53" spans="1:9" ht="51.75" x14ac:dyDescent="0.3">
      <c r="A53" s="17"/>
      <c r="B53" s="18" t="s">
        <v>42</v>
      </c>
      <c r="C53" s="18" t="s">
        <v>78</v>
      </c>
      <c r="D53" s="18" t="s">
        <v>86</v>
      </c>
      <c r="E53" s="41">
        <v>150000</v>
      </c>
      <c r="F53" s="40">
        <v>150000</v>
      </c>
      <c r="G53" s="18">
        <v>100</v>
      </c>
      <c r="H53" s="40">
        <v>0</v>
      </c>
      <c r="I53" s="18">
        <v>0</v>
      </c>
    </row>
    <row r="54" spans="1:9" ht="43.5" customHeight="1" x14ac:dyDescent="0.25">
      <c r="A54" s="7" t="s">
        <v>21</v>
      </c>
      <c r="B54" s="18" t="s">
        <v>43</v>
      </c>
      <c r="C54" s="18" t="s">
        <v>14</v>
      </c>
      <c r="D54" s="18" t="s">
        <v>73</v>
      </c>
      <c r="E54" s="41">
        <v>150000</v>
      </c>
      <c r="F54" s="40">
        <v>150000</v>
      </c>
      <c r="G54" s="18">
        <v>100</v>
      </c>
      <c r="H54" s="40">
        <v>0</v>
      </c>
      <c r="I54" s="18">
        <v>0</v>
      </c>
    </row>
    <row r="55" spans="1:9" ht="36" customHeight="1" x14ac:dyDescent="0.25">
      <c r="A55" s="7" t="s">
        <v>17</v>
      </c>
      <c r="B55" s="18" t="s">
        <v>44</v>
      </c>
      <c r="C55" s="18" t="s">
        <v>14</v>
      </c>
      <c r="D55" s="11" t="s">
        <v>145</v>
      </c>
      <c r="E55" s="41">
        <v>400000</v>
      </c>
      <c r="F55" s="41">
        <v>200000</v>
      </c>
      <c r="G55" s="18">
        <v>50</v>
      </c>
      <c r="H55" s="40">
        <v>200000</v>
      </c>
      <c r="I55" s="18">
        <v>50</v>
      </c>
    </row>
    <row r="56" spans="1:9" ht="180.75" customHeight="1" x14ac:dyDescent="0.25">
      <c r="A56" s="7" t="s">
        <v>11</v>
      </c>
      <c r="B56" s="18" t="s">
        <v>107</v>
      </c>
      <c r="C56" s="18" t="s">
        <v>14</v>
      </c>
      <c r="D56" s="11" t="s">
        <v>166</v>
      </c>
      <c r="E56" s="41">
        <v>360000</v>
      </c>
      <c r="F56" s="18">
        <v>0</v>
      </c>
      <c r="G56" s="18">
        <v>0</v>
      </c>
      <c r="H56" s="40">
        <v>360000</v>
      </c>
      <c r="I56" s="18">
        <v>100</v>
      </c>
    </row>
    <row r="57" spans="1:9" ht="52.5" customHeight="1" x14ac:dyDescent="0.25">
      <c r="A57" s="7"/>
      <c r="B57" s="18" t="s">
        <v>45</v>
      </c>
      <c r="C57" s="8" t="s">
        <v>14</v>
      </c>
      <c r="D57" s="11" t="s">
        <v>87</v>
      </c>
      <c r="E57" s="41">
        <v>150000</v>
      </c>
      <c r="F57" s="41">
        <v>150000</v>
      </c>
      <c r="G57" s="18">
        <v>100</v>
      </c>
      <c r="H57" s="40">
        <v>0</v>
      </c>
      <c r="I57" s="18">
        <v>0</v>
      </c>
    </row>
    <row r="58" spans="1:9" ht="34.5" x14ac:dyDescent="0.25">
      <c r="A58" s="7" t="s">
        <v>11</v>
      </c>
      <c r="B58" s="18" t="s">
        <v>94</v>
      </c>
      <c r="C58" s="8" t="s">
        <v>14</v>
      </c>
      <c r="D58" s="11" t="s">
        <v>88</v>
      </c>
      <c r="E58" s="41">
        <v>500000</v>
      </c>
      <c r="F58" s="41">
        <v>500000</v>
      </c>
      <c r="G58" s="18">
        <v>100</v>
      </c>
      <c r="H58" s="40">
        <v>0</v>
      </c>
      <c r="I58" s="18">
        <v>0</v>
      </c>
    </row>
    <row r="59" spans="1:9" ht="26.25" customHeight="1" x14ac:dyDescent="0.25">
      <c r="A59" s="7"/>
      <c r="B59" s="18" t="s">
        <v>46</v>
      </c>
      <c r="C59" s="8" t="s">
        <v>14</v>
      </c>
      <c r="D59" s="11" t="s">
        <v>90</v>
      </c>
      <c r="E59" s="41">
        <v>250000</v>
      </c>
      <c r="F59" s="41">
        <v>250000</v>
      </c>
      <c r="G59" s="18">
        <v>100</v>
      </c>
      <c r="H59" s="40">
        <v>0</v>
      </c>
      <c r="I59" s="44">
        <v>0</v>
      </c>
    </row>
    <row r="60" spans="1:9" ht="51.75" x14ac:dyDescent="0.25">
      <c r="A60" s="7"/>
      <c r="B60" s="18" t="s">
        <v>47</v>
      </c>
      <c r="C60" s="8" t="s">
        <v>14</v>
      </c>
      <c r="D60" s="11" t="s">
        <v>89</v>
      </c>
      <c r="E60" s="41">
        <v>200000</v>
      </c>
      <c r="F60" s="41">
        <v>200000</v>
      </c>
      <c r="G60" s="44">
        <v>100</v>
      </c>
      <c r="H60" s="40">
        <v>0</v>
      </c>
      <c r="I60" s="45">
        <v>0</v>
      </c>
    </row>
    <row r="61" spans="1:9" ht="51.75" x14ac:dyDescent="0.25">
      <c r="A61" s="7"/>
      <c r="B61" s="18" t="s">
        <v>83</v>
      </c>
      <c r="C61" s="8" t="s">
        <v>14</v>
      </c>
      <c r="D61" s="11" t="s">
        <v>106</v>
      </c>
      <c r="E61" s="41">
        <v>400000</v>
      </c>
      <c r="F61" s="41">
        <v>400000</v>
      </c>
      <c r="G61" s="44">
        <v>100</v>
      </c>
      <c r="H61" s="40">
        <v>0</v>
      </c>
      <c r="I61" s="45">
        <v>0</v>
      </c>
    </row>
    <row r="62" spans="1:9" ht="51.75" x14ac:dyDescent="0.3">
      <c r="A62" s="17"/>
      <c r="B62" s="18" t="s">
        <v>84</v>
      </c>
      <c r="C62" s="8" t="s">
        <v>101</v>
      </c>
      <c r="D62" s="11" t="s">
        <v>104</v>
      </c>
      <c r="E62" s="41">
        <v>600000</v>
      </c>
      <c r="F62" s="41">
        <v>600000</v>
      </c>
      <c r="G62" s="44">
        <v>100</v>
      </c>
      <c r="H62" s="40">
        <v>0</v>
      </c>
      <c r="I62" s="45">
        <v>0</v>
      </c>
    </row>
    <row r="63" spans="1:9" ht="39" customHeight="1" x14ac:dyDescent="0.25">
      <c r="A63" s="7" t="s">
        <v>11</v>
      </c>
      <c r="B63" s="18" t="s">
        <v>100</v>
      </c>
      <c r="C63" s="8" t="s">
        <v>101</v>
      </c>
      <c r="D63" s="11" t="s">
        <v>105</v>
      </c>
      <c r="E63" s="41">
        <v>6000000</v>
      </c>
      <c r="F63" s="41">
        <v>3000000</v>
      </c>
      <c r="G63" s="44">
        <v>50</v>
      </c>
      <c r="H63" s="41">
        <v>3000000</v>
      </c>
      <c r="I63" s="45">
        <v>50</v>
      </c>
    </row>
    <row r="64" spans="1:9" ht="26.25" customHeight="1" x14ac:dyDescent="0.25">
      <c r="A64" s="7" t="s">
        <v>11</v>
      </c>
      <c r="B64" s="93" t="s">
        <v>48</v>
      </c>
      <c r="C64" s="93"/>
      <c r="D64" s="93"/>
      <c r="E64" s="16">
        <f>SUM(E53:E63)</f>
        <v>9160000</v>
      </c>
      <c r="F64" s="16">
        <f>SUM(F53:F63)</f>
        <v>5600000</v>
      </c>
      <c r="G64" s="16"/>
      <c r="H64" s="16">
        <f>SUM(H53:H63)</f>
        <v>3560000</v>
      </c>
      <c r="I64" s="42"/>
    </row>
    <row r="65" spans="1:10" ht="34.5" customHeight="1" x14ac:dyDescent="0.25">
      <c r="A65" s="7" t="s">
        <v>17</v>
      </c>
      <c r="B65" s="84" t="s">
        <v>49</v>
      </c>
      <c r="C65" s="84"/>
      <c r="D65" s="84"/>
      <c r="E65" s="84"/>
      <c r="F65" s="84"/>
      <c r="G65" s="84"/>
      <c r="H65" s="84"/>
      <c r="I65" s="84"/>
    </row>
    <row r="66" spans="1:10" ht="19.5" customHeight="1" x14ac:dyDescent="0.25">
      <c r="A66" s="7"/>
      <c r="B66" s="7" t="s">
        <v>50</v>
      </c>
      <c r="C66" s="8" t="s">
        <v>51</v>
      </c>
      <c r="D66" s="11" t="s">
        <v>53</v>
      </c>
      <c r="E66" s="41">
        <v>4600000</v>
      </c>
      <c r="F66" s="41">
        <v>4600000</v>
      </c>
      <c r="G66" s="44">
        <v>100</v>
      </c>
      <c r="H66" s="41">
        <v>0</v>
      </c>
      <c r="I66" s="45">
        <v>0</v>
      </c>
    </row>
    <row r="67" spans="1:10" ht="17.25" x14ac:dyDescent="0.3">
      <c r="A67" s="9"/>
      <c r="B67" s="7" t="s">
        <v>52</v>
      </c>
      <c r="C67" s="8" t="s">
        <v>51</v>
      </c>
      <c r="D67" s="11" t="s">
        <v>55</v>
      </c>
      <c r="E67" s="41">
        <v>600000</v>
      </c>
      <c r="F67" s="41">
        <v>300000</v>
      </c>
      <c r="G67" s="51">
        <v>50</v>
      </c>
      <c r="H67" s="41">
        <v>300000</v>
      </c>
      <c r="I67" s="55">
        <f>100-G67</f>
        <v>50</v>
      </c>
    </row>
    <row r="68" spans="1:10" ht="17.25" x14ac:dyDescent="0.25">
      <c r="B68" s="7" t="s">
        <v>54</v>
      </c>
      <c r="C68" s="8" t="s">
        <v>51</v>
      </c>
      <c r="D68" s="11" t="s">
        <v>92</v>
      </c>
      <c r="E68" s="41">
        <v>460000</v>
      </c>
      <c r="F68" s="41">
        <v>0</v>
      </c>
      <c r="G68" s="51">
        <v>0</v>
      </c>
      <c r="H68" s="41">
        <v>460000</v>
      </c>
      <c r="I68" s="55">
        <v>100</v>
      </c>
    </row>
    <row r="69" spans="1:10" ht="17.25" x14ac:dyDescent="0.25">
      <c r="B69" s="7" t="s">
        <v>120</v>
      </c>
      <c r="C69" s="8" t="s">
        <v>51</v>
      </c>
      <c r="D69" s="31" t="s">
        <v>91</v>
      </c>
      <c r="E69" s="53">
        <v>150000</v>
      </c>
      <c r="F69" s="53">
        <v>0</v>
      </c>
      <c r="G69" s="56">
        <v>0</v>
      </c>
      <c r="H69" s="53">
        <v>150000</v>
      </c>
      <c r="I69" s="57">
        <v>100</v>
      </c>
    </row>
    <row r="70" spans="1:10" ht="15.75" x14ac:dyDescent="0.25">
      <c r="B70" s="93" t="s">
        <v>56</v>
      </c>
      <c r="C70" s="93"/>
      <c r="D70" s="93"/>
      <c r="E70" s="19">
        <f>SUM(E66:E69)</f>
        <v>5810000</v>
      </c>
      <c r="F70" s="19">
        <f>SUM(F66:F69)</f>
        <v>4900000</v>
      </c>
      <c r="G70" s="20"/>
      <c r="H70" s="19">
        <f>SUM(H66:H69)</f>
        <v>910000</v>
      </c>
      <c r="I70" s="20"/>
    </row>
    <row r="71" spans="1:10" x14ac:dyDescent="0.25">
      <c r="B71" s="85" t="s">
        <v>167</v>
      </c>
      <c r="C71" s="86"/>
      <c r="D71" s="86"/>
      <c r="E71" s="71">
        <v>2000000</v>
      </c>
      <c r="F71" s="76"/>
      <c r="G71" s="76"/>
      <c r="H71" s="71">
        <v>2000000</v>
      </c>
      <c r="I71" s="76"/>
    </row>
    <row r="72" spans="1:10" x14ac:dyDescent="0.25">
      <c r="B72" s="94" t="s">
        <v>57</v>
      </c>
      <c r="C72" s="95"/>
      <c r="D72" s="96"/>
      <c r="E72" s="21">
        <f>SUM(E71,E70,E64,E51,E48,E40,E36)</f>
        <v>80000000</v>
      </c>
      <c r="F72" s="22">
        <f>SUM(F70,F64,F51,F48,F40,F36)</f>
        <v>48000000</v>
      </c>
      <c r="G72" s="23">
        <f>F72/E72*100</f>
        <v>60</v>
      </c>
      <c r="H72" s="22">
        <f>H71+H70+H64+H51+H48+H40+H36</f>
        <v>32000000</v>
      </c>
      <c r="I72" s="23">
        <f>H72/E72*100</f>
        <v>40</v>
      </c>
    </row>
    <row r="73" spans="1:10" ht="15.75" thickBot="1" x14ac:dyDescent="0.3">
      <c r="E73" s="24"/>
    </row>
    <row r="74" spans="1:10" x14ac:dyDescent="0.25">
      <c r="B74" s="97" t="s">
        <v>58</v>
      </c>
      <c r="C74" s="98"/>
      <c r="D74" s="99"/>
      <c r="E74" s="25"/>
      <c r="J74"/>
    </row>
    <row r="75" spans="1:10" ht="15.75" x14ac:dyDescent="0.25">
      <c r="B75" s="78" t="s">
        <v>59</v>
      </c>
      <c r="C75" s="79"/>
      <c r="D75" s="80"/>
      <c r="E75" s="26">
        <f>E36</f>
        <v>40450000</v>
      </c>
      <c r="J75"/>
    </row>
    <row r="76" spans="1:10" ht="15.75" x14ac:dyDescent="0.25">
      <c r="B76" s="78" t="s">
        <v>60</v>
      </c>
      <c r="C76" s="79"/>
      <c r="D76" s="80"/>
      <c r="E76" s="26">
        <f>E40</f>
        <v>8140000</v>
      </c>
      <c r="J76"/>
    </row>
    <row r="77" spans="1:10" ht="15.75" x14ac:dyDescent="0.25">
      <c r="B77" s="78" t="s">
        <v>61</v>
      </c>
      <c r="C77" s="79"/>
      <c r="D77" s="80"/>
      <c r="E77" s="26">
        <f>E48</f>
        <v>2440000</v>
      </c>
      <c r="J77"/>
    </row>
    <row r="78" spans="1:10" ht="15.75" x14ac:dyDescent="0.25">
      <c r="B78" s="78" t="s">
        <v>148</v>
      </c>
      <c r="C78" s="79"/>
      <c r="D78" s="80"/>
      <c r="E78" s="26">
        <f>E51</f>
        <v>12000000</v>
      </c>
      <c r="J78"/>
    </row>
    <row r="79" spans="1:10" ht="15.75" x14ac:dyDescent="0.25">
      <c r="B79" s="78" t="s">
        <v>62</v>
      </c>
      <c r="C79" s="79"/>
      <c r="D79" s="80"/>
      <c r="E79" s="26">
        <f>E64</f>
        <v>9160000</v>
      </c>
    </row>
    <row r="80" spans="1:10" ht="15.75" x14ac:dyDescent="0.25">
      <c r="B80" s="78" t="s">
        <v>63</v>
      </c>
      <c r="C80" s="79"/>
      <c r="D80" s="80"/>
      <c r="E80" s="26">
        <f>E70</f>
        <v>5810000</v>
      </c>
    </row>
    <row r="81" spans="2:5" ht="15.75" x14ac:dyDescent="0.25">
      <c r="B81" s="72" t="s">
        <v>167</v>
      </c>
      <c r="C81" s="73"/>
      <c r="D81" s="74"/>
      <c r="E81" s="75">
        <v>2000000</v>
      </c>
    </row>
    <row r="82" spans="2:5" ht="16.5" thickBot="1" x14ac:dyDescent="0.3">
      <c r="B82" s="87" t="s">
        <v>57</v>
      </c>
      <c r="C82" s="88"/>
      <c r="D82" s="89"/>
      <c r="E82" s="27">
        <f>E81+E80+E79+E78+E77+E76+E75</f>
        <v>80000000</v>
      </c>
    </row>
    <row r="85" spans="2:5" ht="15" customHeight="1" x14ac:dyDescent="0.25"/>
    <row r="86" spans="2:5" ht="15" customHeight="1" x14ac:dyDescent="0.25"/>
  </sheetData>
  <autoFilter ref="A2:I67"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</autoFilter>
  <mergeCells count="25">
    <mergeCell ref="B82:D82"/>
    <mergeCell ref="B76:D76"/>
    <mergeCell ref="B41:I41"/>
    <mergeCell ref="B48:D48"/>
    <mergeCell ref="B49:I49"/>
    <mergeCell ref="B51:D51"/>
    <mergeCell ref="B52:I52"/>
    <mergeCell ref="B64:D64"/>
    <mergeCell ref="B65:I65"/>
    <mergeCell ref="B70:D70"/>
    <mergeCell ref="B72:D72"/>
    <mergeCell ref="B74:D74"/>
    <mergeCell ref="B75:D75"/>
    <mergeCell ref="B77:D77"/>
    <mergeCell ref="B78:D78"/>
    <mergeCell ref="B79:D79"/>
    <mergeCell ref="B1:I1"/>
    <mergeCell ref="B80:D80"/>
    <mergeCell ref="B40:D40"/>
    <mergeCell ref="B2:I2"/>
    <mergeCell ref="B3:I3"/>
    <mergeCell ref="B5:I5"/>
    <mergeCell ref="B36:D36"/>
    <mergeCell ref="B37:I37"/>
    <mergeCell ref="B71:D71"/>
  </mergeCells>
  <pageMargins left="0.51181102362204722" right="0.51181102362204722" top="0.78740157480314965" bottom="0.78740157480314965" header="0.31496062992125984" footer="0.31496062992125984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C13" sqref="C13"/>
    </sheetView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5" sqref="B15:B17"/>
    </sheetView>
  </sheetViews>
  <sheetFormatPr defaultRowHeight="15" x14ac:dyDescent="0.25"/>
  <cols>
    <col min="11" max="11" width="11" bestFit="1" customWidth="1"/>
  </cols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/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D622740DE25ECB458ABF659241F5866D" ma:contentTypeVersion="0" ma:contentTypeDescription="A content type to manage public (operations) IDB documents" ma:contentTypeScope="" ma:versionID="917a7bd0b5f2248224de84fba2088bcd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INE/RND</Division_x0020_or_x0020_Unit>
    <Other_x0020_Author xmlns="9c571b2f-e523-4ab2-ba2e-09e151a03ef4" xsi:nil="true"/>
    <Region xmlns="9c571b2f-e523-4ab2-ba2e-09e151a03ef4" xsi:nil="true"/>
    <IDBDocs_x0020_Number xmlns="9c571b2f-e523-4ab2-ba2e-09e151a03ef4">38686999</IDBDocs_x0020_Number>
    <Document_x0020_Author xmlns="9c571b2f-e523-4ab2-ba2e-09e151a03ef4">Moreda Mora, Adela</Document_x0020_Author>
    <Publication_x0020_Type xmlns="9c571b2f-e523-4ab2-ba2e-09e151a03ef4" xsi:nil="true"/>
    <Operation_x0020_Type xmlns="9c571b2f-e523-4ab2-ba2e-09e151a03ef4" xsi:nil="true"/>
    <TaxCatchAll xmlns="9c571b2f-e523-4ab2-ba2e-09e151a03ef4">
      <Value>17</Value>
      <Value>11</Value>
    </TaxCatchAll>
    <Fiscal_x0020_Year_x0020_IDB xmlns="9c571b2f-e523-4ab2-ba2e-09e151a03ef4">2014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BR-L1219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Profile (PP)</TermName>
          <TermId xmlns="http://schemas.microsoft.com/office/infopath/2007/PartnerControls">ac5f0c28-f2f6-431c-8d05-62f851b6a822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Proposal&lt;/USER_STAGE&gt;&lt;PD_OBJ_TYPE&gt;0&lt;/PD_OBJ_TYPE&gt;&lt;MAKERECORD&gt;Y&lt;/MAKERECORD&gt;&lt;PD_FILEPT_NO&gt;PO-BR-L1219-Plan&lt;/PD_FILEPT_NO&gt;&lt;/Data&gt;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PA-ECO</Webtopic>
    <Identifier xmlns="9c571b2f-e523-4ab2-ba2e-09e151a03ef4"> TECFILE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1E3AE68E-C454-4499-B7B4-0E83B96B2F22}"/>
</file>

<file path=customXml/itemProps2.xml><?xml version="1.0" encoding="utf-8"?>
<ds:datastoreItem xmlns:ds="http://schemas.openxmlformats.org/officeDocument/2006/customXml" ds:itemID="{E2D5D53E-A71E-4380-89AD-4BC9C0335AAE}"/>
</file>

<file path=customXml/itemProps3.xml><?xml version="1.0" encoding="utf-8"?>
<ds:datastoreItem xmlns:ds="http://schemas.openxmlformats.org/officeDocument/2006/customXml" ds:itemID="{A16F3E82-4DA2-436A-921B-D9552AA6B2F8}"/>
</file>

<file path=customXml/itemProps4.xml><?xml version="1.0" encoding="utf-8"?>
<ds:datastoreItem xmlns:ds="http://schemas.openxmlformats.org/officeDocument/2006/customXml" ds:itemID="{CDEA935C-E441-4DB1-AB17-9A8548A20CE5}"/>
</file>

<file path=customXml/itemProps5.xml><?xml version="1.0" encoding="utf-8"?>
<ds:datastoreItem xmlns:ds="http://schemas.openxmlformats.org/officeDocument/2006/customXml" ds:itemID="{9E0670DE-6457-4158-BECD-60FA6AE95A5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Matriz de Investimentos Total</vt:lpstr>
      <vt:lpstr>Plan1</vt:lpstr>
      <vt:lpstr>Sheet1</vt:lpstr>
      <vt:lpstr>Sheet2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de Costos por Componente - BR-L1219</dc:title>
  <dc:creator>Mariana Rodrigues Pires</dc:creator>
  <cp:lastModifiedBy>Inter-American Development Bank</cp:lastModifiedBy>
  <cp:lastPrinted>2014-02-21T21:00:57Z</cp:lastPrinted>
  <dcterms:created xsi:type="dcterms:W3CDTF">2014-01-17T13:39:17Z</dcterms:created>
  <dcterms:modified xsi:type="dcterms:W3CDTF">2014-06-11T14:07:22Z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0x01010046CF21643EE8D14686A648AA6DAD089200D622740DE25ECB458ABF659241F5866D</vt:lpwstr>
  </property>
  <property fmtid="{D5CDD505-2E9C-101B-9397-08002B2CF9AE}" pid="5" name="TaxKeywordTaxHTField">
    <vt:lpwstr/>
  </property>
  <property fmtid="{D5CDD505-2E9C-101B-9397-08002B2CF9AE}" pid="6" name="Series Operations IDB">
    <vt:lpwstr>17;#Project Profile (PP)|ac5f0c28-f2f6-431c-8d05-62f851b6a822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17;#Project Profile (PP)|ac5f0c28-f2f6-431c-8d05-62f851b6a822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11;#Project Preparation, Planning and Design|29ca0c72-1fc4-435f-a09c-28585cb5eac9</vt:lpwstr>
  </property>
</Properties>
</file>